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ocuments\343VO - E\VO - G.Poloma_kompostáreň\"/>
    </mc:Choice>
  </mc:AlternateContent>
  <xr:revisionPtr revIDLastSave="0" documentId="13_ncr:1_{CC65E761-273B-4AFA-9FFA-FAD97FA4C6F8}" xr6:coauthVersionLast="45" xr6:coauthVersionMax="45" xr10:uidLastSave="{00000000-0000-0000-0000-000000000000}"/>
  <bookViews>
    <workbookView xWindow="-108" yWindow="-108" windowWidth="23256" windowHeight="12576" firstSheet="3" activeTab="6" xr2:uid="{00000000-000D-0000-FFFF-FFFF00000000}"/>
  </bookViews>
  <sheets>
    <sheet name="Rekapitulácia stavby" sheetId="1" r:id="rId1"/>
    <sheet name="SO-01 - Spevnená plocha p..." sheetId="2" r:id="rId2"/>
    <sheet name="SO-02.1, 02.2 - Architekt..." sheetId="3" r:id="rId3"/>
    <sheet name="S0-2.3 - Bleskozvod" sheetId="4" r:id="rId4"/>
    <sheet name="SO-03 - Oplotenie" sheetId="5" r:id="rId5"/>
    <sheet name="SO-04 - Dažďová kanalizác..." sheetId="6" r:id="rId6"/>
    <sheet name="ZS - Zariadenie staveniska" sheetId="7" r:id="rId7"/>
  </sheets>
  <definedNames>
    <definedName name="_xlnm._FilterDatabase" localSheetId="3" hidden="1">'S0-2.3 - Bleskozvod'!$C$124:$K$166</definedName>
    <definedName name="_xlnm._FilterDatabase" localSheetId="1" hidden="1">'SO-01 - Spevnená plocha p...'!$C$122:$K$156</definedName>
    <definedName name="_xlnm._FilterDatabase" localSheetId="2" hidden="1">'SO-02.1, 02.2 - Architekt...'!$C$133:$K$198</definedName>
    <definedName name="_xlnm._FilterDatabase" localSheetId="4" hidden="1">'SO-03 - Oplotenie'!$C$124:$K$164</definedName>
    <definedName name="_xlnm._FilterDatabase" localSheetId="5" hidden="1">'SO-04 - Dažďová kanalizác...'!$C$129:$K$228</definedName>
    <definedName name="_xlnm._FilterDatabase" localSheetId="6" hidden="1">'ZS - Zariadenie staveniska'!$C$118:$K$130</definedName>
    <definedName name="_xlnm.Print_Titles" localSheetId="0">'Rekapitulácia stavby'!$92:$92</definedName>
    <definedName name="_xlnm.Print_Titles" localSheetId="3">'S0-2.3 - Bleskozvod'!$124:$124</definedName>
    <definedName name="_xlnm.Print_Titles" localSheetId="1">'SO-01 - Spevnená plocha p...'!$122:$122</definedName>
    <definedName name="_xlnm.Print_Titles" localSheetId="2">'SO-02.1, 02.2 - Architekt...'!$133:$133</definedName>
    <definedName name="_xlnm.Print_Titles" localSheetId="4">'SO-03 - Oplotenie'!$124:$124</definedName>
    <definedName name="_xlnm.Print_Titles" localSheetId="5">'SO-04 - Dažďová kanalizác...'!$129:$129</definedName>
    <definedName name="_xlnm.Print_Titles" localSheetId="6">'ZS - Zariadenie staveniska'!$118:$118</definedName>
    <definedName name="_xlnm.Print_Area" localSheetId="0">'Rekapitulácia stavby'!$D$4:$AO$76,'Rekapitulácia stavby'!$C$82:$AQ$102</definedName>
    <definedName name="_xlnm.Print_Area" localSheetId="3">'S0-2.3 - Bleskozvod'!$C$4:$J$76,'S0-2.3 - Bleskozvod'!$C$82:$J$104,'S0-2.3 - Bleskozvod'!$C$110:$K$166</definedName>
    <definedName name="_xlnm.Print_Area" localSheetId="1">'SO-01 - Spevnená plocha p...'!$C$4:$J$76,'SO-01 - Spevnená plocha p...'!$C$82:$J$104,'SO-01 - Spevnená plocha p...'!$C$110:$K$156</definedName>
    <definedName name="_xlnm.Print_Area" localSheetId="2">'SO-02.1, 02.2 - Architekt...'!$C$4:$J$76,'SO-02.1, 02.2 - Architekt...'!$C$82:$J$113,'SO-02.1, 02.2 - Architekt...'!$C$119:$K$198</definedName>
    <definedName name="_xlnm.Print_Area" localSheetId="4">'SO-03 - Oplotenie'!$C$4:$J$76,'SO-03 - Oplotenie'!$C$82:$J$106,'SO-03 - Oplotenie'!$C$112:$K$164</definedName>
    <definedName name="_xlnm.Print_Area" localSheetId="5">'SO-04 - Dažďová kanalizác...'!$C$4:$J$76,'SO-04 - Dažďová kanalizác...'!$C$82:$J$111,'SO-04 - Dažďová kanalizác...'!$C$117:$K$228</definedName>
    <definedName name="_xlnm.Print_Area" localSheetId="6">'ZS - Zariadenie staveniska'!$C$4:$J$76,'ZS - Zariadenie staveniska'!$C$82:$J$100,'ZS - Zariadenie staveniska'!$C$106:$K$130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1" i="1" s="1"/>
  <c r="J35" i="7"/>
  <c r="AX101" i="1" s="1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P127" i="7" s="1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R121" i="7" s="1"/>
  <c r="R120" i="7" s="1"/>
  <c r="P124" i="7"/>
  <c r="BI123" i="7"/>
  <c r="BH123" i="7"/>
  <c r="BG123" i="7"/>
  <c r="F35" i="7" s="1"/>
  <c r="BE123" i="7"/>
  <c r="T123" i="7"/>
  <c r="R123" i="7"/>
  <c r="P123" i="7"/>
  <c r="BI122" i="7"/>
  <c r="BH122" i="7"/>
  <c r="BG122" i="7"/>
  <c r="BE122" i="7"/>
  <c r="F33" i="7" s="1"/>
  <c r="T122" i="7"/>
  <c r="R122" i="7"/>
  <c r="P122" i="7"/>
  <c r="F115" i="7"/>
  <c r="F113" i="7"/>
  <c r="E111" i="7"/>
  <c r="F91" i="7"/>
  <c r="F89" i="7"/>
  <c r="E87" i="7"/>
  <c r="J24" i="7"/>
  <c r="E24" i="7"/>
  <c r="J23" i="7"/>
  <c r="J21" i="7"/>
  <c r="E21" i="7"/>
  <c r="J20" i="7"/>
  <c r="J18" i="7"/>
  <c r="E18" i="7"/>
  <c r="F116" i="7" s="1"/>
  <c r="J17" i="7"/>
  <c r="J12" i="7"/>
  <c r="E7" i="7"/>
  <c r="E109" i="7" s="1"/>
  <c r="J37" i="6"/>
  <c r="J36" i="6"/>
  <c r="AY100" i="1" s="1"/>
  <c r="J35" i="6"/>
  <c r="AX100" i="1" s="1"/>
  <c r="BI228" i="6"/>
  <c r="BH228" i="6"/>
  <c r="BG228" i="6"/>
  <c r="BE228" i="6"/>
  <c r="T228" i="6"/>
  <c r="T227" i="6"/>
  <c r="R228" i="6"/>
  <c r="R227" i="6" s="1"/>
  <c r="P228" i="6"/>
  <c r="P227" i="6"/>
  <c r="BI226" i="6"/>
  <c r="BH226" i="6"/>
  <c r="BG226" i="6"/>
  <c r="BE226" i="6"/>
  <c r="T226" i="6"/>
  <c r="T225" i="6"/>
  <c r="R226" i="6"/>
  <c r="R225" i="6"/>
  <c r="P226" i="6"/>
  <c r="P225" i="6" s="1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08" i="6"/>
  <c r="BH208" i="6"/>
  <c r="BG208" i="6"/>
  <c r="BE208" i="6"/>
  <c r="T208" i="6"/>
  <c r="T207" i="6" s="1"/>
  <c r="R208" i="6"/>
  <c r="R207" i="6"/>
  <c r="P208" i="6"/>
  <c r="P207" i="6" s="1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T150" i="6"/>
  <c r="R151" i="6"/>
  <c r="R150" i="6"/>
  <c r="P151" i="6"/>
  <c r="P150" i="6" s="1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F126" i="6"/>
  <c r="F124" i="6"/>
  <c r="E122" i="6"/>
  <c r="F91" i="6"/>
  <c r="F89" i="6"/>
  <c r="E87" i="6"/>
  <c r="J18" i="6"/>
  <c r="E18" i="6"/>
  <c r="F127" i="6" s="1"/>
  <c r="J17" i="6"/>
  <c r="J12" i="6"/>
  <c r="E7" i="6"/>
  <c r="E120" i="6" s="1"/>
  <c r="J37" i="5"/>
  <c r="J36" i="5"/>
  <c r="AY99" i="1"/>
  <c r="J35" i="5"/>
  <c r="AX99" i="1" s="1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3" i="5"/>
  <c r="BH153" i="5"/>
  <c r="BG153" i="5"/>
  <c r="BE153" i="5"/>
  <c r="T153" i="5"/>
  <c r="T152" i="5" s="1"/>
  <c r="R153" i="5"/>
  <c r="R152" i="5" s="1"/>
  <c r="P153" i="5"/>
  <c r="P152" i="5" s="1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F121" i="5"/>
  <c r="F119" i="5"/>
  <c r="E117" i="5"/>
  <c r="F91" i="5"/>
  <c r="F89" i="5"/>
  <c r="E87" i="5"/>
  <c r="J18" i="5"/>
  <c r="E18" i="5"/>
  <c r="F122" i="5" s="1"/>
  <c r="J17" i="5"/>
  <c r="J12" i="5"/>
  <c r="E7" i="5"/>
  <c r="E115" i="5" s="1"/>
  <c r="J39" i="4"/>
  <c r="J38" i="4"/>
  <c r="AY98" i="1"/>
  <c r="J37" i="4"/>
  <c r="AX98" i="1" s="1"/>
  <c r="BI166" i="4"/>
  <c r="BH166" i="4"/>
  <c r="BG166" i="4"/>
  <c r="BE166" i="4"/>
  <c r="T166" i="4"/>
  <c r="T165" i="4" s="1"/>
  <c r="R166" i="4"/>
  <c r="R165" i="4" s="1"/>
  <c r="P166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8" i="4"/>
  <c r="BH128" i="4"/>
  <c r="BG128" i="4"/>
  <c r="BE128" i="4"/>
  <c r="T128" i="4"/>
  <c r="T127" i="4" s="1"/>
  <c r="T126" i="4" s="1"/>
  <c r="R128" i="4"/>
  <c r="R127" i="4" s="1"/>
  <c r="R126" i="4" s="1"/>
  <c r="P128" i="4"/>
  <c r="P127" i="4" s="1"/>
  <c r="P126" i="4" s="1"/>
  <c r="F122" i="4"/>
  <c r="F121" i="4"/>
  <c r="F119" i="4"/>
  <c r="E117" i="4"/>
  <c r="F94" i="4"/>
  <c r="F93" i="4"/>
  <c r="F91" i="4"/>
  <c r="E89" i="4"/>
  <c r="J14" i="4"/>
  <c r="E7" i="4"/>
  <c r="E113" i="4" s="1"/>
  <c r="J39" i="3"/>
  <c r="J38" i="3"/>
  <c r="AY97" i="1"/>
  <c r="J37" i="3"/>
  <c r="AX97" i="1" s="1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7" i="3"/>
  <c r="BH177" i="3"/>
  <c r="BG177" i="3"/>
  <c r="BE177" i="3"/>
  <c r="T177" i="3"/>
  <c r="T176" i="3" s="1"/>
  <c r="R177" i="3"/>
  <c r="R176" i="3" s="1"/>
  <c r="P177" i="3"/>
  <c r="P176" i="3" s="1"/>
  <c r="BI175" i="3"/>
  <c r="BH175" i="3"/>
  <c r="BG175" i="3"/>
  <c r="BE175" i="3"/>
  <c r="T175" i="3"/>
  <c r="T174" i="3" s="1"/>
  <c r="R175" i="3"/>
  <c r="R174" i="3" s="1"/>
  <c r="P175" i="3"/>
  <c r="P174" i="3" s="1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J130" i="3"/>
  <c r="F130" i="3"/>
  <c r="F128" i="3"/>
  <c r="E126" i="3"/>
  <c r="J93" i="3"/>
  <c r="F93" i="3"/>
  <c r="F91" i="3"/>
  <c r="E89" i="3"/>
  <c r="J20" i="3"/>
  <c r="E20" i="3"/>
  <c r="F131" i="3" s="1"/>
  <c r="J19" i="3"/>
  <c r="J14" i="3"/>
  <c r="J91" i="3" s="1"/>
  <c r="E7" i="3"/>
  <c r="E122" i="3" s="1"/>
  <c r="J37" i="2"/>
  <c r="J36" i="2"/>
  <c r="AY95" i="1" s="1"/>
  <c r="J35" i="2"/>
  <c r="AX95" i="1" s="1"/>
  <c r="BI156" i="2"/>
  <c r="BH156" i="2"/>
  <c r="BG156" i="2"/>
  <c r="BE156" i="2"/>
  <c r="T156" i="2"/>
  <c r="T155" i="2" s="1"/>
  <c r="R156" i="2"/>
  <c r="R155" i="2" s="1"/>
  <c r="P156" i="2"/>
  <c r="P155" i="2" s="1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T146" i="2" s="1"/>
  <c r="R147" i="2"/>
  <c r="R146" i="2" s="1"/>
  <c r="P147" i="2"/>
  <c r="P146" i="2" s="1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T136" i="2" s="1"/>
  <c r="R137" i="2"/>
  <c r="R136" i="2" s="1"/>
  <c r="P137" i="2"/>
  <c r="P136" i="2" s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19" i="2"/>
  <c r="F119" i="2"/>
  <c r="F117" i="2"/>
  <c r="E115" i="2"/>
  <c r="J91" i="2"/>
  <c r="F91" i="2"/>
  <c r="F89" i="2"/>
  <c r="E87" i="2"/>
  <c r="J18" i="2"/>
  <c r="E18" i="2"/>
  <c r="F120" i="2" s="1"/>
  <c r="J17" i="2"/>
  <c r="J12" i="2"/>
  <c r="J89" i="2" s="1"/>
  <c r="E7" i="2"/>
  <c r="E113" i="2" s="1"/>
  <c r="L90" i="1"/>
  <c r="L89" i="1"/>
  <c r="L87" i="1"/>
  <c r="L85" i="1"/>
  <c r="L84" i="1"/>
  <c r="J183" i="6"/>
  <c r="BK170" i="6"/>
  <c r="J164" i="6"/>
  <c r="J157" i="6"/>
  <c r="J156" i="6"/>
  <c r="BK155" i="6"/>
  <c r="BK148" i="6"/>
  <c r="J144" i="6"/>
  <c r="BK149" i="5"/>
  <c r="J134" i="5"/>
  <c r="BK129" i="5"/>
  <c r="BK140" i="4"/>
  <c r="J128" i="4"/>
  <c r="J190" i="3"/>
  <c r="J189" i="3"/>
  <c r="BK169" i="3"/>
  <c r="BK156" i="3"/>
  <c r="BK148" i="3"/>
  <c r="J145" i="3"/>
  <c r="J144" i="3"/>
  <c r="J152" i="2"/>
  <c r="J150" i="2"/>
  <c r="J140" i="2"/>
  <c r="BK202" i="6"/>
  <c r="BK200" i="6"/>
  <c r="J160" i="6"/>
  <c r="BK156" i="6"/>
  <c r="BK151" i="6"/>
  <c r="J149" i="6"/>
  <c r="J145" i="6"/>
  <c r="BK161" i="5"/>
  <c r="J153" i="5"/>
  <c r="J140" i="5"/>
  <c r="BK135" i="5"/>
  <c r="BK134" i="5"/>
  <c r="J132" i="5"/>
  <c r="J131" i="5"/>
  <c r="J166" i="4"/>
  <c r="J160" i="4"/>
  <c r="J155" i="4"/>
  <c r="BK152" i="4"/>
  <c r="J138" i="4"/>
  <c r="BK135" i="4"/>
  <c r="BK163" i="3"/>
  <c r="BK159" i="3"/>
  <c r="J148" i="4"/>
  <c r="BK139" i="4"/>
  <c r="J161" i="3"/>
  <c r="J148" i="3"/>
  <c r="J151" i="2"/>
  <c r="BK162" i="6"/>
  <c r="BK157" i="6"/>
  <c r="J154" i="6"/>
  <c r="J142" i="6"/>
  <c r="BK139" i="6"/>
  <c r="J138" i="6"/>
  <c r="J137" i="6"/>
  <c r="J136" i="6"/>
  <c r="BK135" i="6"/>
  <c r="J156" i="5"/>
  <c r="J150" i="5"/>
  <c r="J147" i="5"/>
  <c r="BK136" i="5"/>
  <c r="J136" i="4"/>
  <c r="J133" i="4"/>
  <c r="BK180" i="3"/>
  <c r="J166" i="3"/>
  <c r="BK164" i="3"/>
  <c r="J158" i="3"/>
  <c r="BK153" i="3"/>
  <c r="BK147" i="3"/>
  <c r="BK141" i="3"/>
  <c r="J138" i="3"/>
  <c r="J131" i="2"/>
  <c r="BK129" i="7"/>
  <c r="J129" i="7"/>
  <c r="BK128" i="7"/>
  <c r="J128" i="7"/>
  <c r="BK126" i="7"/>
  <c r="J126" i="7"/>
  <c r="BK125" i="7"/>
  <c r="BK122" i="7"/>
  <c r="J122" i="7"/>
  <c r="J224" i="6"/>
  <c r="J220" i="6"/>
  <c r="BK218" i="6"/>
  <c r="BK208" i="6"/>
  <c r="J203" i="6"/>
  <c r="BK192" i="6"/>
  <c r="J191" i="6"/>
  <c r="BK186" i="6"/>
  <c r="J185" i="6"/>
  <c r="J171" i="6"/>
  <c r="J163" i="6"/>
  <c r="J162" i="6"/>
  <c r="BK159" i="6"/>
  <c r="J158" i="6"/>
  <c r="BK153" i="6"/>
  <c r="BK164" i="5"/>
  <c r="BK156" i="5"/>
  <c r="BK150" i="5"/>
  <c r="J148" i="5"/>
  <c r="J143" i="5"/>
  <c r="J142" i="5"/>
  <c r="BK141" i="5"/>
  <c r="BK137" i="5"/>
  <c r="BK145" i="4"/>
  <c r="J142" i="4"/>
  <c r="J132" i="4"/>
  <c r="J186" i="3"/>
  <c r="J173" i="3"/>
  <c r="J168" i="3"/>
  <c r="J159" i="3"/>
  <c r="J142" i="3"/>
  <c r="J194" i="6"/>
  <c r="J193" i="6"/>
  <c r="BK191" i="6"/>
  <c r="BK187" i="6"/>
  <c r="BK185" i="6"/>
  <c r="BK183" i="6"/>
  <c r="J181" i="6"/>
  <c r="BK180" i="6"/>
  <c r="J144" i="5"/>
  <c r="BK139" i="5"/>
  <c r="BK133" i="5"/>
  <c r="BK131" i="5"/>
  <c r="BK128" i="5"/>
  <c r="BK160" i="4"/>
  <c r="BK159" i="4"/>
  <c r="J153" i="4"/>
  <c r="J152" i="4"/>
  <c r="J127" i="2"/>
  <c r="J199" i="6"/>
  <c r="J198" i="6"/>
  <c r="J189" i="6"/>
  <c r="J188" i="6"/>
  <c r="J187" i="6"/>
  <c r="J186" i="6"/>
  <c r="BK179" i="6"/>
  <c r="J174" i="6"/>
  <c r="BK173" i="6"/>
  <c r="BK167" i="6"/>
  <c r="BK154" i="6"/>
  <c r="J143" i="6"/>
  <c r="BK141" i="6"/>
  <c r="J140" i="6"/>
  <c r="J133" i="6"/>
  <c r="J164" i="5"/>
  <c r="BK163" i="5"/>
  <c r="J157" i="5"/>
  <c r="BK138" i="5"/>
  <c r="BK161" i="4"/>
  <c r="BK175" i="3"/>
  <c r="BK166" i="3"/>
  <c r="J163" i="3"/>
  <c r="BK151" i="3"/>
  <c r="BK138" i="3"/>
  <c r="J156" i="2"/>
  <c r="BK145" i="2"/>
  <c r="BK139" i="2"/>
  <c r="BK135" i="2"/>
  <c r="BK134" i="2"/>
  <c r="J124" i="7"/>
  <c r="J217" i="6"/>
  <c r="BK211" i="6"/>
  <c r="J205" i="6"/>
  <c r="BK198" i="6"/>
  <c r="BK197" i="6"/>
  <c r="J179" i="6"/>
  <c r="BK178" i="6"/>
  <c r="BK169" i="6"/>
  <c r="J168" i="6"/>
  <c r="BK160" i="6"/>
  <c r="BK149" i="6"/>
  <c r="BK145" i="6"/>
  <c r="BK136" i="6"/>
  <c r="J158" i="5"/>
  <c r="BK153" i="5"/>
  <c r="BK158" i="4"/>
  <c r="J157" i="4"/>
  <c r="J156" i="4"/>
  <c r="BK155" i="4"/>
  <c r="J141" i="4"/>
  <c r="J140" i="4"/>
  <c r="BK137" i="4"/>
  <c r="J196" i="3"/>
  <c r="J193" i="3"/>
  <c r="BK192" i="3"/>
  <c r="J188" i="3"/>
  <c r="BK187" i="3"/>
  <c r="BK184" i="3"/>
  <c r="BK183" i="3"/>
  <c r="J182" i="3"/>
  <c r="BK168" i="3"/>
  <c r="J137" i="3"/>
  <c r="BK156" i="2"/>
  <c r="J154" i="2"/>
  <c r="J153" i="2"/>
  <c r="BK142" i="2"/>
  <c r="BK141" i="2"/>
  <c r="BK137" i="2"/>
  <c r="J134" i="2"/>
  <c r="BK126" i="2"/>
  <c r="BK215" i="6"/>
  <c r="J208" i="6"/>
  <c r="J206" i="6"/>
  <c r="BK205" i="6"/>
  <c r="J204" i="6"/>
  <c r="BK203" i="6"/>
  <c r="J200" i="6"/>
  <c r="J197" i="6"/>
  <c r="BK190" i="6"/>
  <c r="J184" i="6"/>
  <c r="J166" i="6"/>
  <c r="BK161" i="6"/>
  <c r="J155" i="6"/>
  <c r="BK144" i="6"/>
  <c r="BK141" i="4"/>
  <c r="BK136" i="4"/>
  <c r="J177" i="3"/>
  <c r="J170" i="3"/>
  <c r="J151" i="6"/>
  <c r="BK147" i="6"/>
  <c r="BK134" i="6"/>
  <c r="J163" i="5"/>
  <c r="J160" i="5"/>
  <c r="BK158" i="5"/>
  <c r="BK150" i="4"/>
  <c r="BK142" i="4"/>
  <c r="BK165" i="3"/>
  <c r="BK161" i="3"/>
  <c r="BK145" i="3"/>
  <c r="BK144" i="3"/>
  <c r="BK154" i="2"/>
  <c r="BK153" i="2"/>
  <c r="BK130" i="2"/>
  <c r="BK188" i="6"/>
  <c r="J182" i="6"/>
  <c r="J170" i="6"/>
  <c r="J153" i="6"/>
  <c r="J148" i="6"/>
  <c r="BK142" i="6"/>
  <c r="J141" i="6"/>
  <c r="BK140" i="6"/>
  <c r="J161" i="5"/>
  <c r="J151" i="5"/>
  <c r="J130" i="5"/>
  <c r="BK144" i="4"/>
  <c r="BK138" i="4"/>
  <c r="J172" i="3"/>
  <c r="J133" i="2"/>
  <c r="J173" i="6"/>
  <c r="BK172" i="6"/>
  <c r="BK171" i="6"/>
  <c r="J165" i="6"/>
  <c r="J159" i="6"/>
  <c r="J139" i="5"/>
  <c r="J162" i="4"/>
  <c r="J159" i="4"/>
  <c r="BK153" i="4"/>
  <c r="J146" i="4"/>
  <c r="J144" i="4"/>
  <c r="BK128" i="4"/>
  <c r="BK191" i="3"/>
  <c r="J187" i="3"/>
  <c r="J175" i="3"/>
  <c r="J153" i="3"/>
  <c r="BK143" i="3"/>
  <c r="BK149" i="2"/>
  <c r="BK147" i="2"/>
  <c r="J135" i="5"/>
  <c r="J133" i="5"/>
  <c r="BK132" i="5"/>
  <c r="J161" i="4"/>
  <c r="J154" i="4"/>
  <c r="J147" i="4"/>
  <c r="J137" i="4"/>
  <c r="J135" i="4"/>
  <c r="J134" i="4"/>
  <c r="J184" i="3"/>
  <c r="BK173" i="3"/>
  <c r="J165" i="3"/>
  <c r="BK158" i="3"/>
  <c r="J156" i="3"/>
  <c r="J158" i="4"/>
  <c r="J151" i="4"/>
  <c r="BK196" i="3"/>
  <c r="J192" i="3"/>
  <c r="BK189" i="3"/>
  <c r="BK188" i="3"/>
  <c r="BK182" i="3"/>
  <c r="J160" i="3"/>
  <c r="J152" i="3"/>
  <c r="J149" i="3"/>
  <c r="J140" i="3"/>
  <c r="BK144" i="2"/>
  <c r="J143" i="2"/>
  <c r="J137" i="2"/>
  <c r="J129" i="2"/>
  <c r="BK124" i="7"/>
  <c r="BK168" i="6"/>
  <c r="J163" i="4"/>
  <c r="BK162" i="4"/>
  <c r="BK157" i="4"/>
  <c r="BK156" i="4"/>
  <c r="BK154" i="4"/>
  <c r="J150" i="4"/>
  <c r="J149" i="4"/>
  <c r="BK133" i="4"/>
  <c r="BK172" i="3"/>
  <c r="J164" i="3"/>
  <c r="BK149" i="3"/>
  <c r="J146" i="3"/>
  <c r="BK142" i="3"/>
  <c r="BK139" i="3"/>
  <c r="J149" i="2"/>
  <c r="BK143" i="2"/>
  <c r="J141" i="2"/>
  <c r="J125" i="7"/>
  <c r="J177" i="6"/>
  <c r="J169" i="6"/>
  <c r="BK165" i="6"/>
  <c r="BK163" i="6"/>
  <c r="J138" i="5"/>
  <c r="J198" i="3"/>
  <c r="J191" i="3"/>
  <c r="BK177" i="3"/>
  <c r="BK131" i="2"/>
  <c r="BK128" i="2"/>
  <c r="BK127" i="2"/>
  <c r="J219" i="6"/>
  <c r="BK216" i="6"/>
  <c r="J214" i="6"/>
  <c r="J202" i="6"/>
  <c r="BK199" i="6"/>
  <c r="BK182" i="6"/>
  <c r="J178" i="6"/>
  <c r="BK176" i="6"/>
  <c r="J172" i="6"/>
  <c r="J167" i="6"/>
  <c r="J139" i="6"/>
  <c r="BK138" i="6"/>
  <c r="BK137" i="6"/>
  <c r="J146" i="5"/>
  <c r="BK143" i="5"/>
  <c r="BK142" i="5"/>
  <c r="J141" i="5"/>
  <c r="BK147" i="4"/>
  <c r="BK146" i="4"/>
  <c r="J143" i="4"/>
  <c r="BK181" i="3"/>
  <c r="BK170" i="3"/>
  <c r="BK155" i="3"/>
  <c r="BK137" i="3"/>
  <c r="BK152" i="2"/>
  <c r="J147" i="2"/>
  <c r="J142" i="2"/>
  <c r="BK134" i="4"/>
  <c r="BK131" i="4"/>
  <c r="J183" i="3"/>
  <c r="J181" i="3"/>
  <c r="J180" i="3"/>
  <c r="J169" i="3"/>
  <c r="BK160" i="3"/>
  <c r="J155" i="3"/>
  <c r="J144" i="2"/>
  <c r="BK133" i="2"/>
  <c r="BK129" i="2"/>
  <c r="BK148" i="5"/>
  <c r="BK147" i="5"/>
  <c r="BK146" i="5"/>
  <c r="BK144" i="5"/>
  <c r="J128" i="5"/>
  <c r="BK163" i="4"/>
  <c r="BK143" i="4"/>
  <c r="J139" i="4"/>
  <c r="BK132" i="4"/>
  <c r="BK198" i="3"/>
  <c r="BK197" i="3"/>
  <c r="BK186" i="3"/>
  <c r="J147" i="3"/>
  <c r="J145" i="2"/>
  <c r="J139" i="2"/>
  <c r="J126" i="2"/>
  <c r="J130" i="7"/>
  <c r="J215" i="6"/>
  <c r="J212" i="6"/>
  <c r="J211" i="6"/>
  <c r="BK204" i="6"/>
  <c r="J195" i="6"/>
  <c r="BK194" i="6"/>
  <c r="J192" i="6"/>
  <c r="BK184" i="6"/>
  <c r="BK181" i="6"/>
  <c r="J180" i="6"/>
  <c r="J176" i="6"/>
  <c r="J175" i="6"/>
  <c r="BK166" i="6"/>
  <c r="BK164" i="6"/>
  <c r="J147" i="6"/>
  <c r="BK143" i="6"/>
  <c r="J149" i="5"/>
  <c r="BK140" i="5"/>
  <c r="J136" i="5"/>
  <c r="BK166" i="4"/>
  <c r="BK151" i="4"/>
  <c r="BK148" i="4"/>
  <c r="J131" i="4"/>
  <c r="J151" i="3"/>
  <c r="BK146" i="3"/>
  <c r="J141" i="3"/>
  <c r="J139" i="3"/>
  <c r="BK151" i="2"/>
  <c r="BK140" i="2"/>
  <c r="J135" i="2"/>
  <c r="BK132" i="2"/>
  <c r="J128" i="2"/>
  <c r="AS96" i="1"/>
  <c r="BK177" i="6"/>
  <c r="BK175" i="6"/>
  <c r="BK174" i="6"/>
  <c r="J161" i="6"/>
  <c r="BK158" i="6"/>
  <c r="J135" i="6"/>
  <c r="J134" i="6"/>
  <c r="BK160" i="5"/>
  <c r="BK157" i="5"/>
  <c r="J137" i="5"/>
  <c r="BK130" i="7"/>
  <c r="BK223" i="6"/>
  <c r="BK220" i="6"/>
  <c r="BK219" i="6"/>
  <c r="BK217" i="6"/>
  <c r="J196" i="6"/>
  <c r="BK193" i="6"/>
  <c r="BK151" i="5"/>
  <c r="BK149" i="4"/>
  <c r="J132" i="2"/>
  <c r="J130" i="2"/>
  <c r="BK123" i="7"/>
  <c r="J123" i="7"/>
  <c r="BK228" i="6"/>
  <c r="J228" i="6"/>
  <c r="BK226" i="6"/>
  <c r="J226" i="6"/>
  <c r="BK224" i="6"/>
  <c r="J223" i="6"/>
  <c r="J218" i="6"/>
  <c r="J216" i="6"/>
  <c r="BK214" i="6"/>
  <c r="BK212" i="6"/>
  <c r="BK206" i="6"/>
  <c r="BK196" i="6"/>
  <c r="BK195" i="6"/>
  <c r="J190" i="6"/>
  <c r="BK189" i="6"/>
  <c r="BK133" i="6"/>
  <c r="BK130" i="5"/>
  <c r="J129" i="5"/>
  <c r="J145" i="4"/>
  <c r="J197" i="3"/>
  <c r="BK193" i="3"/>
  <c r="BK190" i="3"/>
  <c r="BK152" i="3"/>
  <c r="J143" i="3"/>
  <c r="BK140" i="3"/>
  <c r="BK150" i="2"/>
  <c r="F36" i="7" l="1"/>
  <c r="BC101" i="1" s="1"/>
  <c r="R127" i="7"/>
  <c r="R119" i="7" s="1"/>
  <c r="P121" i="7"/>
  <c r="P120" i="7" s="1"/>
  <c r="P119" i="7" s="1"/>
  <c r="AU101" i="1" s="1"/>
  <c r="J33" i="7"/>
  <c r="AV101" i="1" s="1"/>
  <c r="T127" i="7"/>
  <c r="F37" i="7"/>
  <c r="T121" i="7"/>
  <c r="T120" i="7" s="1"/>
  <c r="BK148" i="2"/>
  <c r="J148" i="2" s="1"/>
  <c r="J102" i="2" s="1"/>
  <c r="P136" i="3"/>
  <c r="P162" i="3"/>
  <c r="R222" i="6"/>
  <c r="R221" i="6" s="1"/>
  <c r="P155" i="5"/>
  <c r="P152" i="6"/>
  <c r="T213" i="6"/>
  <c r="T162" i="5"/>
  <c r="R132" i="6"/>
  <c r="BK146" i="6"/>
  <c r="J146" i="6" s="1"/>
  <c r="J99" i="6" s="1"/>
  <c r="P146" i="6"/>
  <c r="T146" i="6"/>
  <c r="R213" i="6"/>
  <c r="R138" i="2"/>
  <c r="T195" i="3"/>
  <c r="T194" i="3" s="1"/>
  <c r="BK145" i="5"/>
  <c r="J145" i="5" s="1"/>
  <c r="J100" i="5" s="1"/>
  <c r="R155" i="5"/>
  <c r="BK152" i="6"/>
  <c r="J152" i="6" s="1"/>
  <c r="J101" i="6" s="1"/>
  <c r="BK201" i="6"/>
  <c r="J201" i="6" s="1"/>
  <c r="J102" i="6" s="1"/>
  <c r="T201" i="6"/>
  <c r="BK210" i="6"/>
  <c r="J210" i="6"/>
  <c r="J105" i="6" s="1"/>
  <c r="P210" i="6"/>
  <c r="T210" i="6"/>
  <c r="R136" i="3"/>
  <c r="T167" i="3"/>
  <c r="T185" i="3"/>
  <c r="R130" i="4"/>
  <c r="R129" i="4" s="1"/>
  <c r="R125" i="4" s="1"/>
  <c r="T148" i="2"/>
  <c r="R125" i="2"/>
  <c r="R179" i="3"/>
  <c r="R171" i="3"/>
  <c r="P132" i="6"/>
  <c r="BK213" i="6"/>
  <c r="J213" i="6" s="1"/>
  <c r="J106" i="6" s="1"/>
  <c r="T130" i="4"/>
  <c r="T129" i="4" s="1"/>
  <c r="T125" i="4" s="1"/>
  <c r="T132" i="6"/>
  <c r="R146" i="6"/>
  <c r="P201" i="6"/>
  <c r="R210" i="6"/>
  <c r="BK222" i="6"/>
  <c r="J222" i="6" s="1"/>
  <c r="J108" i="6" s="1"/>
  <c r="P125" i="2"/>
  <c r="BK162" i="3"/>
  <c r="J162" i="3" s="1"/>
  <c r="J103" i="3" s="1"/>
  <c r="P195" i="3"/>
  <c r="P194" i="3" s="1"/>
  <c r="R154" i="3"/>
  <c r="R148" i="2"/>
  <c r="T154" i="3"/>
  <c r="R127" i="5"/>
  <c r="BK159" i="5"/>
  <c r="J159" i="5" s="1"/>
  <c r="J104" i="5" s="1"/>
  <c r="T152" i="6"/>
  <c r="BK121" i="7"/>
  <c r="J121" i="7" s="1"/>
  <c r="J98" i="7" s="1"/>
  <c r="T136" i="3"/>
  <c r="P167" i="3"/>
  <c r="BK195" i="3"/>
  <c r="J195" i="3" s="1"/>
  <c r="J112" i="3" s="1"/>
  <c r="P145" i="5"/>
  <c r="T159" i="5"/>
  <c r="P148" i="2"/>
  <c r="P171" i="3"/>
  <c r="R195" i="3"/>
  <c r="R194" i="3" s="1"/>
  <c r="BK127" i="5"/>
  <c r="P154" i="3"/>
  <c r="P179" i="3"/>
  <c r="T127" i="5"/>
  <c r="P162" i="5"/>
  <c r="BK132" i="6"/>
  <c r="P138" i="2"/>
  <c r="J101" i="3"/>
  <c r="BK171" i="3"/>
  <c r="J171" i="3" s="1"/>
  <c r="J105" i="3" s="1"/>
  <c r="P130" i="4"/>
  <c r="P129" i="4" s="1"/>
  <c r="P125" i="4" s="1"/>
  <c r="AU98" i="1" s="1"/>
  <c r="P159" i="5"/>
  <c r="P213" i="6"/>
  <c r="T125" i="2"/>
  <c r="R162" i="3"/>
  <c r="P185" i="3"/>
  <c r="P127" i="5"/>
  <c r="BK162" i="5"/>
  <c r="J162" i="5" s="1"/>
  <c r="J105" i="5" s="1"/>
  <c r="P222" i="6"/>
  <c r="P221" i="6" s="1"/>
  <c r="BK130" i="4"/>
  <c r="J130" i="4" s="1"/>
  <c r="J102" i="4" s="1"/>
  <c r="R145" i="5"/>
  <c r="R162" i="5"/>
  <c r="T171" i="3"/>
  <c r="R185" i="3"/>
  <c r="T155" i="5"/>
  <c r="R152" i="6"/>
  <c r="R201" i="6"/>
  <c r="T222" i="6"/>
  <c r="T221" i="6"/>
  <c r="BK138" i="2"/>
  <c r="J138" i="2" s="1"/>
  <c r="J100" i="2" s="1"/>
  <c r="BK154" i="3"/>
  <c r="J154" i="3" s="1"/>
  <c r="J102" i="3" s="1"/>
  <c r="T138" i="2"/>
  <c r="BK167" i="3"/>
  <c r="J167" i="3" s="1"/>
  <c r="J104" i="3" s="1"/>
  <c r="T179" i="3"/>
  <c r="BK136" i="3"/>
  <c r="T162" i="3"/>
  <c r="BK179" i="3"/>
  <c r="BK155" i="5"/>
  <c r="J155" i="5" s="1"/>
  <c r="J103" i="5" s="1"/>
  <c r="BK125" i="2"/>
  <c r="J125" i="2" s="1"/>
  <c r="J98" i="2" s="1"/>
  <c r="R167" i="3"/>
  <c r="BK185" i="3"/>
  <c r="J185" i="3" s="1"/>
  <c r="J110" i="3" s="1"/>
  <c r="T145" i="5"/>
  <c r="R159" i="5"/>
  <c r="BK127" i="7"/>
  <c r="J127" i="7" s="1"/>
  <c r="J99" i="7" s="1"/>
  <c r="F94" i="3"/>
  <c r="BF147" i="3"/>
  <c r="BF165" i="3"/>
  <c r="BF175" i="3"/>
  <c r="BK174" i="3"/>
  <c r="J174" i="3" s="1"/>
  <c r="J106" i="3" s="1"/>
  <c r="BF157" i="4"/>
  <c r="BF162" i="6"/>
  <c r="BF179" i="6"/>
  <c r="BF181" i="6"/>
  <c r="BF184" i="6"/>
  <c r="BF211" i="6"/>
  <c r="BF217" i="6"/>
  <c r="BF224" i="6"/>
  <c r="BF226" i="6"/>
  <c r="BF228" i="6"/>
  <c r="BF122" i="7"/>
  <c r="J117" i="2"/>
  <c r="BF128" i="2"/>
  <c r="BF146" i="5"/>
  <c r="BF197" i="6"/>
  <c r="BF215" i="6"/>
  <c r="BF218" i="6"/>
  <c r="BF220" i="6"/>
  <c r="BB101" i="1"/>
  <c r="F92" i="6"/>
  <c r="BF136" i="6"/>
  <c r="BF148" i="6"/>
  <c r="E85" i="7"/>
  <c r="J89" i="7"/>
  <c r="J91" i="7"/>
  <c r="F92" i="7"/>
  <c r="F92" i="2"/>
  <c r="BF173" i="3"/>
  <c r="BF183" i="3"/>
  <c r="BF191" i="3"/>
  <c r="BF139" i="4"/>
  <c r="BF155" i="4"/>
  <c r="BF128" i="5"/>
  <c r="BF133" i="5"/>
  <c r="E85" i="6"/>
  <c r="BF144" i="6"/>
  <c r="BF168" i="6"/>
  <c r="BF185" i="6"/>
  <c r="BF189" i="6"/>
  <c r="BF190" i="6"/>
  <c r="BF196" i="6"/>
  <c r="BF198" i="6"/>
  <c r="BF199" i="6"/>
  <c r="BF202" i="6"/>
  <c r="BF123" i="7"/>
  <c r="BD101" i="1"/>
  <c r="BF127" i="2"/>
  <c r="BF129" i="2"/>
  <c r="AZ101" i="1"/>
  <c r="BF140" i="2"/>
  <c r="BF159" i="3"/>
  <c r="BF190" i="3"/>
  <c r="BF193" i="3"/>
  <c r="BF137" i="4"/>
  <c r="BF150" i="4"/>
  <c r="F92" i="5"/>
  <c r="BF147" i="5"/>
  <c r="BF151" i="5"/>
  <c r="BF156" i="5"/>
  <c r="BF160" i="5"/>
  <c r="BF161" i="5"/>
  <c r="BF133" i="2"/>
  <c r="BF141" i="2"/>
  <c r="BF144" i="3"/>
  <c r="BF198" i="3"/>
  <c r="BF140" i="4"/>
  <c r="BF144" i="2"/>
  <c r="BK155" i="2"/>
  <c r="J155" i="2" s="1"/>
  <c r="J103" i="2" s="1"/>
  <c r="E85" i="3"/>
  <c r="J128" i="3"/>
  <c r="BF140" i="3"/>
  <c r="BF142" i="3"/>
  <c r="BF168" i="3"/>
  <c r="BF186" i="3"/>
  <c r="BF134" i="4"/>
  <c r="BF144" i="4"/>
  <c r="BF137" i="5"/>
  <c r="BF148" i="5"/>
  <c r="BF135" i="6"/>
  <c r="BF141" i="6"/>
  <c r="BF158" i="6"/>
  <c r="BF159" i="6"/>
  <c r="BF174" i="6"/>
  <c r="BF188" i="6"/>
  <c r="BF191" i="6"/>
  <c r="BF192" i="6"/>
  <c r="BF194" i="6"/>
  <c r="BF195" i="6"/>
  <c r="BF206" i="6"/>
  <c r="BF163" i="3"/>
  <c r="BF180" i="3"/>
  <c r="BF189" i="3"/>
  <c r="BF133" i="4"/>
  <c r="BF183" i="6"/>
  <c r="BF186" i="6"/>
  <c r="BF124" i="7"/>
  <c r="BF145" i="2"/>
  <c r="BF154" i="2"/>
  <c r="BF156" i="2"/>
  <c r="BK136" i="2"/>
  <c r="J136" i="2" s="1"/>
  <c r="J99" i="2" s="1"/>
  <c r="BK146" i="2"/>
  <c r="J146" i="2" s="1"/>
  <c r="J101" i="2" s="1"/>
  <c r="BF152" i="3"/>
  <c r="BF161" i="3"/>
  <c r="E85" i="5"/>
  <c r="BF139" i="5"/>
  <c r="BF149" i="5"/>
  <c r="BF153" i="5"/>
  <c r="BF166" i="6"/>
  <c r="BF169" i="6"/>
  <c r="BK150" i="6"/>
  <c r="J150" i="6" s="1"/>
  <c r="J100" i="6" s="1"/>
  <c r="BF147" i="2"/>
  <c r="BF149" i="2"/>
  <c r="BF153" i="2"/>
  <c r="BF141" i="3"/>
  <c r="BK176" i="3"/>
  <c r="J176" i="3" s="1"/>
  <c r="J107" i="3" s="1"/>
  <c r="BF152" i="4"/>
  <c r="BF134" i="5"/>
  <c r="BF137" i="3"/>
  <c r="BF143" i="3"/>
  <c r="BF177" i="3"/>
  <c r="BF141" i="4"/>
  <c r="BF156" i="4"/>
  <c r="BF129" i="5"/>
  <c r="BF142" i="5"/>
  <c r="BF140" i="6"/>
  <c r="BF142" i="6"/>
  <c r="BF137" i="2"/>
  <c r="BF143" i="2"/>
  <c r="BF150" i="2"/>
  <c r="BF138" i="3"/>
  <c r="BF160" i="3"/>
  <c r="BF166" i="3"/>
  <c r="BF172" i="3"/>
  <c r="BF182" i="3"/>
  <c r="BF160" i="4"/>
  <c r="BF163" i="4"/>
  <c r="BK165" i="4"/>
  <c r="J165" i="4" s="1"/>
  <c r="J103" i="4" s="1"/>
  <c r="BF145" i="6"/>
  <c r="BF157" i="6"/>
  <c r="BF182" i="6"/>
  <c r="BF126" i="2"/>
  <c r="BF184" i="3"/>
  <c r="E85" i="4"/>
  <c r="BF149" i="4"/>
  <c r="BF151" i="4"/>
  <c r="BF144" i="5"/>
  <c r="BF158" i="5"/>
  <c r="BF164" i="5"/>
  <c r="BF133" i="6"/>
  <c r="BF149" i="6"/>
  <c r="BF154" i="6"/>
  <c r="BF203" i="6"/>
  <c r="BF205" i="6"/>
  <c r="E85" i="2"/>
  <c r="BF131" i="2"/>
  <c r="BF135" i="2"/>
  <c r="BF152" i="2"/>
  <c r="BF151" i="3"/>
  <c r="BF155" i="3"/>
  <c r="BF128" i="4"/>
  <c r="BF143" i="4"/>
  <c r="BF147" i="4"/>
  <c r="BF153" i="4"/>
  <c r="BF163" i="5"/>
  <c r="BK152" i="5"/>
  <c r="J152" i="5" s="1"/>
  <c r="J101" i="5" s="1"/>
  <c r="BF167" i="6"/>
  <c r="BF138" i="4"/>
  <c r="BF153" i="6"/>
  <c r="BF171" i="6"/>
  <c r="BF173" i="6"/>
  <c r="BF175" i="6"/>
  <c r="BF193" i="6"/>
  <c r="BF132" i="2"/>
  <c r="BF151" i="2"/>
  <c r="BF170" i="3"/>
  <c r="BF146" i="4"/>
  <c r="BF163" i="6"/>
  <c r="BF165" i="6"/>
  <c r="BF172" i="6"/>
  <c r="BF176" i="6"/>
  <c r="BF180" i="6"/>
  <c r="BF208" i="6"/>
  <c r="BF219" i="6"/>
  <c r="BF148" i="3"/>
  <c r="BF158" i="3"/>
  <c r="BF188" i="3"/>
  <c r="BF150" i="5"/>
  <c r="BF160" i="6"/>
  <c r="BF204" i="6"/>
  <c r="BF130" i="7"/>
  <c r="BF136" i="4"/>
  <c r="BF154" i="4"/>
  <c r="BF158" i="4"/>
  <c r="BF132" i="5"/>
  <c r="BF140" i="5"/>
  <c r="BF141" i="5"/>
  <c r="BF134" i="6"/>
  <c r="BF139" i="6"/>
  <c r="BF147" i="6"/>
  <c r="BF156" i="6"/>
  <c r="BF170" i="6"/>
  <c r="BF177" i="6"/>
  <c r="BF153" i="3"/>
  <c r="BF156" i="3"/>
  <c r="BF148" i="4"/>
  <c r="BF159" i="4"/>
  <c r="BF161" i="4"/>
  <c r="BF166" i="4"/>
  <c r="BF138" i="5"/>
  <c r="J124" i="6"/>
  <c r="BF164" i="6"/>
  <c r="BF178" i="6"/>
  <c r="BF187" i="6"/>
  <c r="BF200" i="6"/>
  <c r="BF212" i="6"/>
  <c r="BF214" i="6"/>
  <c r="BF216" i="6"/>
  <c r="BF223" i="6"/>
  <c r="BK207" i="6"/>
  <c r="J207" i="6" s="1"/>
  <c r="J103" i="6" s="1"/>
  <c r="BK225" i="6"/>
  <c r="J225" i="6" s="1"/>
  <c r="J109" i="6" s="1"/>
  <c r="BK227" i="6"/>
  <c r="J227" i="6" s="1"/>
  <c r="J110" i="6" s="1"/>
  <c r="J92" i="7"/>
  <c r="BF125" i="7"/>
  <c r="BF126" i="7"/>
  <c r="BF128" i="7"/>
  <c r="BF129" i="7"/>
  <c r="BF149" i="3"/>
  <c r="BF169" i="3"/>
  <c r="BF196" i="3"/>
  <c r="BF142" i="4"/>
  <c r="BF162" i="4"/>
  <c r="BK127" i="4"/>
  <c r="BK126" i="4" s="1"/>
  <c r="BF130" i="5"/>
  <c r="BF143" i="5"/>
  <c r="BF155" i="6"/>
  <c r="BF130" i="2"/>
  <c r="BF134" i="2"/>
  <c r="BF139" i="2"/>
  <c r="BF142" i="2"/>
  <c r="BF145" i="3"/>
  <c r="BF187" i="3"/>
  <c r="BF135" i="4"/>
  <c r="BF145" i="4"/>
  <c r="BF164" i="3"/>
  <c r="BF131" i="4"/>
  <c r="BF136" i="5"/>
  <c r="BF157" i="5"/>
  <c r="BF137" i="6"/>
  <c r="BF143" i="6"/>
  <c r="BF139" i="3"/>
  <c r="BF146" i="3"/>
  <c r="BF181" i="3"/>
  <c r="BF192" i="3"/>
  <c r="BF197" i="3"/>
  <c r="BF132" i="4"/>
  <c r="BF131" i="5"/>
  <c r="BF135" i="5"/>
  <c r="BF138" i="6"/>
  <c r="BF151" i="6"/>
  <c r="BF161" i="6"/>
  <c r="F38" i="4"/>
  <c r="BC98" i="1" s="1"/>
  <c r="F33" i="5"/>
  <c r="AZ99" i="1" s="1"/>
  <c r="F35" i="5"/>
  <c r="BB99" i="1" s="1"/>
  <c r="F37" i="3"/>
  <c r="BB97" i="1" s="1"/>
  <c r="F37" i="5"/>
  <c r="BD99" i="1" s="1"/>
  <c r="F39" i="3"/>
  <c r="BD97" i="1" s="1"/>
  <c r="J35" i="4"/>
  <c r="AV98" i="1" s="1"/>
  <c r="F36" i="5"/>
  <c r="BC99" i="1" s="1"/>
  <c r="F33" i="6"/>
  <c r="AZ100" i="1" s="1"/>
  <c r="F36" i="6"/>
  <c r="BC100" i="1" s="1"/>
  <c r="J33" i="2"/>
  <c r="AV95" i="1" s="1"/>
  <c r="F36" i="2"/>
  <c r="BC95" i="1" s="1"/>
  <c r="AS94" i="1"/>
  <c r="F33" i="2"/>
  <c r="AZ95" i="1" s="1"/>
  <c r="F38" i="3"/>
  <c r="BC97" i="1" s="1"/>
  <c r="J35" i="3"/>
  <c r="AV97" i="1" s="1"/>
  <c r="J33" i="6"/>
  <c r="AV100" i="1" s="1"/>
  <c r="F39" i="4"/>
  <c r="BD98" i="1" s="1"/>
  <c r="F37" i="4"/>
  <c r="BB98" i="1" s="1"/>
  <c r="F35" i="2"/>
  <c r="BB95" i="1" s="1"/>
  <c r="F37" i="2"/>
  <c r="BD95" i="1" s="1"/>
  <c r="J33" i="5"/>
  <c r="AV99" i="1" s="1"/>
  <c r="F35" i="4"/>
  <c r="AZ98" i="1" s="1"/>
  <c r="F37" i="6"/>
  <c r="BD100" i="1" s="1"/>
  <c r="F35" i="3"/>
  <c r="AZ97" i="1" s="1"/>
  <c r="F35" i="6"/>
  <c r="BB100" i="1" s="1"/>
  <c r="T119" i="7" l="1"/>
  <c r="T154" i="5"/>
  <c r="R209" i="6"/>
  <c r="T209" i="6"/>
  <c r="T178" i="3"/>
  <c r="BK126" i="5"/>
  <c r="J97" i="5" s="1"/>
  <c r="R126" i="5"/>
  <c r="P178" i="3"/>
  <c r="R124" i="2"/>
  <c r="R123" i="2" s="1"/>
  <c r="J99" i="5"/>
  <c r="P124" i="2"/>
  <c r="P123" i="2" s="1"/>
  <c r="AU95" i="1" s="1"/>
  <c r="BK178" i="3"/>
  <c r="J178" i="3" s="1"/>
  <c r="J108" i="3" s="1"/>
  <c r="T135" i="3"/>
  <c r="T134" i="3" s="1"/>
  <c r="R178" i="3"/>
  <c r="T131" i="6"/>
  <c r="BK135" i="3"/>
  <c r="J99" i="3" s="1"/>
  <c r="P126" i="5"/>
  <c r="T124" i="2"/>
  <c r="T123" i="2" s="1"/>
  <c r="BK131" i="6"/>
  <c r="J131" i="6" s="1"/>
  <c r="J97" i="6" s="1"/>
  <c r="T126" i="5"/>
  <c r="R131" i="6"/>
  <c r="R130" i="6" s="1"/>
  <c r="P154" i="5"/>
  <c r="P209" i="6"/>
  <c r="P131" i="6"/>
  <c r="R135" i="3"/>
  <c r="R154" i="5"/>
  <c r="P135" i="3"/>
  <c r="J179" i="3"/>
  <c r="J109" i="3" s="1"/>
  <c r="BK129" i="4"/>
  <c r="J129" i="4" s="1"/>
  <c r="J101" i="4" s="1"/>
  <c r="J126" i="4"/>
  <c r="J99" i="4" s="1"/>
  <c r="J127" i="4"/>
  <c r="J100" i="4" s="1"/>
  <c r="J127" i="5"/>
  <c r="J98" i="5" s="1"/>
  <c r="BK221" i="6"/>
  <c r="J221" i="6" s="1"/>
  <c r="J107" i="6" s="1"/>
  <c r="BK124" i="2"/>
  <c r="J124" i="2" s="1"/>
  <c r="J97" i="2" s="1"/>
  <c r="BK194" i="3"/>
  <c r="J194" i="3" s="1"/>
  <c r="J111" i="3" s="1"/>
  <c r="J136" i="3"/>
  <c r="J100" i="3" s="1"/>
  <c r="BK120" i="7"/>
  <c r="J120" i="7" s="1"/>
  <c r="J97" i="7" s="1"/>
  <c r="BK209" i="6"/>
  <c r="J209" i="6"/>
  <c r="J104" i="6" s="1"/>
  <c r="BK154" i="5"/>
  <c r="J154" i="5" s="1"/>
  <c r="J102" i="5" s="1"/>
  <c r="J132" i="6"/>
  <c r="J98" i="6" s="1"/>
  <c r="F34" i="2"/>
  <c r="BA95" i="1" s="1"/>
  <c r="BD96" i="1"/>
  <c r="BC96" i="1"/>
  <c r="AY96" i="1" s="1"/>
  <c r="F34" i="7"/>
  <c r="BA101" i="1" s="1"/>
  <c r="AZ96" i="1"/>
  <c r="AV96" i="1" s="1"/>
  <c r="J34" i="2"/>
  <c r="AW95" i="1" s="1"/>
  <c r="AT95" i="1" s="1"/>
  <c r="BB96" i="1"/>
  <c r="AX96" i="1" s="1"/>
  <c r="J36" i="3"/>
  <c r="AW97" i="1" s="1"/>
  <c r="AT97" i="1" s="1"/>
  <c r="F36" i="4"/>
  <c r="BA98" i="1" s="1"/>
  <c r="F34" i="5"/>
  <c r="BA99" i="1" s="1"/>
  <c r="J36" i="4"/>
  <c r="AW98" i="1" s="1"/>
  <c r="AT98" i="1" s="1"/>
  <c r="J34" i="7"/>
  <c r="AW101" i="1" s="1"/>
  <c r="AT101" i="1" s="1"/>
  <c r="J34" i="5"/>
  <c r="AW99" i="1" s="1"/>
  <c r="AT99" i="1" s="1"/>
  <c r="F34" i="6"/>
  <c r="BA100" i="1" s="1"/>
  <c r="F36" i="3"/>
  <c r="BA97" i="1" s="1"/>
  <c r="J34" i="6"/>
  <c r="AW100" i="1" s="1"/>
  <c r="AT100" i="1" s="1"/>
  <c r="T125" i="5" l="1"/>
  <c r="T130" i="6"/>
  <c r="P130" i="6"/>
  <c r="AU100" i="1" s="1"/>
  <c r="R125" i="5"/>
  <c r="P134" i="3"/>
  <c r="AU97" i="1" s="1"/>
  <c r="AU96" i="1" s="1"/>
  <c r="R134" i="3"/>
  <c r="P125" i="5"/>
  <c r="AU99" i="1" s="1"/>
  <c r="BK125" i="4"/>
  <c r="J125" i="4" s="1"/>
  <c r="J32" i="4" s="1"/>
  <c r="AG98" i="1" s="1"/>
  <c r="AN98" i="1" s="1"/>
  <c r="BK125" i="5"/>
  <c r="J96" i="5" s="1"/>
  <c r="BK119" i="7"/>
  <c r="J119" i="7" s="1"/>
  <c r="J96" i="7" s="1"/>
  <c r="BK123" i="2"/>
  <c r="J123" i="2" s="1"/>
  <c r="J96" i="2" s="1"/>
  <c r="BK134" i="3"/>
  <c r="J32" i="3" s="1"/>
  <c r="AN97" i="1" s="1"/>
  <c r="BK130" i="6"/>
  <c r="J130" i="6" s="1"/>
  <c r="J96" i="6" s="1"/>
  <c r="BC94" i="1"/>
  <c r="W32" i="1" s="1"/>
  <c r="AZ94" i="1"/>
  <c r="AV94" i="1" s="1"/>
  <c r="AK29" i="1" s="1"/>
  <c r="BB94" i="1"/>
  <c r="AX94" i="1" s="1"/>
  <c r="BD94" i="1"/>
  <c r="W33" i="1" s="1"/>
  <c r="BA96" i="1"/>
  <c r="AW96" i="1" s="1"/>
  <c r="AT96" i="1" s="1"/>
  <c r="AU94" i="1" l="1"/>
  <c r="J98" i="4"/>
  <c r="J98" i="3"/>
  <c r="J41" i="4"/>
  <c r="J41" i="3"/>
  <c r="BA94" i="1"/>
  <c r="W30" i="1" s="1"/>
  <c r="J30" i="7"/>
  <c r="AG101" i="1" s="1"/>
  <c r="AN101" i="1" s="1"/>
  <c r="AY94" i="1"/>
  <c r="W31" i="1"/>
  <c r="W29" i="1"/>
  <c r="AN96" i="1"/>
  <c r="J30" i="6"/>
  <c r="AG100" i="1" s="1"/>
  <c r="AN100" i="1" s="1"/>
  <c r="J30" i="5"/>
  <c r="AG99" i="1" s="1"/>
  <c r="AN99" i="1" s="1"/>
  <c r="J30" i="2"/>
  <c r="AG95" i="1" s="1"/>
  <c r="AK26" i="1" l="1"/>
  <c r="J39" i="7"/>
  <c r="AN95" i="1"/>
  <c r="J39" i="6"/>
  <c r="J39" i="5"/>
  <c r="J39" i="2"/>
  <c r="AW94" i="1"/>
  <c r="AK30" i="1" s="1"/>
  <c r="AK35" i="1" l="1"/>
  <c r="AT94" i="1"/>
  <c r="AN94" i="1" s="1"/>
</calcChain>
</file>

<file path=xl/sharedStrings.xml><?xml version="1.0" encoding="utf-8"?>
<sst xmlns="http://schemas.openxmlformats.org/spreadsheetml/2006/main" count="4314" uniqueCount="715">
  <si>
    <t>Export Komplet</t>
  </si>
  <si>
    <t/>
  </si>
  <si>
    <t>2.0</t>
  </si>
  <si>
    <t>False</t>
  </si>
  <si>
    <t>{670b3581-ef85-47c6-881e-c0a45e3c9f15}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</si>
  <si>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</si>
  <si>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</si>
  <si>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</si>
  <si>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</si>
  <si>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</si>
  <si>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</si>
  <si>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</si>
  <si>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01/2020</t>
  </si>
  <si>
    <t>Stavba:</t>
  </si>
  <si>
    <t>Kompostáreň - Gemerská Poloma</t>
  </si>
  <si>
    <t>JKSO:</t>
  </si>
  <si>
    <t>KS:</t>
  </si>
  <si>
    <t>Miesto:</t>
  </si>
  <si>
    <t>k.ú. Gemerská Poloma</t>
  </si>
  <si>
    <t>Dátum:</t>
  </si>
  <si>
    <t>Objednávateľ:</t>
  </si>
  <si>
    <t>IČO:</t>
  </si>
  <si>
    <t>Obec Gemerská Poloma</t>
  </si>
  <si>
    <t>IČ DPH:</t>
  </si>
  <si>
    <t>Zhotoviteľ:</t>
  </si>
  <si>
    <t xml:space="preserve"> </t>
  </si>
  <si>
    <t>Projektant:</t>
  </si>
  <si>
    <t>Bc. Róbert Malec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</si>
  <si>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</si>
  <si>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</si>
  <si>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</si>
  <si>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</si>
  <si>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</si>
  <si>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</si>
  <si>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</si>
  <si>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</si>
  <si>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</si>
  <si>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</si>
  <si>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</si>
  <si>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</si>
  <si>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</si>
  <si>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</si>
  <si>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</si>
  <si>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</si>
  <si>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</si>
  <si>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</si>
  <si>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</si>
  <si>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</si>
  <si>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</si>
  <si>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</si>
  <si>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</si>
  <si>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</si>
  <si>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</si>
  <si>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</si>
  <si>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</si>
  <si>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</si>
  <si>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</si>
  <si>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</si>
  <si>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</si>
  <si>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</si>
  <si>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</si>
  <si>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</si>
  <si>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</si>
  <si>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</si>
  <si>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</si>
  <si>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</si>
  <si>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</si>
  <si>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</si>
  <si>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</si>
  <si>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</si>
  <si>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</si>
  <si>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</si>
  <si>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</si>
  <si>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</si>
  <si>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</si>
  <si>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</si>
  <si>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</si>
  <si>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Spevnená plocha pre kompostovanie a manipulovanie</t>
  </si>
  <si>
    <t>STA</t>
  </si>
  <si>
    <t>1</t>
  </si>
  <si>
    <t>{a2985ba9-a84a-4c19-a54c-ad6f41ee289f}</t>
  </si>
  <si>
    <t>SO-02</t>
  </si>
  <si>
    <t>Prístrešok pre sklad materiálu na kompostovanie a sklad kompostu, sklad náradia</t>
  </si>
  <si>
    <t>{0c1316c5-a9b8-4373-99cd-9fdc9e796cee}</t>
  </si>
  <si>
    <t>SO-02.1, 02.2</t>
  </si>
  <si>
    <t>Architektonicko-stavebné riešenie, statika</t>
  </si>
  <si>
    <t>Časť</t>
  </si>
  <si>
    <t>2</t>
  </si>
  <si>
    <t>{d324f6ca-565a-4bba-9622-deda4d7827d9}</t>
  </si>
  <si>
    <t>S0-2.3</t>
  </si>
  <si>
    <t>Bleskozvod</t>
  </si>
  <si>
    <t>{57ad8436-882a-476e-934e-e5a903337298}</t>
  </si>
  <si>
    <t>SO-03</t>
  </si>
  <si>
    <t>Oplotenie</t>
  </si>
  <si>
    <t>{cfc18389-216d-4fdb-9cf6-3b914df8a693}</t>
  </si>
  <si>
    <t>SO-04</t>
  </si>
  <si>
    <t>Dažďová kanalizácia a odvodnenie kompostovanej plochy a manipulačnej plochy</t>
  </si>
  <si>
    <t>{eade0358-d2c0-4ac5-8a04-64ab74f874e0}</t>
  </si>
  <si>
    <t>ZS</t>
  </si>
  <si>
    <t>Zariadenie staveniska</t>
  </si>
  <si>
    <t>{1d840e75-068c-4b7e-98f9-3255fe1343f2}</t>
  </si>
  <si>
    <t>KRYCÍ LIST ROZPOČTU</t>
  </si>
  <si>
    <t>Objekt:</t>
  </si>
  <si>
    <t>SO-01 - Spevnená plocha pre kompostovanie a manipulovanie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</si>
  <si>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</si>
  <si>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</si>
  <si>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</si>
  <si>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</si>
  <si>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</si>
  <si>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</si>
  <si>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</si>
  <si>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</si>
  <si>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</si>
  <si>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</si>
  <si>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</si>
  <si>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</si>
  <si>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</si>
  <si>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</si>
  <si>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</si>
  <si>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</si>
  <si>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</si>
  <si>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</si>
  <si>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</si>
  <si>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</si>
  <si>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</si>
  <si>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</si>
  <si>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</si>
  <si>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</si>
  <si>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</si>
  <si>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</si>
  <si>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</si>
  <si>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</si>
  <si>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</si>
  <si>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Výkop nezapaženej jamy v hornine 3, nad 100 do 1000 m3</t>
  </si>
  <si>
    <t>m3</t>
  </si>
  <si>
    <t>4</t>
  </si>
  <si>
    <t>-1007639353</t>
  </si>
  <si>
    <t>VV</t>
  </si>
  <si>
    <t>Hĺbenie nezapažených jám a zárezov. Príplatok za lepivosť horniny 3</t>
  </si>
  <si>
    <t>1899890754</t>
  </si>
  <si>
    <t>3</t>
  </si>
  <si>
    <t>Prehodenie neuľahnutého výkopku z horniny 1 až 4 nad 100 do 1000 m3</t>
  </si>
  <si>
    <t>-656930765</t>
  </si>
  <si>
    <t>Zásyp sypaninou so zhutnením jám, šachiet, rýh, zárezov alebo okolo objektov do 100 m3</t>
  </si>
  <si>
    <t>-1785015847</t>
  </si>
  <si>
    <t>5</t>
  </si>
  <si>
    <t>Nakladanie neuľahnutého výkopku z hornín tr.1-4 nad 100 do 1000 m3</t>
  </si>
  <si>
    <t>38133108</t>
  </si>
  <si>
    <t>6</t>
  </si>
  <si>
    <t>Vodorovné premiestnenie výkopku po spevnenej ceste z horniny tr.1-4, nad 100 do 1000 m3 na vzdialenosť do 3000 m</t>
  </si>
  <si>
    <t>1229666856</t>
  </si>
  <si>
    <t>7</t>
  </si>
  <si>
    <t>Vodorovné premiestnenie výkopku po spevnenej ceste z horniny tr.1-4, nad 100 do 1000 m3, príplatok k cene za každých ďalšich a začatých 1000 m</t>
  </si>
  <si>
    <t>-1010953921</t>
  </si>
  <si>
    <t>8</t>
  </si>
  <si>
    <t>Uloženie sypaniny na skládku</t>
  </si>
  <si>
    <t>-2132820242</t>
  </si>
  <si>
    <t>9</t>
  </si>
  <si>
    <t>Poplatok za skladovanie - zemina a kamenivo (17 05) ostatné</t>
  </si>
  <si>
    <t>t</t>
  </si>
  <si>
    <t>1339215694</t>
  </si>
  <si>
    <t>10</t>
  </si>
  <si>
    <t>Úprava pláne v zárezoch v hornine 1-4 bez zhutnenia</t>
  </si>
  <si>
    <t>m2</t>
  </si>
  <si>
    <t>271617374</t>
  </si>
  <si>
    <t>Zakladanie</t>
  </si>
  <si>
    <t>11</t>
  </si>
  <si>
    <t>Zhutnenie podložia z rastlej horniny 1 až 4 pod násypy na Edef2 &gt; 60 MPa</t>
  </si>
  <si>
    <t>-336040574</t>
  </si>
  <si>
    <t>Komunikácie</t>
  </si>
  <si>
    <t>12</t>
  </si>
  <si>
    <t>Podklad alebo kryt z kameniva hrubého drveného veľ. 32-63 mm s rozprestretím a zhutnením hr. 200 mm</t>
  </si>
  <si>
    <t>197024297</t>
  </si>
  <si>
    <t>13</t>
  </si>
  <si>
    <t>Podklad zo štrkodrviny s rozprestretím a zhutnením, po zhutnení hr. 150 mm - štrkodrvina fr. 0-31,5mm, STN 73 6126</t>
  </si>
  <si>
    <t>-1101017382</t>
  </si>
  <si>
    <t>14</t>
  </si>
  <si>
    <t>Kryt VC betón STN EN 206-1-C 25/30-XC4-Dmax32, hr. 150 mm</t>
  </si>
  <si>
    <t>-1597584272</t>
  </si>
  <si>
    <t>15</t>
  </si>
  <si>
    <t>Kryt CB C25/30, hr. 250 mm</t>
  </si>
  <si>
    <t>906287223</t>
  </si>
  <si>
    <t>16</t>
  </si>
  <si>
    <t>Podklad zo štrkodrviny s rozprestretím a zhutnením, po zhutnení hr. 180 mm - štrkodrvina fr. 0-31,5 mm, STN 73 6126</t>
  </si>
  <si>
    <t>-127743271</t>
  </si>
  <si>
    <t>17</t>
  </si>
  <si>
    <t>Podklad z mechanicky spevneného kameniva MSK 31,5 Gb s rozprestretím a zhutnením, po zhutnení hr. 200 mm</t>
  </si>
  <si>
    <t>546485606</t>
  </si>
  <si>
    <t>18</t>
  </si>
  <si>
    <t>Kryt betón STN EN 206-1-C 30/37-XC4-Dmax32, hr. 230 mm</t>
  </si>
  <si>
    <t>-1986433095</t>
  </si>
  <si>
    <t>Úpravy povrchov, podlahy, osadenie</t>
  </si>
  <si>
    <t>19</t>
  </si>
  <si>
    <t>Výstuž zo sietí KARI, priemer drôtu 6/6 mm, veľkosť oka 150x150 mm</t>
  </si>
  <si>
    <t>525771940</t>
  </si>
  <si>
    <t>Ostatné konštrukcie a práce-búranie</t>
  </si>
  <si>
    <t>Osadenie cestného obrubníka betónového stojatého do lôžka z betónu prostého tr. C 12/15 s bočnou oporou</t>
  </si>
  <si>
    <t>m</t>
  </si>
  <si>
    <t>-1858344049</t>
  </si>
  <si>
    <t>21</t>
  </si>
  <si>
    <t>M</t>
  </si>
  <si>
    <t>Obrubník cestný bez skosenia rovný, lxšxv 1000x150x260 mm</t>
  </si>
  <si>
    <t>ks</t>
  </si>
  <si>
    <t>-1717516444</t>
  </si>
  <si>
    <t>22</t>
  </si>
  <si>
    <t>Dilatačné škáry vkladané v cementobet. kryte, s vyplnením škár asfaltovou zálievkou</t>
  </si>
  <si>
    <t>760886392</t>
  </si>
  <si>
    <t>23</t>
  </si>
  <si>
    <t>Dilatačné škáry rezané v cementobet. kryte priečne rezanie škár šírky 2 až 5 mm</t>
  </si>
  <si>
    <t>1286860784</t>
  </si>
  <si>
    <t>24</t>
  </si>
  <si>
    <t>Cementová zálievka hl. 20 mm</t>
  </si>
  <si>
    <t>1198254786</t>
  </si>
  <si>
    <t>25</t>
  </si>
  <si>
    <t>D+M Mobilné chemické WC - kabína, vrátane pisoáru, obojstraného uzamikania - konkrétne riešenie podľa výrobcu</t>
  </si>
  <si>
    <t>kpl.</t>
  </si>
  <si>
    <t>-1216574362</t>
  </si>
  <si>
    <t>99</t>
  </si>
  <si>
    <t>Presun hmôt HSV</t>
  </si>
  <si>
    <t>26</t>
  </si>
  <si>
    <t>Presun hmôt pre pozemné komunikácie s krytom monolitickým betónovým akejkoľvek dĺžky objektu</t>
  </si>
  <si>
    <t>1311298317</t>
  </si>
  <si>
    <t>SO-02 - Prístrešok pre sklad materiálu na kompostovanie a sklad kompostu, sklad náradia</t>
  </si>
  <si>
    <t>Časť:</t>
  </si>
  <si>
    <t>SO-02.1, 02.2 - Architektonicko-stavebné riešenie, statika</t>
  </si>
  <si>
    <t xml:space="preserve">    3 - Zvislé a kompletné konštrukcie</t>
  </si>
  <si>
    <t xml:space="preserve">    4 - Vodorovné konštrukcie</t>
  </si>
  <si>
    <t>PSV - Práce a dodávky PSV</t>
  </si>
  <si>
    <t xml:space="preserve">    711 - Izolácie proti vode a vlhkosti</t>
  </si>
  <si>
    <t xml:space="preserve">    764 - Konštrukcie klampiarske</t>
  </si>
  <si>
    <t>M - Práce a dodávky M</t>
  </si>
  <si>
    <t xml:space="preserve">    43-M - Montáž oceľových konštrukcií</t>
  </si>
  <si>
    <t>Výkop nezapaženej jamy v hornine 3, do 100 m3</t>
  </si>
  <si>
    <t>986837036</t>
  </si>
  <si>
    <t>665782832</t>
  </si>
  <si>
    <t>Výkop ryhy do šírky 600 mm v horn.3 nad 100 m3</t>
  </si>
  <si>
    <t>-652579020</t>
  </si>
  <si>
    <t>Príplatok k cene za lepivosť pri hĺbení rýh šírky do 600 mm zapažených i nezapažených s urovnaním dna v hornine 3</t>
  </si>
  <si>
    <t>836007195</t>
  </si>
  <si>
    <t>-718128821</t>
  </si>
  <si>
    <t>58194870</t>
  </si>
  <si>
    <t>-841847679</t>
  </si>
  <si>
    <t>664213870</t>
  </si>
  <si>
    <t>Uloženie sypaniny na skládky</t>
  </si>
  <si>
    <t>600616908</t>
  </si>
  <si>
    <t>-604368535</t>
  </si>
  <si>
    <t>1325176843</t>
  </si>
  <si>
    <t>Zhutnenie podložia z rastlej horniny 1 až 4 pod násypy na Edef2 &gt; 90 MPa</t>
  </si>
  <si>
    <t>748598231</t>
  </si>
  <si>
    <t>Podsyp štrkový fr. 16-32 mm</t>
  </si>
  <si>
    <t>1959363664</t>
  </si>
  <si>
    <t>36,825*0,1*1,2</t>
  </si>
  <si>
    <t>Betón základových pásov, prostý tr. C 20/25</t>
  </si>
  <si>
    <t>-1203977396</t>
  </si>
  <si>
    <t>Betón základových pásov, železový (bez výstuže), tr. C 25/30</t>
  </si>
  <si>
    <t>650473843</t>
  </si>
  <si>
    <t>Výstuž základových pásov z ocele 10505</t>
  </si>
  <si>
    <t>1638944602</t>
  </si>
  <si>
    <t>Zvislé a kompletné konštrukcie</t>
  </si>
  <si>
    <t>Murivo nosné (m3) z betónových debniacich tvárnic s betónovou výplňou C 25/30 hrúbky 300 mm</t>
  </si>
  <si>
    <t>-303612354</t>
  </si>
  <si>
    <t>Výstuž pre murivo z betónových debniacich tvárnic s betónovou výplňou z ocele 10505</t>
  </si>
  <si>
    <t>18138726</t>
  </si>
  <si>
    <t>(1451,88+390,72)/1000*1,04</t>
  </si>
  <si>
    <t>Betón stĺpov a pilierov hranatých, ťahadiel, rámových stojok, vzpier, železový (bez výstuže) tr. C 25/30</t>
  </si>
  <si>
    <t>-1485116988</t>
  </si>
  <si>
    <t>Debnenie hranatých stĺpov prierezu pravouhlého štvoruholníka výšky do 4 m, zhotovenie-dielce</t>
  </si>
  <si>
    <t>-1826717970</t>
  </si>
  <si>
    <t>Debnenie hranatých stĺpov prierezu pravouhlého štvoruholníka výšky do 4 m, odstránenie-dielce</t>
  </si>
  <si>
    <t>-677683200</t>
  </si>
  <si>
    <t>Výstuž stĺpov, pilierov, stojok hranatých z bet. ocele 10505</t>
  </si>
  <si>
    <t>629184535</t>
  </si>
  <si>
    <t>Vodorovné konštrukcie</t>
  </si>
  <si>
    <t>Betón stužujúcich pásov a vencov železový tr. C 25/30</t>
  </si>
  <si>
    <t>-17839913</t>
  </si>
  <si>
    <t>Debnenie bočníc stužujúcich pásov a vencov vrátane vzpier zhotovenie</t>
  </si>
  <si>
    <t>-1329398042</t>
  </si>
  <si>
    <t>Debnenie bočníc stužujúcich pásov a vencov vrátane vzpier odstránenie</t>
  </si>
  <si>
    <t>251775966</t>
  </si>
  <si>
    <t>Výstuž stužujúcich pásov a vencov z betonárskej ocele 10505</t>
  </si>
  <si>
    <t>157336748</t>
  </si>
  <si>
    <t>27</t>
  </si>
  <si>
    <t>Podklad zo štrkodrviny s rozprestretím a zhutnením, po zhutnení hr. 200 mm - štrkodrvina fr. 0-31,5 mm, huntnená na 90 MPa</t>
  </si>
  <si>
    <t>193900055</t>
  </si>
  <si>
    <t>28</t>
  </si>
  <si>
    <t>Podklad z mechanicky spevneného kameniva MSK 31,5 Gb s rozprestretím a zhutnením, po zhutnení hr. 200 mm, hutnená na 90 MPa</t>
  </si>
  <si>
    <t>1702800825</t>
  </si>
  <si>
    <t>29</t>
  </si>
  <si>
    <t>Kryt betón C 30/37-XF42, hr. 230 mm</t>
  </si>
  <si>
    <t>-1524540135</t>
  </si>
  <si>
    <t>30</t>
  </si>
  <si>
    <t>Výstuž zo sietí KARI, priemer drôtu 8/8 mm, veľkosť oka 100x100 mm</t>
  </si>
  <si>
    <t>-1221997532</t>
  </si>
  <si>
    <t>31</t>
  </si>
  <si>
    <t>Náter elastický na báze polyuretánu proti agresivným vplyvom prostredia</t>
  </si>
  <si>
    <t>1986481278</t>
  </si>
  <si>
    <t>32</t>
  </si>
  <si>
    <t>D+M Odkladací sklad (napr. Biohort),z pevného pozinkovaného plechu potiahnutého polyamidovým povlakom - pozinkované spojovacie skrutky, nosnosť 150 kg/m2, uzamykateľný s cylindrickým zámkom a dvoma kľúčmi, rozmery cca 2,5x1,6x2,1m, kotvenie viď výrobca</t>
  </si>
  <si>
    <t>kpl</t>
  </si>
  <si>
    <t>1013248474</t>
  </si>
  <si>
    <t>33</t>
  </si>
  <si>
    <t>Presun hmôt pre haly 802, 811 zvislá konštr.z tehál,tvárnic,blokov alebo kovová do výšky 20 m</t>
  </si>
  <si>
    <t>1275183698</t>
  </si>
  <si>
    <t>PSV</t>
  </si>
  <si>
    <t>Práce a dodávky PSV</t>
  </si>
  <si>
    <t>711</t>
  </si>
  <si>
    <t>Izolácie proti vode a vlhkosti</t>
  </si>
  <si>
    <t>34</t>
  </si>
  <si>
    <t>Zhotovenie izolácie proti zemnej vlhkosti PVC fóliou položenou voľne na vodorovnej ploche so zvarením spoju</t>
  </si>
  <si>
    <t>-330211955</t>
  </si>
  <si>
    <t>35</t>
  </si>
  <si>
    <t>Kupolková hydroizolácia na báze PVC</t>
  </si>
  <si>
    <t>1324187114</t>
  </si>
  <si>
    <t>36</t>
  </si>
  <si>
    <t>Zhotovenie izolácie proti zemnej vlhkosti PVC fóliou položenou voľne na zvislej ploche so zvarením spoju</t>
  </si>
  <si>
    <t>-64661079</t>
  </si>
  <si>
    <t>37</t>
  </si>
  <si>
    <t>1011850520</t>
  </si>
  <si>
    <t>38</t>
  </si>
  <si>
    <t>Presun hmôt pre izoláciu proti vode v objektoch výšky nad 6 do 12 m</t>
  </si>
  <si>
    <t>1048412799</t>
  </si>
  <si>
    <t>764</t>
  </si>
  <si>
    <t>Konštrukcie klampiarske</t>
  </si>
  <si>
    <t>39</t>
  </si>
  <si>
    <t>Trapézový systém T-50A, hr. 0,5 mm, sklon strechy do 30°, vrátane všetkého potrebného drobného materiálu</t>
  </si>
  <si>
    <t>1434036442</t>
  </si>
  <si>
    <t>40</t>
  </si>
  <si>
    <t>Snehové lapače z pozinkovaného farbeného PZf plechu, dĺžky 500 mm</t>
  </si>
  <si>
    <t>-447829837</t>
  </si>
  <si>
    <t>41</t>
  </si>
  <si>
    <t>Žľaby z pozinkovaného farbeného PZf plechu hr. 0,6 mm, vrátane hákov, čiel, rohov a dilatácií pododkvapové polkruhové r.š. 330 mm</t>
  </si>
  <si>
    <t>-1530878945</t>
  </si>
  <si>
    <t>42</t>
  </si>
  <si>
    <t>Kotlík kónický z pozinkovaného farbeného PZf plechu, pre rúry s priemerom od 125 do 150 mm</t>
  </si>
  <si>
    <t>-1697142886</t>
  </si>
  <si>
    <t>43</t>
  </si>
  <si>
    <t>Zvodové rúry z pozinkovaného farbeného PZf plechu, kruhové priemer 120 mm</t>
  </si>
  <si>
    <t>-1225790994</t>
  </si>
  <si>
    <t>44</t>
  </si>
  <si>
    <t>Ostatné prvky strešné z pozinkovaného Pz plechu príponka hr. 0,8 mm</t>
  </si>
  <si>
    <t>-1127584786</t>
  </si>
  <si>
    <t>45</t>
  </si>
  <si>
    <t>Oplechovanie muriva a atík z pozinkovaného farbeného PZf plechu hr. 0,6 mm, vrátane rohov r.š. do 750 mm</t>
  </si>
  <si>
    <t>-462249015</t>
  </si>
  <si>
    <t>46</t>
  </si>
  <si>
    <t>Presun hmôt pre konštrukcie klampiarske v objektoch výšky nad 6 do 12 m</t>
  </si>
  <si>
    <t>-514542117</t>
  </si>
  <si>
    <t>Práce a dodávky M</t>
  </si>
  <si>
    <t>43-M</t>
  </si>
  <si>
    <t>Montáž oceľových konštrukcií</t>
  </si>
  <si>
    <t>47</t>
  </si>
  <si>
    <t>Montáž rôznych dielov OK - prvá cenová krivka do 10 000 kg vrátane</t>
  </si>
  <si>
    <t>kg</t>
  </si>
  <si>
    <t>64</t>
  </si>
  <si>
    <t>668187195</t>
  </si>
  <si>
    <t>48</t>
  </si>
  <si>
    <t>Prvky pre oceľovú nosnú konštrukciu - stĺpy, väzniky prierez do 100-300 mm vrátane povrchovej úpravy protikoróznym náterom, a náterom odolným voči agresívnym vplyvom ekologickým riediteľným vodou v minimálne 3 vrstvách</t>
  </si>
  <si>
    <t>128</t>
  </si>
  <si>
    <t>1721909003</t>
  </si>
  <si>
    <t>49</t>
  </si>
  <si>
    <t>Výroba segmentov pre oceľové konštrukcie a prvky, celkovej hmotnosti do 300 kg, stupeň zložitosti opracovania 3</t>
  </si>
  <si>
    <t>1722440319</t>
  </si>
  <si>
    <t>S0-2.3 - Bleskozvod</t>
  </si>
  <si>
    <t>Jozef Hlobík</t>
  </si>
  <si>
    <t>91 - Montáž silnoprúdových rozvodov a zariadení</t>
  </si>
  <si>
    <t xml:space="preserve">    9122 - Uzemňovacie a bleskozvodné vedenia</t>
  </si>
  <si>
    <t xml:space="preserve">    21-M - Elektromontáže</t>
  </si>
  <si>
    <t xml:space="preserve">    95-M - Revízie</t>
  </si>
  <si>
    <t>91</t>
  </si>
  <si>
    <t>Montáž silnoprúdových rozvodov a zariadení</t>
  </si>
  <si>
    <t>9122</t>
  </si>
  <si>
    <t>Uzemňovacie a bleskozvodné vedenia</t>
  </si>
  <si>
    <t>Podpery vedenia FeZn pre svetlíky a plechovú kritinu  PV31-32</t>
  </si>
  <si>
    <t>-2117858120</t>
  </si>
  <si>
    <t>21-M</t>
  </si>
  <si>
    <t>Elektromontáže</t>
  </si>
  <si>
    <t>Uzemňovacie vedenie v zemi FeZn vrátane izolácie spojov</t>
  </si>
  <si>
    <t>335605256</t>
  </si>
  <si>
    <t>Svorka skušobná nerez akosť 1.4301 označenie SZ A2</t>
  </si>
  <si>
    <t>1812114694</t>
  </si>
  <si>
    <t>Drôt bleskozvodový zliatina AlMgSi, d 8 mm, Al</t>
  </si>
  <si>
    <t>958521706</t>
  </si>
  <si>
    <t>Pásovina uzemňovacia FeZn 30 x 4 mm</t>
  </si>
  <si>
    <t>1977343006</t>
  </si>
  <si>
    <t>Označenie zvodov číselnými štítkami</t>
  </si>
  <si>
    <t>-1739278803</t>
  </si>
  <si>
    <t>Drôt bleskozvodový FeZn, d 10 mm</t>
  </si>
  <si>
    <t>1255250135</t>
  </si>
  <si>
    <t>Svorka FeZn krížová SK a diagonálna krížová DKS</t>
  </si>
  <si>
    <t>-1642537495</t>
  </si>
  <si>
    <t>Svorka FeZn krížová označenie SK</t>
  </si>
  <si>
    <t>-504521900</t>
  </si>
  <si>
    <t>Svorka FeZn na odkvapový žľab SO</t>
  </si>
  <si>
    <t>1521557855</t>
  </si>
  <si>
    <t>Svorka FeZn odkvapová označenie SO</t>
  </si>
  <si>
    <t>300210526</t>
  </si>
  <si>
    <t>Svorka FeZn skúšobná SZ</t>
  </si>
  <si>
    <t>1435463119</t>
  </si>
  <si>
    <t>Svorka FeZn skúšobná označenie SZ</t>
  </si>
  <si>
    <t>567685657</t>
  </si>
  <si>
    <t>Podpera vedenia FeZn na svetlíky a oceľové konštrukcie označenie PV 32</t>
  </si>
  <si>
    <t>-819649255</t>
  </si>
  <si>
    <t>Ochranný uholník FeZn OU</t>
  </si>
  <si>
    <t>1133666179</t>
  </si>
  <si>
    <t>Uholník ochranný FeZn označenie OU 1,7 m</t>
  </si>
  <si>
    <t>1036200108</t>
  </si>
  <si>
    <t>Štítok orientačný na zvody 1</t>
  </si>
  <si>
    <t>-1673969963</t>
  </si>
  <si>
    <t>Štítok orientačný na zvody 2</t>
  </si>
  <si>
    <t>-275456761</t>
  </si>
  <si>
    <t>Štítok orientačný na zvody 3</t>
  </si>
  <si>
    <t>515567392</t>
  </si>
  <si>
    <t>Držiak ochranného uholníka FeZn   DU-Z,D a DOU</t>
  </si>
  <si>
    <t>529125149</t>
  </si>
  <si>
    <t>Držiak FeZn ochranného uholníka do muriva označenie DU Z</t>
  </si>
  <si>
    <t>1642165895</t>
  </si>
  <si>
    <t>Držiak FeZn ochranného uholníka univerzálny s vrutom označenie DOU vr. 1</t>
  </si>
  <si>
    <t>-545900646</t>
  </si>
  <si>
    <t>Uzemňovacie vedenie na povrchu  AlMgSi  drôt zvodový Ø 8-10 - montáž</t>
  </si>
  <si>
    <t>1380681076</t>
  </si>
  <si>
    <t>Svorka zliatina AlMgSi spojovacia SS</t>
  </si>
  <si>
    <t>467986987</t>
  </si>
  <si>
    <t>Podpera vedenia 200079 oceľ nerezová na dažďový zvod</t>
  </si>
  <si>
    <t>-2041918119</t>
  </si>
  <si>
    <t>Svorka spojovacia zliatina AlMgSi označenie SS 2 skrutky s príložkou Al</t>
  </si>
  <si>
    <t>612888591</t>
  </si>
  <si>
    <t>Svorka zliatina AlMgSi uzemňovacia SR03</t>
  </si>
  <si>
    <t>809430185</t>
  </si>
  <si>
    <t>Svorka uzemňovacia zliatina AlMgSi označenie SR 03 B Al</t>
  </si>
  <si>
    <t>75378216</t>
  </si>
  <si>
    <t>Podpery vedenia FeZn na plechové strechy PV23-24, pre vonkajšie práce</t>
  </si>
  <si>
    <t>987047194</t>
  </si>
  <si>
    <t>Podpera vedenia FeZn na plechové strechy označenie PV 23</t>
  </si>
  <si>
    <t>-1280347018</t>
  </si>
  <si>
    <t>Podpery vedenia FeZn do muriva PV 01h a PV01-03, pre vonkajšie práce</t>
  </si>
  <si>
    <t>1035149325</t>
  </si>
  <si>
    <t>Podpera vedenia FeZn do muriva a do hmoždinky označenie PV 01 h</t>
  </si>
  <si>
    <t>-1338404182</t>
  </si>
  <si>
    <t>Podpera vedenia FeZn do muriva označenie PV 01</t>
  </si>
  <si>
    <t>-580041866</t>
  </si>
  <si>
    <t>Podružný materiál</t>
  </si>
  <si>
    <t>%</t>
  </si>
  <si>
    <t>-1731490338</t>
  </si>
  <si>
    <t>374,333333333333*0,03 "Přepočítané koeficientom množstva</t>
  </si>
  <si>
    <t>95-M</t>
  </si>
  <si>
    <t>Revízie</t>
  </si>
  <si>
    <t>Zistenie stavu zariadenia ochrany pred úderom blesku a vypracovanie revíznej správy</t>
  </si>
  <si>
    <t>zvod</t>
  </si>
  <si>
    <t>89266931</t>
  </si>
  <si>
    <t>SO-03 - Oplotenie</t>
  </si>
  <si>
    <t xml:space="preserve">    721 - Zdravotechnika - vnútorná kanalizácia</t>
  </si>
  <si>
    <t xml:space="preserve">    767 - Konštrukcie doplnkové kovové</t>
  </si>
  <si>
    <t>-2098890558</t>
  </si>
  <si>
    <t>1760833596</t>
  </si>
  <si>
    <t>Výkop ryhy šírky 600-2000mm horn.3 do 100m3</t>
  </si>
  <si>
    <t>1407089428</t>
  </si>
  <si>
    <t>Príplatok k cenám za lepivosť pri hĺbení rýh š. nad 600 do 2 000 mm zapaž. i nezapažených, s urovnaním dna v hornine 3</t>
  </si>
  <si>
    <t>1441817495</t>
  </si>
  <si>
    <t>-2119439106</t>
  </si>
  <si>
    <t>Nakladanie neuľahnutého výkopku z hornín tr.1-4 do 100 m3</t>
  </si>
  <si>
    <t>1305823778</t>
  </si>
  <si>
    <t>Vodorovné premiestnenie výkopku po nespevnenej ceste z horniny tr.1-4, do 100 m3 na vzdialenosť do 3000 m</t>
  </si>
  <si>
    <t>-198677752</t>
  </si>
  <si>
    <t>Vodorovné premiestnenie výkopku po nespevnenej ceste z horniny tr.1-4, do 100 m3, príplatok k cene za každých ďalšich a začatých 1000 m</t>
  </si>
  <si>
    <t>2101151866</t>
  </si>
  <si>
    <t>-756783594</t>
  </si>
  <si>
    <t>-600727873</t>
  </si>
  <si>
    <t>1597864561</t>
  </si>
  <si>
    <t>2720604</t>
  </si>
  <si>
    <t>Betón základových pásov, železový (bez výstuže), tr. C 30/37</t>
  </si>
  <si>
    <t>552294536</t>
  </si>
  <si>
    <t>Debnenie stien základových pásov, zhotovenie-dielce</t>
  </si>
  <si>
    <t>1000378349</t>
  </si>
  <si>
    <t>Debnenie stien základových pásov, odstránenie-dielce</t>
  </si>
  <si>
    <t>1457570257</t>
  </si>
  <si>
    <t>-300785734</t>
  </si>
  <si>
    <t>Výstuž základových pásov zo zvár. sietí KARI</t>
  </si>
  <si>
    <t>24206335</t>
  </si>
  <si>
    <t>Osadenie stĺpika železobetónového so zabetónovaním pätky o objeme do 0.15 m3</t>
  </si>
  <si>
    <t>459166126</t>
  </si>
  <si>
    <t>Stĺpik plotový, betónový súčasť systémového riešenie dodávateľa, predpoklad max rozmer 200x200x3100 mm (nutné upresniť podľa konkrétneho dodávateľa)</t>
  </si>
  <si>
    <t>-815868671</t>
  </si>
  <si>
    <t>Osadenie dosky plotovej železobetónovej prefabrikovanej</t>
  </si>
  <si>
    <t>1922840212</t>
  </si>
  <si>
    <t>Betónový panel predpokladaných rozmerov (nutné upresniť podľa kokrétneho dodávateľa) lxvxhr 2520x500x50 mm, súčasť systémového riešenie dodávateľa oplotenia</t>
  </si>
  <si>
    <t>-1007475240</t>
  </si>
  <si>
    <t>Betónový panel predpokladaných rozmerov (nutné upresniť podľa kokrétneho dodávateľa) lxvxhr 2165x500x50 mm, súčasť systémového riešenie dodávateľa oplotenia</t>
  </si>
  <si>
    <t>-2019492150</t>
  </si>
  <si>
    <t>Betónový panel predpokladaných rozmerov (nutné upresniť podľa kokrétneho dodávateľa) lxvxhr 1285x500x50 mm, súčasť systémového riešenie dodávateľa oplotenia</t>
  </si>
  <si>
    <t>-1384417755</t>
  </si>
  <si>
    <t>Presun hmôt pre obj.8152, 8153,8159,zvislá nosná konštr.z tehál,tvárnic,blokov výšky do 10 m</t>
  </si>
  <si>
    <t>-994716725</t>
  </si>
  <si>
    <t>Zhotovenie izolácie proti zemnej vlhkosti nopovou fóloiu položenou voľne na ploche zvislej</t>
  </si>
  <si>
    <t>39876383</t>
  </si>
  <si>
    <t>Nopová fólia, výška nopov 8 mm, pre spodnú stavbu</t>
  </si>
  <si>
    <t>-1834554319</t>
  </si>
  <si>
    <t>Presun hmôt pre izoláciu proti vode v objektoch výšky do 6 m</t>
  </si>
  <si>
    <t>-431237630</t>
  </si>
  <si>
    <t>721</t>
  </si>
  <si>
    <t>Zdravotechnika - vnútorná kanalizácia</t>
  </si>
  <si>
    <t>Potrubie z PVC - U odpadové ležaté hrdlové D 110x2,2 mm</t>
  </si>
  <si>
    <t>-434319798</t>
  </si>
  <si>
    <t>Presun hmôt pre vnútornú kanalizáciu v objektoch výšky do 6 m</t>
  </si>
  <si>
    <t>1438570308</t>
  </si>
  <si>
    <t>767</t>
  </si>
  <si>
    <t>Konštrukcie doplnkové kovové</t>
  </si>
  <si>
    <t xml:space="preserve">D+M Samonosná posuvná brána s príslušenstvom svetlosti 6000 mm, povrchová úprava: oceľ s antikoróznou úpravou s polyesterovým povlakom, základných farebných odtieňov </t>
  </si>
  <si>
    <t>-1862076875</t>
  </si>
  <si>
    <t>Presun hmôt pre kovové stavebné doplnkové konštrukcie v objektoch výšky do 6 m</t>
  </si>
  <si>
    <t>-455772615</t>
  </si>
  <si>
    <t>SO-04 - Dažďová kanalizácia a odvodnenie kompostovanej plochy a manipulačnej plochy</t>
  </si>
  <si>
    <t>Ing. Juraj Barčiak</t>
  </si>
  <si>
    <t>Ing. Marek Kovačic</t>
  </si>
  <si>
    <t xml:space="preserve">    1 - Zemné práce </t>
  </si>
  <si>
    <t xml:space="preserve">    8 - Rúrové vedenie</t>
  </si>
  <si>
    <t xml:space="preserve">    9 - Ostatné konštrukcie a práce na rúrovom vedení</t>
  </si>
  <si>
    <t xml:space="preserve">    721 - Zdravotech. vnútorná kanalizácia</t>
  </si>
  <si>
    <t xml:space="preserve">    722 - Zdravotechnika - vnútorný vodovod</t>
  </si>
  <si>
    <t xml:space="preserve">    23-M - Montáže potrubia</t>
  </si>
  <si>
    <t>HZS - Hodinové zúčtovacie sadzby</t>
  </si>
  <si>
    <t>VRN - Vedľajšie rozpočtové náklady</t>
  </si>
  <si>
    <t xml:space="preserve">Zemné práce </t>
  </si>
  <si>
    <t>Výkop ryhy šírky 600-2000mm horn.3 od 100 do 1000 m3</t>
  </si>
  <si>
    <t>Príplatok k cenám za lepivosť horniny 3</t>
  </si>
  <si>
    <t>Paženie a rozopretie stien rýh pre podzemné vedenie, príložné do 2 m</t>
  </si>
  <si>
    <t>Odstránenie paženia rýh pre podzemné vedenie, príložné hĺbky do 2 m</t>
  </si>
  <si>
    <t>Zvislé premiestnenie výkopku z horniny I až IV, nosením za každé 3 m výšky</t>
  </si>
  <si>
    <t>Vodorovné premiestnenie výkopku tr.1-4, do 1000 m</t>
  </si>
  <si>
    <t>Uloženie sypaniny na skládky  do 100 m3</t>
  </si>
  <si>
    <t>Zásyp sypaninou so zhutnením jám, šachiet, rýh, zárezov alebo okolo objektov nad 100 do 1000 m3</t>
  </si>
  <si>
    <t>Obsyp potrubia</t>
  </si>
  <si>
    <t>Obsyp potrubia 0-4</t>
  </si>
  <si>
    <t>Úprava pláne v zárezoch v hornine 1-4 so zhutnením</t>
  </si>
  <si>
    <t>Násyp pod základové  konštrukcie so zhutnením z  kameniva hrubého drveného fr.32-63 mm</t>
  </si>
  <si>
    <t>Betón základových dosiek, prostý tr. C 20/25</t>
  </si>
  <si>
    <t>Výstuž základových dosiek zo zvár. sietí KARI</t>
  </si>
  <si>
    <t>Lôžko pod potrubie, stoky a drobné objekty, v otvorenom výkope z piesku a štrkopiesku do 150 mm</t>
  </si>
  <si>
    <t>Rúrové vedenie</t>
  </si>
  <si>
    <t>Montáž vodovodného potrubia z dvojvsrtvového PE 100 SDR11/PN16 zváraných natupo D 32x3,0 mm</t>
  </si>
  <si>
    <t>Rúra HDPE na vodu PE100 PN16 SDR11 32x3,0x100 m, WAVIN</t>
  </si>
  <si>
    <t>Koleno 90° na tupo PE 100, na vodu, plyn a kanalizáciu, SDR 11 L D 32 mm, WAVIN</t>
  </si>
  <si>
    <t>Montáž kanalizačného PP potrubia hladkého plnostenného SN 10 DN 160</t>
  </si>
  <si>
    <t>Rúra PRAGMA ID, DN 160 dĺ. 6 m PP korugovaný kanalizačný systém SN8, PIPELIFE</t>
  </si>
  <si>
    <t>Montáž kanalizačného PVC potrubia hladkého plnostenného DN 200</t>
  </si>
  <si>
    <t>Rúra PVC hladký kanalizačný systém DN 200x6,6, dĺ. 1 m, QUANTUM SN 12, PIPELIFE</t>
  </si>
  <si>
    <t>Montáž kanalizačného PP kolena DN 160</t>
  </si>
  <si>
    <t>50</t>
  </si>
  <si>
    <t>Oblúk ID PRAGMA PP DN 160x45°, korugovaný kanalizačný systém, PIPELIFE</t>
  </si>
  <si>
    <t>52</t>
  </si>
  <si>
    <t>Oblúk ID PRAGMA PP DN 160x90°, korugovaný kanalizačný systém, PIPELIFE</t>
  </si>
  <si>
    <t>54</t>
  </si>
  <si>
    <t>Montáž kanalizačnej PP odbočky DN 160</t>
  </si>
  <si>
    <t>56</t>
  </si>
  <si>
    <t>Odbočka ID PRAGMA PP DN 160x160/45°/87°, korugovaný kanalizačný systém, PIPELIFE</t>
  </si>
  <si>
    <t>58</t>
  </si>
  <si>
    <t>Montáž kanalizačného PVC kolena DN 200</t>
  </si>
  <si>
    <t>60</t>
  </si>
  <si>
    <t>Koleno PVC D 200/45° QUANTUM SN12, hladký kanalizačný systém, PIPELIFE</t>
  </si>
  <si>
    <t>62</t>
  </si>
  <si>
    <t>Montáž kanalizačnej PVC odbočky DN 200</t>
  </si>
  <si>
    <t>Odbočka QUANTUM PVC DN 200/200/45° hladký kanalizačný systém SN12 , PIPELIFE</t>
  </si>
  <si>
    <t>66</t>
  </si>
  <si>
    <t>Preplach a dezinfekcia vodovodného potrubia</t>
  </si>
  <si>
    <t>68</t>
  </si>
  <si>
    <t>Ostatné práce na rúrovom vedení, tlakové skúšky vodovodného potrubia DN do 80</t>
  </si>
  <si>
    <t>70</t>
  </si>
  <si>
    <t>Osadenie retenčnej nádrže železobetónovej, hmotnosti nad 10 t</t>
  </si>
  <si>
    <t>72</t>
  </si>
  <si>
    <t>Retenčná nádrž AN Alfa 12 s montážou bez žeriavu</t>
  </si>
  <si>
    <t>74</t>
  </si>
  <si>
    <t>Skruž 1000/1000/90 s poplast. stupačkami</t>
  </si>
  <si>
    <t>76</t>
  </si>
  <si>
    <t>Skruž 1000/250/90 s poplast. stupačkou</t>
  </si>
  <si>
    <t>78</t>
  </si>
  <si>
    <t>Kónus 1000-625/600/90 K, PS</t>
  </si>
  <si>
    <t>80</t>
  </si>
  <si>
    <t>Poklop liatinový DN 600, D400 kN</t>
  </si>
  <si>
    <t>82</t>
  </si>
  <si>
    <t>Doprava RN</t>
  </si>
  <si>
    <t>84</t>
  </si>
  <si>
    <t>Osadenie akumulačnej nádrže železobetónovej, hmotnosti nad 10 t</t>
  </si>
  <si>
    <t>86</t>
  </si>
  <si>
    <t>Akumulačná nádrž AN Alfa 20 s montážou bez žeriavu</t>
  </si>
  <si>
    <t>88</t>
  </si>
  <si>
    <t>90</t>
  </si>
  <si>
    <t>92</t>
  </si>
  <si>
    <t>94</t>
  </si>
  <si>
    <t>96</t>
  </si>
  <si>
    <t>Doprava AN</t>
  </si>
  <si>
    <t>98</t>
  </si>
  <si>
    <t>Zriadenie šachiet splaškovej kanalizácie</t>
  </si>
  <si>
    <t>100</t>
  </si>
  <si>
    <t>51</t>
  </si>
  <si>
    <t>DNO ŠACH630X200 0/90</t>
  </si>
  <si>
    <t>102</t>
  </si>
  <si>
    <t>DNO ŠACH630X200 0/90/180</t>
  </si>
  <si>
    <t>104</t>
  </si>
  <si>
    <t>53</t>
  </si>
  <si>
    <t>PRODLOUŽENÍ ŠACH630X1M</t>
  </si>
  <si>
    <t>106</t>
  </si>
  <si>
    <t>PRSTENEC BETONOVÝ 630 MM</t>
  </si>
  <si>
    <t>108</t>
  </si>
  <si>
    <t>55</t>
  </si>
  <si>
    <t>PŘESUVKA 200MM KAN.PVC</t>
  </si>
  <si>
    <t>110</t>
  </si>
  <si>
    <t>POKLOP BEGU 600 D400-PLNÝ</t>
  </si>
  <si>
    <t>112</t>
  </si>
  <si>
    <t>57</t>
  </si>
  <si>
    <t>PRAGMA TĚSNÍCÍ KROUŽEK 630</t>
  </si>
  <si>
    <t>114</t>
  </si>
  <si>
    <t>DNO ŠACH630X160 0/90</t>
  </si>
  <si>
    <t>116</t>
  </si>
  <si>
    <t>59</t>
  </si>
  <si>
    <t>DNO ŠACH630X160 0/135</t>
  </si>
  <si>
    <t>118</t>
  </si>
  <si>
    <t>DNO ŠACH630X160 0/180</t>
  </si>
  <si>
    <t>120</t>
  </si>
  <si>
    <t>61</t>
  </si>
  <si>
    <t>PRODLOUŽENÍ ŠACH630X1,5M</t>
  </si>
  <si>
    <t>122</t>
  </si>
  <si>
    <t>PŘESUVKA 150MM KAN.PVC</t>
  </si>
  <si>
    <t>124</t>
  </si>
  <si>
    <t>63</t>
  </si>
  <si>
    <t>POKLOP BEGU 600 A15-PLNÝ</t>
  </si>
  <si>
    <t>126</t>
  </si>
  <si>
    <t>Označenie vodovodného potrubia bielou výstražnou fóliou</t>
  </si>
  <si>
    <t>65</t>
  </si>
  <si>
    <t>Označenie kanalizačného potrubia hnedou výstražnou fóliou</t>
  </si>
  <si>
    <t>130</t>
  </si>
  <si>
    <t>Ostatné konštrukcie a práce na rúrovom vedení</t>
  </si>
  <si>
    <t>Osadenie odvodňovacieho polymérbetónového žľabu monolitického</t>
  </si>
  <si>
    <t>132</t>
  </si>
  <si>
    <t>67</t>
  </si>
  <si>
    <t>Odvodňovací monolitický žľab, dĺ. 1 m, polymérbetón</t>
  </si>
  <si>
    <t>134</t>
  </si>
  <si>
    <t>Odvodňovací monolitický žľab, čelná stena, polymérbetón</t>
  </si>
  <si>
    <t>136</t>
  </si>
  <si>
    <t>69</t>
  </si>
  <si>
    <t>Vpust - pre odvodňovacie monolitické žľaby, dĺ. 0,66 m, polymérbetón ( spodný + vrchný diel)</t>
  </si>
  <si>
    <t>138</t>
  </si>
  <si>
    <t>Kalový kôš</t>
  </si>
  <si>
    <t>140</t>
  </si>
  <si>
    <t>71</t>
  </si>
  <si>
    <t>Presun hmôt pre rúrové vedenie hĺbené z rúr z plast., hmôt alebo sklolamin. v otvorenom výkope</t>
  </si>
  <si>
    <t>142</t>
  </si>
  <si>
    <t>Zdravotech. vnútorná kanalizácia</t>
  </si>
  <si>
    <t>Lapač strešných naplavenín HL600NG DN110/125 s kĺbom na odtoku, lapačom nečistôt, protizápachovou nezámrznou klapkou, čistiacim krytom, pohľadové diely z latiny ( Dodávka + Montáž)</t>
  </si>
  <si>
    <t>144</t>
  </si>
  <si>
    <t>73</t>
  </si>
  <si>
    <t>146</t>
  </si>
  <si>
    <t>722</t>
  </si>
  <si>
    <t>Zdravotechnika - vnútorný vodovod</t>
  </si>
  <si>
    <t>Montáž armatúr a technológie pre kalové čerpadlo</t>
  </si>
  <si>
    <t>148</t>
  </si>
  <si>
    <t>75</t>
  </si>
  <si>
    <t>Ponorné čerpadlo 30/80 M-A AD + (vyrovnávacia tlaková) expanzná nádoba 5litrov + (riadiaca jednotka) frekvenčný menič ACTIVE DRIVER PLUS</t>
  </si>
  <si>
    <t>150</t>
  </si>
  <si>
    <t>Guľový kohút D32</t>
  </si>
  <si>
    <t>152</t>
  </si>
  <si>
    <t>77</t>
  </si>
  <si>
    <t>Spätná klapka D32</t>
  </si>
  <si>
    <t>154</t>
  </si>
  <si>
    <t>Napojenia na elektrocentrálu</t>
  </si>
  <si>
    <t>156</t>
  </si>
  <si>
    <t>79</t>
  </si>
  <si>
    <t>Oceľová chránička DN50 + vyspravenie otvoru</t>
  </si>
  <si>
    <t>158</t>
  </si>
  <si>
    <t>Presun hmôt pre vnútorný vodovod v objektoch výšky do 6 m</t>
  </si>
  <si>
    <t>160</t>
  </si>
  <si>
    <t>23-M</t>
  </si>
  <si>
    <t>Montáže potrubia</t>
  </si>
  <si>
    <t>81</t>
  </si>
  <si>
    <t>Príprava pre skúšku tesnosti DN 150 - 200</t>
  </si>
  <si>
    <t>úsek</t>
  </si>
  <si>
    <t>162</t>
  </si>
  <si>
    <t>Skúška tesnosti potrubia podľa STN 13 0020 DN 150 - 200</t>
  </si>
  <si>
    <t>164</t>
  </si>
  <si>
    <t>HZS</t>
  </si>
  <si>
    <t>Hodinové zúčtovacie sadzby</t>
  </si>
  <si>
    <t>83</t>
  </si>
  <si>
    <t>Pomocné stavebné práce</t>
  </si>
  <si>
    <t>hod</t>
  </si>
  <si>
    <t>262144</t>
  </si>
  <si>
    <t>166</t>
  </si>
  <si>
    <t>VRN</t>
  </si>
  <si>
    <t>Vedľajšie rozpočtové náklady</t>
  </si>
  <si>
    <t>Geodetické práce - vykonávané pred výstavbou meranie profilov, meranie a výpočet plôch a objemov</t>
  </si>
  <si>
    <t>168</t>
  </si>
  <si>
    <t>ZS - Zariadenie staveniska</t>
  </si>
  <si>
    <t xml:space="preserve">HSV - Práce a dodávky HSV   </t>
  </si>
  <si>
    <t xml:space="preserve">    9 - Ostatné konštrukcie a práce-búranie   </t>
  </si>
  <si>
    <t xml:space="preserve">Práce a dodávky HSV   </t>
  </si>
  <si>
    <t xml:space="preserve">Ostatné konštrukcie a práce-búranie   </t>
  </si>
  <si>
    <t>Odvoz sutiny a vybúraných hmôt na skládku do 1 km</t>
  </si>
  <si>
    <t>1390335785</t>
  </si>
  <si>
    <t>Odvoz sutiny a vybúraných hmôt na skládku za každý ďalší 1 km</t>
  </si>
  <si>
    <t>1974875742</t>
  </si>
  <si>
    <t>Vnútrostavenisková doprava sutiny a vybúraných hmôt do 10 m</t>
  </si>
  <si>
    <t>-3823710</t>
  </si>
  <si>
    <t>Poplatok za skladovanie - iné odpady zo stavieb a demolácií (17 09), ostatné</t>
  </si>
  <si>
    <t>698954965</t>
  </si>
  <si>
    <t>Prenájom a pristavenie kontajneru 7 m3 (vrátane pristavenia)</t>
  </si>
  <si>
    <t>-1374436172</t>
  </si>
  <si>
    <t>Zariadenie staveniska, vrátane vypratania, prichystania, oplotenia, uvedenia do pôvodného stavu, ... (komplet)</t>
  </si>
  <si>
    <t>súb.</t>
  </si>
  <si>
    <t>1024</t>
  </si>
  <si>
    <t>1564848878</t>
  </si>
  <si>
    <t>Geodetické práce komplet - vytýčenie, skutkové zameranie, ...</t>
  </si>
  <si>
    <t>-1917809019</t>
  </si>
  <si>
    <t>Plán organizácie výstavby</t>
  </si>
  <si>
    <t>532771290</t>
  </si>
  <si>
    <t>1. 2020</t>
  </si>
  <si>
    <t>Pokiaľ je v zadávacích dokladoch uvedený konkrétny výrobok alebo výrobca, uchádzač môže vo svojej ponuke ponúknuť výrobok od iného výrobcu (ekvivalentný výrobok), pričom však musia byť zachované minimálne (alebo lepšie) technické parametre a vlastnosti, ako majú  výrobky uvedené v týchto zadávacích dokladoch. Ak sa takýto konkrétny prípad vyskytuje, tak len z dôvodu určenia/stanovenia minimálnych kvalitatívnych parametrov, pričom nebolo možné túto skutočnosť opísať iným vhodnejším vyčerpávajúcim spôsobom.</t>
  </si>
  <si>
    <t>Uchádzač je povinný oceniť každú položku, pričom nie je možné uvedené položky zlučovať a oceňovať ich jednou jednotkovou cenou. Jednotkové ceny uviesť v € na 2 desatinné miesta, výsledné ceny jednotlivých položiek špecifikácie zaokrúhliť príkazom round tiež na 2 (dve) desatinné miesta a s nastavením presnosti zobrazenia cien na 2 desatinné miesta!!!</t>
  </si>
  <si>
    <t>Svojím podpisom potvrdzujem, že pri vypĺňaní formulára špecihfikácie položiek, som sa riadil vyššie uvedenými pokynmi.                       Zhotoviteľ: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</si>
</sst>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49" fontId="35" fillId="0" borderId="0" xfId="0" applyNumberFormat="1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opLeftCell="A91" workbookViewId="0">
      <selection activeCell="AM87" sqref="AM87:AP89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" customHeight="1">
      <c r="AR2" s="181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5" t="s">
        <v>6</v>
      </c>
      <c r="BT2" s="15" t="s">
        <v>7</v>
      </c>
    </row>
    <row r="3" spans="1:74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" customHeight="1">
      <c r="B4" s="18"/>
      <c r="D4" s="19" t="s">
        <v>8</v>
      </c>
      <c r="AR4" s="18"/>
      <c r="AS4" s="20" t="s">
        <v>9</v>
      </c>
      <c r="BS4" s="15" t="s">
        <v>10</v>
      </c>
    </row>
    <row r="5" spans="1:74" s="1" customFormat="1" ht="12" customHeight="1">
      <c r="B5" s="18"/>
      <c r="D5" s="21" t="s">
        <v>11</v>
      </c>
      <c r="K5" s="190" t="s">
        <v>12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8"/>
      <c r="BS5" s="15" t="s">
        <v>6</v>
      </c>
    </row>
    <row r="6" spans="1:74" s="1" customFormat="1" ht="36.9" customHeight="1">
      <c r="B6" s="18"/>
      <c r="D6" s="23" t="s">
        <v>13</v>
      </c>
      <c r="K6" s="191" t="s">
        <v>14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8"/>
      <c r="BS6" s="15" t="s">
        <v>6</v>
      </c>
    </row>
    <row r="7" spans="1:74" s="1" customFormat="1" ht="12" customHeight="1">
      <c r="B7" s="18"/>
      <c r="D7" s="24" t="s">
        <v>15</v>
      </c>
      <c r="K7" s="22" t="s">
        <v>1</v>
      </c>
      <c r="AK7" s="24" t="s">
        <v>16</v>
      </c>
      <c r="AN7" s="22" t="s">
        <v>1</v>
      </c>
      <c r="AR7" s="18"/>
      <c r="BS7" s="15" t="s">
        <v>6</v>
      </c>
    </row>
    <row r="8" spans="1:74" s="1" customFormat="1" ht="12" customHeight="1">
      <c r="B8" s="18"/>
      <c r="D8" s="24" t="s">
        <v>17</v>
      </c>
      <c r="K8" s="22" t="s">
        <v>18</v>
      </c>
      <c r="AK8" s="24" t="s">
        <v>19</v>
      </c>
      <c r="AN8" s="180" t="s">
        <v>711</v>
      </c>
      <c r="AR8" s="18"/>
      <c r="BS8" s="15" t="s">
        <v>6</v>
      </c>
    </row>
    <row r="9" spans="1:74" s="1" customFormat="1" ht="14.4" customHeight="1">
      <c r="B9" s="18"/>
      <c r="AR9" s="18"/>
      <c r="BS9" s="15" t="s">
        <v>6</v>
      </c>
    </row>
    <row r="10" spans="1:74" s="1" customFormat="1" ht="12" customHeight="1">
      <c r="B10" s="18"/>
      <c r="D10" s="24" t="s">
        <v>20</v>
      </c>
      <c r="AK10" s="24" t="s">
        <v>21</v>
      </c>
      <c r="AN10" s="22" t="s">
        <v>1</v>
      </c>
      <c r="AR10" s="18"/>
      <c r="BS10" s="15" t="s">
        <v>6</v>
      </c>
    </row>
    <row r="11" spans="1:74" s="1" customFormat="1" ht="18.45" customHeight="1">
      <c r="B11" s="18"/>
      <c r="E11" s="22" t="s">
        <v>22</v>
      </c>
      <c r="AK11" s="24" t="s">
        <v>23</v>
      </c>
      <c r="AN11" s="22" t="s">
        <v>1</v>
      </c>
      <c r="AR11" s="18"/>
      <c r="BS11" s="15" t="s">
        <v>6</v>
      </c>
    </row>
    <row r="12" spans="1:74" s="1" customFormat="1" ht="6.9" customHeight="1">
      <c r="B12" s="18"/>
      <c r="AR12" s="18"/>
      <c r="BS12" s="15" t="s">
        <v>6</v>
      </c>
    </row>
    <row r="13" spans="1:74" s="1" customFormat="1" ht="12" customHeight="1">
      <c r="B13" s="18"/>
      <c r="D13" s="24" t="s">
        <v>24</v>
      </c>
      <c r="AK13" s="24" t="s">
        <v>21</v>
      </c>
      <c r="AN13" s="22" t="s">
        <v>1</v>
      </c>
      <c r="AR13" s="18"/>
      <c r="BS13" s="15" t="s">
        <v>6</v>
      </c>
    </row>
    <row r="14" spans="1:74" ht="13.2">
      <c r="B14" s="18"/>
      <c r="E14" s="22" t="s">
        <v>25</v>
      </c>
      <c r="AK14" s="24" t="s">
        <v>23</v>
      </c>
      <c r="AN14" s="22" t="s">
        <v>1</v>
      </c>
      <c r="AR14" s="18"/>
      <c r="BS14" s="15" t="s">
        <v>6</v>
      </c>
    </row>
    <row r="15" spans="1:74" s="1" customFormat="1" ht="6.9" customHeight="1">
      <c r="B15" s="18"/>
      <c r="AR15" s="18"/>
      <c r="BS15" s="15" t="s">
        <v>3</v>
      </c>
    </row>
    <row r="16" spans="1:74" s="1" customFormat="1" ht="12" customHeight="1">
      <c r="B16" s="18"/>
      <c r="D16" s="24" t="s">
        <v>26</v>
      </c>
      <c r="AK16" s="24" t="s">
        <v>21</v>
      </c>
      <c r="AN16" s="22" t="s">
        <v>1</v>
      </c>
      <c r="AR16" s="18"/>
      <c r="BS16" s="15" t="s">
        <v>3</v>
      </c>
    </row>
    <row r="17" spans="1:71" s="1" customFormat="1" ht="18.45" customHeight="1">
      <c r="B17" s="18"/>
      <c r="E17" s="22" t="s">
        <v>27</v>
      </c>
      <c r="AK17" s="24" t="s">
        <v>23</v>
      </c>
      <c r="AN17" s="22" t="s">
        <v>1</v>
      </c>
      <c r="AR17" s="18"/>
      <c r="BS17" s="15" t="s">
        <v>28</v>
      </c>
    </row>
    <row r="18" spans="1:71" s="1" customFormat="1" ht="6.9" customHeight="1">
      <c r="B18" s="18"/>
      <c r="AR18" s="18"/>
      <c r="BS18" s="15" t="s">
        <v>6</v>
      </c>
    </row>
    <row r="19" spans="1:71" s="1" customFormat="1" ht="12" customHeight="1">
      <c r="B19" s="18"/>
      <c r="D19" s="24" t="s">
        <v>29</v>
      </c>
      <c r="AK19" s="24" t="s">
        <v>21</v>
      </c>
      <c r="AN19" s="22" t="s">
        <v>1</v>
      </c>
      <c r="AR19" s="18"/>
      <c r="BS19" s="15" t="s">
        <v>6</v>
      </c>
    </row>
    <row r="20" spans="1:71" s="1" customFormat="1" ht="18.45" customHeight="1">
      <c r="B20" s="18"/>
      <c r="E20" s="22" t="s">
        <v>27</v>
      </c>
      <c r="AK20" s="24" t="s">
        <v>23</v>
      </c>
      <c r="AN20" s="22" t="s">
        <v>1</v>
      </c>
      <c r="AR20" s="18"/>
      <c r="BS20" s="15" t="s">
        <v>28</v>
      </c>
    </row>
    <row r="21" spans="1:71" s="1" customFormat="1" ht="6.9" customHeight="1">
      <c r="B21" s="18"/>
      <c r="AR21" s="18"/>
    </row>
    <row r="22" spans="1:71" s="1" customFormat="1" ht="12" customHeight="1">
      <c r="B22" s="18"/>
      <c r="D22" s="24" t="s">
        <v>30</v>
      </c>
      <c r="AR22" s="18"/>
    </row>
    <row r="23" spans="1:71" s="1" customFormat="1" ht="16.5" customHeight="1">
      <c r="B23" s="18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8"/>
    </row>
    <row r="24" spans="1:71" s="1" customFormat="1" ht="6.9" customHeight="1">
      <c r="B24" s="18"/>
      <c r="AR24" s="18"/>
    </row>
    <row r="25" spans="1:71" s="1" customFormat="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1:71" s="2" customFormat="1" ht="25.95" customHeight="1">
      <c r="A26" s="27"/>
      <c r="B26" s="28"/>
      <c r="C26" s="27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3">
        <f>ROUND(AG94,2)</f>
        <v>0</v>
      </c>
      <c r="AL26" s="194"/>
      <c r="AM26" s="194"/>
      <c r="AN26" s="194"/>
      <c r="AO26" s="194"/>
      <c r="AP26" s="27"/>
      <c r="AQ26" s="27"/>
      <c r="AR26" s="28"/>
      <c r="BE26" s="27"/>
    </row>
    <row r="27" spans="1:71" s="2" customFormat="1" ht="6.9" customHeight="1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8"/>
      <c r="BE27" s="27"/>
    </row>
    <row r="28" spans="1:71" s="2" customFormat="1" ht="13.2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195" t="s">
        <v>32</v>
      </c>
      <c r="M28" s="195"/>
      <c r="N28" s="195"/>
      <c r="O28" s="195"/>
      <c r="P28" s="195"/>
      <c r="Q28" s="27"/>
      <c r="R28" s="27"/>
      <c r="S28" s="27"/>
      <c r="T28" s="27"/>
      <c r="U28" s="27"/>
      <c r="V28" s="27"/>
      <c r="W28" s="195" t="s">
        <v>33</v>
      </c>
      <c r="X28" s="195"/>
      <c r="Y28" s="195"/>
      <c r="Z28" s="195"/>
      <c r="AA28" s="195"/>
      <c r="AB28" s="195"/>
      <c r="AC28" s="195"/>
      <c r="AD28" s="195"/>
      <c r="AE28" s="195"/>
      <c r="AF28" s="27"/>
      <c r="AG28" s="27"/>
      <c r="AH28" s="27"/>
      <c r="AI28" s="27"/>
      <c r="AJ28" s="27"/>
      <c r="AK28" s="195" t="s">
        <v>34</v>
      </c>
      <c r="AL28" s="195"/>
      <c r="AM28" s="195"/>
      <c r="AN28" s="195"/>
      <c r="AO28" s="195"/>
      <c r="AP28" s="27"/>
      <c r="AQ28" s="27"/>
      <c r="AR28" s="28"/>
      <c r="BE28" s="27"/>
    </row>
    <row r="29" spans="1:71" s="3" customFormat="1" ht="14.4" customHeight="1">
      <c r="B29" s="32"/>
      <c r="D29" s="24" t="s">
        <v>35</v>
      </c>
      <c r="F29" s="24" t="s">
        <v>36</v>
      </c>
      <c r="L29" s="183">
        <v>0.2</v>
      </c>
      <c r="M29" s="184"/>
      <c r="N29" s="184"/>
      <c r="O29" s="184"/>
      <c r="P29" s="184"/>
      <c r="W29" s="185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5">
        <f>ROUND(AV94, 2)</f>
        <v>0</v>
      </c>
      <c r="AL29" s="184"/>
      <c r="AM29" s="184"/>
      <c r="AN29" s="184"/>
      <c r="AO29" s="184"/>
      <c r="AR29" s="32"/>
    </row>
    <row r="30" spans="1:71" s="3" customFormat="1" ht="14.4" customHeight="1">
      <c r="B30" s="32"/>
      <c r="F30" s="24" t="s">
        <v>37</v>
      </c>
      <c r="L30" s="183">
        <v>0.2</v>
      </c>
      <c r="M30" s="184"/>
      <c r="N30" s="184"/>
      <c r="O30" s="184"/>
      <c r="P30" s="184"/>
      <c r="W30" s="185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5">
        <f>ROUND(AW94, 2)</f>
        <v>0</v>
      </c>
      <c r="AL30" s="184"/>
      <c r="AM30" s="184"/>
      <c r="AN30" s="184"/>
      <c r="AO30" s="184"/>
      <c r="AR30" s="32"/>
    </row>
    <row r="31" spans="1:71" s="3" customFormat="1" ht="14.4" hidden="1" customHeight="1">
      <c r="B31" s="32"/>
      <c r="F31" s="24" t="s">
        <v>38</v>
      </c>
      <c r="L31" s="183">
        <v>0.2</v>
      </c>
      <c r="M31" s="184"/>
      <c r="N31" s="184"/>
      <c r="O31" s="184"/>
      <c r="P31" s="184"/>
      <c r="W31" s="185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5">
        <v>0</v>
      </c>
      <c r="AL31" s="184"/>
      <c r="AM31" s="184"/>
      <c r="AN31" s="184"/>
      <c r="AO31" s="184"/>
      <c r="AR31" s="32"/>
    </row>
    <row r="32" spans="1:71" s="3" customFormat="1" ht="14.4" hidden="1" customHeight="1">
      <c r="B32" s="32"/>
      <c r="F32" s="24" t="s">
        <v>39</v>
      </c>
      <c r="L32" s="183">
        <v>0.2</v>
      </c>
      <c r="M32" s="184"/>
      <c r="N32" s="184"/>
      <c r="O32" s="184"/>
      <c r="P32" s="184"/>
      <c r="W32" s="185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5">
        <v>0</v>
      </c>
      <c r="AL32" s="184"/>
      <c r="AM32" s="184"/>
      <c r="AN32" s="184"/>
      <c r="AO32" s="184"/>
      <c r="AR32" s="32"/>
    </row>
    <row r="33" spans="1:57" s="3" customFormat="1" ht="14.4" hidden="1" customHeight="1">
      <c r="B33" s="32"/>
      <c r="F33" s="24" t="s">
        <v>40</v>
      </c>
      <c r="L33" s="183">
        <v>0</v>
      </c>
      <c r="M33" s="184"/>
      <c r="N33" s="184"/>
      <c r="O33" s="184"/>
      <c r="P33" s="184"/>
      <c r="W33" s="185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5">
        <v>0</v>
      </c>
      <c r="AL33" s="184"/>
      <c r="AM33" s="184"/>
      <c r="AN33" s="184"/>
      <c r="AO33" s="184"/>
      <c r="AR33" s="32"/>
    </row>
    <row r="34" spans="1:57" s="2" customFormat="1" ht="6.9" customHeight="1">
      <c r="A34" s="27"/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8"/>
      <c r="BE34" s="27"/>
    </row>
    <row r="35" spans="1:57" s="2" customFormat="1" ht="25.95" customHeight="1">
      <c r="A35" s="27"/>
      <c r="B35" s="28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189" t="s">
        <v>43</v>
      </c>
      <c r="Y35" s="187"/>
      <c r="Z35" s="187"/>
      <c r="AA35" s="187"/>
      <c r="AB35" s="187"/>
      <c r="AC35" s="35"/>
      <c r="AD35" s="35"/>
      <c r="AE35" s="35"/>
      <c r="AF35" s="35"/>
      <c r="AG35" s="35"/>
      <c r="AH35" s="35"/>
      <c r="AI35" s="35"/>
      <c r="AJ35" s="35"/>
      <c r="AK35" s="186">
        <f>SUM(AK26:AK33)</f>
        <v>0</v>
      </c>
      <c r="AL35" s="187"/>
      <c r="AM35" s="187"/>
      <c r="AN35" s="187"/>
      <c r="AO35" s="188"/>
      <c r="AP35" s="33"/>
      <c r="AQ35" s="33"/>
      <c r="AR35" s="28"/>
      <c r="BE35" s="27"/>
    </row>
    <row r="36" spans="1:57" s="2" customFormat="1" ht="6.9" customHeight="1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8"/>
      <c r="BE36" s="27"/>
    </row>
    <row r="37" spans="1:57" s="2" customFormat="1" ht="14.4" customHeight="1">
      <c r="A37" s="27"/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8"/>
      <c r="BE37" s="27"/>
    </row>
    <row r="38" spans="1:57" s="1" customFormat="1" ht="14.4" customHeight="1">
      <c r="B38" s="18"/>
      <c r="AR38" s="18"/>
    </row>
    <row r="39" spans="1:57" s="1" customFormat="1" ht="14.4" customHeight="1">
      <c r="B39" s="18"/>
      <c r="AR39" s="18"/>
    </row>
    <row r="40" spans="1:57" s="1" customFormat="1" ht="14.4" customHeight="1">
      <c r="B40" s="18"/>
      <c r="AR40" s="18"/>
    </row>
    <row r="41" spans="1:57" s="1" customFormat="1" ht="14.4" customHeight="1">
      <c r="B41" s="18"/>
      <c r="AR41" s="18"/>
    </row>
    <row r="42" spans="1:57" s="1" customFormat="1" ht="14.4" customHeight="1">
      <c r="B42" s="18"/>
      <c r="AR42" s="18"/>
    </row>
    <row r="43" spans="1:57" s="1" customFormat="1" ht="14.4" customHeight="1">
      <c r="B43" s="18"/>
      <c r="AR43" s="18"/>
    </row>
    <row r="44" spans="1:57" s="1" customFormat="1" ht="14.4" customHeight="1">
      <c r="B44" s="18"/>
      <c r="AR44" s="18"/>
    </row>
    <row r="45" spans="1:57" s="1" customFormat="1" ht="14.4" customHeight="1">
      <c r="B45" s="18"/>
      <c r="AR45" s="18"/>
    </row>
    <row r="46" spans="1:57" s="1" customFormat="1" ht="14.4" customHeight="1">
      <c r="B46" s="18"/>
      <c r="AR46" s="18"/>
    </row>
    <row r="47" spans="1:57" s="1" customFormat="1" ht="14.4" customHeight="1">
      <c r="B47" s="18"/>
      <c r="AR47" s="18"/>
    </row>
    <row r="48" spans="1:57" s="1" customFormat="1" ht="14.4" customHeight="1">
      <c r="B48" s="18"/>
      <c r="AR48" s="18"/>
    </row>
    <row r="49" spans="1:57" s="2" customFormat="1" ht="14.4" customHeight="1">
      <c r="B49" s="37"/>
      <c r="D49" s="38" t="s">
        <v>44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45</v>
      </c>
      <c r="AI49" s="39"/>
      <c r="AJ49" s="39"/>
      <c r="AK49" s="39"/>
      <c r="AL49" s="39"/>
      <c r="AM49" s="39"/>
      <c r="AN49" s="39"/>
      <c r="AO49" s="39"/>
      <c r="AR49" s="37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3.2">
      <c r="A60" s="27"/>
      <c r="B60" s="28"/>
      <c r="C60" s="27"/>
      <c r="D60" s="40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46</v>
      </c>
      <c r="AI60" s="30"/>
      <c r="AJ60" s="30"/>
      <c r="AK60" s="30"/>
      <c r="AL60" s="30"/>
      <c r="AM60" s="40" t="s">
        <v>47</v>
      </c>
      <c r="AN60" s="30"/>
      <c r="AO60" s="30"/>
      <c r="AP60" s="27"/>
      <c r="AQ60" s="27"/>
      <c r="AR60" s="28"/>
      <c r="BE60" s="27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3.2">
      <c r="A64" s="27"/>
      <c r="B64" s="28"/>
      <c r="C64" s="27"/>
      <c r="D64" s="38" t="s">
        <v>48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49</v>
      </c>
      <c r="AI64" s="41"/>
      <c r="AJ64" s="41"/>
      <c r="AK64" s="41"/>
      <c r="AL64" s="41"/>
      <c r="AM64" s="41"/>
      <c r="AN64" s="41"/>
      <c r="AO64" s="41"/>
      <c r="AP64" s="27"/>
      <c r="AQ64" s="27"/>
      <c r="AR64" s="28"/>
      <c r="BE64" s="27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3.2">
      <c r="A75" s="27"/>
      <c r="B75" s="28"/>
      <c r="C75" s="27"/>
      <c r="D75" s="40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46</v>
      </c>
      <c r="AI75" s="30"/>
      <c r="AJ75" s="30"/>
      <c r="AK75" s="30"/>
      <c r="AL75" s="30"/>
      <c r="AM75" s="40" t="s">
        <v>47</v>
      </c>
      <c r="AN75" s="30"/>
      <c r="AO75" s="30"/>
      <c r="AP75" s="27"/>
      <c r="AQ75" s="27"/>
      <c r="AR75" s="28"/>
      <c r="BE75" s="27"/>
    </row>
    <row r="76" spans="1:57" s="2" customFormat="1">
      <c r="A76" s="27"/>
      <c r="B76" s="28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8"/>
      <c r="BE76" s="27"/>
    </row>
    <row r="77" spans="1:57" s="2" customFormat="1" ht="6.9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8"/>
      <c r="BE77" s="27"/>
    </row>
    <row r="81" spans="1:91" s="2" customFormat="1" ht="6.9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8"/>
      <c r="BE81" s="27"/>
    </row>
    <row r="82" spans="1:91" s="2" customFormat="1" ht="24.9" customHeight="1">
      <c r="A82" s="27"/>
      <c r="B82" s="28"/>
      <c r="C82" s="19" t="s">
        <v>50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8"/>
      <c r="BE82" s="27"/>
    </row>
    <row r="83" spans="1:91" s="2" customFormat="1" ht="6.9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8"/>
      <c r="BE83" s="27"/>
    </row>
    <row r="84" spans="1:91" s="4" customFormat="1" ht="12" customHeight="1">
      <c r="B84" s="46"/>
      <c r="C84" s="24" t="s">
        <v>11</v>
      </c>
      <c r="L84" s="4" t="str">
        <f>K5</f>
        <v>01/2020</v>
      </c>
      <c r="AR84" s="46"/>
    </row>
    <row r="85" spans="1:91" s="5" customFormat="1" ht="36.9" customHeight="1">
      <c r="B85" s="47"/>
      <c r="C85" s="48" t="s">
        <v>13</v>
      </c>
      <c r="L85" s="210" t="str">
        <f>K6</f>
        <v>Kompostáreň - Gemerská Poloma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R85" s="47"/>
    </row>
    <row r="86" spans="1:91" s="2" customFormat="1" ht="6.9" customHeight="1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8"/>
      <c r="BE86" s="27"/>
    </row>
    <row r="87" spans="1:91" s="2" customFormat="1" ht="12" customHeight="1">
      <c r="A87" s="27"/>
      <c r="B87" s="28"/>
      <c r="C87" s="24" t="s">
        <v>17</v>
      </c>
      <c r="D87" s="27"/>
      <c r="E87" s="27"/>
      <c r="F87" s="27"/>
      <c r="G87" s="27"/>
      <c r="H87" s="27"/>
      <c r="I87" s="27"/>
      <c r="J87" s="27"/>
      <c r="K87" s="27"/>
      <c r="L87" s="49" t="str">
        <f>IF(K8="","",K8)</f>
        <v>k.ú. Gemerská Poloma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4" t="s">
        <v>19</v>
      </c>
      <c r="AJ87" s="27"/>
      <c r="AK87" s="27"/>
      <c r="AL87" s="27"/>
      <c r="AM87" s="212"/>
      <c r="AN87" s="212"/>
      <c r="AO87" s="27"/>
      <c r="AP87" s="27"/>
      <c r="AQ87" s="27"/>
      <c r="AR87" s="28"/>
      <c r="BE87" s="27"/>
    </row>
    <row r="88" spans="1:91" s="2" customFormat="1" ht="6.9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8"/>
      <c r="BE88" s="27"/>
    </row>
    <row r="89" spans="1:91" s="2" customFormat="1" ht="15.15" customHeight="1">
      <c r="A89" s="27"/>
      <c r="B89" s="28"/>
      <c r="C89" s="24" t="s">
        <v>20</v>
      </c>
      <c r="D89" s="27"/>
      <c r="E89" s="27"/>
      <c r="F89" s="27"/>
      <c r="G89" s="27"/>
      <c r="H89" s="27"/>
      <c r="I89" s="27"/>
      <c r="J89" s="27"/>
      <c r="K89" s="27"/>
      <c r="L89" s="4" t="str">
        <f>IF(E11= "","",E11)</f>
        <v>Obec Gemerská Poloma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4" t="s">
        <v>26</v>
      </c>
      <c r="AJ89" s="27"/>
      <c r="AK89" s="27"/>
      <c r="AL89" s="27"/>
      <c r="AM89" s="213"/>
      <c r="AN89" s="214"/>
      <c r="AO89" s="214"/>
      <c r="AP89" s="214"/>
      <c r="AQ89" s="27"/>
      <c r="AR89" s="28"/>
      <c r="AS89" s="215" t="s">
        <v>51</v>
      </c>
      <c r="AT89" s="216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7"/>
    </row>
    <row r="90" spans="1:91" s="2" customFormat="1" ht="15.15" customHeight="1">
      <c r="A90" s="27"/>
      <c r="B90" s="28"/>
      <c r="C90" s="24" t="s">
        <v>24</v>
      </c>
      <c r="D90" s="27"/>
      <c r="E90" s="27"/>
      <c r="F90" s="27"/>
      <c r="G90" s="27"/>
      <c r="H90" s="27"/>
      <c r="I90" s="27"/>
      <c r="J90" s="27"/>
      <c r="K90" s="27"/>
      <c r="L90" s="4" t="str">
        <f>IF(E14="","",E14)</f>
        <v xml:space="preserve"> 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4" t="s">
        <v>29</v>
      </c>
      <c r="AJ90" s="27"/>
      <c r="AK90" s="27"/>
      <c r="AL90" s="27"/>
      <c r="AM90" s="213"/>
      <c r="AN90" s="214"/>
      <c r="AO90" s="214"/>
      <c r="AP90" s="214"/>
      <c r="AQ90" s="27"/>
      <c r="AR90" s="28"/>
      <c r="AS90" s="217"/>
      <c r="AT90" s="218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7"/>
    </row>
    <row r="91" spans="1:91" s="2" customFormat="1" ht="10.95" customHeight="1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8"/>
      <c r="AS91" s="217"/>
      <c r="AT91" s="218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7"/>
    </row>
    <row r="92" spans="1:91" s="2" customFormat="1" ht="29.25" customHeight="1">
      <c r="A92" s="27"/>
      <c r="B92" s="28"/>
      <c r="C92" s="203" t="s">
        <v>52</v>
      </c>
      <c r="D92" s="204"/>
      <c r="E92" s="204"/>
      <c r="F92" s="204"/>
      <c r="G92" s="204"/>
      <c r="H92" s="55"/>
      <c r="I92" s="205" t="s">
        <v>53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7" t="s">
        <v>54</v>
      </c>
      <c r="AH92" s="204"/>
      <c r="AI92" s="204"/>
      <c r="AJ92" s="204"/>
      <c r="AK92" s="204"/>
      <c r="AL92" s="204"/>
      <c r="AM92" s="204"/>
      <c r="AN92" s="205" t="s">
        <v>55</v>
      </c>
      <c r="AO92" s="204"/>
      <c r="AP92" s="206"/>
      <c r="AQ92" s="56" t="s">
        <v>56</v>
      </c>
      <c r="AR92" s="28"/>
      <c r="AS92" s="57" t="s">
        <v>57</v>
      </c>
      <c r="AT92" s="58" t="s">
        <v>58</v>
      </c>
      <c r="AU92" s="58" t="s">
        <v>59</v>
      </c>
      <c r="AV92" s="58" t="s">
        <v>60</v>
      </c>
      <c r="AW92" s="58" t="s">
        <v>61</v>
      </c>
      <c r="AX92" s="58" t="s">
        <v>62</v>
      </c>
      <c r="AY92" s="58" t="s">
        <v>63</v>
      </c>
      <c r="AZ92" s="58" t="s">
        <v>64</v>
      </c>
      <c r="BA92" s="58" t="s">
        <v>65</v>
      </c>
      <c r="BB92" s="58" t="s">
        <v>66</v>
      </c>
      <c r="BC92" s="58" t="s">
        <v>67</v>
      </c>
      <c r="BD92" s="59" t="s">
        <v>68</v>
      </c>
      <c r="BE92" s="27"/>
    </row>
    <row r="93" spans="1:91" s="2" customFormat="1" ht="10.9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8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7"/>
    </row>
    <row r="94" spans="1:91" s="6" customFormat="1" ht="32.4" customHeight="1">
      <c r="B94" s="63"/>
      <c r="C94" s="64" t="s">
        <v>69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8"/>
      <c r="AH94" s="208"/>
      <c r="AI94" s="208"/>
      <c r="AJ94" s="208"/>
      <c r="AK94" s="208"/>
      <c r="AL94" s="208"/>
      <c r="AM94" s="208"/>
      <c r="AN94" s="209">
        <f t="shared" ref="AN94:AN101" si="0">SUM(AG94,AT94)</f>
        <v>0</v>
      </c>
      <c r="AO94" s="209"/>
      <c r="AP94" s="209"/>
      <c r="AQ94" s="67" t="s">
        <v>1</v>
      </c>
      <c r="AR94" s="63"/>
      <c r="AS94" s="68">
        <f>ROUND(AS95+AS96+SUM(AS99:AS101),2)</f>
        <v>0</v>
      </c>
      <c r="AT94" s="69">
        <f t="shared" ref="AT94:AT101" si="1">ROUND(SUM(AV94:AW94),2)</f>
        <v>0</v>
      </c>
      <c r="AU94" s="70" t="e">
        <f>ROUND(AU95+AU96+SUM(AU99:AU101),5)</f>
        <v>#REF!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ROUND(AZ95+AZ96+SUM(AZ99:AZ101),2)</f>
        <v>0</v>
      </c>
      <c r="BA94" s="69">
        <f>ROUND(BA95+BA96+SUM(BA99:BA101),2)</f>
        <v>0</v>
      </c>
      <c r="BB94" s="69">
        <f>ROUND(BB95+BB96+SUM(BB99:BB101),2)</f>
        <v>0</v>
      </c>
      <c r="BC94" s="69">
        <f>ROUND(BC95+BC96+SUM(BC99:BC101),2)</f>
        <v>0</v>
      </c>
      <c r="BD94" s="71">
        <f>ROUND(BD95+BD96+SUM(BD99:BD101),2)</f>
        <v>0</v>
      </c>
      <c r="BS94" s="72" t="s">
        <v>70</v>
      </c>
      <c r="BT94" s="72" t="s">
        <v>71</v>
      </c>
      <c r="BU94" s="73" t="s">
        <v>72</v>
      </c>
      <c r="BV94" s="72" t="s">
        <v>73</v>
      </c>
      <c r="BW94" s="72" t="s">
        <v>4</v>
      </c>
      <c r="BX94" s="72" t="s">
        <v>74</v>
      </c>
      <c r="CL94" s="72" t="s">
        <v>1</v>
      </c>
    </row>
    <row r="95" spans="1:91" s="7" customFormat="1" ht="24.75" customHeight="1">
      <c r="A95" s="74" t="s">
        <v>75</v>
      </c>
      <c r="B95" s="75"/>
      <c r="C95" s="76"/>
      <c r="D95" s="198" t="s">
        <v>76</v>
      </c>
      <c r="E95" s="198"/>
      <c r="F95" s="198"/>
      <c r="G95" s="198"/>
      <c r="H95" s="198"/>
      <c r="I95" s="77"/>
      <c r="J95" s="198" t="s">
        <v>77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'SO-01 - Spevnená plocha p...'!J30</f>
        <v>0</v>
      </c>
      <c r="AH95" s="197"/>
      <c r="AI95" s="197"/>
      <c r="AJ95" s="197"/>
      <c r="AK95" s="197"/>
      <c r="AL95" s="197"/>
      <c r="AM95" s="197"/>
      <c r="AN95" s="196">
        <f t="shared" si="0"/>
        <v>0</v>
      </c>
      <c r="AO95" s="197"/>
      <c r="AP95" s="197"/>
      <c r="AQ95" s="78" t="s">
        <v>78</v>
      </c>
      <c r="AR95" s="75"/>
      <c r="AS95" s="79">
        <v>0</v>
      </c>
      <c r="AT95" s="80">
        <f t="shared" si="1"/>
        <v>0</v>
      </c>
      <c r="AU95" s="81">
        <f>'SO-01 - Spevnená plocha p...'!P123</f>
        <v>0</v>
      </c>
      <c r="AV95" s="80">
        <f>'SO-01 - Spevnená plocha p...'!J33</f>
        <v>0</v>
      </c>
      <c r="AW95" s="80">
        <f>'SO-01 - Spevnená plocha p...'!J34</f>
        <v>0</v>
      </c>
      <c r="AX95" s="80">
        <f>'SO-01 - Spevnená plocha p...'!J35</f>
        <v>0</v>
      </c>
      <c r="AY95" s="80">
        <f>'SO-01 - Spevnená plocha p...'!J36</f>
        <v>0</v>
      </c>
      <c r="AZ95" s="80">
        <f>'SO-01 - Spevnená plocha p...'!F33</f>
        <v>0</v>
      </c>
      <c r="BA95" s="80">
        <f>'SO-01 - Spevnená plocha p...'!F34</f>
        <v>0</v>
      </c>
      <c r="BB95" s="80">
        <f>'SO-01 - Spevnená plocha p...'!F35</f>
        <v>0</v>
      </c>
      <c r="BC95" s="80">
        <f>'SO-01 - Spevnená plocha p...'!F36</f>
        <v>0</v>
      </c>
      <c r="BD95" s="82">
        <f>'SO-01 - Spevnená plocha p...'!F37</f>
        <v>0</v>
      </c>
      <c r="BT95" s="83" t="s">
        <v>79</v>
      </c>
      <c r="BV95" s="83" t="s">
        <v>73</v>
      </c>
      <c r="BW95" s="83" t="s">
        <v>80</v>
      </c>
      <c r="BX95" s="83" t="s">
        <v>4</v>
      </c>
      <c r="CL95" s="83" t="s">
        <v>1</v>
      </c>
      <c r="CM95" s="83" t="s">
        <v>71</v>
      </c>
    </row>
    <row r="96" spans="1:91" s="7" customFormat="1" ht="37.5" customHeight="1">
      <c r="B96" s="75"/>
      <c r="C96" s="76"/>
      <c r="D96" s="198" t="s">
        <v>81</v>
      </c>
      <c r="E96" s="198"/>
      <c r="F96" s="198"/>
      <c r="G96" s="198"/>
      <c r="H96" s="198"/>
      <c r="I96" s="77"/>
      <c r="J96" s="198" t="s">
        <v>82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202"/>
      <c r="AH96" s="197"/>
      <c r="AI96" s="197"/>
      <c r="AJ96" s="197"/>
      <c r="AK96" s="197"/>
      <c r="AL96" s="197"/>
      <c r="AM96" s="197"/>
      <c r="AN96" s="196">
        <f t="shared" si="0"/>
        <v>0</v>
      </c>
      <c r="AO96" s="197"/>
      <c r="AP96" s="197"/>
      <c r="AQ96" s="78" t="s">
        <v>78</v>
      </c>
      <c r="AR96" s="75"/>
      <c r="AS96" s="79">
        <f>ROUND(SUM(AS97:AS98),2)</f>
        <v>0</v>
      </c>
      <c r="AT96" s="80">
        <f t="shared" si="1"/>
        <v>0</v>
      </c>
      <c r="AU96" s="81" t="e">
        <f>ROUND(SUM(AU97:AU98),5)</f>
        <v>#REF!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ROUND(SUM(AZ97:AZ98),2)</f>
        <v>0</v>
      </c>
      <c r="BA96" s="80">
        <f>ROUND(SUM(BA97:BA98),2)</f>
        <v>0</v>
      </c>
      <c r="BB96" s="80">
        <f>ROUND(SUM(BB97:BB98),2)</f>
        <v>0</v>
      </c>
      <c r="BC96" s="80">
        <f>ROUND(SUM(BC97:BC98),2)</f>
        <v>0</v>
      </c>
      <c r="BD96" s="82">
        <f>ROUND(SUM(BD97:BD98),2)</f>
        <v>0</v>
      </c>
      <c r="BS96" s="83" t="s">
        <v>70</v>
      </c>
      <c r="BT96" s="83" t="s">
        <v>79</v>
      </c>
      <c r="BU96" s="83" t="s">
        <v>72</v>
      </c>
      <c r="BV96" s="83" t="s">
        <v>73</v>
      </c>
      <c r="BW96" s="83" t="s">
        <v>83</v>
      </c>
      <c r="BX96" s="83" t="s">
        <v>4</v>
      </c>
      <c r="CL96" s="83" t="s">
        <v>1</v>
      </c>
      <c r="CM96" s="83" t="s">
        <v>71</v>
      </c>
    </row>
    <row r="97" spans="1:91" s="4" customFormat="1" ht="23.25" customHeight="1">
      <c r="A97" s="74" t="s">
        <v>75</v>
      </c>
      <c r="B97" s="46"/>
      <c r="C97" s="10"/>
      <c r="D97" s="10"/>
      <c r="E97" s="199" t="s">
        <v>84</v>
      </c>
      <c r="F97" s="199"/>
      <c r="G97" s="199"/>
      <c r="H97" s="199"/>
      <c r="I97" s="199"/>
      <c r="J97" s="10"/>
      <c r="K97" s="199" t="s">
        <v>85</v>
      </c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200"/>
      <c r="AH97" s="201"/>
      <c r="AI97" s="201"/>
      <c r="AJ97" s="201"/>
      <c r="AK97" s="201"/>
      <c r="AL97" s="201"/>
      <c r="AM97" s="201"/>
      <c r="AN97" s="200">
        <f t="shared" si="0"/>
        <v>0</v>
      </c>
      <c r="AO97" s="201"/>
      <c r="AP97" s="201"/>
      <c r="AQ97" s="84" t="s">
        <v>86</v>
      </c>
      <c r="AR97" s="46"/>
      <c r="AS97" s="85">
        <v>0</v>
      </c>
      <c r="AT97" s="86">
        <f t="shared" si="1"/>
        <v>0</v>
      </c>
      <c r="AU97" s="87" t="e">
        <f>'SO-02.1, 02.2 - Architekt...'!P134</f>
        <v>#REF!</v>
      </c>
      <c r="AV97" s="86">
        <f>'SO-02.1, 02.2 - Architekt...'!J35</f>
        <v>0</v>
      </c>
      <c r="AW97" s="86">
        <f>'SO-02.1, 02.2 - Architekt...'!J36</f>
        <v>0</v>
      </c>
      <c r="AX97" s="86">
        <f>'SO-02.1, 02.2 - Architekt...'!J37</f>
        <v>0</v>
      </c>
      <c r="AY97" s="86">
        <f>'SO-02.1, 02.2 - Architekt...'!J38</f>
        <v>0</v>
      </c>
      <c r="AZ97" s="86">
        <f>'SO-02.1, 02.2 - Architekt...'!F35</f>
        <v>0</v>
      </c>
      <c r="BA97" s="86">
        <f>'SO-02.1, 02.2 - Architekt...'!F36</f>
        <v>0</v>
      </c>
      <c r="BB97" s="86">
        <f>'SO-02.1, 02.2 - Architekt...'!F37</f>
        <v>0</v>
      </c>
      <c r="BC97" s="86">
        <f>'SO-02.1, 02.2 - Architekt...'!F38</f>
        <v>0</v>
      </c>
      <c r="BD97" s="88">
        <f>'SO-02.1, 02.2 - Architekt...'!F39</f>
        <v>0</v>
      </c>
      <c r="BT97" s="22" t="s">
        <v>87</v>
      </c>
      <c r="BV97" s="22" t="s">
        <v>73</v>
      </c>
      <c r="BW97" s="22" t="s">
        <v>88</v>
      </c>
      <c r="BX97" s="22" t="s">
        <v>83</v>
      </c>
      <c r="CL97" s="22" t="s">
        <v>1</v>
      </c>
    </row>
    <row r="98" spans="1:91" s="4" customFormat="1" ht="16.5" customHeight="1">
      <c r="A98" s="74" t="s">
        <v>75</v>
      </c>
      <c r="B98" s="46"/>
      <c r="C98" s="10"/>
      <c r="D98" s="10"/>
      <c r="E98" s="199" t="s">
        <v>89</v>
      </c>
      <c r="F98" s="199"/>
      <c r="G98" s="199"/>
      <c r="H98" s="199"/>
      <c r="I98" s="199"/>
      <c r="J98" s="10"/>
      <c r="K98" s="199" t="s">
        <v>90</v>
      </c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200">
        <f>'S0-2.3 - Bleskozvod'!J32</f>
        <v>0</v>
      </c>
      <c r="AH98" s="201"/>
      <c r="AI98" s="201"/>
      <c r="AJ98" s="201"/>
      <c r="AK98" s="201"/>
      <c r="AL98" s="201"/>
      <c r="AM98" s="201"/>
      <c r="AN98" s="200">
        <f t="shared" si="0"/>
        <v>0</v>
      </c>
      <c r="AO98" s="201"/>
      <c r="AP98" s="201"/>
      <c r="AQ98" s="84" t="s">
        <v>86</v>
      </c>
      <c r="AR98" s="46"/>
      <c r="AS98" s="85">
        <v>0</v>
      </c>
      <c r="AT98" s="86">
        <f t="shared" si="1"/>
        <v>0</v>
      </c>
      <c r="AU98" s="87">
        <f>'S0-2.3 - Bleskozvod'!P125</f>
        <v>0</v>
      </c>
      <c r="AV98" s="86">
        <f>'S0-2.3 - Bleskozvod'!J35</f>
        <v>0</v>
      </c>
      <c r="AW98" s="86">
        <f>'S0-2.3 - Bleskozvod'!J36</f>
        <v>0</v>
      </c>
      <c r="AX98" s="86">
        <f>'S0-2.3 - Bleskozvod'!J37</f>
        <v>0</v>
      </c>
      <c r="AY98" s="86">
        <f>'S0-2.3 - Bleskozvod'!J38</f>
        <v>0</v>
      </c>
      <c r="AZ98" s="86">
        <f>'S0-2.3 - Bleskozvod'!F35</f>
        <v>0</v>
      </c>
      <c r="BA98" s="86">
        <f>'S0-2.3 - Bleskozvod'!F36</f>
        <v>0</v>
      </c>
      <c r="BB98" s="86">
        <f>'S0-2.3 - Bleskozvod'!F37</f>
        <v>0</v>
      </c>
      <c r="BC98" s="86">
        <f>'S0-2.3 - Bleskozvod'!F38</f>
        <v>0</v>
      </c>
      <c r="BD98" s="88">
        <f>'S0-2.3 - Bleskozvod'!F39</f>
        <v>0</v>
      </c>
      <c r="BT98" s="22" t="s">
        <v>87</v>
      </c>
      <c r="BV98" s="22" t="s">
        <v>73</v>
      </c>
      <c r="BW98" s="22" t="s">
        <v>91</v>
      </c>
      <c r="BX98" s="22" t="s">
        <v>83</v>
      </c>
      <c r="CL98" s="22" t="s">
        <v>1</v>
      </c>
    </row>
    <row r="99" spans="1:91" s="7" customFormat="1" ht="16.5" customHeight="1">
      <c r="A99" s="74" t="s">
        <v>75</v>
      </c>
      <c r="B99" s="75"/>
      <c r="C99" s="76"/>
      <c r="D99" s="198" t="s">
        <v>92</v>
      </c>
      <c r="E99" s="198"/>
      <c r="F99" s="198"/>
      <c r="G99" s="198"/>
      <c r="H99" s="198"/>
      <c r="I99" s="77"/>
      <c r="J99" s="198" t="s">
        <v>93</v>
      </c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6">
        <f>'SO-03 - Oplotenie'!J30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78" t="s">
        <v>78</v>
      </c>
      <c r="AR99" s="75"/>
      <c r="AS99" s="79">
        <v>0</v>
      </c>
      <c r="AT99" s="80">
        <f t="shared" si="1"/>
        <v>0</v>
      </c>
      <c r="AU99" s="81" t="e">
        <f>'SO-03 - Oplotenie'!P125</f>
        <v>#REF!</v>
      </c>
      <c r="AV99" s="80">
        <f>'SO-03 - Oplotenie'!J33</f>
        <v>0</v>
      </c>
      <c r="AW99" s="80">
        <f>'SO-03 - Oplotenie'!J34</f>
        <v>0</v>
      </c>
      <c r="AX99" s="80">
        <f>'SO-03 - Oplotenie'!J35</f>
        <v>0</v>
      </c>
      <c r="AY99" s="80">
        <f>'SO-03 - Oplotenie'!J36</f>
        <v>0</v>
      </c>
      <c r="AZ99" s="80">
        <f>'SO-03 - Oplotenie'!F33</f>
        <v>0</v>
      </c>
      <c r="BA99" s="80">
        <f>'SO-03 - Oplotenie'!F34</f>
        <v>0</v>
      </c>
      <c r="BB99" s="80">
        <f>'SO-03 - Oplotenie'!F35</f>
        <v>0</v>
      </c>
      <c r="BC99" s="80">
        <f>'SO-03 - Oplotenie'!F36</f>
        <v>0</v>
      </c>
      <c r="BD99" s="82">
        <f>'SO-03 - Oplotenie'!F37</f>
        <v>0</v>
      </c>
      <c r="BT99" s="83" t="s">
        <v>79</v>
      </c>
      <c r="BV99" s="83" t="s">
        <v>73</v>
      </c>
      <c r="BW99" s="83" t="s">
        <v>94</v>
      </c>
      <c r="BX99" s="83" t="s">
        <v>4</v>
      </c>
      <c r="CL99" s="83" t="s">
        <v>1</v>
      </c>
      <c r="CM99" s="83" t="s">
        <v>71</v>
      </c>
    </row>
    <row r="100" spans="1:91" s="7" customFormat="1" ht="37.5" customHeight="1">
      <c r="A100" s="74" t="s">
        <v>75</v>
      </c>
      <c r="B100" s="75"/>
      <c r="C100" s="76"/>
      <c r="D100" s="198" t="s">
        <v>95</v>
      </c>
      <c r="E100" s="198"/>
      <c r="F100" s="198"/>
      <c r="G100" s="198"/>
      <c r="H100" s="198"/>
      <c r="I100" s="77"/>
      <c r="J100" s="198" t="s">
        <v>96</v>
      </c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6">
        <f>'SO-04 - Dažďová kanalizác...'!J30</f>
        <v>0</v>
      </c>
      <c r="AH100" s="197"/>
      <c r="AI100" s="197"/>
      <c r="AJ100" s="197"/>
      <c r="AK100" s="197"/>
      <c r="AL100" s="197"/>
      <c r="AM100" s="197"/>
      <c r="AN100" s="196">
        <f t="shared" si="0"/>
        <v>0</v>
      </c>
      <c r="AO100" s="197"/>
      <c r="AP100" s="197"/>
      <c r="AQ100" s="78" t="s">
        <v>78</v>
      </c>
      <c r="AR100" s="75"/>
      <c r="AS100" s="79">
        <v>0</v>
      </c>
      <c r="AT100" s="80">
        <f t="shared" si="1"/>
        <v>0</v>
      </c>
      <c r="AU100" s="81">
        <f>'SO-04 - Dažďová kanalizác...'!P130</f>
        <v>0</v>
      </c>
      <c r="AV100" s="80">
        <f>'SO-04 - Dažďová kanalizác...'!J33</f>
        <v>0</v>
      </c>
      <c r="AW100" s="80">
        <f>'SO-04 - Dažďová kanalizác...'!J34</f>
        <v>0</v>
      </c>
      <c r="AX100" s="80">
        <f>'SO-04 - Dažďová kanalizác...'!J35</f>
        <v>0</v>
      </c>
      <c r="AY100" s="80">
        <f>'SO-04 - Dažďová kanalizác...'!J36</f>
        <v>0</v>
      </c>
      <c r="AZ100" s="80">
        <f>'SO-04 - Dažďová kanalizác...'!F33</f>
        <v>0</v>
      </c>
      <c r="BA100" s="80">
        <f>'SO-04 - Dažďová kanalizác...'!F34</f>
        <v>0</v>
      </c>
      <c r="BB100" s="80">
        <f>'SO-04 - Dažďová kanalizác...'!F35</f>
        <v>0</v>
      </c>
      <c r="BC100" s="80">
        <f>'SO-04 - Dažďová kanalizác...'!F36</f>
        <v>0</v>
      </c>
      <c r="BD100" s="82">
        <f>'SO-04 - Dažďová kanalizác...'!F37</f>
        <v>0</v>
      </c>
      <c r="BT100" s="83" t="s">
        <v>79</v>
      </c>
      <c r="BV100" s="83" t="s">
        <v>73</v>
      </c>
      <c r="BW100" s="83" t="s">
        <v>97</v>
      </c>
      <c r="BX100" s="83" t="s">
        <v>4</v>
      </c>
      <c r="CL100" s="83" t="s">
        <v>1</v>
      </c>
      <c r="CM100" s="83" t="s">
        <v>71</v>
      </c>
    </row>
    <row r="101" spans="1:91" s="7" customFormat="1" ht="16.5" customHeight="1">
      <c r="A101" s="74" t="s">
        <v>75</v>
      </c>
      <c r="B101" s="75"/>
      <c r="C101" s="76"/>
      <c r="D101" s="198" t="s">
        <v>98</v>
      </c>
      <c r="E101" s="198"/>
      <c r="F101" s="198"/>
      <c r="G101" s="198"/>
      <c r="H101" s="198"/>
      <c r="I101" s="77"/>
      <c r="J101" s="198" t="s">
        <v>99</v>
      </c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6">
        <f>'ZS - Zariadenie staveniska'!J30</f>
        <v>0</v>
      </c>
      <c r="AH101" s="197"/>
      <c r="AI101" s="197"/>
      <c r="AJ101" s="197"/>
      <c r="AK101" s="197"/>
      <c r="AL101" s="197"/>
      <c r="AM101" s="197"/>
      <c r="AN101" s="196">
        <f t="shared" si="0"/>
        <v>0</v>
      </c>
      <c r="AO101" s="197"/>
      <c r="AP101" s="197"/>
      <c r="AQ101" s="78" t="s">
        <v>78</v>
      </c>
      <c r="AR101" s="75"/>
      <c r="AS101" s="89">
        <v>0</v>
      </c>
      <c r="AT101" s="90">
        <f t="shared" si="1"/>
        <v>0</v>
      </c>
      <c r="AU101" s="91">
        <f>'ZS - Zariadenie staveniska'!P119</f>
        <v>0</v>
      </c>
      <c r="AV101" s="90">
        <f>'ZS - Zariadenie staveniska'!J33</f>
        <v>0</v>
      </c>
      <c r="AW101" s="90">
        <f>'ZS - Zariadenie staveniska'!J34</f>
        <v>0</v>
      </c>
      <c r="AX101" s="90">
        <f>'ZS - Zariadenie staveniska'!J35</f>
        <v>0</v>
      </c>
      <c r="AY101" s="90">
        <f>'ZS - Zariadenie staveniska'!J36</f>
        <v>0</v>
      </c>
      <c r="AZ101" s="90">
        <f>'ZS - Zariadenie staveniska'!F33</f>
        <v>0</v>
      </c>
      <c r="BA101" s="90">
        <f>'ZS - Zariadenie staveniska'!F34</f>
        <v>0</v>
      </c>
      <c r="BB101" s="90">
        <f>'ZS - Zariadenie staveniska'!F35</f>
        <v>0</v>
      </c>
      <c r="BC101" s="90">
        <f>'ZS - Zariadenie staveniska'!F36</f>
        <v>0</v>
      </c>
      <c r="BD101" s="92">
        <f>'ZS - Zariadenie staveniska'!F37</f>
        <v>0</v>
      </c>
      <c r="BT101" s="83" t="s">
        <v>79</v>
      </c>
      <c r="BV101" s="83" t="s">
        <v>73</v>
      </c>
      <c r="BW101" s="83" t="s">
        <v>100</v>
      </c>
      <c r="BX101" s="83" t="s">
        <v>4</v>
      </c>
      <c r="CL101" s="83" t="s">
        <v>1</v>
      </c>
      <c r="CM101" s="83" t="s">
        <v>71</v>
      </c>
    </row>
    <row r="102" spans="1:91" s="2" customFormat="1" ht="30" customHeight="1">
      <c r="A102" s="27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8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91" s="2" customFormat="1" ht="6.9" customHeight="1">
      <c r="A103" s="27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28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</sheetData>
  <mergeCells count="64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D96:H96"/>
    <mergeCell ref="AN96:AP96"/>
    <mergeCell ref="AG96:AM96"/>
    <mergeCell ref="J96:AF96"/>
    <mergeCell ref="AG97:AM97"/>
    <mergeCell ref="E97:I97"/>
    <mergeCell ref="K97:AF97"/>
    <mergeCell ref="AN97:AP97"/>
    <mergeCell ref="K98:AF98"/>
    <mergeCell ref="AN98:AP98"/>
    <mergeCell ref="AG98:AM98"/>
    <mergeCell ref="E98:I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SO-01 - Spevnená plocha p...'!C2" display="/" xr:uid="{00000000-0004-0000-0000-000000000000}"/>
    <hyperlink ref="A97" location="'SO-02.1, 02.2 - Architekt...'!C2" display="/" xr:uid="{00000000-0004-0000-0000-000001000000}"/>
    <hyperlink ref="A98" location="'S0-2.3 - Bleskozvod'!C2" display="/" xr:uid="{00000000-0004-0000-0000-000002000000}"/>
    <hyperlink ref="A99" location="'SO-03 - Oplotenie'!C2" display="/" xr:uid="{00000000-0004-0000-0000-000003000000}"/>
    <hyperlink ref="A100" location="'SO-04 - Dažďová kanalizác...'!C2" display="/" xr:uid="{00000000-0004-0000-0000-000004000000}"/>
    <hyperlink ref="A101" location="'ZS - Zariadenie staveniska'!C2" display="/" xr:uid="{00000000-0004-0000-0000-000005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75"/>
  <sheetViews>
    <sheetView showGridLines="0" topLeftCell="A158" workbookViewId="0">
      <selection activeCell="F192" sqref="F192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9.28515625" style="1" customWidth="1"/>
    <col min="6" max="6" width="50.85546875" style="1" customWidth="1"/>
    <col min="7" max="7" width="7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3"/>
    </row>
    <row r="2" spans="1:46" s="1" customFormat="1" ht="36.9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80</v>
      </c>
    </row>
    <row r="3" spans="1:46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1:46" s="1" customFormat="1" ht="24.9" customHeight="1">
      <c r="B4" s="18"/>
      <c r="D4" s="19" t="s">
        <v>101</v>
      </c>
      <c r="L4" s="18"/>
      <c r="M4" s="94" t="s">
        <v>9</v>
      </c>
      <c r="AT4" s="15" t="s">
        <v>3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24" t="s">
        <v>13</v>
      </c>
      <c r="L6" s="18"/>
    </row>
    <row r="7" spans="1:46" s="1" customFormat="1" ht="16.5" customHeight="1">
      <c r="B7" s="18"/>
      <c r="E7" s="220" t="str">
        <f>'Rekapitulácia stavby'!K6</f>
        <v>Kompostáreň - Gemerská Poloma</v>
      </c>
      <c r="F7" s="221"/>
      <c r="G7" s="221"/>
      <c r="H7" s="221"/>
      <c r="L7" s="18"/>
    </row>
    <row r="8" spans="1:46" s="2" customFormat="1" ht="12" customHeight="1">
      <c r="A8" s="27"/>
      <c r="B8" s="28"/>
      <c r="C8" s="27"/>
      <c r="D8" s="24" t="s">
        <v>102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210" t="s">
        <v>103</v>
      </c>
      <c r="F9" s="219"/>
      <c r="G9" s="219"/>
      <c r="H9" s="219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15</v>
      </c>
      <c r="E11" s="27"/>
      <c r="F11" s="22" t="s">
        <v>1</v>
      </c>
      <c r="G11" s="27"/>
      <c r="H11" s="27"/>
      <c r="I11" s="24" t="s">
        <v>16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17</v>
      </c>
      <c r="E12" s="27"/>
      <c r="F12" s="22" t="s">
        <v>18</v>
      </c>
      <c r="G12" s="27"/>
      <c r="H12" s="27"/>
      <c r="I12" s="24" t="s">
        <v>19</v>
      </c>
      <c r="J12" s="50" t="str">
        <f>'Rekapitulácia stavby'!AN8</f>
        <v>1. 2020</v>
      </c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5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20</v>
      </c>
      <c r="E14" s="27"/>
      <c r="F14" s="27"/>
      <c r="G14" s="27"/>
      <c r="H14" s="27"/>
      <c r="I14" s="24" t="s">
        <v>21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22</v>
      </c>
      <c r="F15" s="27"/>
      <c r="G15" s="27"/>
      <c r="H15" s="27"/>
      <c r="I15" s="24" t="s">
        <v>23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24</v>
      </c>
      <c r="E17" s="27"/>
      <c r="F17" s="27"/>
      <c r="G17" s="27"/>
      <c r="H17" s="27"/>
      <c r="I17" s="24" t="s">
        <v>21</v>
      </c>
      <c r="J17" s="22" t="str">
        <f>'Rekapitulácia stavby'!AN13</f>
        <v/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90" t="str">
        <f>'Rekapitulácia stavby'!E14</f>
        <v xml:space="preserve"> </v>
      </c>
      <c r="F18" s="190"/>
      <c r="G18" s="190"/>
      <c r="H18" s="190"/>
      <c r="I18" s="24" t="s">
        <v>23</v>
      </c>
      <c r="J18" s="22" t="str">
        <f>'Rekapitulácia stavby'!AN14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26</v>
      </c>
      <c r="E20" s="27"/>
      <c r="F20" s="27"/>
      <c r="G20" s="27"/>
      <c r="H20" s="27"/>
      <c r="I20" s="24" t="s">
        <v>21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">
        <v>27</v>
      </c>
      <c r="F21" s="27"/>
      <c r="G21" s="27"/>
      <c r="H21" s="27"/>
      <c r="I21" s="24" t="s">
        <v>23</v>
      </c>
      <c r="J21" s="22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29</v>
      </c>
      <c r="E23" s="27"/>
      <c r="F23" s="27"/>
      <c r="G23" s="27"/>
      <c r="H23" s="27"/>
      <c r="I23" s="24" t="s">
        <v>21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 t="s">
        <v>27</v>
      </c>
      <c r="F24" s="27"/>
      <c r="G24" s="27"/>
      <c r="H24" s="27"/>
      <c r="I24" s="24" t="s">
        <v>23</v>
      </c>
      <c r="J24" s="22" t="s">
        <v>1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30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5"/>
      <c r="B27" s="96"/>
      <c r="C27" s="95"/>
      <c r="D27" s="95"/>
      <c r="E27" s="192" t="s">
        <v>1</v>
      </c>
      <c r="F27" s="192"/>
      <c r="G27" s="192"/>
      <c r="H27" s="192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" customHeight="1">
      <c r="A29" s="27"/>
      <c r="B29" s="28"/>
      <c r="C29" s="27"/>
      <c r="D29" s="61"/>
      <c r="E29" s="61"/>
      <c r="F29" s="61"/>
      <c r="G29" s="61"/>
      <c r="H29" s="61"/>
      <c r="I29" s="61"/>
      <c r="J29" s="61"/>
      <c r="K29" s="61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8" t="s">
        <v>31</v>
      </c>
      <c r="E30" s="27"/>
      <c r="F30" s="27"/>
      <c r="G30" s="27"/>
      <c r="H30" s="27"/>
      <c r="I30" s="27"/>
      <c r="J30" s="66">
        <f>ROUND(J123,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" customHeight="1">
      <c r="A31" s="27"/>
      <c r="B31" s="28"/>
      <c r="C31" s="27"/>
      <c r="D31" s="61"/>
      <c r="E31" s="61"/>
      <c r="F31" s="61"/>
      <c r="G31" s="61"/>
      <c r="H31" s="61"/>
      <c r="I31" s="61"/>
      <c r="J31" s="61"/>
      <c r="K31" s="61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" customHeight="1">
      <c r="A32" s="27"/>
      <c r="B32" s="28"/>
      <c r="C32" s="27"/>
      <c r="D32" s="27"/>
      <c r="E32" s="27"/>
      <c r="F32" s="31" t="s">
        <v>33</v>
      </c>
      <c r="G32" s="27"/>
      <c r="H32" s="27"/>
      <c r="I32" s="31" t="s">
        <v>32</v>
      </c>
      <c r="J32" s="31" t="s">
        <v>34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" customHeight="1">
      <c r="A33" s="27"/>
      <c r="B33" s="28"/>
      <c r="C33" s="27"/>
      <c r="D33" s="99" t="s">
        <v>35</v>
      </c>
      <c r="E33" s="24" t="s">
        <v>36</v>
      </c>
      <c r="F33" s="100">
        <f>ROUND((SUM(BE123:BE156)),  2)</f>
        <v>0</v>
      </c>
      <c r="G33" s="27"/>
      <c r="H33" s="27"/>
      <c r="I33" s="101">
        <v>0.2</v>
      </c>
      <c r="J33" s="100">
        <f>ROUND(((SUM(BE123:BE156))*I33),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" customHeight="1">
      <c r="A34" s="27"/>
      <c r="B34" s="28"/>
      <c r="C34" s="27"/>
      <c r="D34" s="27"/>
      <c r="E34" s="24" t="s">
        <v>37</v>
      </c>
      <c r="F34" s="100">
        <f>ROUND((SUM(BF123:BF156)),  2)</f>
        <v>0</v>
      </c>
      <c r="G34" s="27"/>
      <c r="H34" s="27"/>
      <c r="I34" s="101">
        <v>0.2</v>
      </c>
      <c r="J34" s="100">
        <f>ROUND(((SUM(BF123:BF156))*I34),  2)</f>
        <v>0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" hidden="1" customHeight="1">
      <c r="A35" s="27"/>
      <c r="B35" s="28"/>
      <c r="C35" s="27"/>
      <c r="D35" s="27"/>
      <c r="E35" s="24" t="s">
        <v>38</v>
      </c>
      <c r="F35" s="100">
        <f>ROUND((SUM(BG123:BG156)),  2)</f>
        <v>0</v>
      </c>
      <c r="G35" s="27"/>
      <c r="H35" s="27"/>
      <c r="I35" s="101">
        <v>0.2</v>
      </c>
      <c r="J35" s="100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" hidden="1" customHeight="1">
      <c r="A36" s="27"/>
      <c r="B36" s="28"/>
      <c r="C36" s="27"/>
      <c r="D36" s="27"/>
      <c r="E36" s="24" t="s">
        <v>39</v>
      </c>
      <c r="F36" s="100">
        <f>ROUND((SUM(BH123:BH156)),  2)</f>
        <v>0</v>
      </c>
      <c r="G36" s="27"/>
      <c r="H36" s="27"/>
      <c r="I36" s="101">
        <v>0.2</v>
      </c>
      <c r="J36" s="100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" hidden="1" customHeight="1">
      <c r="A37" s="27"/>
      <c r="B37" s="28"/>
      <c r="C37" s="27"/>
      <c r="D37" s="27"/>
      <c r="E37" s="24" t="s">
        <v>40</v>
      </c>
      <c r="F37" s="100">
        <f>ROUND((SUM(BI123:BI156)),  2)</f>
        <v>0</v>
      </c>
      <c r="G37" s="27"/>
      <c r="H37" s="27"/>
      <c r="I37" s="101">
        <v>0</v>
      </c>
      <c r="J37" s="100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102"/>
      <c r="D39" s="103" t="s">
        <v>41</v>
      </c>
      <c r="E39" s="55"/>
      <c r="F39" s="55"/>
      <c r="G39" s="104" t="s">
        <v>42</v>
      </c>
      <c r="H39" s="105" t="s">
        <v>43</v>
      </c>
      <c r="I39" s="55"/>
      <c r="J39" s="106">
        <f>SUM(J30:J37)</f>
        <v>0</v>
      </c>
      <c r="K39" s="107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37"/>
      <c r="D50" s="38" t="s">
        <v>44</v>
      </c>
      <c r="E50" s="39"/>
      <c r="F50" s="39"/>
      <c r="G50" s="38" t="s">
        <v>45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3.2">
      <c r="A61" s="27"/>
      <c r="B61" s="28"/>
      <c r="C61" s="27"/>
      <c r="D61" s="40" t="s">
        <v>46</v>
      </c>
      <c r="E61" s="30"/>
      <c r="F61" s="108" t="s">
        <v>47</v>
      </c>
      <c r="G61" s="40" t="s">
        <v>46</v>
      </c>
      <c r="H61" s="30"/>
      <c r="I61" s="30"/>
      <c r="J61" s="109" t="s">
        <v>47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3.2">
      <c r="A65" s="27"/>
      <c r="B65" s="28"/>
      <c r="C65" s="27"/>
      <c r="D65" s="38" t="s">
        <v>48</v>
      </c>
      <c r="E65" s="41"/>
      <c r="F65" s="41"/>
      <c r="G65" s="38" t="s">
        <v>49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3.2">
      <c r="A76" s="27"/>
      <c r="B76" s="28"/>
      <c r="C76" s="27"/>
      <c r="D76" s="40" t="s">
        <v>46</v>
      </c>
      <c r="E76" s="30"/>
      <c r="F76" s="108" t="s">
        <v>47</v>
      </c>
      <c r="G76" s="40" t="s">
        <v>46</v>
      </c>
      <c r="H76" s="30"/>
      <c r="I76" s="30"/>
      <c r="J76" s="109" t="s">
        <v>47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" customHeight="1">
      <c r="A82" s="27"/>
      <c r="B82" s="28"/>
      <c r="C82" s="19" t="s">
        <v>104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13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220" t="str">
        <f>E7</f>
        <v>Kompostáreň - Gemerská Poloma</v>
      </c>
      <c r="F85" s="221"/>
      <c r="G85" s="221"/>
      <c r="H85" s="221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102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210" t="str">
        <f>E9</f>
        <v>SO-01 - Spevnená plocha pre kompostovanie a manipulovanie</v>
      </c>
      <c r="F87" s="219"/>
      <c r="G87" s="219"/>
      <c r="H87" s="219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17</v>
      </c>
      <c r="D89" s="27"/>
      <c r="E89" s="27"/>
      <c r="F89" s="22" t="str">
        <f>F12</f>
        <v>k.ú. Gemerská Poloma</v>
      </c>
      <c r="G89" s="27"/>
      <c r="H89" s="27"/>
      <c r="I89" s="24" t="s">
        <v>19</v>
      </c>
      <c r="J89" s="50" t="str">
        <f>IF(J12="","",J12)</f>
        <v>1. 2020</v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15" customHeight="1">
      <c r="A91" s="27"/>
      <c r="B91" s="28"/>
      <c r="C91" s="24" t="s">
        <v>20</v>
      </c>
      <c r="D91" s="27"/>
      <c r="E91" s="27"/>
      <c r="F91" s="22" t="str">
        <f>E15</f>
        <v>Obec Gemerská Poloma</v>
      </c>
      <c r="G91" s="27"/>
      <c r="H91" s="27"/>
      <c r="I91" s="24" t="s">
        <v>26</v>
      </c>
      <c r="J91" s="25" t="str">
        <f>E21</f>
        <v>Bc. Róbert Malec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15" customHeight="1">
      <c r="A92" s="27"/>
      <c r="B92" s="28"/>
      <c r="C92" s="24" t="s">
        <v>24</v>
      </c>
      <c r="D92" s="27"/>
      <c r="E92" s="27"/>
      <c r="F92" s="22" t="str">
        <f>IF(E18="","",E18)</f>
        <v xml:space="preserve"> </v>
      </c>
      <c r="G92" s="27"/>
      <c r="H92" s="27"/>
      <c r="I92" s="24" t="s">
        <v>29</v>
      </c>
      <c r="J92" s="25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0" t="s">
        <v>105</v>
      </c>
      <c r="D94" s="102"/>
      <c r="E94" s="102"/>
      <c r="F94" s="102"/>
      <c r="G94" s="102"/>
      <c r="H94" s="102"/>
      <c r="I94" s="102"/>
      <c r="J94" s="111" t="s">
        <v>106</v>
      </c>
      <c r="K94" s="102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5" customHeight="1">
      <c r="A96" s="27"/>
      <c r="B96" s="28"/>
      <c r="C96" s="112" t="s">
        <v>107</v>
      </c>
      <c r="D96" s="27"/>
      <c r="E96" s="27"/>
      <c r="F96" s="27"/>
      <c r="G96" s="27"/>
      <c r="H96" s="27"/>
      <c r="I96" s="27"/>
      <c r="J96" s="66">
        <f>J123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108</v>
      </c>
    </row>
    <row r="97" spans="1:31" s="9" customFormat="1" ht="24.9" customHeight="1">
      <c r="B97" s="113"/>
      <c r="D97" s="114" t="s">
        <v>109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95" customHeight="1">
      <c r="B98" s="117"/>
      <c r="D98" s="118" t="s">
        <v>110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95" customHeight="1">
      <c r="B99" s="117"/>
      <c r="D99" s="118" t="s">
        <v>111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31" s="10" customFormat="1" ht="19.95" customHeight="1">
      <c r="B100" s="117"/>
      <c r="D100" s="118" t="s">
        <v>112</v>
      </c>
      <c r="E100" s="119"/>
      <c r="F100" s="119"/>
      <c r="G100" s="119"/>
      <c r="H100" s="119"/>
      <c r="I100" s="119"/>
      <c r="J100" s="120">
        <f>J138</f>
        <v>0</v>
      </c>
      <c r="L100" s="117"/>
    </row>
    <row r="101" spans="1:31" s="10" customFormat="1" ht="19.95" customHeight="1">
      <c r="B101" s="117"/>
      <c r="D101" s="118" t="s">
        <v>113</v>
      </c>
      <c r="E101" s="119"/>
      <c r="F101" s="119"/>
      <c r="G101" s="119"/>
      <c r="H101" s="119"/>
      <c r="I101" s="119"/>
      <c r="J101" s="120">
        <f>J146</f>
        <v>0</v>
      </c>
      <c r="L101" s="117"/>
    </row>
    <row r="102" spans="1:31" s="10" customFormat="1" ht="19.95" customHeight="1">
      <c r="B102" s="117"/>
      <c r="D102" s="118" t="s">
        <v>114</v>
      </c>
      <c r="E102" s="119"/>
      <c r="F102" s="119"/>
      <c r="G102" s="119"/>
      <c r="H102" s="119"/>
      <c r="I102" s="119"/>
      <c r="J102" s="120">
        <f>J148</f>
        <v>0</v>
      </c>
      <c r="L102" s="117"/>
    </row>
    <row r="103" spans="1:31" s="10" customFormat="1" ht="19.95" customHeight="1">
      <c r="B103" s="117"/>
      <c r="D103" s="118" t="s">
        <v>115</v>
      </c>
      <c r="E103" s="119"/>
      <c r="F103" s="119"/>
      <c r="G103" s="119"/>
      <c r="H103" s="119"/>
      <c r="I103" s="119"/>
      <c r="J103" s="120">
        <f>J155</f>
        <v>0</v>
      </c>
      <c r="L103" s="117"/>
    </row>
    <row r="104" spans="1:31" s="2" customFormat="1" ht="21.75" customHeight="1">
      <c r="A104" s="27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3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6.9" customHeight="1">
      <c r="A105" s="27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9" spans="1:31" s="2" customFormat="1" ht="6.9" customHeight="1">
      <c r="A109" s="27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24.9" customHeight="1">
      <c r="A110" s="27"/>
      <c r="B110" s="28"/>
      <c r="C110" s="19" t="s">
        <v>116</v>
      </c>
      <c r="D110" s="27"/>
      <c r="E110" s="27"/>
      <c r="F110" s="27"/>
      <c r="G110" s="27"/>
      <c r="H110" s="27"/>
      <c r="I110" s="27"/>
      <c r="J110" s="27"/>
      <c r="K110" s="27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6.9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customHeight="1">
      <c r="A112" s="27"/>
      <c r="B112" s="28"/>
      <c r="C112" s="24" t="s">
        <v>13</v>
      </c>
      <c r="D112" s="27"/>
      <c r="E112" s="27"/>
      <c r="F112" s="27"/>
      <c r="G112" s="27"/>
      <c r="H112" s="27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6.5" customHeight="1">
      <c r="A113" s="27"/>
      <c r="B113" s="28"/>
      <c r="C113" s="27"/>
      <c r="D113" s="27"/>
      <c r="E113" s="220" t="str">
        <f>E7</f>
        <v>Kompostáreň - Gemerská Poloma</v>
      </c>
      <c r="F113" s="221"/>
      <c r="G113" s="221"/>
      <c r="H113" s="221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12" customHeight="1">
      <c r="A114" s="27"/>
      <c r="B114" s="28"/>
      <c r="C114" s="24" t="s">
        <v>102</v>
      </c>
      <c r="D114" s="27"/>
      <c r="E114" s="27"/>
      <c r="F114" s="27"/>
      <c r="G114" s="27"/>
      <c r="H114" s="27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6.5" customHeight="1">
      <c r="A115" s="27"/>
      <c r="B115" s="28"/>
      <c r="C115" s="27"/>
      <c r="D115" s="27"/>
      <c r="E115" s="210" t="str">
        <f>E9</f>
        <v>SO-01 - Spevnená plocha pre kompostovanie a manipulovanie</v>
      </c>
      <c r="F115" s="219"/>
      <c r="G115" s="219"/>
      <c r="H115" s="219"/>
      <c r="I115" s="27"/>
      <c r="J115" s="27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6.9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12" customHeight="1">
      <c r="A117" s="27"/>
      <c r="B117" s="28"/>
      <c r="C117" s="24" t="s">
        <v>17</v>
      </c>
      <c r="D117" s="27"/>
      <c r="E117" s="27"/>
      <c r="F117" s="22" t="str">
        <f>F12</f>
        <v>k.ú. Gemerská Poloma</v>
      </c>
      <c r="G117" s="27"/>
      <c r="H117" s="27"/>
      <c r="I117" s="24" t="s">
        <v>19</v>
      </c>
      <c r="J117" s="50" t="str">
        <f>IF(J12="","",J12)</f>
        <v>1. 2020</v>
      </c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6.9" customHeight="1">
      <c r="A118" s="27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15.15" customHeight="1">
      <c r="A119" s="27"/>
      <c r="B119" s="28"/>
      <c r="C119" s="24" t="s">
        <v>20</v>
      </c>
      <c r="D119" s="27"/>
      <c r="E119" s="27"/>
      <c r="F119" s="22" t="str">
        <f>E15</f>
        <v>Obec Gemerská Poloma</v>
      </c>
      <c r="G119" s="27"/>
      <c r="H119" s="27"/>
      <c r="I119" s="24" t="s">
        <v>26</v>
      </c>
      <c r="J119" s="25" t="str">
        <f>E21</f>
        <v>Bc. Róbert Malec</v>
      </c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15.15" customHeight="1">
      <c r="A120" s="27"/>
      <c r="B120" s="28"/>
      <c r="C120" s="24" t="s">
        <v>24</v>
      </c>
      <c r="D120" s="27"/>
      <c r="E120" s="27"/>
      <c r="F120" s="22" t="str">
        <f>IF(E18="","",E18)</f>
        <v xml:space="preserve"> </v>
      </c>
      <c r="G120" s="27"/>
      <c r="H120" s="27"/>
      <c r="I120" s="24" t="s">
        <v>29</v>
      </c>
      <c r="J120" s="25"/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5" s="2" customFormat="1" ht="10.35" customHeight="1">
      <c r="A121" s="27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3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65" s="11" customFormat="1" ht="29.25" customHeight="1">
      <c r="A122" s="121"/>
      <c r="B122" s="122"/>
      <c r="C122" s="123" t="s">
        <v>117</v>
      </c>
      <c r="D122" s="124" t="s">
        <v>56</v>
      </c>
      <c r="E122" s="124" t="s">
        <v>52</v>
      </c>
      <c r="F122" s="124" t="s">
        <v>53</v>
      </c>
      <c r="G122" s="124" t="s">
        <v>118</v>
      </c>
      <c r="H122" s="124" t="s">
        <v>119</v>
      </c>
      <c r="I122" s="124" t="s">
        <v>120</v>
      </c>
      <c r="J122" s="125" t="s">
        <v>106</v>
      </c>
      <c r="K122" s="126" t="s">
        <v>121</v>
      </c>
      <c r="L122" s="127"/>
      <c r="M122" s="57" t="s">
        <v>1</v>
      </c>
      <c r="N122" s="58" t="s">
        <v>35</v>
      </c>
      <c r="O122" s="58" t="s">
        <v>122</v>
      </c>
      <c r="P122" s="58" t="s">
        <v>123</v>
      </c>
      <c r="Q122" s="58" t="s">
        <v>124</v>
      </c>
      <c r="R122" s="58" t="s">
        <v>125</v>
      </c>
      <c r="S122" s="58" t="s">
        <v>126</v>
      </c>
      <c r="T122" s="59" t="s">
        <v>127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5" customHeight="1">
      <c r="A123" s="27"/>
      <c r="B123" s="28"/>
      <c r="C123" s="64" t="s">
        <v>107</v>
      </c>
      <c r="D123" s="27"/>
      <c r="E123" s="27"/>
      <c r="F123" s="27"/>
      <c r="G123" s="27"/>
      <c r="H123" s="27"/>
      <c r="I123" s="27"/>
      <c r="J123" s="128">
        <f>BK123</f>
        <v>0</v>
      </c>
      <c r="K123" s="27"/>
      <c r="L123" s="28"/>
      <c r="M123" s="60"/>
      <c r="N123" s="51"/>
      <c r="O123" s="61"/>
      <c r="P123" s="129">
        <f>P124</f>
        <v>0</v>
      </c>
      <c r="Q123" s="61"/>
      <c r="R123" s="129">
        <f>R124</f>
        <v>0</v>
      </c>
      <c r="S123" s="61"/>
      <c r="T123" s="130">
        <f>T124</f>
        <v>0</v>
      </c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T123" s="15" t="s">
        <v>70</v>
      </c>
      <c r="AU123" s="15" t="s">
        <v>108</v>
      </c>
      <c r="BK123" s="131">
        <f>BK124</f>
        <v>0</v>
      </c>
    </row>
    <row r="124" spans="1:65" s="12" customFormat="1" ht="25.95" customHeight="1">
      <c r="B124" s="132"/>
      <c r="D124" s="133" t="s">
        <v>70</v>
      </c>
      <c r="E124" s="134" t="s">
        <v>128</v>
      </c>
      <c r="F124" s="134" t="s">
        <v>129</v>
      </c>
      <c r="J124" s="135">
        <f>BK124</f>
        <v>0</v>
      </c>
      <c r="L124" s="132"/>
      <c r="M124" s="136"/>
      <c r="N124" s="137"/>
      <c r="O124" s="137"/>
      <c r="P124" s="138">
        <f>P125+P136+P138+P146+P148+P155</f>
        <v>0</v>
      </c>
      <c r="Q124" s="137"/>
      <c r="R124" s="138">
        <f>R125+R136+R138+R146+R148+R155</f>
        <v>0</v>
      </c>
      <c r="S124" s="137"/>
      <c r="T124" s="139">
        <f>T125+T136+T138+T146+T148+T155</f>
        <v>0</v>
      </c>
      <c r="AR124" s="133" t="s">
        <v>79</v>
      </c>
      <c r="AT124" s="140" t="s">
        <v>70</v>
      </c>
      <c r="AU124" s="140" t="s">
        <v>71</v>
      </c>
      <c r="AY124" s="133" t="s">
        <v>130</v>
      </c>
      <c r="BK124" s="141">
        <f>BK125+BK136+BK138+BK146+BK148+BK155</f>
        <v>0</v>
      </c>
    </row>
    <row r="125" spans="1:65" s="12" customFormat="1" ht="22.95" customHeight="1">
      <c r="B125" s="132"/>
      <c r="D125" s="133" t="s">
        <v>70</v>
      </c>
      <c r="E125" s="142" t="s">
        <v>79</v>
      </c>
      <c r="F125" s="142" t="s">
        <v>131</v>
      </c>
      <c r="J125" s="143">
        <f>BK125</f>
        <v>0</v>
      </c>
      <c r="L125" s="132"/>
      <c r="M125" s="136"/>
      <c r="N125" s="137"/>
      <c r="O125" s="137"/>
      <c r="P125" s="138">
        <f>SUM(P126:P135)</f>
        <v>0</v>
      </c>
      <c r="Q125" s="137"/>
      <c r="R125" s="138">
        <f>SUM(R126:R135)</f>
        <v>0</v>
      </c>
      <c r="S125" s="137"/>
      <c r="T125" s="139">
        <f>SUM(T126:T135)</f>
        <v>0</v>
      </c>
      <c r="AR125" s="133" t="s">
        <v>79</v>
      </c>
      <c r="AT125" s="140" t="s">
        <v>70</v>
      </c>
      <c r="AU125" s="140" t="s">
        <v>79</v>
      </c>
      <c r="AY125" s="133" t="s">
        <v>130</v>
      </c>
      <c r="BK125" s="141">
        <f>SUM(BK126:BK135)</f>
        <v>0</v>
      </c>
    </row>
    <row r="126" spans="1:65" s="2" customFormat="1" ht="21.75" customHeight="1">
      <c r="A126" s="27"/>
      <c r="B126" s="144"/>
      <c r="C126" s="145" t="s">
        <v>79</v>
      </c>
      <c r="D126" s="145" t="s">
        <v>132</v>
      </c>
      <c r="E126" s="146"/>
      <c r="F126" s="147" t="s">
        <v>133</v>
      </c>
      <c r="G126" s="148" t="s">
        <v>134</v>
      </c>
      <c r="H126" s="149"/>
      <c r="I126" s="150"/>
      <c r="J126" s="150">
        <f t="shared" ref="J126:J135" si="0">ROUND(I126*H126,2)</f>
        <v>0</v>
      </c>
      <c r="K126" s="151"/>
      <c r="L126" s="28"/>
      <c r="M126" s="152" t="s">
        <v>1</v>
      </c>
      <c r="N126" s="153" t="s">
        <v>37</v>
      </c>
      <c r="O126" s="154">
        <v>0.433</v>
      </c>
      <c r="P126" s="154">
        <f t="shared" ref="P126:P135" si="1">O126*H126</f>
        <v>0</v>
      </c>
      <c r="Q126" s="154">
        <v>0</v>
      </c>
      <c r="R126" s="154">
        <f t="shared" ref="R126:R135" si="2">Q126*H126</f>
        <v>0</v>
      </c>
      <c r="S126" s="154">
        <v>0</v>
      </c>
      <c r="T126" s="155">
        <f t="shared" ref="T126:T135" si="3">S126*H126</f>
        <v>0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R126" s="156" t="s">
        <v>135</v>
      </c>
      <c r="AT126" s="156" t="s">
        <v>132</v>
      </c>
      <c r="AU126" s="156" t="s">
        <v>87</v>
      </c>
      <c r="AY126" s="15" t="s">
        <v>130</v>
      </c>
      <c r="BE126" s="157">
        <f t="shared" ref="BE126:BE135" si="4">IF(N126="základná",J126,0)</f>
        <v>0</v>
      </c>
      <c r="BF126" s="157">
        <f t="shared" ref="BF126:BF135" si="5">IF(N126="znížená",J126,0)</f>
        <v>0</v>
      </c>
      <c r="BG126" s="157">
        <f t="shared" ref="BG126:BG135" si="6">IF(N126="zákl. prenesená",J126,0)</f>
        <v>0</v>
      </c>
      <c r="BH126" s="157">
        <f t="shared" ref="BH126:BH135" si="7">IF(N126="zníž. prenesená",J126,0)</f>
        <v>0</v>
      </c>
      <c r="BI126" s="157">
        <f t="shared" ref="BI126:BI135" si="8">IF(N126="nulová",J126,0)</f>
        <v>0</v>
      </c>
      <c r="BJ126" s="15" t="s">
        <v>87</v>
      </c>
      <c r="BK126" s="157">
        <f t="shared" ref="BK126:BK135" si="9">ROUND(I126*H126,2)</f>
        <v>0</v>
      </c>
      <c r="BL126" s="15" t="s">
        <v>135</v>
      </c>
      <c r="BM126" s="156" t="s">
        <v>136</v>
      </c>
    </row>
    <row r="127" spans="1:65" s="2" customFormat="1" ht="21.75" customHeight="1">
      <c r="A127" s="27"/>
      <c r="B127" s="144"/>
      <c r="C127" s="145" t="s">
        <v>87</v>
      </c>
      <c r="D127" s="145" t="s">
        <v>132</v>
      </c>
      <c r="E127" s="146"/>
      <c r="F127" s="147" t="s">
        <v>138</v>
      </c>
      <c r="G127" s="148" t="s">
        <v>134</v>
      </c>
      <c r="H127" s="149"/>
      <c r="I127" s="150"/>
      <c r="J127" s="150">
        <f t="shared" si="0"/>
        <v>0</v>
      </c>
      <c r="K127" s="151"/>
      <c r="L127" s="28"/>
      <c r="M127" s="152" t="s">
        <v>1</v>
      </c>
      <c r="N127" s="153" t="s">
        <v>37</v>
      </c>
      <c r="O127" s="154">
        <v>4.2000000000000003E-2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56" t="s">
        <v>135</v>
      </c>
      <c r="AT127" s="156" t="s">
        <v>132</v>
      </c>
      <c r="AU127" s="156" t="s">
        <v>87</v>
      </c>
      <c r="AY127" s="15" t="s">
        <v>130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5" t="s">
        <v>87</v>
      </c>
      <c r="BK127" s="157">
        <f t="shared" si="9"/>
        <v>0</v>
      </c>
      <c r="BL127" s="15" t="s">
        <v>135</v>
      </c>
      <c r="BM127" s="156" t="s">
        <v>139</v>
      </c>
    </row>
    <row r="128" spans="1:65" s="2" customFormat="1" ht="21.75" customHeight="1">
      <c r="A128" s="27"/>
      <c r="B128" s="144"/>
      <c r="C128" s="145" t="s">
        <v>140</v>
      </c>
      <c r="D128" s="145" t="s">
        <v>132</v>
      </c>
      <c r="E128" s="146"/>
      <c r="F128" s="147" t="s">
        <v>141</v>
      </c>
      <c r="G128" s="148" t="s">
        <v>134</v>
      </c>
      <c r="H128" s="149"/>
      <c r="I128" s="150"/>
      <c r="J128" s="150">
        <f t="shared" si="0"/>
        <v>0</v>
      </c>
      <c r="K128" s="151"/>
      <c r="L128" s="28"/>
      <c r="M128" s="152" t="s">
        <v>1</v>
      </c>
      <c r="N128" s="153" t="s">
        <v>37</v>
      </c>
      <c r="O128" s="154">
        <v>0.24199999999999999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R128" s="156" t="s">
        <v>135</v>
      </c>
      <c r="AT128" s="156" t="s">
        <v>132</v>
      </c>
      <c r="AU128" s="156" t="s">
        <v>87</v>
      </c>
      <c r="AY128" s="15" t="s">
        <v>130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5" t="s">
        <v>87</v>
      </c>
      <c r="BK128" s="157">
        <f t="shared" si="9"/>
        <v>0</v>
      </c>
      <c r="BL128" s="15" t="s">
        <v>135</v>
      </c>
      <c r="BM128" s="156" t="s">
        <v>142</v>
      </c>
    </row>
    <row r="129" spans="1:65" s="2" customFormat="1" ht="21.75" customHeight="1">
      <c r="A129" s="27"/>
      <c r="B129" s="144"/>
      <c r="C129" s="145" t="s">
        <v>135</v>
      </c>
      <c r="D129" s="145" t="s">
        <v>132</v>
      </c>
      <c r="E129" s="146"/>
      <c r="F129" s="147" t="s">
        <v>143</v>
      </c>
      <c r="G129" s="148" t="s">
        <v>134</v>
      </c>
      <c r="H129" s="149"/>
      <c r="I129" s="150"/>
      <c r="J129" s="150">
        <f t="shared" si="0"/>
        <v>0</v>
      </c>
      <c r="K129" s="151"/>
      <c r="L129" s="28"/>
      <c r="M129" s="152" t="s">
        <v>1</v>
      </c>
      <c r="N129" s="153" t="s">
        <v>37</v>
      </c>
      <c r="O129" s="154">
        <v>0.24199999999999999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56" t="s">
        <v>135</v>
      </c>
      <c r="AT129" s="156" t="s">
        <v>132</v>
      </c>
      <c r="AU129" s="156" t="s">
        <v>87</v>
      </c>
      <c r="AY129" s="15" t="s">
        <v>130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5" t="s">
        <v>87</v>
      </c>
      <c r="BK129" s="157">
        <f t="shared" si="9"/>
        <v>0</v>
      </c>
      <c r="BL129" s="15" t="s">
        <v>135</v>
      </c>
      <c r="BM129" s="156" t="s">
        <v>144</v>
      </c>
    </row>
    <row r="130" spans="1:65" s="2" customFormat="1" ht="21.75" customHeight="1">
      <c r="A130" s="27"/>
      <c r="B130" s="144"/>
      <c r="C130" s="145" t="s">
        <v>145</v>
      </c>
      <c r="D130" s="145" t="s">
        <v>132</v>
      </c>
      <c r="E130" s="146"/>
      <c r="F130" s="147" t="s">
        <v>146</v>
      </c>
      <c r="G130" s="148" t="s">
        <v>134</v>
      </c>
      <c r="H130" s="149"/>
      <c r="I130" s="150"/>
      <c r="J130" s="150">
        <f t="shared" si="0"/>
        <v>0</v>
      </c>
      <c r="K130" s="151"/>
      <c r="L130" s="28"/>
      <c r="M130" s="152" t="s">
        <v>1</v>
      </c>
      <c r="N130" s="153" t="s">
        <v>37</v>
      </c>
      <c r="O130" s="154">
        <v>8.6999999999999994E-2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R130" s="156" t="s">
        <v>135</v>
      </c>
      <c r="AT130" s="156" t="s">
        <v>132</v>
      </c>
      <c r="AU130" s="156" t="s">
        <v>87</v>
      </c>
      <c r="AY130" s="15" t="s">
        <v>130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5" t="s">
        <v>87</v>
      </c>
      <c r="BK130" s="157">
        <f t="shared" si="9"/>
        <v>0</v>
      </c>
      <c r="BL130" s="15" t="s">
        <v>135</v>
      </c>
      <c r="BM130" s="156" t="s">
        <v>147</v>
      </c>
    </row>
    <row r="131" spans="1:65" s="2" customFormat="1" ht="33" customHeight="1">
      <c r="A131" s="27"/>
      <c r="B131" s="144"/>
      <c r="C131" s="145" t="s">
        <v>148</v>
      </c>
      <c r="D131" s="145" t="s">
        <v>132</v>
      </c>
      <c r="E131" s="146"/>
      <c r="F131" s="147" t="s">
        <v>149</v>
      </c>
      <c r="G131" s="148" t="s">
        <v>134</v>
      </c>
      <c r="H131" s="149"/>
      <c r="I131" s="150"/>
      <c r="J131" s="150">
        <f t="shared" si="0"/>
        <v>0</v>
      </c>
      <c r="K131" s="151"/>
      <c r="L131" s="28"/>
      <c r="M131" s="152" t="s">
        <v>1</v>
      </c>
      <c r="N131" s="153" t="s">
        <v>37</v>
      </c>
      <c r="O131" s="154">
        <v>5.4399999999999997E-2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56" t="s">
        <v>135</v>
      </c>
      <c r="AT131" s="156" t="s">
        <v>132</v>
      </c>
      <c r="AU131" s="156" t="s">
        <v>87</v>
      </c>
      <c r="AY131" s="15" t="s">
        <v>130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5" t="s">
        <v>87</v>
      </c>
      <c r="BK131" s="157">
        <f t="shared" si="9"/>
        <v>0</v>
      </c>
      <c r="BL131" s="15" t="s">
        <v>135</v>
      </c>
      <c r="BM131" s="156" t="s">
        <v>150</v>
      </c>
    </row>
    <row r="132" spans="1:65" s="2" customFormat="1" ht="33" customHeight="1">
      <c r="A132" s="27"/>
      <c r="B132" s="144"/>
      <c r="C132" s="145" t="s">
        <v>151</v>
      </c>
      <c r="D132" s="145" t="s">
        <v>132</v>
      </c>
      <c r="E132" s="146"/>
      <c r="F132" s="147" t="s">
        <v>152</v>
      </c>
      <c r="G132" s="148" t="s">
        <v>134</v>
      </c>
      <c r="H132" s="149"/>
      <c r="I132" s="150"/>
      <c r="J132" s="150">
        <f t="shared" si="0"/>
        <v>0</v>
      </c>
      <c r="K132" s="151"/>
      <c r="L132" s="28"/>
      <c r="M132" s="152" t="s">
        <v>1</v>
      </c>
      <c r="N132" s="153" t="s">
        <v>37</v>
      </c>
      <c r="O132" s="154">
        <v>5.0000000000000001E-3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56" t="s">
        <v>135</v>
      </c>
      <c r="AT132" s="156" t="s">
        <v>132</v>
      </c>
      <c r="AU132" s="156" t="s">
        <v>87</v>
      </c>
      <c r="AY132" s="15" t="s">
        <v>130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5" t="s">
        <v>87</v>
      </c>
      <c r="BK132" s="157">
        <f t="shared" si="9"/>
        <v>0</v>
      </c>
      <c r="BL132" s="15" t="s">
        <v>135</v>
      </c>
      <c r="BM132" s="156" t="s">
        <v>153</v>
      </c>
    </row>
    <row r="133" spans="1:65" s="2" customFormat="1" ht="16.5" customHeight="1">
      <c r="A133" s="27"/>
      <c r="B133" s="144"/>
      <c r="C133" s="145" t="s">
        <v>154</v>
      </c>
      <c r="D133" s="145" t="s">
        <v>132</v>
      </c>
      <c r="E133" s="146"/>
      <c r="F133" s="147" t="s">
        <v>155</v>
      </c>
      <c r="G133" s="148" t="s">
        <v>134</v>
      </c>
      <c r="H133" s="149"/>
      <c r="I133" s="150"/>
      <c r="J133" s="150">
        <f t="shared" si="0"/>
        <v>0</v>
      </c>
      <c r="K133" s="151"/>
      <c r="L133" s="28"/>
      <c r="M133" s="152" t="s">
        <v>1</v>
      </c>
      <c r="N133" s="153" t="s">
        <v>37</v>
      </c>
      <c r="O133" s="154">
        <v>4.2000000000000003E-2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56" t="s">
        <v>135</v>
      </c>
      <c r="AT133" s="156" t="s">
        <v>132</v>
      </c>
      <c r="AU133" s="156" t="s">
        <v>87</v>
      </c>
      <c r="AY133" s="15" t="s">
        <v>130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5" t="s">
        <v>87</v>
      </c>
      <c r="BK133" s="157">
        <f t="shared" si="9"/>
        <v>0</v>
      </c>
      <c r="BL133" s="15" t="s">
        <v>135</v>
      </c>
      <c r="BM133" s="156" t="s">
        <v>156</v>
      </c>
    </row>
    <row r="134" spans="1:65" s="2" customFormat="1" ht="21.75" customHeight="1">
      <c r="A134" s="27"/>
      <c r="B134" s="144"/>
      <c r="C134" s="145" t="s">
        <v>157</v>
      </c>
      <c r="D134" s="145" t="s">
        <v>132</v>
      </c>
      <c r="E134" s="146"/>
      <c r="F134" s="147" t="s">
        <v>158</v>
      </c>
      <c r="G134" s="148" t="s">
        <v>159</v>
      </c>
      <c r="H134" s="149"/>
      <c r="I134" s="150"/>
      <c r="J134" s="150">
        <f t="shared" si="0"/>
        <v>0</v>
      </c>
      <c r="K134" s="151"/>
      <c r="L134" s="28"/>
      <c r="M134" s="152" t="s">
        <v>1</v>
      </c>
      <c r="N134" s="153" t="s">
        <v>37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56" t="s">
        <v>135</v>
      </c>
      <c r="AT134" s="156" t="s">
        <v>132</v>
      </c>
      <c r="AU134" s="156" t="s">
        <v>87</v>
      </c>
      <c r="AY134" s="15" t="s">
        <v>130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5" t="s">
        <v>87</v>
      </c>
      <c r="BK134" s="157">
        <f t="shared" si="9"/>
        <v>0</v>
      </c>
      <c r="BL134" s="15" t="s">
        <v>135</v>
      </c>
      <c r="BM134" s="156" t="s">
        <v>160</v>
      </c>
    </row>
    <row r="135" spans="1:65" s="2" customFormat="1" ht="16.5" customHeight="1">
      <c r="A135" s="27"/>
      <c r="B135" s="144"/>
      <c r="C135" s="145" t="s">
        <v>161</v>
      </c>
      <c r="D135" s="145" t="s">
        <v>132</v>
      </c>
      <c r="E135" s="146"/>
      <c r="F135" s="147" t="s">
        <v>162</v>
      </c>
      <c r="G135" s="148" t="s">
        <v>163</v>
      </c>
      <c r="H135" s="149"/>
      <c r="I135" s="150"/>
      <c r="J135" s="150">
        <f t="shared" si="0"/>
        <v>0</v>
      </c>
      <c r="K135" s="151"/>
      <c r="L135" s="28"/>
      <c r="M135" s="152" t="s">
        <v>1</v>
      </c>
      <c r="N135" s="153" t="s">
        <v>37</v>
      </c>
      <c r="O135" s="154">
        <v>1.2E-2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56" t="s">
        <v>135</v>
      </c>
      <c r="AT135" s="156" t="s">
        <v>132</v>
      </c>
      <c r="AU135" s="156" t="s">
        <v>87</v>
      </c>
      <c r="AY135" s="15" t="s">
        <v>130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5" t="s">
        <v>87</v>
      </c>
      <c r="BK135" s="157">
        <f t="shared" si="9"/>
        <v>0</v>
      </c>
      <c r="BL135" s="15" t="s">
        <v>135</v>
      </c>
      <c r="BM135" s="156" t="s">
        <v>164</v>
      </c>
    </row>
    <row r="136" spans="1:65" s="12" customFormat="1" ht="22.95" customHeight="1">
      <c r="B136" s="132"/>
      <c r="D136" s="133" t="s">
        <v>70</v>
      </c>
      <c r="E136" s="142" t="s">
        <v>87</v>
      </c>
      <c r="F136" s="142" t="s">
        <v>165</v>
      </c>
      <c r="J136" s="143">
        <f>BK136</f>
        <v>0</v>
      </c>
      <c r="L136" s="132"/>
      <c r="M136" s="136"/>
      <c r="N136" s="137"/>
      <c r="O136" s="137"/>
      <c r="P136" s="138">
        <f>SUM(P137:P137)</f>
        <v>0</v>
      </c>
      <c r="Q136" s="137"/>
      <c r="R136" s="138">
        <f>SUM(R137:R137)</f>
        <v>0</v>
      </c>
      <c r="S136" s="137"/>
      <c r="T136" s="139">
        <f>SUM(T137:T137)</f>
        <v>0</v>
      </c>
      <c r="AR136" s="133" t="s">
        <v>79</v>
      </c>
      <c r="AT136" s="140" t="s">
        <v>70</v>
      </c>
      <c r="AU136" s="140" t="s">
        <v>79</v>
      </c>
      <c r="AY136" s="133" t="s">
        <v>130</v>
      </c>
      <c r="BK136" s="141">
        <f>SUM(BK137:BK137)</f>
        <v>0</v>
      </c>
    </row>
    <row r="137" spans="1:65" s="2" customFormat="1" ht="21.75" customHeight="1">
      <c r="A137" s="27"/>
      <c r="B137" s="144"/>
      <c r="C137" s="145" t="s">
        <v>166</v>
      </c>
      <c r="D137" s="145" t="s">
        <v>132</v>
      </c>
      <c r="E137" s="146"/>
      <c r="F137" s="147" t="s">
        <v>167</v>
      </c>
      <c r="G137" s="148" t="s">
        <v>163</v>
      </c>
      <c r="H137" s="149"/>
      <c r="I137" s="150"/>
      <c r="J137" s="150">
        <f>ROUND(I137*H137,2)</f>
        <v>0</v>
      </c>
      <c r="K137" s="151"/>
      <c r="L137" s="28"/>
      <c r="M137" s="152" t="s">
        <v>1</v>
      </c>
      <c r="N137" s="153" t="s">
        <v>37</v>
      </c>
      <c r="O137" s="154">
        <v>4.0000000000000001E-3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56" t="s">
        <v>135</v>
      </c>
      <c r="AT137" s="156" t="s">
        <v>132</v>
      </c>
      <c r="AU137" s="156" t="s">
        <v>87</v>
      </c>
      <c r="AY137" s="15" t="s">
        <v>130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5" t="s">
        <v>87</v>
      </c>
      <c r="BK137" s="157">
        <f>ROUND(I137*H137,2)</f>
        <v>0</v>
      </c>
      <c r="BL137" s="15" t="s">
        <v>135</v>
      </c>
      <c r="BM137" s="156" t="s">
        <v>168</v>
      </c>
    </row>
    <row r="138" spans="1:65" s="12" customFormat="1" ht="22.95" customHeight="1">
      <c r="B138" s="132"/>
      <c r="D138" s="133" t="s">
        <v>70</v>
      </c>
      <c r="E138" s="142" t="s">
        <v>145</v>
      </c>
      <c r="F138" s="142" t="s">
        <v>169</v>
      </c>
      <c r="J138" s="143">
        <f>BK138</f>
        <v>0</v>
      </c>
      <c r="L138" s="132"/>
      <c r="M138" s="136"/>
      <c r="N138" s="137"/>
      <c r="O138" s="137"/>
      <c r="P138" s="138">
        <f>SUM(P139:P145)</f>
        <v>0</v>
      </c>
      <c r="Q138" s="137"/>
      <c r="R138" s="138">
        <f>SUM(R139:R145)</f>
        <v>0</v>
      </c>
      <c r="S138" s="137"/>
      <c r="T138" s="139">
        <f>SUM(T139:T145)</f>
        <v>0</v>
      </c>
      <c r="AR138" s="133" t="s">
        <v>79</v>
      </c>
      <c r="AT138" s="140" t="s">
        <v>70</v>
      </c>
      <c r="AU138" s="140" t="s">
        <v>79</v>
      </c>
      <c r="AY138" s="133" t="s">
        <v>130</v>
      </c>
      <c r="BK138" s="141">
        <f>SUM(BK139:BK145)</f>
        <v>0</v>
      </c>
    </row>
    <row r="139" spans="1:65" s="2" customFormat="1" ht="21.75" customHeight="1">
      <c r="A139" s="27"/>
      <c r="B139" s="144"/>
      <c r="C139" s="145" t="s">
        <v>170</v>
      </c>
      <c r="D139" s="145" t="s">
        <v>132</v>
      </c>
      <c r="E139" s="146"/>
      <c r="F139" s="147" t="s">
        <v>171</v>
      </c>
      <c r="G139" s="148" t="s">
        <v>163</v>
      </c>
      <c r="H139" s="149"/>
      <c r="I139" s="150"/>
      <c r="J139" s="150">
        <f t="shared" ref="J139:J145" si="10">ROUND(I139*H139,2)</f>
        <v>0</v>
      </c>
      <c r="K139" s="151"/>
      <c r="L139" s="28"/>
      <c r="M139" s="152" t="s">
        <v>1</v>
      </c>
      <c r="N139" s="153" t="s">
        <v>37</v>
      </c>
      <c r="O139" s="154">
        <v>2.3E-2</v>
      </c>
      <c r="P139" s="154">
        <f t="shared" ref="P139:P145" si="11">O139*H139</f>
        <v>0</v>
      </c>
      <c r="Q139" s="154">
        <v>0.38624999999999998</v>
      </c>
      <c r="R139" s="154">
        <f t="shared" ref="R139:R145" si="12">Q139*H139</f>
        <v>0</v>
      </c>
      <c r="S139" s="154">
        <v>0</v>
      </c>
      <c r="T139" s="155">
        <f t="shared" ref="T139:T145" si="13">S139*H139</f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56" t="s">
        <v>135</v>
      </c>
      <c r="AT139" s="156" t="s">
        <v>132</v>
      </c>
      <c r="AU139" s="156" t="s">
        <v>87</v>
      </c>
      <c r="AY139" s="15" t="s">
        <v>130</v>
      </c>
      <c r="BE139" s="157">
        <f t="shared" ref="BE139:BE145" si="14">IF(N139="základná",J139,0)</f>
        <v>0</v>
      </c>
      <c r="BF139" s="157">
        <f t="shared" ref="BF139:BF145" si="15">IF(N139="znížená",J139,0)</f>
        <v>0</v>
      </c>
      <c r="BG139" s="157">
        <f t="shared" ref="BG139:BG145" si="16">IF(N139="zákl. prenesená",J139,0)</f>
        <v>0</v>
      </c>
      <c r="BH139" s="157">
        <f t="shared" ref="BH139:BH145" si="17">IF(N139="zníž. prenesená",J139,0)</f>
        <v>0</v>
      </c>
      <c r="BI139" s="157">
        <f t="shared" ref="BI139:BI145" si="18">IF(N139="nulová",J139,0)</f>
        <v>0</v>
      </c>
      <c r="BJ139" s="15" t="s">
        <v>87</v>
      </c>
      <c r="BK139" s="157">
        <f t="shared" ref="BK139:BK145" si="19">ROUND(I139*H139,2)</f>
        <v>0</v>
      </c>
      <c r="BL139" s="15" t="s">
        <v>135</v>
      </c>
      <c r="BM139" s="156" t="s">
        <v>172</v>
      </c>
    </row>
    <row r="140" spans="1:65" s="2" customFormat="1" ht="33" customHeight="1">
      <c r="A140" s="27"/>
      <c r="B140" s="144"/>
      <c r="C140" s="145" t="s">
        <v>173</v>
      </c>
      <c r="D140" s="145" t="s">
        <v>132</v>
      </c>
      <c r="E140" s="146"/>
      <c r="F140" s="147" t="s">
        <v>174</v>
      </c>
      <c r="G140" s="148" t="s">
        <v>163</v>
      </c>
      <c r="H140" s="149"/>
      <c r="I140" s="150"/>
      <c r="J140" s="150">
        <f t="shared" si="10"/>
        <v>0</v>
      </c>
      <c r="K140" s="151"/>
      <c r="L140" s="28"/>
      <c r="M140" s="152" t="s">
        <v>1</v>
      </c>
      <c r="N140" s="153" t="s">
        <v>37</v>
      </c>
      <c r="O140" s="154">
        <v>2.4E-2</v>
      </c>
      <c r="P140" s="154">
        <f t="shared" si="11"/>
        <v>0</v>
      </c>
      <c r="Q140" s="154">
        <v>0.27994000000000002</v>
      </c>
      <c r="R140" s="154">
        <f t="shared" si="12"/>
        <v>0</v>
      </c>
      <c r="S140" s="154">
        <v>0</v>
      </c>
      <c r="T140" s="155">
        <f t="shared" si="13"/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56" t="s">
        <v>135</v>
      </c>
      <c r="AT140" s="156" t="s">
        <v>132</v>
      </c>
      <c r="AU140" s="156" t="s">
        <v>87</v>
      </c>
      <c r="AY140" s="15" t="s">
        <v>130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5" t="s">
        <v>87</v>
      </c>
      <c r="BK140" s="157">
        <f t="shared" si="19"/>
        <v>0</v>
      </c>
      <c r="BL140" s="15" t="s">
        <v>135</v>
      </c>
      <c r="BM140" s="156" t="s">
        <v>175</v>
      </c>
    </row>
    <row r="141" spans="1:65" s="2" customFormat="1" ht="21.75" customHeight="1">
      <c r="A141" s="27"/>
      <c r="B141" s="144"/>
      <c r="C141" s="145" t="s">
        <v>176</v>
      </c>
      <c r="D141" s="145" t="s">
        <v>132</v>
      </c>
      <c r="E141" s="146"/>
      <c r="F141" s="147" t="s">
        <v>177</v>
      </c>
      <c r="G141" s="148" t="s">
        <v>163</v>
      </c>
      <c r="H141" s="149"/>
      <c r="I141" s="150"/>
      <c r="J141" s="150">
        <f t="shared" si="10"/>
        <v>0</v>
      </c>
      <c r="K141" s="151"/>
      <c r="L141" s="28"/>
      <c r="M141" s="152" t="s">
        <v>1</v>
      </c>
      <c r="N141" s="153" t="s">
        <v>37</v>
      </c>
      <c r="O141" s="154">
        <v>0.36899999999999999</v>
      </c>
      <c r="P141" s="154">
        <f t="shared" si="11"/>
        <v>0</v>
      </c>
      <c r="Q141" s="154">
        <v>0.37459999999999999</v>
      </c>
      <c r="R141" s="154">
        <f t="shared" si="12"/>
        <v>0</v>
      </c>
      <c r="S141" s="154">
        <v>0</v>
      </c>
      <c r="T141" s="155">
        <f t="shared" si="13"/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56" t="s">
        <v>135</v>
      </c>
      <c r="AT141" s="156" t="s">
        <v>132</v>
      </c>
      <c r="AU141" s="156" t="s">
        <v>87</v>
      </c>
      <c r="AY141" s="15" t="s">
        <v>130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5" t="s">
        <v>87</v>
      </c>
      <c r="BK141" s="157">
        <f t="shared" si="19"/>
        <v>0</v>
      </c>
      <c r="BL141" s="15" t="s">
        <v>135</v>
      </c>
      <c r="BM141" s="156" t="s">
        <v>178</v>
      </c>
    </row>
    <row r="142" spans="1:65" s="2" customFormat="1" ht="16.5" customHeight="1">
      <c r="A142" s="27"/>
      <c r="B142" s="144"/>
      <c r="C142" s="145" t="s">
        <v>179</v>
      </c>
      <c r="D142" s="145" t="s">
        <v>132</v>
      </c>
      <c r="E142" s="146"/>
      <c r="F142" s="147" t="s">
        <v>180</v>
      </c>
      <c r="G142" s="148" t="s">
        <v>163</v>
      </c>
      <c r="H142" s="149"/>
      <c r="I142" s="150"/>
      <c r="J142" s="150">
        <f t="shared" si="10"/>
        <v>0</v>
      </c>
      <c r="K142" s="151"/>
      <c r="L142" s="28"/>
      <c r="M142" s="152" t="s">
        <v>1</v>
      </c>
      <c r="N142" s="153" t="s">
        <v>37</v>
      </c>
      <c r="O142" s="154">
        <v>0.51800000000000002</v>
      </c>
      <c r="P142" s="154">
        <f t="shared" si="11"/>
        <v>0</v>
      </c>
      <c r="Q142" s="154">
        <v>0.58184999999999998</v>
      </c>
      <c r="R142" s="154">
        <f t="shared" si="12"/>
        <v>0</v>
      </c>
      <c r="S142" s="154">
        <v>0</v>
      </c>
      <c r="T142" s="155">
        <f t="shared" si="13"/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56" t="s">
        <v>135</v>
      </c>
      <c r="AT142" s="156" t="s">
        <v>132</v>
      </c>
      <c r="AU142" s="156" t="s">
        <v>87</v>
      </c>
      <c r="AY142" s="15" t="s">
        <v>130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5" t="s">
        <v>87</v>
      </c>
      <c r="BK142" s="157">
        <f t="shared" si="19"/>
        <v>0</v>
      </c>
      <c r="BL142" s="15" t="s">
        <v>135</v>
      </c>
      <c r="BM142" s="156" t="s">
        <v>181</v>
      </c>
    </row>
    <row r="143" spans="1:65" s="2" customFormat="1" ht="33" customHeight="1">
      <c r="A143" s="27"/>
      <c r="B143" s="144"/>
      <c r="C143" s="145" t="s">
        <v>182</v>
      </c>
      <c r="D143" s="145" t="s">
        <v>132</v>
      </c>
      <c r="E143" s="146"/>
      <c r="F143" s="147" t="s">
        <v>183</v>
      </c>
      <c r="G143" s="148" t="s">
        <v>163</v>
      </c>
      <c r="H143" s="149"/>
      <c r="I143" s="150"/>
      <c r="J143" s="150">
        <f t="shared" si="10"/>
        <v>0</v>
      </c>
      <c r="K143" s="151"/>
      <c r="L143" s="28"/>
      <c r="M143" s="152" t="s">
        <v>1</v>
      </c>
      <c r="N143" s="153" t="s">
        <v>37</v>
      </c>
      <c r="O143" s="154">
        <v>2.4E-2</v>
      </c>
      <c r="P143" s="154">
        <f t="shared" si="11"/>
        <v>0</v>
      </c>
      <c r="Q143" s="154">
        <v>0.33445999999999998</v>
      </c>
      <c r="R143" s="154">
        <f t="shared" si="12"/>
        <v>0</v>
      </c>
      <c r="S143" s="154">
        <v>0</v>
      </c>
      <c r="T143" s="155">
        <f t="shared" si="13"/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56" t="s">
        <v>135</v>
      </c>
      <c r="AT143" s="156" t="s">
        <v>132</v>
      </c>
      <c r="AU143" s="156" t="s">
        <v>87</v>
      </c>
      <c r="AY143" s="15" t="s">
        <v>130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5" t="s">
        <v>87</v>
      </c>
      <c r="BK143" s="157">
        <f t="shared" si="19"/>
        <v>0</v>
      </c>
      <c r="BL143" s="15" t="s">
        <v>135</v>
      </c>
      <c r="BM143" s="156" t="s">
        <v>184</v>
      </c>
    </row>
    <row r="144" spans="1:65" s="2" customFormat="1" ht="33" customHeight="1">
      <c r="A144" s="27"/>
      <c r="B144" s="144"/>
      <c r="C144" s="145" t="s">
        <v>185</v>
      </c>
      <c r="D144" s="145" t="s">
        <v>132</v>
      </c>
      <c r="E144" s="146"/>
      <c r="F144" s="147" t="s">
        <v>186</v>
      </c>
      <c r="G144" s="148" t="s">
        <v>163</v>
      </c>
      <c r="H144" s="149"/>
      <c r="I144" s="150"/>
      <c r="J144" s="150">
        <f t="shared" si="10"/>
        <v>0</v>
      </c>
      <c r="K144" s="151"/>
      <c r="L144" s="28"/>
      <c r="M144" s="152" t="s">
        <v>1</v>
      </c>
      <c r="N144" s="153" t="s">
        <v>37</v>
      </c>
      <c r="O144" s="154">
        <v>0.04</v>
      </c>
      <c r="P144" s="154">
        <f t="shared" si="11"/>
        <v>0</v>
      </c>
      <c r="Q144" s="154">
        <v>0.47349000000000002</v>
      </c>
      <c r="R144" s="154">
        <f t="shared" si="12"/>
        <v>0</v>
      </c>
      <c r="S144" s="154">
        <v>0</v>
      </c>
      <c r="T144" s="155">
        <f t="shared" si="13"/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56" t="s">
        <v>135</v>
      </c>
      <c r="AT144" s="156" t="s">
        <v>132</v>
      </c>
      <c r="AU144" s="156" t="s">
        <v>87</v>
      </c>
      <c r="AY144" s="15" t="s">
        <v>130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5" t="s">
        <v>87</v>
      </c>
      <c r="BK144" s="157">
        <f t="shared" si="19"/>
        <v>0</v>
      </c>
      <c r="BL144" s="15" t="s">
        <v>135</v>
      </c>
      <c r="BM144" s="156" t="s">
        <v>187</v>
      </c>
    </row>
    <row r="145" spans="1:65" s="2" customFormat="1" ht="21.75" customHeight="1">
      <c r="A145" s="27"/>
      <c r="B145" s="144"/>
      <c r="C145" s="145" t="s">
        <v>188</v>
      </c>
      <c r="D145" s="145" t="s">
        <v>132</v>
      </c>
      <c r="E145" s="146"/>
      <c r="F145" s="147" t="s">
        <v>189</v>
      </c>
      <c r="G145" s="148" t="s">
        <v>163</v>
      </c>
      <c r="H145" s="149"/>
      <c r="I145" s="150"/>
      <c r="J145" s="150">
        <f t="shared" si="10"/>
        <v>0</v>
      </c>
      <c r="K145" s="151"/>
      <c r="L145" s="28"/>
      <c r="M145" s="152" t="s">
        <v>1</v>
      </c>
      <c r="N145" s="153" t="s">
        <v>37</v>
      </c>
      <c r="O145" s="154">
        <v>0.47699999999999998</v>
      </c>
      <c r="P145" s="154">
        <f t="shared" si="11"/>
        <v>0</v>
      </c>
      <c r="Q145" s="154">
        <v>0.53527999999999998</v>
      </c>
      <c r="R145" s="154">
        <f t="shared" si="12"/>
        <v>0</v>
      </c>
      <c r="S145" s="154">
        <v>0</v>
      </c>
      <c r="T145" s="155">
        <f t="shared" si="13"/>
        <v>0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56" t="s">
        <v>135</v>
      </c>
      <c r="AT145" s="156" t="s">
        <v>132</v>
      </c>
      <c r="AU145" s="156" t="s">
        <v>87</v>
      </c>
      <c r="AY145" s="15" t="s">
        <v>130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5" t="s">
        <v>87</v>
      </c>
      <c r="BK145" s="157">
        <f t="shared" si="19"/>
        <v>0</v>
      </c>
      <c r="BL145" s="15" t="s">
        <v>135</v>
      </c>
      <c r="BM145" s="156" t="s">
        <v>190</v>
      </c>
    </row>
    <row r="146" spans="1:65" s="12" customFormat="1" ht="22.95" customHeight="1">
      <c r="B146" s="132"/>
      <c r="D146" s="133" t="s">
        <v>70</v>
      </c>
      <c r="E146" s="142" t="s">
        <v>148</v>
      </c>
      <c r="F146" s="142" t="s">
        <v>191</v>
      </c>
      <c r="J146" s="143">
        <f>BK146</f>
        <v>0</v>
      </c>
      <c r="L146" s="132"/>
      <c r="M146" s="136"/>
      <c r="N146" s="137"/>
      <c r="O146" s="137"/>
      <c r="P146" s="138">
        <f>SUM(P147:P147)</f>
        <v>0</v>
      </c>
      <c r="Q146" s="137"/>
      <c r="R146" s="138">
        <f>SUM(R147:R147)</f>
        <v>0</v>
      </c>
      <c r="S146" s="137"/>
      <c r="T146" s="139">
        <f>SUM(T147:T147)</f>
        <v>0</v>
      </c>
      <c r="AR146" s="133" t="s">
        <v>79</v>
      </c>
      <c r="AT146" s="140" t="s">
        <v>70</v>
      </c>
      <c r="AU146" s="140" t="s">
        <v>79</v>
      </c>
      <c r="AY146" s="133" t="s">
        <v>130</v>
      </c>
      <c r="BK146" s="141">
        <f>SUM(BK147:BK147)</f>
        <v>0</v>
      </c>
    </row>
    <row r="147" spans="1:65" s="2" customFormat="1" ht="21.75" customHeight="1">
      <c r="A147" s="27"/>
      <c r="B147" s="144"/>
      <c r="C147" s="145" t="s">
        <v>192</v>
      </c>
      <c r="D147" s="145" t="s">
        <v>132</v>
      </c>
      <c r="E147" s="146"/>
      <c r="F147" s="147" t="s">
        <v>193</v>
      </c>
      <c r="G147" s="148" t="s">
        <v>163</v>
      </c>
      <c r="H147" s="149"/>
      <c r="I147" s="150"/>
      <c r="J147" s="150">
        <f>ROUND(I147*H147,2)</f>
        <v>0</v>
      </c>
      <c r="K147" s="151"/>
      <c r="L147" s="28"/>
      <c r="M147" s="152" t="s">
        <v>1</v>
      </c>
      <c r="N147" s="153" t="s">
        <v>37</v>
      </c>
      <c r="O147" s="154">
        <v>4.1000000000000002E-2</v>
      </c>
      <c r="P147" s="154">
        <f>O147*H147</f>
        <v>0</v>
      </c>
      <c r="Q147" s="154">
        <v>3.5200000000000001E-3</v>
      </c>
      <c r="R147" s="154">
        <f>Q147*H147</f>
        <v>0</v>
      </c>
      <c r="S147" s="154">
        <v>0</v>
      </c>
      <c r="T147" s="155">
        <f>S147*H147</f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56" t="s">
        <v>135</v>
      </c>
      <c r="AT147" s="156" t="s">
        <v>132</v>
      </c>
      <c r="AU147" s="156" t="s">
        <v>87</v>
      </c>
      <c r="AY147" s="15" t="s">
        <v>130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5" t="s">
        <v>87</v>
      </c>
      <c r="BK147" s="157">
        <f>ROUND(I147*H147,2)</f>
        <v>0</v>
      </c>
      <c r="BL147" s="15" t="s">
        <v>135</v>
      </c>
      <c r="BM147" s="156" t="s">
        <v>194</v>
      </c>
    </row>
    <row r="148" spans="1:65" s="12" customFormat="1" ht="22.95" customHeight="1">
      <c r="B148" s="132"/>
      <c r="D148" s="133" t="s">
        <v>70</v>
      </c>
      <c r="E148" s="142" t="s">
        <v>157</v>
      </c>
      <c r="F148" s="142" t="s">
        <v>195</v>
      </c>
      <c r="J148" s="143">
        <f>BK148</f>
        <v>0</v>
      </c>
      <c r="L148" s="132"/>
      <c r="M148" s="136"/>
      <c r="N148" s="137"/>
      <c r="O148" s="137"/>
      <c r="P148" s="138">
        <f>SUM(P149:P154)</f>
        <v>0</v>
      </c>
      <c r="Q148" s="137"/>
      <c r="R148" s="138">
        <f>SUM(R149:R154)</f>
        <v>0</v>
      </c>
      <c r="S148" s="137"/>
      <c r="T148" s="139">
        <f>SUM(T149:T154)</f>
        <v>0</v>
      </c>
      <c r="AR148" s="133" t="s">
        <v>79</v>
      </c>
      <c r="AT148" s="140" t="s">
        <v>70</v>
      </c>
      <c r="AU148" s="140" t="s">
        <v>79</v>
      </c>
      <c r="AY148" s="133" t="s">
        <v>130</v>
      </c>
      <c r="BK148" s="141">
        <f>SUM(BK149:BK154)</f>
        <v>0</v>
      </c>
    </row>
    <row r="149" spans="1:65" s="2" customFormat="1" ht="21.75" customHeight="1">
      <c r="A149" s="27"/>
      <c r="B149" s="144"/>
      <c r="C149" s="145" t="s">
        <v>7</v>
      </c>
      <c r="D149" s="145" t="s">
        <v>132</v>
      </c>
      <c r="E149" s="146"/>
      <c r="F149" s="147" t="s">
        <v>196</v>
      </c>
      <c r="G149" s="148" t="s">
        <v>197</v>
      </c>
      <c r="H149" s="149"/>
      <c r="I149" s="150"/>
      <c r="J149" s="150">
        <f t="shared" ref="J149:J154" si="20">ROUND(I149*H149,2)</f>
        <v>0</v>
      </c>
      <c r="K149" s="151"/>
      <c r="L149" s="28"/>
      <c r="M149" s="152" t="s">
        <v>1</v>
      </c>
      <c r="N149" s="153" t="s">
        <v>37</v>
      </c>
      <c r="O149" s="154">
        <v>0.27</v>
      </c>
      <c r="P149" s="154">
        <f t="shared" ref="P149:P154" si="21">O149*H149</f>
        <v>0</v>
      </c>
      <c r="Q149" s="154">
        <v>0.15223</v>
      </c>
      <c r="R149" s="154">
        <f t="shared" ref="R149:R154" si="22">Q149*H149</f>
        <v>0</v>
      </c>
      <c r="S149" s="154">
        <v>0</v>
      </c>
      <c r="T149" s="155">
        <f t="shared" ref="T149:T154" si="23">S149*H149</f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56" t="s">
        <v>135</v>
      </c>
      <c r="AT149" s="156" t="s">
        <v>132</v>
      </c>
      <c r="AU149" s="156" t="s">
        <v>87</v>
      </c>
      <c r="AY149" s="15" t="s">
        <v>130</v>
      </c>
      <c r="BE149" s="157">
        <f t="shared" ref="BE149:BE154" si="24">IF(N149="základná",J149,0)</f>
        <v>0</v>
      </c>
      <c r="BF149" s="157">
        <f t="shared" ref="BF149:BF154" si="25">IF(N149="znížená",J149,0)</f>
        <v>0</v>
      </c>
      <c r="BG149" s="157">
        <f t="shared" ref="BG149:BG154" si="26">IF(N149="zákl. prenesená",J149,0)</f>
        <v>0</v>
      </c>
      <c r="BH149" s="157">
        <f t="shared" ref="BH149:BH154" si="27">IF(N149="zníž. prenesená",J149,0)</f>
        <v>0</v>
      </c>
      <c r="BI149" s="157">
        <f t="shared" ref="BI149:BI154" si="28">IF(N149="nulová",J149,0)</f>
        <v>0</v>
      </c>
      <c r="BJ149" s="15" t="s">
        <v>87</v>
      </c>
      <c r="BK149" s="157">
        <f t="shared" ref="BK149:BK154" si="29">ROUND(I149*H149,2)</f>
        <v>0</v>
      </c>
      <c r="BL149" s="15" t="s">
        <v>135</v>
      </c>
      <c r="BM149" s="156" t="s">
        <v>198</v>
      </c>
    </row>
    <row r="150" spans="1:65" s="2" customFormat="1" ht="21.75" customHeight="1">
      <c r="A150" s="27"/>
      <c r="B150" s="144"/>
      <c r="C150" s="166" t="s">
        <v>199</v>
      </c>
      <c r="D150" s="166" t="s">
        <v>200</v>
      </c>
      <c r="E150" s="167"/>
      <c r="F150" s="168" t="s">
        <v>201</v>
      </c>
      <c r="G150" s="169" t="s">
        <v>202</v>
      </c>
      <c r="H150" s="170"/>
      <c r="I150" s="171"/>
      <c r="J150" s="171">
        <f t="shared" si="20"/>
        <v>0</v>
      </c>
      <c r="K150" s="172"/>
      <c r="L150" s="173"/>
      <c r="M150" s="174" t="s">
        <v>1</v>
      </c>
      <c r="N150" s="175" t="s">
        <v>37</v>
      </c>
      <c r="O150" s="154">
        <v>0</v>
      </c>
      <c r="P150" s="154">
        <f t="shared" si="21"/>
        <v>0</v>
      </c>
      <c r="Q150" s="154">
        <v>0.09</v>
      </c>
      <c r="R150" s="154">
        <f t="shared" si="22"/>
        <v>0</v>
      </c>
      <c r="S150" s="154">
        <v>0</v>
      </c>
      <c r="T150" s="155">
        <f t="shared" si="23"/>
        <v>0</v>
      </c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R150" s="156" t="s">
        <v>154</v>
      </c>
      <c r="AT150" s="156" t="s">
        <v>200</v>
      </c>
      <c r="AU150" s="156" t="s">
        <v>87</v>
      </c>
      <c r="AY150" s="15" t="s">
        <v>130</v>
      </c>
      <c r="BE150" s="157">
        <f t="shared" si="24"/>
        <v>0</v>
      </c>
      <c r="BF150" s="157">
        <f t="shared" si="25"/>
        <v>0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5" t="s">
        <v>87</v>
      </c>
      <c r="BK150" s="157">
        <f t="shared" si="29"/>
        <v>0</v>
      </c>
      <c r="BL150" s="15" t="s">
        <v>135</v>
      </c>
      <c r="BM150" s="156" t="s">
        <v>203</v>
      </c>
    </row>
    <row r="151" spans="1:65" s="2" customFormat="1" ht="21.75" customHeight="1">
      <c r="A151" s="27"/>
      <c r="B151" s="144"/>
      <c r="C151" s="145" t="s">
        <v>204</v>
      </c>
      <c r="D151" s="145" t="s">
        <v>132</v>
      </c>
      <c r="E151" s="146"/>
      <c r="F151" s="147" t="s">
        <v>205</v>
      </c>
      <c r="G151" s="148" t="s">
        <v>197</v>
      </c>
      <c r="H151" s="149"/>
      <c r="I151" s="150"/>
      <c r="J151" s="150">
        <f t="shared" si="20"/>
        <v>0</v>
      </c>
      <c r="K151" s="151"/>
      <c r="L151" s="28"/>
      <c r="M151" s="152" t="s">
        <v>1</v>
      </c>
      <c r="N151" s="153" t="s">
        <v>37</v>
      </c>
      <c r="O151" s="154">
        <v>0.19700000000000001</v>
      </c>
      <c r="P151" s="154">
        <f t="shared" si="21"/>
        <v>0</v>
      </c>
      <c r="Q151" s="154">
        <v>4.3E-3</v>
      </c>
      <c r="R151" s="154">
        <f t="shared" si="22"/>
        <v>0</v>
      </c>
      <c r="S151" s="154">
        <v>0</v>
      </c>
      <c r="T151" s="155">
        <f t="shared" si="23"/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56" t="s">
        <v>135</v>
      </c>
      <c r="AT151" s="156" t="s">
        <v>132</v>
      </c>
      <c r="AU151" s="156" t="s">
        <v>87</v>
      </c>
      <c r="AY151" s="15" t="s">
        <v>130</v>
      </c>
      <c r="BE151" s="157">
        <f t="shared" si="24"/>
        <v>0</v>
      </c>
      <c r="BF151" s="157">
        <f t="shared" si="25"/>
        <v>0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5" t="s">
        <v>87</v>
      </c>
      <c r="BK151" s="157">
        <f t="shared" si="29"/>
        <v>0</v>
      </c>
      <c r="BL151" s="15" t="s">
        <v>135</v>
      </c>
      <c r="BM151" s="156" t="s">
        <v>206</v>
      </c>
    </row>
    <row r="152" spans="1:65" s="2" customFormat="1" ht="21.75" customHeight="1">
      <c r="A152" s="27"/>
      <c r="B152" s="144"/>
      <c r="C152" s="145" t="s">
        <v>207</v>
      </c>
      <c r="D152" s="145" t="s">
        <v>132</v>
      </c>
      <c r="E152" s="146"/>
      <c r="F152" s="147" t="s">
        <v>208</v>
      </c>
      <c r="G152" s="148" t="s">
        <v>197</v>
      </c>
      <c r="H152" s="149"/>
      <c r="I152" s="150"/>
      <c r="J152" s="150">
        <f t="shared" si="20"/>
        <v>0</v>
      </c>
      <c r="K152" s="151"/>
      <c r="L152" s="28"/>
      <c r="M152" s="152" t="s">
        <v>1</v>
      </c>
      <c r="N152" s="153" t="s">
        <v>37</v>
      </c>
      <c r="O152" s="154">
        <v>7.0000000000000007E-2</v>
      </c>
      <c r="P152" s="154">
        <f t="shared" si="21"/>
        <v>0</v>
      </c>
      <c r="Q152" s="154">
        <v>1.0000000000000001E-5</v>
      </c>
      <c r="R152" s="154">
        <f t="shared" si="22"/>
        <v>0</v>
      </c>
      <c r="S152" s="154">
        <v>0</v>
      </c>
      <c r="T152" s="155">
        <f t="shared" si="23"/>
        <v>0</v>
      </c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R152" s="156" t="s">
        <v>135</v>
      </c>
      <c r="AT152" s="156" t="s">
        <v>132</v>
      </c>
      <c r="AU152" s="156" t="s">
        <v>87</v>
      </c>
      <c r="AY152" s="15" t="s">
        <v>130</v>
      </c>
      <c r="BE152" s="157">
        <f t="shared" si="24"/>
        <v>0</v>
      </c>
      <c r="BF152" s="157">
        <f t="shared" si="25"/>
        <v>0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5" t="s">
        <v>87</v>
      </c>
      <c r="BK152" s="157">
        <f t="shared" si="29"/>
        <v>0</v>
      </c>
      <c r="BL152" s="15" t="s">
        <v>135</v>
      </c>
      <c r="BM152" s="156" t="s">
        <v>209</v>
      </c>
    </row>
    <row r="153" spans="1:65" s="2" customFormat="1" ht="16.5" customHeight="1">
      <c r="A153" s="27"/>
      <c r="B153" s="144"/>
      <c r="C153" s="145" t="s">
        <v>210</v>
      </c>
      <c r="D153" s="145" t="s">
        <v>132</v>
      </c>
      <c r="E153" s="146"/>
      <c r="F153" s="147" t="s">
        <v>211</v>
      </c>
      <c r="G153" s="148" t="s">
        <v>197</v>
      </c>
      <c r="H153" s="149"/>
      <c r="I153" s="150"/>
      <c r="J153" s="150">
        <f t="shared" si="20"/>
        <v>0</v>
      </c>
      <c r="K153" s="151"/>
      <c r="L153" s="28"/>
      <c r="M153" s="152" t="s">
        <v>1</v>
      </c>
      <c r="N153" s="153" t="s">
        <v>37</v>
      </c>
      <c r="O153" s="154">
        <v>0.14699999999999999</v>
      </c>
      <c r="P153" s="154">
        <f t="shared" si="21"/>
        <v>0</v>
      </c>
      <c r="Q153" s="154">
        <v>2.9999999999999997E-4</v>
      </c>
      <c r="R153" s="154">
        <f t="shared" si="22"/>
        <v>0</v>
      </c>
      <c r="S153" s="154">
        <v>0</v>
      </c>
      <c r="T153" s="155">
        <f t="shared" si="23"/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56" t="s">
        <v>135</v>
      </c>
      <c r="AT153" s="156" t="s">
        <v>132</v>
      </c>
      <c r="AU153" s="156" t="s">
        <v>87</v>
      </c>
      <c r="AY153" s="15" t="s">
        <v>130</v>
      </c>
      <c r="BE153" s="157">
        <f t="shared" si="24"/>
        <v>0</v>
      </c>
      <c r="BF153" s="157">
        <f t="shared" si="25"/>
        <v>0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5" t="s">
        <v>87</v>
      </c>
      <c r="BK153" s="157">
        <f t="shared" si="29"/>
        <v>0</v>
      </c>
      <c r="BL153" s="15" t="s">
        <v>135</v>
      </c>
      <c r="BM153" s="156" t="s">
        <v>212</v>
      </c>
    </row>
    <row r="154" spans="1:65" s="2" customFormat="1" ht="33" customHeight="1">
      <c r="A154" s="27"/>
      <c r="B154" s="144"/>
      <c r="C154" s="145" t="s">
        <v>213</v>
      </c>
      <c r="D154" s="145" t="s">
        <v>132</v>
      </c>
      <c r="E154" s="146"/>
      <c r="F154" s="147" t="s">
        <v>214</v>
      </c>
      <c r="G154" s="148" t="s">
        <v>215</v>
      </c>
      <c r="H154" s="149"/>
      <c r="I154" s="150"/>
      <c r="J154" s="150">
        <f t="shared" si="20"/>
        <v>0</v>
      </c>
      <c r="K154" s="151"/>
      <c r="L154" s="28"/>
      <c r="M154" s="152" t="s">
        <v>1</v>
      </c>
      <c r="N154" s="153" t="s">
        <v>37</v>
      </c>
      <c r="O154" s="154">
        <v>0</v>
      </c>
      <c r="P154" s="154">
        <f t="shared" si="21"/>
        <v>0</v>
      </c>
      <c r="Q154" s="154">
        <v>0</v>
      </c>
      <c r="R154" s="154">
        <f t="shared" si="22"/>
        <v>0</v>
      </c>
      <c r="S154" s="154">
        <v>0</v>
      </c>
      <c r="T154" s="155">
        <f t="shared" si="23"/>
        <v>0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R154" s="156" t="s">
        <v>135</v>
      </c>
      <c r="AT154" s="156" t="s">
        <v>132</v>
      </c>
      <c r="AU154" s="156" t="s">
        <v>87</v>
      </c>
      <c r="AY154" s="15" t="s">
        <v>130</v>
      </c>
      <c r="BE154" s="157">
        <f t="shared" si="24"/>
        <v>0</v>
      </c>
      <c r="BF154" s="157">
        <f t="shared" si="25"/>
        <v>0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5" t="s">
        <v>87</v>
      </c>
      <c r="BK154" s="157">
        <f t="shared" si="29"/>
        <v>0</v>
      </c>
      <c r="BL154" s="15" t="s">
        <v>135</v>
      </c>
      <c r="BM154" s="156" t="s">
        <v>216</v>
      </c>
    </row>
    <row r="155" spans="1:65" s="12" customFormat="1" ht="22.95" customHeight="1">
      <c r="B155" s="132"/>
      <c r="D155" s="133" t="s">
        <v>70</v>
      </c>
      <c r="E155" s="142" t="s">
        <v>217</v>
      </c>
      <c r="F155" s="142" t="s">
        <v>218</v>
      </c>
      <c r="J155" s="143">
        <f>BK155</f>
        <v>0</v>
      </c>
      <c r="L155" s="132"/>
      <c r="M155" s="136"/>
      <c r="N155" s="137"/>
      <c r="O155" s="137"/>
      <c r="P155" s="138">
        <f>P156</f>
        <v>0</v>
      </c>
      <c r="Q155" s="137"/>
      <c r="R155" s="138">
        <f>R156</f>
        <v>0</v>
      </c>
      <c r="S155" s="137"/>
      <c r="T155" s="139">
        <f>T156</f>
        <v>0</v>
      </c>
      <c r="AR155" s="133" t="s">
        <v>79</v>
      </c>
      <c r="AT155" s="140" t="s">
        <v>70</v>
      </c>
      <c r="AU155" s="140" t="s">
        <v>79</v>
      </c>
      <c r="AY155" s="133" t="s">
        <v>130</v>
      </c>
      <c r="BK155" s="141">
        <f>BK156</f>
        <v>0</v>
      </c>
    </row>
    <row r="156" spans="1:65" s="2" customFormat="1" ht="21.75" customHeight="1">
      <c r="A156" s="27"/>
      <c r="B156" s="144"/>
      <c r="C156" s="145" t="s">
        <v>219</v>
      </c>
      <c r="D156" s="145" t="s">
        <v>132</v>
      </c>
      <c r="E156" s="146"/>
      <c r="F156" s="147" t="s">
        <v>220</v>
      </c>
      <c r="G156" s="148" t="s">
        <v>159</v>
      </c>
      <c r="H156" s="149"/>
      <c r="I156" s="150"/>
      <c r="J156" s="150">
        <f>ROUND(I156*H156,2)</f>
        <v>0</v>
      </c>
      <c r="K156" s="151"/>
      <c r="L156" s="28"/>
      <c r="M156" s="176" t="s">
        <v>1</v>
      </c>
      <c r="N156" s="177" t="s">
        <v>37</v>
      </c>
      <c r="O156" s="178">
        <v>0.03</v>
      </c>
      <c r="P156" s="178">
        <f>O156*H156</f>
        <v>0</v>
      </c>
      <c r="Q156" s="178">
        <v>0</v>
      </c>
      <c r="R156" s="178">
        <f>Q156*H156</f>
        <v>0</v>
      </c>
      <c r="S156" s="178">
        <v>0</v>
      </c>
      <c r="T156" s="179">
        <f>S156*H156</f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56" t="s">
        <v>135</v>
      </c>
      <c r="AT156" s="156" t="s">
        <v>132</v>
      </c>
      <c r="AU156" s="156" t="s">
        <v>87</v>
      </c>
      <c r="AY156" s="15" t="s">
        <v>130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5" t="s">
        <v>87</v>
      </c>
      <c r="BK156" s="157">
        <f>ROUND(I156*H156,2)</f>
        <v>0</v>
      </c>
      <c r="BL156" s="15" t="s">
        <v>135</v>
      </c>
      <c r="BM156" s="156" t="s">
        <v>221</v>
      </c>
    </row>
    <row r="157" spans="1:65" s="2" customFormat="1" ht="6.9" customHeight="1">
      <c r="A157" s="27"/>
      <c r="B157" s="42"/>
      <c r="C157" s="43"/>
      <c r="D157" s="43"/>
      <c r="E157" s="43"/>
      <c r="F157" s="43"/>
      <c r="G157" s="43"/>
      <c r="H157" s="43"/>
      <c r="I157" s="43"/>
      <c r="J157" s="43"/>
      <c r="K157" s="43"/>
      <c r="L157" s="28"/>
      <c r="M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</row>
    <row r="161" spans="2:10">
      <c r="B161" s="222" t="s">
        <v>712</v>
      </c>
      <c r="C161" s="222"/>
      <c r="D161" s="222"/>
      <c r="E161" s="222"/>
      <c r="F161" s="222"/>
      <c r="G161" s="222"/>
      <c r="H161" s="222"/>
      <c r="I161" s="222"/>
      <c r="J161" s="222"/>
    </row>
    <row r="162" spans="2:10">
      <c r="B162" s="222"/>
      <c r="C162" s="222"/>
      <c r="D162" s="222"/>
      <c r="E162" s="222"/>
      <c r="F162" s="222"/>
      <c r="G162" s="222"/>
      <c r="H162" s="222"/>
      <c r="I162" s="222"/>
      <c r="J162" s="222"/>
    </row>
    <row r="163" spans="2:10">
      <c r="B163" s="222"/>
      <c r="C163" s="222"/>
      <c r="D163" s="222"/>
      <c r="E163" s="222"/>
      <c r="F163" s="222"/>
      <c r="G163" s="222"/>
      <c r="H163" s="222"/>
      <c r="I163" s="222"/>
      <c r="J163" s="222"/>
    </row>
    <row r="164" spans="2:10">
      <c r="B164" s="222"/>
      <c r="C164" s="222"/>
      <c r="D164" s="222"/>
      <c r="E164" s="222"/>
      <c r="F164" s="222"/>
      <c r="G164" s="222"/>
      <c r="H164" s="222"/>
      <c r="I164" s="222"/>
      <c r="J164" s="222"/>
    </row>
    <row r="165" spans="2:10">
      <c r="B165" s="222"/>
      <c r="C165" s="222"/>
      <c r="D165" s="222"/>
      <c r="E165" s="222"/>
      <c r="F165" s="222"/>
      <c r="G165" s="222"/>
      <c r="H165" s="222"/>
      <c r="I165" s="222"/>
      <c r="J165" s="222"/>
    </row>
    <row r="166" spans="2:10">
      <c r="B166" s="222"/>
      <c r="C166" s="222"/>
      <c r="D166" s="222"/>
      <c r="E166" s="222"/>
      <c r="F166" s="222"/>
      <c r="G166" s="222"/>
      <c r="H166" s="222"/>
      <c r="I166" s="222"/>
      <c r="J166" s="222"/>
    </row>
    <row r="169" spans="2:10">
      <c r="B169" s="222" t="s">
        <v>713</v>
      </c>
      <c r="C169" s="222"/>
      <c r="D169" s="222"/>
      <c r="E169" s="222"/>
      <c r="F169" s="222"/>
      <c r="G169" s="222"/>
      <c r="H169" s="222"/>
      <c r="I169" s="222"/>
      <c r="J169" s="222"/>
    </row>
    <row r="170" spans="2:10">
      <c r="B170" s="222"/>
      <c r="C170" s="222"/>
      <c r="D170" s="222"/>
      <c r="E170" s="222"/>
      <c r="F170" s="222"/>
      <c r="G170" s="222"/>
      <c r="H170" s="222"/>
      <c r="I170" s="222"/>
      <c r="J170" s="222"/>
    </row>
    <row r="171" spans="2:10">
      <c r="B171" s="222"/>
      <c r="C171" s="222"/>
      <c r="D171" s="222"/>
      <c r="E171" s="222"/>
      <c r="F171" s="222"/>
      <c r="G171" s="222"/>
      <c r="H171" s="222"/>
      <c r="I171" s="222"/>
      <c r="J171" s="222"/>
    </row>
    <row r="174" spans="2:10">
      <c r="B174" s="223" t="s">
        <v>714</v>
      </c>
      <c r="C174" s="223"/>
      <c r="D174" s="223"/>
      <c r="E174" s="223"/>
      <c r="F174" s="223"/>
      <c r="G174" s="223"/>
      <c r="H174" s="223"/>
      <c r="I174" s="223"/>
      <c r="J174" s="223"/>
    </row>
    <row r="175" spans="2:10">
      <c r="B175" s="223"/>
      <c r="C175" s="223"/>
      <c r="D175" s="223"/>
      <c r="E175" s="223"/>
      <c r="F175" s="223"/>
      <c r="G175" s="223"/>
      <c r="H175" s="223"/>
      <c r="I175" s="223"/>
      <c r="J175" s="223"/>
    </row>
  </sheetData>
  <autoFilter ref="C122:K156" xr:uid="{00000000-0009-0000-0000-000001000000}"/>
  <mergeCells count="12">
    <mergeCell ref="B161:J166"/>
    <mergeCell ref="B169:J171"/>
    <mergeCell ref="B174:J175"/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216"/>
  <sheetViews>
    <sheetView showGridLines="0" topLeftCell="A196" workbookViewId="0">
      <selection activeCell="B214" sqref="B214:J21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1.140625" style="1" customWidth="1"/>
    <col min="6" max="6" width="50.85546875" style="1" customWidth="1"/>
    <col min="7" max="7" width="7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3"/>
    </row>
    <row r="2" spans="1:46" s="1" customFormat="1" ht="36.9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88</v>
      </c>
    </row>
    <row r="3" spans="1:46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1:46" s="1" customFormat="1" ht="24.9" customHeight="1">
      <c r="B4" s="18"/>
      <c r="D4" s="19" t="s">
        <v>101</v>
      </c>
      <c r="L4" s="18"/>
      <c r="M4" s="94" t="s">
        <v>9</v>
      </c>
      <c r="AT4" s="15" t="s">
        <v>3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24" t="s">
        <v>13</v>
      </c>
      <c r="L6" s="18"/>
    </row>
    <row r="7" spans="1:46" s="1" customFormat="1" ht="16.5" customHeight="1">
      <c r="B7" s="18"/>
      <c r="E7" s="220" t="str">
        <f>'Rekapitulácia stavby'!K6</f>
        <v>Kompostáreň - Gemerská Poloma</v>
      </c>
      <c r="F7" s="221"/>
      <c r="G7" s="221"/>
      <c r="H7" s="221"/>
      <c r="L7" s="18"/>
    </row>
    <row r="8" spans="1:46" s="1" customFormat="1" ht="12" customHeight="1">
      <c r="B8" s="18"/>
      <c r="D8" s="24" t="s">
        <v>102</v>
      </c>
      <c r="L8" s="18"/>
    </row>
    <row r="9" spans="1:46" s="2" customFormat="1" ht="23.25" customHeight="1">
      <c r="A9" s="27"/>
      <c r="B9" s="28"/>
      <c r="C9" s="27"/>
      <c r="D9" s="27"/>
      <c r="E9" s="220" t="s">
        <v>222</v>
      </c>
      <c r="F9" s="219"/>
      <c r="G9" s="219"/>
      <c r="H9" s="219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 ht="12" customHeight="1">
      <c r="A10" s="27"/>
      <c r="B10" s="28"/>
      <c r="C10" s="27"/>
      <c r="D10" s="24" t="s">
        <v>223</v>
      </c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6.5" customHeight="1">
      <c r="A11" s="27"/>
      <c r="B11" s="28"/>
      <c r="C11" s="27"/>
      <c r="D11" s="27"/>
      <c r="E11" s="210" t="s">
        <v>224</v>
      </c>
      <c r="F11" s="219"/>
      <c r="G11" s="219"/>
      <c r="H11" s="219"/>
      <c r="I11" s="27"/>
      <c r="J11" s="27"/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>
      <c r="A12" s="27"/>
      <c r="B12" s="28"/>
      <c r="C12" s="27"/>
      <c r="D12" s="27"/>
      <c r="E12" s="27"/>
      <c r="F12" s="27"/>
      <c r="G12" s="27"/>
      <c r="H12" s="27"/>
      <c r="I12" s="27"/>
      <c r="J12" s="27"/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2" customHeight="1">
      <c r="A13" s="27"/>
      <c r="B13" s="28"/>
      <c r="C13" s="27"/>
      <c r="D13" s="24" t="s">
        <v>15</v>
      </c>
      <c r="E13" s="27"/>
      <c r="F13" s="22" t="s">
        <v>1</v>
      </c>
      <c r="G13" s="27"/>
      <c r="H13" s="27"/>
      <c r="I13" s="24" t="s">
        <v>16</v>
      </c>
      <c r="J13" s="22" t="s">
        <v>1</v>
      </c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17</v>
      </c>
      <c r="E14" s="27"/>
      <c r="F14" s="22" t="s">
        <v>18</v>
      </c>
      <c r="G14" s="27"/>
      <c r="H14" s="27"/>
      <c r="I14" s="24" t="s">
        <v>19</v>
      </c>
      <c r="J14" s="50" t="str">
        <f>'Rekapitulácia stavby'!AN8</f>
        <v>1. 2020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0.95" customHeight="1">
      <c r="A15" s="27"/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12" customHeight="1">
      <c r="A16" s="27"/>
      <c r="B16" s="28"/>
      <c r="C16" s="27"/>
      <c r="D16" s="24" t="s">
        <v>20</v>
      </c>
      <c r="E16" s="27"/>
      <c r="F16" s="27"/>
      <c r="G16" s="27"/>
      <c r="H16" s="27"/>
      <c r="I16" s="24" t="s">
        <v>21</v>
      </c>
      <c r="J16" s="22" t="s">
        <v>1</v>
      </c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8" customHeight="1">
      <c r="A17" s="27"/>
      <c r="B17" s="28"/>
      <c r="C17" s="27"/>
      <c r="D17" s="27"/>
      <c r="E17" s="22" t="s">
        <v>22</v>
      </c>
      <c r="F17" s="27"/>
      <c r="G17" s="27"/>
      <c r="H17" s="27"/>
      <c r="I17" s="24" t="s">
        <v>23</v>
      </c>
      <c r="J17" s="22" t="s">
        <v>1</v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6.9" customHeight="1">
      <c r="A18" s="27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12" customHeight="1">
      <c r="A19" s="27"/>
      <c r="B19" s="28"/>
      <c r="C19" s="27"/>
      <c r="D19" s="24" t="s">
        <v>24</v>
      </c>
      <c r="E19" s="27"/>
      <c r="F19" s="27"/>
      <c r="G19" s="27"/>
      <c r="H19" s="27"/>
      <c r="I19" s="24" t="s">
        <v>21</v>
      </c>
      <c r="J19" s="22" t="str">
        <f>'Rekapitulácia stavby'!AN13</f>
        <v/>
      </c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8" customHeight="1">
      <c r="A20" s="27"/>
      <c r="B20" s="28"/>
      <c r="C20" s="27"/>
      <c r="D20" s="27"/>
      <c r="E20" s="190" t="str">
        <f>'Rekapitulácia stavby'!E14</f>
        <v xml:space="preserve"> </v>
      </c>
      <c r="F20" s="190"/>
      <c r="G20" s="190"/>
      <c r="H20" s="190"/>
      <c r="I20" s="24" t="s">
        <v>23</v>
      </c>
      <c r="J20" s="22" t="str">
        <f>'Rekapitulácia stavby'!AN14</f>
        <v/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6.9" customHeight="1">
      <c r="A21" s="27"/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12" customHeight="1">
      <c r="A22" s="27"/>
      <c r="B22" s="28"/>
      <c r="C22" s="27"/>
      <c r="D22" s="24" t="s">
        <v>26</v>
      </c>
      <c r="E22" s="27"/>
      <c r="F22" s="27"/>
      <c r="G22" s="27"/>
      <c r="H22" s="27"/>
      <c r="I22" s="24" t="s">
        <v>21</v>
      </c>
      <c r="J22" s="22" t="s">
        <v>1</v>
      </c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8" customHeight="1">
      <c r="A23" s="27"/>
      <c r="B23" s="28"/>
      <c r="C23" s="27"/>
      <c r="D23" s="27"/>
      <c r="E23" s="22" t="s">
        <v>27</v>
      </c>
      <c r="F23" s="27"/>
      <c r="G23" s="27"/>
      <c r="H23" s="27"/>
      <c r="I23" s="24" t="s">
        <v>23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6.9" customHeight="1">
      <c r="A24" s="27"/>
      <c r="B24" s="28"/>
      <c r="C24" s="27"/>
      <c r="D24" s="27"/>
      <c r="E24" s="27"/>
      <c r="F24" s="27"/>
      <c r="G24" s="27"/>
      <c r="H24" s="27"/>
      <c r="I24" s="27"/>
      <c r="J24" s="27"/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12" customHeight="1">
      <c r="A25" s="27"/>
      <c r="B25" s="28"/>
      <c r="C25" s="27"/>
      <c r="D25" s="24" t="s">
        <v>29</v>
      </c>
      <c r="E25" s="27"/>
      <c r="F25" s="27"/>
      <c r="G25" s="27"/>
      <c r="H25" s="27"/>
      <c r="I25" s="24" t="s">
        <v>21</v>
      </c>
      <c r="J25" s="22" t="s">
        <v>1</v>
      </c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8" customHeight="1">
      <c r="A26" s="27"/>
      <c r="B26" s="28"/>
      <c r="C26" s="27"/>
      <c r="D26" s="27"/>
      <c r="E26" s="22" t="s">
        <v>27</v>
      </c>
      <c r="F26" s="27"/>
      <c r="G26" s="27"/>
      <c r="H26" s="27"/>
      <c r="I26" s="24" t="s">
        <v>23</v>
      </c>
      <c r="J26" s="22" t="s">
        <v>1</v>
      </c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2" customFormat="1" ht="6.9" customHeight="1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3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s="2" customFormat="1" ht="12" customHeight="1">
      <c r="A28" s="27"/>
      <c r="B28" s="28"/>
      <c r="C28" s="27"/>
      <c r="D28" s="24" t="s">
        <v>30</v>
      </c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8" customFormat="1" ht="16.5" customHeight="1">
      <c r="A29" s="95"/>
      <c r="B29" s="96"/>
      <c r="C29" s="95"/>
      <c r="D29" s="95"/>
      <c r="E29" s="192" t="s">
        <v>1</v>
      </c>
      <c r="F29" s="192"/>
      <c r="G29" s="192"/>
      <c r="H29" s="192"/>
      <c r="I29" s="95"/>
      <c r="J29" s="95"/>
      <c r="K29" s="95"/>
      <c r="L29" s="97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2" customFormat="1" ht="6.9" customHeight="1">
      <c r="A30" s="27"/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" customHeight="1">
      <c r="A31" s="27"/>
      <c r="B31" s="28"/>
      <c r="C31" s="27"/>
      <c r="D31" s="61"/>
      <c r="E31" s="61"/>
      <c r="F31" s="61"/>
      <c r="G31" s="61"/>
      <c r="H31" s="61"/>
      <c r="I31" s="61"/>
      <c r="J31" s="61"/>
      <c r="K31" s="61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25.35" customHeight="1">
      <c r="A32" s="27"/>
      <c r="B32" s="28"/>
      <c r="C32" s="27"/>
      <c r="D32" s="98" t="s">
        <v>31</v>
      </c>
      <c r="E32" s="27"/>
      <c r="F32" s="27"/>
      <c r="G32" s="27"/>
      <c r="H32" s="27"/>
      <c r="I32" s="27"/>
      <c r="J32" s="66">
        <f>ROUND(J134, 2)</f>
        <v>0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6.9" customHeight="1">
      <c r="A33" s="27"/>
      <c r="B33" s="28"/>
      <c r="C33" s="27"/>
      <c r="D33" s="61"/>
      <c r="E33" s="61"/>
      <c r="F33" s="61"/>
      <c r="G33" s="61"/>
      <c r="H33" s="61"/>
      <c r="I33" s="61"/>
      <c r="J33" s="61"/>
      <c r="K33" s="61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" customHeight="1">
      <c r="A34" s="27"/>
      <c r="B34" s="28"/>
      <c r="C34" s="27"/>
      <c r="D34" s="27"/>
      <c r="E34" s="27"/>
      <c r="F34" s="31" t="s">
        <v>33</v>
      </c>
      <c r="G34" s="27"/>
      <c r="H34" s="27"/>
      <c r="I34" s="31" t="s">
        <v>32</v>
      </c>
      <c r="J34" s="31" t="s">
        <v>34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" customHeight="1">
      <c r="A35" s="27"/>
      <c r="B35" s="28"/>
      <c r="C35" s="27"/>
      <c r="D35" s="99" t="s">
        <v>35</v>
      </c>
      <c r="E35" s="24" t="s">
        <v>36</v>
      </c>
      <c r="F35" s="100">
        <f>ROUND((SUM(BE134:BE198)),  2)</f>
        <v>0</v>
      </c>
      <c r="G35" s="27"/>
      <c r="H35" s="27"/>
      <c r="I35" s="101">
        <v>0.2</v>
      </c>
      <c r="J35" s="100">
        <f>ROUND(((SUM(BE134:BE198))*I35),  2)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" customHeight="1">
      <c r="A36" s="27"/>
      <c r="B36" s="28"/>
      <c r="C36" s="27"/>
      <c r="D36" s="27"/>
      <c r="E36" s="24" t="s">
        <v>37</v>
      </c>
      <c r="F36" s="100">
        <f>ROUND((SUM(BF134:BF198)),  2)</f>
        <v>0</v>
      </c>
      <c r="G36" s="27"/>
      <c r="H36" s="27"/>
      <c r="I36" s="101">
        <v>0.2</v>
      </c>
      <c r="J36" s="100">
        <f>ROUND(((SUM(BF134:BF198))*I36),  2)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" hidden="1" customHeight="1">
      <c r="A37" s="27"/>
      <c r="B37" s="28"/>
      <c r="C37" s="27"/>
      <c r="D37" s="27"/>
      <c r="E37" s="24" t="s">
        <v>38</v>
      </c>
      <c r="F37" s="100">
        <f>ROUND((SUM(BG134:BG198)),  2)</f>
        <v>0</v>
      </c>
      <c r="G37" s="27"/>
      <c r="H37" s="27"/>
      <c r="I37" s="101">
        <v>0.2</v>
      </c>
      <c r="J37" s="100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14.4" hidden="1" customHeight="1">
      <c r="A38" s="27"/>
      <c r="B38" s="28"/>
      <c r="C38" s="27"/>
      <c r="D38" s="27"/>
      <c r="E38" s="24" t="s">
        <v>39</v>
      </c>
      <c r="F38" s="100">
        <f>ROUND((SUM(BH134:BH198)),  2)</f>
        <v>0</v>
      </c>
      <c r="G38" s="27"/>
      <c r="H38" s="27"/>
      <c r="I38" s="101">
        <v>0.2</v>
      </c>
      <c r="J38" s="100">
        <f>0</f>
        <v>0</v>
      </c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14.4" hidden="1" customHeight="1">
      <c r="A39" s="27"/>
      <c r="B39" s="28"/>
      <c r="C39" s="27"/>
      <c r="D39" s="27"/>
      <c r="E39" s="24" t="s">
        <v>40</v>
      </c>
      <c r="F39" s="100">
        <f>ROUND((SUM(BI134:BI198)),  2)</f>
        <v>0</v>
      </c>
      <c r="G39" s="27"/>
      <c r="H39" s="27"/>
      <c r="I39" s="101">
        <v>0</v>
      </c>
      <c r="J39" s="100">
        <f>0</f>
        <v>0</v>
      </c>
      <c r="K39" s="27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6.9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2" customFormat="1" ht="25.35" customHeight="1">
      <c r="A41" s="27"/>
      <c r="B41" s="28"/>
      <c r="C41" s="102"/>
      <c r="D41" s="103" t="s">
        <v>41</v>
      </c>
      <c r="E41" s="55"/>
      <c r="F41" s="55"/>
      <c r="G41" s="104" t="s">
        <v>42</v>
      </c>
      <c r="H41" s="105" t="s">
        <v>43</v>
      </c>
      <c r="I41" s="55"/>
      <c r="J41" s="106">
        <f>SUM(J32:J39)</f>
        <v>0</v>
      </c>
      <c r="K41" s="107"/>
      <c r="L41" s="3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1:31" s="2" customFormat="1" ht="14.4" customHeight="1">
      <c r="A42" s="27"/>
      <c r="B42" s="28"/>
      <c r="C42" s="27"/>
      <c r="D42" s="27"/>
      <c r="E42" s="27"/>
      <c r="F42" s="27"/>
      <c r="G42" s="27"/>
      <c r="H42" s="27"/>
      <c r="I42" s="27"/>
      <c r="J42" s="27"/>
      <c r="K42" s="27"/>
      <c r="L42" s="3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37"/>
      <c r="D50" s="38" t="s">
        <v>44</v>
      </c>
      <c r="E50" s="39"/>
      <c r="F50" s="39"/>
      <c r="G50" s="38" t="s">
        <v>45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3.2">
      <c r="A61" s="27"/>
      <c r="B61" s="28"/>
      <c r="C61" s="27"/>
      <c r="D61" s="40" t="s">
        <v>46</v>
      </c>
      <c r="E61" s="30"/>
      <c r="F61" s="108" t="s">
        <v>47</v>
      </c>
      <c r="G61" s="40" t="s">
        <v>46</v>
      </c>
      <c r="H61" s="30"/>
      <c r="I61" s="30"/>
      <c r="J61" s="109" t="s">
        <v>47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3.2">
      <c r="A65" s="27"/>
      <c r="B65" s="28"/>
      <c r="C65" s="27"/>
      <c r="D65" s="38" t="s">
        <v>48</v>
      </c>
      <c r="E65" s="41"/>
      <c r="F65" s="41"/>
      <c r="G65" s="38" t="s">
        <v>49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3.2">
      <c r="A76" s="27"/>
      <c r="B76" s="28"/>
      <c r="C76" s="27"/>
      <c r="D76" s="40" t="s">
        <v>46</v>
      </c>
      <c r="E76" s="30"/>
      <c r="F76" s="108" t="s">
        <v>47</v>
      </c>
      <c r="G76" s="40" t="s">
        <v>46</v>
      </c>
      <c r="H76" s="30"/>
      <c r="I76" s="30"/>
      <c r="J76" s="109" t="s">
        <v>47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31" s="2" customFormat="1" ht="6.9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31" s="2" customFormat="1" ht="24.9" customHeight="1">
      <c r="A82" s="27"/>
      <c r="B82" s="28"/>
      <c r="C82" s="19" t="s">
        <v>104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31" s="2" customFormat="1" ht="6.9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31" s="2" customFormat="1" ht="12" customHeight="1">
      <c r="A84" s="27"/>
      <c r="B84" s="28"/>
      <c r="C84" s="24" t="s">
        <v>13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31" s="2" customFormat="1" ht="16.5" customHeight="1">
      <c r="A85" s="27"/>
      <c r="B85" s="28"/>
      <c r="C85" s="27"/>
      <c r="D85" s="27"/>
      <c r="E85" s="220" t="str">
        <f>E7</f>
        <v>Kompostáreň - Gemerská Poloma</v>
      </c>
      <c r="F85" s="221"/>
      <c r="G85" s="221"/>
      <c r="H85" s="221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31" s="1" customFormat="1" ht="12" customHeight="1">
      <c r="B86" s="18"/>
      <c r="C86" s="24" t="s">
        <v>102</v>
      </c>
      <c r="L86" s="18"/>
    </row>
    <row r="87" spans="1:31" s="2" customFormat="1" ht="23.25" customHeight="1">
      <c r="A87" s="27"/>
      <c r="B87" s="28"/>
      <c r="C87" s="27"/>
      <c r="D87" s="27"/>
      <c r="E87" s="220" t="s">
        <v>222</v>
      </c>
      <c r="F87" s="219"/>
      <c r="G87" s="219"/>
      <c r="H87" s="219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31" s="2" customFormat="1" ht="12" customHeight="1">
      <c r="A88" s="27"/>
      <c r="B88" s="28"/>
      <c r="C88" s="24" t="s">
        <v>223</v>
      </c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31" s="2" customFormat="1" ht="16.5" customHeight="1">
      <c r="A89" s="27"/>
      <c r="B89" s="28"/>
      <c r="C89" s="27"/>
      <c r="D89" s="27"/>
      <c r="E89" s="210" t="str">
        <f>E11</f>
        <v>SO-02.1, 02.2 - Architektonicko-stavebné riešenie, statika</v>
      </c>
      <c r="F89" s="219"/>
      <c r="G89" s="219"/>
      <c r="H89" s="219"/>
      <c r="I89" s="27"/>
      <c r="J89" s="27"/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31" s="2" customFormat="1" ht="6.9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31" s="2" customFormat="1" ht="12" customHeight="1">
      <c r="A91" s="27"/>
      <c r="B91" s="28"/>
      <c r="C91" s="24" t="s">
        <v>17</v>
      </c>
      <c r="D91" s="27"/>
      <c r="E91" s="27"/>
      <c r="F91" s="22" t="str">
        <f>F14</f>
        <v>k.ú. Gemerská Poloma</v>
      </c>
      <c r="G91" s="27"/>
      <c r="H91" s="27"/>
      <c r="I91" s="24" t="s">
        <v>19</v>
      </c>
      <c r="J91" s="50" t="str">
        <f>IF(J14="","",J14)</f>
        <v>1. 2020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31" s="2" customFormat="1" ht="6.9" customHeight="1">
      <c r="A92" s="27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31" s="2" customFormat="1" ht="15.15" customHeight="1">
      <c r="A93" s="27"/>
      <c r="B93" s="28"/>
      <c r="C93" s="24" t="s">
        <v>20</v>
      </c>
      <c r="D93" s="27"/>
      <c r="E93" s="27"/>
      <c r="F93" s="22" t="str">
        <f>E17</f>
        <v>Obec Gemerská Poloma</v>
      </c>
      <c r="G93" s="27"/>
      <c r="H93" s="27"/>
      <c r="I93" s="24" t="s">
        <v>26</v>
      </c>
      <c r="J93" s="25" t="str">
        <f>E23</f>
        <v>Bc. Róbert Malec</v>
      </c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31" s="2" customFormat="1" ht="15.15" customHeight="1">
      <c r="A94" s="27"/>
      <c r="B94" s="28"/>
      <c r="C94" s="24" t="s">
        <v>24</v>
      </c>
      <c r="D94" s="27"/>
      <c r="E94" s="27"/>
      <c r="F94" s="22" t="str">
        <f>IF(E20="","",E20)</f>
        <v xml:space="preserve"> </v>
      </c>
      <c r="G94" s="27"/>
      <c r="H94" s="27"/>
      <c r="I94" s="24" t="s">
        <v>29</v>
      </c>
      <c r="J94" s="25"/>
      <c r="K94" s="27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31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31" s="2" customFormat="1" ht="29.25" customHeight="1">
      <c r="A96" s="27"/>
      <c r="B96" s="28"/>
      <c r="C96" s="110" t="s">
        <v>105</v>
      </c>
      <c r="D96" s="102"/>
      <c r="E96" s="102"/>
      <c r="F96" s="102"/>
      <c r="G96" s="102"/>
      <c r="H96" s="102"/>
      <c r="I96" s="102"/>
      <c r="J96" s="111" t="s">
        <v>106</v>
      </c>
      <c r="K96" s="102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</row>
    <row r="97" spans="1:47" s="2" customFormat="1" ht="10.35" customHeight="1">
      <c r="A97" s="27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3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</row>
    <row r="98" spans="1:47" s="2" customFormat="1" ht="22.95" customHeight="1">
      <c r="A98" s="27"/>
      <c r="B98" s="28"/>
      <c r="C98" s="112" t="s">
        <v>107</v>
      </c>
      <c r="D98" s="27"/>
      <c r="E98" s="27"/>
      <c r="F98" s="27"/>
      <c r="G98" s="27"/>
      <c r="H98" s="27"/>
      <c r="I98" s="27"/>
      <c r="J98" s="66">
        <f>J134</f>
        <v>0</v>
      </c>
      <c r="K98" s="27"/>
      <c r="L98" s="3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U98" s="15" t="s">
        <v>108</v>
      </c>
    </row>
    <row r="99" spans="1:47" s="9" customFormat="1" ht="24.9" customHeight="1">
      <c r="B99" s="113"/>
      <c r="D99" s="114" t="s">
        <v>109</v>
      </c>
      <c r="E99" s="115"/>
      <c r="F99" s="115"/>
      <c r="G99" s="115"/>
      <c r="H99" s="115"/>
      <c r="I99" s="115"/>
      <c r="J99" s="116">
        <f>J135</f>
        <v>0</v>
      </c>
      <c r="L99" s="113"/>
    </row>
    <row r="100" spans="1:47" s="10" customFormat="1" ht="19.95" customHeight="1">
      <c r="B100" s="117"/>
      <c r="D100" s="118" t="s">
        <v>110</v>
      </c>
      <c r="E100" s="119"/>
      <c r="F100" s="119"/>
      <c r="G100" s="119"/>
      <c r="H100" s="119"/>
      <c r="I100" s="119"/>
      <c r="J100" s="120">
        <f>J136</f>
        <v>0</v>
      </c>
      <c r="L100" s="117"/>
    </row>
    <row r="101" spans="1:47" s="10" customFormat="1" ht="19.95" customHeight="1">
      <c r="B101" s="117"/>
      <c r="D101" s="118" t="s">
        <v>111</v>
      </c>
      <c r="E101" s="119"/>
      <c r="F101" s="119"/>
      <c r="G101" s="119"/>
      <c r="H101" s="119"/>
      <c r="I101" s="119"/>
      <c r="J101" s="120" t="e">
        <f>#REF!</f>
        <v>#REF!</v>
      </c>
      <c r="L101" s="117"/>
    </row>
    <row r="102" spans="1:47" s="10" customFormat="1" ht="19.95" customHeight="1">
      <c r="B102" s="117"/>
      <c r="D102" s="118" t="s">
        <v>225</v>
      </c>
      <c r="E102" s="119"/>
      <c r="F102" s="119"/>
      <c r="G102" s="119"/>
      <c r="H102" s="119"/>
      <c r="I102" s="119"/>
      <c r="J102" s="120">
        <f>J154</f>
        <v>0</v>
      </c>
      <c r="L102" s="117"/>
    </row>
    <row r="103" spans="1:47" s="10" customFormat="1" ht="19.95" customHeight="1">
      <c r="B103" s="117"/>
      <c r="D103" s="118" t="s">
        <v>226</v>
      </c>
      <c r="E103" s="119"/>
      <c r="F103" s="119"/>
      <c r="G103" s="119"/>
      <c r="H103" s="119"/>
      <c r="I103" s="119"/>
      <c r="J103" s="120">
        <f>J162</f>
        <v>0</v>
      </c>
      <c r="L103" s="117"/>
    </row>
    <row r="104" spans="1:47" s="10" customFormat="1" ht="19.95" customHeight="1">
      <c r="B104" s="117"/>
      <c r="D104" s="118" t="s">
        <v>112</v>
      </c>
      <c r="E104" s="119"/>
      <c r="F104" s="119"/>
      <c r="G104" s="119"/>
      <c r="H104" s="119"/>
      <c r="I104" s="119"/>
      <c r="J104" s="120">
        <f>J167</f>
        <v>0</v>
      </c>
      <c r="L104" s="117"/>
    </row>
    <row r="105" spans="1:47" s="10" customFormat="1" ht="19.95" customHeight="1">
      <c r="B105" s="117"/>
      <c r="D105" s="118" t="s">
        <v>113</v>
      </c>
      <c r="E105" s="119"/>
      <c r="F105" s="119"/>
      <c r="G105" s="119"/>
      <c r="H105" s="119"/>
      <c r="I105" s="119"/>
      <c r="J105" s="120">
        <f>J171</f>
        <v>0</v>
      </c>
      <c r="L105" s="117"/>
    </row>
    <row r="106" spans="1:47" s="10" customFormat="1" ht="19.95" customHeight="1">
      <c r="B106" s="117"/>
      <c r="D106" s="118" t="s">
        <v>114</v>
      </c>
      <c r="E106" s="119"/>
      <c r="F106" s="119"/>
      <c r="G106" s="119"/>
      <c r="H106" s="119"/>
      <c r="I106" s="119"/>
      <c r="J106" s="120">
        <f>J174</f>
        <v>0</v>
      </c>
      <c r="L106" s="117"/>
    </row>
    <row r="107" spans="1:47" s="10" customFormat="1" ht="19.95" customHeight="1">
      <c r="B107" s="117"/>
      <c r="D107" s="118" t="s">
        <v>115</v>
      </c>
      <c r="E107" s="119"/>
      <c r="F107" s="119"/>
      <c r="G107" s="119"/>
      <c r="H107" s="119"/>
      <c r="I107" s="119"/>
      <c r="J107" s="120">
        <f>J176</f>
        <v>0</v>
      </c>
      <c r="L107" s="117"/>
    </row>
    <row r="108" spans="1:47" s="9" customFormat="1" ht="24.9" customHeight="1">
      <c r="B108" s="113"/>
      <c r="D108" s="114" t="s">
        <v>227</v>
      </c>
      <c r="E108" s="115"/>
      <c r="F108" s="115"/>
      <c r="G108" s="115"/>
      <c r="H108" s="115"/>
      <c r="I108" s="115"/>
      <c r="J108" s="116">
        <f>J178</f>
        <v>0</v>
      </c>
      <c r="L108" s="113"/>
    </row>
    <row r="109" spans="1:47" s="10" customFormat="1" ht="19.95" customHeight="1">
      <c r="B109" s="117"/>
      <c r="D109" s="118" t="s">
        <v>228</v>
      </c>
      <c r="E109" s="119"/>
      <c r="F109" s="119"/>
      <c r="G109" s="119"/>
      <c r="H109" s="119"/>
      <c r="I109" s="119"/>
      <c r="J109" s="120">
        <f>J179</f>
        <v>0</v>
      </c>
      <c r="L109" s="117"/>
    </row>
    <row r="110" spans="1:47" s="10" customFormat="1" ht="19.95" customHeight="1">
      <c r="B110" s="117"/>
      <c r="D110" s="118" t="s">
        <v>229</v>
      </c>
      <c r="E110" s="119"/>
      <c r="F110" s="119"/>
      <c r="G110" s="119"/>
      <c r="H110" s="119"/>
      <c r="I110" s="119"/>
      <c r="J110" s="120">
        <f>J185</f>
        <v>0</v>
      </c>
      <c r="L110" s="117"/>
    </row>
    <row r="111" spans="1:47" s="9" customFormat="1" ht="24.9" customHeight="1">
      <c r="B111" s="113"/>
      <c r="D111" s="114" t="s">
        <v>230</v>
      </c>
      <c r="E111" s="115"/>
      <c r="F111" s="115"/>
      <c r="G111" s="115"/>
      <c r="H111" s="115"/>
      <c r="I111" s="115"/>
      <c r="J111" s="116">
        <f>J194</f>
        <v>0</v>
      </c>
      <c r="L111" s="113"/>
    </row>
    <row r="112" spans="1:47" s="10" customFormat="1" ht="19.95" customHeight="1">
      <c r="B112" s="117"/>
      <c r="D112" s="118" t="s">
        <v>231</v>
      </c>
      <c r="E112" s="119"/>
      <c r="F112" s="119"/>
      <c r="G112" s="119"/>
      <c r="H112" s="119"/>
      <c r="I112" s="119"/>
      <c r="J112" s="120">
        <f>J195</f>
        <v>0</v>
      </c>
      <c r="L112" s="117"/>
    </row>
    <row r="113" spans="1:31" s="2" customFormat="1" ht="21.75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31" s="2" customFormat="1" ht="6.9" customHeight="1">
      <c r="A114" s="27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8" spans="1:31" s="2" customFormat="1" ht="6.9" customHeight="1">
      <c r="A118" s="27"/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31" s="2" customFormat="1" ht="24.9" customHeight="1">
      <c r="A119" s="27"/>
      <c r="B119" s="28"/>
      <c r="C119" s="19" t="s">
        <v>116</v>
      </c>
      <c r="D119" s="27"/>
      <c r="E119" s="27"/>
      <c r="F119" s="27"/>
      <c r="G119" s="27"/>
      <c r="H119" s="27"/>
      <c r="I119" s="27"/>
      <c r="J119" s="27"/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31" s="2" customFormat="1" ht="6.9" customHeight="1">
      <c r="A120" s="27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31" s="2" customFormat="1" ht="12" customHeight="1">
      <c r="A121" s="27"/>
      <c r="B121" s="28"/>
      <c r="C121" s="24" t="s">
        <v>13</v>
      </c>
      <c r="D121" s="27"/>
      <c r="E121" s="27"/>
      <c r="F121" s="27"/>
      <c r="G121" s="27"/>
      <c r="H121" s="27"/>
      <c r="I121" s="27"/>
      <c r="J121" s="27"/>
      <c r="K121" s="27"/>
      <c r="L121" s="3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31" s="2" customFormat="1" ht="16.5" customHeight="1">
      <c r="A122" s="27"/>
      <c r="B122" s="28"/>
      <c r="C122" s="27"/>
      <c r="D122" s="27"/>
      <c r="E122" s="220" t="str">
        <f>E7</f>
        <v>Kompostáreň - Gemerská Poloma</v>
      </c>
      <c r="F122" s="221"/>
      <c r="G122" s="221"/>
      <c r="H122" s="221"/>
      <c r="I122" s="27"/>
      <c r="J122" s="27"/>
      <c r="K122" s="27"/>
      <c r="L122" s="3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  <row r="123" spans="1:31" s="1" customFormat="1" ht="12" customHeight="1">
      <c r="B123" s="18"/>
      <c r="C123" s="24" t="s">
        <v>102</v>
      </c>
      <c r="L123" s="18"/>
    </row>
    <row r="124" spans="1:31" s="2" customFormat="1" ht="23.25" customHeight="1">
      <c r="A124" s="27"/>
      <c r="B124" s="28"/>
      <c r="C124" s="27"/>
      <c r="D124" s="27"/>
      <c r="E124" s="220" t="s">
        <v>222</v>
      </c>
      <c r="F124" s="219"/>
      <c r="G124" s="219"/>
      <c r="H124" s="219"/>
      <c r="I124" s="27"/>
      <c r="J124" s="27"/>
      <c r="K124" s="27"/>
      <c r="L124" s="3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</row>
    <row r="125" spans="1:31" s="2" customFormat="1" ht="12" customHeight="1">
      <c r="A125" s="27"/>
      <c r="B125" s="28"/>
      <c r="C125" s="24" t="s">
        <v>223</v>
      </c>
      <c r="D125" s="27"/>
      <c r="E125" s="27"/>
      <c r="F125" s="27"/>
      <c r="G125" s="27"/>
      <c r="H125" s="27"/>
      <c r="I125" s="27"/>
      <c r="J125" s="27"/>
      <c r="K125" s="27"/>
      <c r="L125" s="3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</row>
    <row r="126" spans="1:31" s="2" customFormat="1" ht="16.5" customHeight="1">
      <c r="A126" s="27"/>
      <c r="B126" s="28"/>
      <c r="C126" s="27"/>
      <c r="D126" s="27"/>
      <c r="E126" s="210" t="str">
        <f>E11</f>
        <v>SO-02.1, 02.2 - Architektonicko-stavebné riešenie, statika</v>
      </c>
      <c r="F126" s="219"/>
      <c r="G126" s="219"/>
      <c r="H126" s="219"/>
      <c r="I126" s="27"/>
      <c r="J126" s="27"/>
      <c r="K126" s="27"/>
      <c r="L126" s="3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</row>
    <row r="127" spans="1:31" s="2" customFormat="1" ht="6.9" customHeight="1">
      <c r="A127" s="27"/>
      <c r="B127" s="28"/>
      <c r="C127" s="27"/>
      <c r="D127" s="27"/>
      <c r="E127" s="27"/>
      <c r="F127" s="27"/>
      <c r="G127" s="27"/>
      <c r="H127" s="27"/>
      <c r="I127" s="27"/>
      <c r="J127" s="27"/>
      <c r="K127" s="27"/>
      <c r="L127" s="3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</row>
    <row r="128" spans="1:31" s="2" customFormat="1" ht="12" customHeight="1">
      <c r="A128" s="27"/>
      <c r="B128" s="28"/>
      <c r="C128" s="24" t="s">
        <v>17</v>
      </c>
      <c r="D128" s="27"/>
      <c r="E128" s="27"/>
      <c r="F128" s="22" t="str">
        <f>F14</f>
        <v>k.ú. Gemerská Poloma</v>
      </c>
      <c r="G128" s="27"/>
      <c r="H128" s="27"/>
      <c r="I128" s="24" t="s">
        <v>19</v>
      </c>
      <c r="J128" s="50" t="str">
        <f>IF(J14="","",J14)</f>
        <v>1. 2020</v>
      </c>
      <c r="K128" s="27"/>
      <c r="L128" s="3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</row>
    <row r="129" spans="1:65" s="2" customFormat="1" ht="6.9" customHeight="1">
      <c r="A129" s="27"/>
      <c r="B129" s="28"/>
      <c r="C129" s="27"/>
      <c r="D129" s="27"/>
      <c r="E129" s="27"/>
      <c r="F129" s="27"/>
      <c r="G129" s="27"/>
      <c r="H129" s="27"/>
      <c r="I129" s="27"/>
      <c r="J129" s="27"/>
      <c r="K129" s="27"/>
      <c r="L129" s="3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</row>
    <row r="130" spans="1:65" s="2" customFormat="1" ht="15.15" customHeight="1">
      <c r="A130" s="27"/>
      <c r="B130" s="28"/>
      <c r="C130" s="24" t="s">
        <v>20</v>
      </c>
      <c r="D130" s="27"/>
      <c r="E130" s="27"/>
      <c r="F130" s="22" t="str">
        <f>E17</f>
        <v>Obec Gemerská Poloma</v>
      </c>
      <c r="G130" s="27"/>
      <c r="H130" s="27"/>
      <c r="I130" s="24" t="s">
        <v>26</v>
      </c>
      <c r="J130" s="25" t="str">
        <f>E23</f>
        <v>Bc. Róbert Malec</v>
      </c>
      <c r="K130" s="27"/>
      <c r="L130" s="3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</row>
    <row r="131" spans="1:65" s="2" customFormat="1" ht="15.15" customHeight="1">
      <c r="A131" s="27"/>
      <c r="B131" s="28"/>
      <c r="C131" s="24" t="s">
        <v>24</v>
      </c>
      <c r="D131" s="27"/>
      <c r="E131" s="27"/>
      <c r="F131" s="22" t="str">
        <f>IF(E20="","",E20)</f>
        <v xml:space="preserve"> </v>
      </c>
      <c r="G131" s="27"/>
      <c r="H131" s="27"/>
      <c r="I131" s="24" t="s">
        <v>29</v>
      </c>
      <c r="J131" s="25"/>
      <c r="K131" s="27"/>
      <c r="L131" s="3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</row>
    <row r="132" spans="1:65" s="2" customFormat="1" ht="10.35" customHeight="1">
      <c r="A132" s="27"/>
      <c r="B132" s="28"/>
      <c r="C132" s="27"/>
      <c r="D132" s="27"/>
      <c r="E132" s="27"/>
      <c r="F132" s="27"/>
      <c r="G132" s="27"/>
      <c r="H132" s="27"/>
      <c r="I132" s="27"/>
      <c r="J132" s="27"/>
      <c r="K132" s="27"/>
      <c r="L132" s="3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</row>
    <row r="133" spans="1:65" s="11" customFormat="1" ht="29.25" customHeight="1">
      <c r="A133" s="121"/>
      <c r="B133" s="122"/>
      <c r="C133" s="123" t="s">
        <v>117</v>
      </c>
      <c r="D133" s="124" t="s">
        <v>56</v>
      </c>
      <c r="E133" s="124" t="s">
        <v>52</v>
      </c>
      <c r="F133" s="124" t="s">
        <v>53</v>
      </c>
      <c r="G133" s="124" t="s">
        <v>118</v>
      </c>
      <c r="H133" s="124" t="s">
        <v>119</v>
      </c>
      <c r="I133" s="124" t="s">
        <v>120</v>
      </c>
      <c r="J133" s="125" t="s">
        <v>106</v>
      </c>
      <c r="K133" s="126" t="s">
        <v>121</v>
      </c>
      <c r="L133" s="127"/>
      <c r="M133" s="57" t="s">
        <v>1</v>
      </c>
      <c r="N133" s="58" t="s">
        <v>35</v>
      </c>
      <c r="O133" s="58" t="s">
        <v>122</v>
      </c>
      <c r="P133" s="58" t="s">
        <v>123</v>
      </c>
      <c r="Q133" s="58" t="s">
        <v>124</v>
      </c>
      <c r="R133" s="58" t="s">
        <v>125</v>
      </c>
      <c r="S133" s="58" t="s">
        <v>126</v>
      </c>
      <c r="T133" s="59" t="s">
        <v>127</v>
      </c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</row>
    <row r="134" spans="1:65" s="2" customFormat="1" ht="22.95" customHeight="1">
      <c r="A134" s="27"/>
      <c r="B134" s="28"/>
      <c r="C134" s="64" t="s">
        <v>107</v>
      </c>
      <c r="D134" s="27"/>
      <c r="E134" s="27"/>
      <c r="F134" s="27"/>
      <c r="G134" s="27"/>
      <c r="H134" s="27"/>
      <c r="I134" s="27"/>
      <c r="J134" s="128"/>
      <c r="K134" s="27"/>
      <c r="L134" s="28"/>
      <c r="M134" s="60"/>
      <c r="N134" s="51"/>
      <c r="O134" s="61"/>
      <c r="P134" s="129" t="e">
        <f>P135+P178+P194</f>
        <v>#REF!</v>
      </c>
      <c r="Q134" s="61"/>
      <c r="R134" s="129" t="e">
        <f>R135+R178+R194</f>
        <v>#REF!</v>
      </c>
      <c r="S134" s="61"/>
      <c r="T134" s="130" t="e">
        <f>T135+T178+T194</f>
        <v>#REF!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T134" s="15" t="s">
        <v>70</v>
      </c>
      <c r="AU134" s="15" t="s">
        <v>108</v>
      </c>
      <c r="BK134" s="131" t="e">
        <f>BK135+BK178+BK194</f>
        <v>#REF!</v>
      </c>
    </row>
    <row r="135" spans="1:65" s="12" customFormat="1" ht="25.95" customHeight="1">
      <c r="B135" s="132"/>
      <c r="D135" s="133" t="s">
        <v>70</v>
      </c>
      <c r="E135" s="134" t="s">
        <v>128</v>
      </c>
      <c r="F135" s="134" t="s">
        <v>129</v>
      </c>
      <c r="J135" s="135"/>
      <c r="L135" s="132"/>
      <c r="M135" s="136"/>
      <c r="N135" s="137"/>
      <c r="O135" s="137"/>
      <c r="P135" s="138" t="e">
        <f>P136+#REF!+P154+P162+P167+P171+P174+P176</f>
        <v>#REF!</v>
      </c>
      <c r="Q135" s="137"/>
      <c r="R135" s="138" t="e">
        <f>R136+#REF!+R154+R162+R167+R171+R174+R176</f>
        <v>#REF!</v>
      </c>
      <c r="S135" s="137"/>
      <c r="T135" s="139" t="e">
        <f>T136+#REF!+T154+T162+T167+T171+T174+T176</f>
        <v>#REF!</v>
      </c>
      <c r="AR135" s="133" t="s">
        <v>79</v>
      </c>
      <c r="AT135" s="140" t="s">
        <v>70</v>
      </c>
      <c r="AU135" s="140" t="s">
        <v>71</v>
      </c>
      <c r="AY135" s="133" t="s">
        <v>130</v>
      </c>
      <c r="BK135" s="141" t="e">
        <f>BK136+#REF!+BK154+BK162+BK167+BK171+BK174+BK176</f>
        <v>#REF!</v>
      </c>
    </row>
    <row r="136" spans="1:65" s="12" customFormat="1" ht="22.95" customHeight="1">
      <c r="B136" s="132"/>
      <c r="D136" s="133" t="s">
        <v>70</v>
      </c>
      <c r="E136" s="142" t="s">
        <v>79</v>
      </c>
      <c r="F136" s="142" t="s">
        <v>131</v>
      </c>
      <c r="J136" s="143">
        <f>BK136</f>
        <v>0</v>
      </c>
      <c r="L136" s="132"/>
      <c r="M136" s="136"/>
      <c r="N136" s="137"/>
      <c r="O136" s="137"/>
      <c r="P136" s="138">
        <f>SUM(P137:P147)</f>
        <v>0</v>
      </c>
      <c r="Q136" s="137"/>
      <c r="R136" s="138">
        <f>SUM(R137:R147)</f>
        <v>0</v>
      </c>
      <c r="S136" s="137"/>
      <c r="T136" s="139">
        <f>SUM(T137:T147)</f>
        <v>0</v>
      </c>
      <c r="AR136" s="133" t="s">
        <v>79</v>
      </c>
      <c r="AT136" s="140" t="s">
        <v>70</v>
      </c>
      <c r="AU136" s="140" t="s">
        <v>79</v>
      </c>
      <c r="AY136" s="133" t="s">
        <v>130</v>
      </c>
      <c r="BK136" s="141">
        <f>SUM(BK137:BK147)</f>
        <v>0</v>
      </c>
    </row>
    <row r="137" spans="1:65" s="2" customFormat="1" ht="16.5" customHeight="1">
      <c r="A137" s="27"/>
      <c r="B137" s="144"/>
      <c r="C137" s="145" t="s">
        <v>79</v>
      </c>
      <c r="D137" s="145" t="s">
        <v>132</v>
      </c>
      <c r="E137" s="146"/>
      <c r="F137" s="147" t="s">
        <v>232</v>
      </c>
      <c r="G137" s="148" t="s">
        <v>134</v>
      </c>
      <c r="H137" s="149"/>
      <c r="I137" s="150"/>
      <c r="J137" s="150">
        <f t="shared" ref="J137:J149" si="0">ROUND(I137*H137,2)</f>
        <v>0</v>
      </c>
      <c r="K137" s="151"/>
      <c r="L137" s="28"/>
      <c r="M137" s="152" t="s">
        <v>1</v>
      </c>
      <c r="N137" s="153" t="s">
        <v>37</v>
      </c>
      <c r="O137" s="154">
        <v>0.83799999999999997</v>
      </c>
      <c r="P137" s="154">
        <f t="shared" ref="P137:P149" si="1">O137*H137</f>
        <v>0</v>
      </c>
      <c r="Q137" s="154">
        <v>0</v>
      </c>
      <c r="R137" s="154">
        <f t="shared" ref="R137:R149" si="2">Q137*H137</f>
        <v>0</v>
      </c>
      <c r="S137" s="154">
        <v>0</v>
      </c>
      <c r="T137" s="155">
        <f t="shared" ref="T137:T149" si="3">S137*H137</f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56" t="s">
        <v>135</v>
      </c>
      <c r="AT137" s="156" t="s">
        <v>132</v>
      </c>
      <c r="AU137" s="156" t="s">
        <v>87</v>
      </c>
      <c r="AY137" s="15" t="s">
        <v>130</v>
      </c>
      <c r="BE137" s="157">
        <f t="shared" ref="BE137:BE149" si="4">IF(N137="základná",J137,0)</f>
        <v>0</v>
      </c>
      <c r="BF137" s="157">
        <f t="shared" ref="BF137:BF149" si="5">IF(N137="znížená",J137,0)</f>
        <v>0</v>
      </c>
      <c r="BG137" s="157">
        <f t="shared" ref="BG137:BG149" si="6">IF(N137="zákl. prenesená",J137,0)</f>
        <v>0</v>
      </c>
      <c r="BH137" s="157">
        <f t="shared" ref="BH137:BH149" si="7">IF(N137="zníž. prenesená",J137,0)</f>
        <v>0</v>
      </c>
      <c r="BI137" s="157">
        <f t="shared" ref="BI137:BI149" si="8">IF(N137="nulová",J137,0)</f>
        <v>0</v>
      </c>
      <c r="BJ137" s="15" t="s">
        <v>87</v>
      </c>
      <c r="BK137" s="157">
        <f t="shared" ref="BK137:BK149" si="9">ROUND(I137*H137,2)</f>
        <v>0</v>
      </c>
      <c r="BL137" s="15" t="s">
        <v>135</v>
      </c>
      <c r="BM137" s="156" t="s">
        <v>233</v>
      </c>
    </row>
    <row r="138" spans="1:65" s="2" customFormat="1" ht="21.75" customHeight="1">
      <c r="A138" s="27"/>
      <c r="B138" s="144"/>
      <c r="C138" s="145" t="s">
        <v>87</v>
      </c>
      <c r="D138" s="145" t="s">
        <v>132</v>
      </c>
      <c r="E138" s="146"/>
      <c r="F138" s="147" t="s">
        <v>138</v>
      </c>
      <c r="G138" s="148" t="s">
        <v>134</v>
      </c>
      <c r="H138" s="149"/>
      <c r="I138" s="150"/>
      <c r="J138" s="150">
        <f t="shared" si="0"/>
        <v>0</v>
      </c>
      <c r="K138" s="151"/>
      <c r="L138" s="28"/>
      <c r="M138" s="152" t="s">
        <v>1</v>
      </c>
      <c r="N138" s="153" t="s">
        <v>37</v>
      </c>
      <c r="O138" s="154">
        <v>4.2000000000000003E-2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56" t="s">
        <v>135</v>
      </c>
      <c r="AT138" s="156" t="s">
        <v>132</v>
      </c>
      <c r="AU138" s="156" t="s">
        <v>87</v>
      </c>
      <c r="AY138" s="15" t="s">
        <v>130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5" t="s">
        <v>87</v>
      </c>
      <c r="BK138" s="157">
        <f t="shared" si="9"/>
        <v>0</v>
      </c>
      <c r="BL138" s="15" t="s">
        <v>135</v>
      </c>
      <c r="BM138" s="156" t="s">
        <v>234</v>
      </c>
    </row>
    <row r="139" spans="1:65" s="2" customFormat="1" ht="16.5" customHeight="1">
      <c r="A139" s="27"/>
      <c r="B139" s="144"/>
      <c r="C139" s="145" t="s">
        <v>140</v>
      </c>
      <c r="D139" s="145" t="s">
        <v>132</v>
      </c>
      <c r="E139" s="146"/>
      <c r="F139" s="147" t="s">
        <v>235</v>
      </c>
      <c r="G139" s="148" t="s">
        <v>134</v>
      </c>
      <c r="H139" s="149"/>
      <c r="I139" s="150"/>
      <c r="J139" s="150">
        <f t="shared" si="0"/>
        <v>0</v>
      </c>
      <c r="K139" s="151"/>
      <c r="L139" s="28"/>
      <c r="M139" s="152" t="s">
        <v>1</v>
      </c>
      <c r="N139" s="153" t="s">
        <v>37</v>
      </c>
      <c r="O139" s="154">
        <v>1.3009999999999999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56" t="s">
        <v>135</v>
      </c>
      <c r="AT139" s="156" t="s">
        <v>132</v>
      </c>
      <c r="AU139" s="156" t="s">
        <v>87</v>
      </c>
      <c r="AY139" s="15" t="s">
        <v>130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5" t="s">
        <v>87</v>
      </c>
      <c r="BK139" s="157">
        <f t="shared" si="9"/>
        <v>0</v>
      </c>
      <c r="BL139" s="15" t="s">
        <v>135</v>
      </c>
      <c r="BM139" s="156" t="s">
        <v>236</v>
      </c>
    </row>
    <row r="140" spans="1:65" s="2" customFormat="1" ht="33" customHeight="1">
      <c r="A140" s="27"/>
      <c r="B140" s="144"/>
      <c r="C140" s="145" t="s">
        <v>135</v>
      </c>
      <c r="D140" s="145" t="s">
        <v>132</v>
      </c>
      <c r="E140" s="146"/>
      <c r="F140" s="147" t="s">
        <v>237</v>
      </c>
      <c r="G140" s="148" t="s">
        <v>134</v>
      </c>
      <c r="H140" s="149"/>
      <c r="I140" s="150"/>
      <c r="J140" s="150">
        <f t="shared" si="0"/>
        <v>0</v>
      </c>
      <c r="K140" s="151"/>
      <c r="L140" s="28"/>
      <c r="M140" s="152" t="s">
        <v>1</v>
      </c>
      <c r="N140" s="153" t="s">
        <v>37</v>
      </c>
      <c r="O140" s="154">
        <v>0.61299999999999999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56" t="s">
        <v>135</v>
      </c>
      <c r="AT140" s="156" t="s">
        <v>132</v>
      </c>
      <c r="AU140" s="156" t="s">
        <v>87</v>
      </c>
      <c r="AY140" s="15" t="s">
        <v>130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5" t="s">
        <v>87</v>
      </c>
      <c r="BK140" s="157">
        <f t="shared" si="9"/>
        <v>0</v>
      </c>
      <c r="BL140" s="15" t="s">
        <v>135</v>
      </c>
      <c r="BM140" s="156" t="s">
        <v>238</v>
      </c>
    </row>
    <row r="141" spans="1:65" s="2" customFormat="1" ht="21.75" customHeight="1">
      <c r="A141" s="27"/>
      <c r="B141" s="144"/>
      <c r="C141" s="145" t="s">
        <v>145</v>
      </c>
      <c r="D141" s="145" t="s">
        <v>132</v>
      </c>
      <c r="E141" s="146"/>
      <c r="F141" s="147" t="s">
        <v>141</v>
      </c>
      <c r="G141" s="148" t="s">
        <v>134</v>
      </c>
      <c r="H141" s="149"/>
      <c r="I141" s="150"/>
      <c r="J141" s="150">
        <f t="shared" si="0"/>
        <v>0</v>
      </c>
      <c r="K141" s="151"/>
      <c r="L141" s="28"/>
      <c r="M141" s="152" t="s">
        <v>1</v>
      </c>
      <c r="N141" s="153" t="s">
        <v>37</v>
      </c>
      <c r="O141" s="154">
        <v>0.24199999999999999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56" t="s">
        <v>135</v>
      </c>
      <c r="AT141" s="156" t="s">
        <v>132</v>
      </c>
      <c r="AU141" s="156" t="s">
        <v>87</v>
      </c>
      <c r="AY141" s="15" t="s">
        <v>130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5" t="s">
        <v>87</v>
      </c>
      <c r="BK141" s="157">
        <f t="shared" si="9"/>
        <v>0</v>
      </c>
      <c r="BL141" s="15" t="s">
        <v>135</v>
      </c>
      <c r="BM141" s="156" t="s">
        <v>239</v>
      </c>
    </row>
    <row r="142" spans="1:65" s="2" customFormat="1" ht="21.75" customHeight="1">
      <c r="A142" s="27"/>
      <c r="B142" s="144"/>
      <c r="C142" s="145" t="s">
        <v>148</v>
      </c>
      <c r="D142" s="145" t="s">
        <v>132</v>
      </c>
      <c r="E142" s="146"/>
      <c r="F142" s="147" t="s">
        <v>146</v>
      </c>
      <c r="G142" s="148" t="s">
        <v>134</v>
      </c>
      <c r="H142" s="149"/>
      <c r="I142" s="150"/>
      <c r="J142" s="150">
        <f t="shared" si="0"/>
        <v>0</v>
      </c>
      <c r="K142" s="151"/>
      <c r="L142" s="28"/>
      <c r="M142" s="152" t="s">
        <v>1</v>
      </c>
      <c r="N142" s="153" t="s">
        <v>37</v>
      </c>
      <c r="O142" s="154">
        <v>8.6999999999999994E-2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56" t="s">
        <v>135</v>
      </c>
      <c r="AT142" s="156" t="s">
        <v>132</v>
      </c>
      <c r="AU142" s="156" t="s">
        <v>87</v>
      </c>
      <c r="AY142" s="15" t="s">
        <v>130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5" t="s">
        <v>87</v>
      </c>
      <c r="BK142" s="157">
        <f t="shared" si="9"/>
        <v>0</v>
      </c>
      <c r="BL142" s="15" t="s">
        <v>135</v>
      </c>
      <c r="BM142" s="156" t="s">
        <v>240</v>
      </c>
    </row>
    <row r="143" spans="1:65" s="2" customFormat="1" ht="33" customHeight="1">
      <c r="A143" s="27"/>
      <c r="B143" s="144"/>
      <c r="C143" s="145" t="s">
        <v>151</v>
      </c>
      <c r="D143" s="145" t="s">
        <v>132</v>
      </c>
      <c r="E143" s="146"/>
      <c r="F143" s="147" t="s">
        <v>149</v>
      </c>
      <c r="G143" s="148" t="s">
        <v>134</v>
      </c>
      <c r="H143" s="149"/>
      <c r="I143" s="150"/>
      <c r="J143" s="150">
        <f t="shared" si="0"/>
        <v>0</v>
      </c>
      <c r="K143" s="151"/>
      <c r="L143" s="28"/>
      <c r="M143" s="152" t="s">
        <v>1</v>
      </c>
      <c r="N143" s="153" t="s">
        <v>37</v>
      </c>
      <c r="O143" s="154">
        <v>5.4399999999999997E-2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56" t="s">
        <v>135</v>
      </c>
      <c r="AT143" s="156" t="s">
        <v>132</v>
      </c>
      <c r="AU143" s="156" t="s">
        <v>87</v>
      </c>
      <c r="AY143" s="15" t="s">
        <v>130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5" t="s">
        <v>87</v>
      </c>
      <c r="BK143" s="157">
        <f t="shared" si="9"/>
        <v>0</v>
      </c>
      <c r="BL143" s="15" t="s">
        <v>135</v>
      </c>
      <c r="BM143" s="156" t="s">
        <v>241</v>
      </c>
    </row>
    <row r="144" spans="1:65" s="2" customFormat="1" ht="33" customHeight="1">
      <c r="A144" s="27"/>
      <c r="B144" s="144"/>
      <c r="C144" s="145" t="s">
        <v>154</v>
      </c>
      <c r="D144" s="145" t="s">
        <v>132</v>
      </c>
      <c r="E144" s="146"/>
      <c r="F144" s="147" t="s">
        <v>152</v>
      </c>
      <c r="G144" s="148" t="s">
        <v>134</v>
      </c>
      <c r="H144" s="149"/>
      <c r="I144" s="150"/>
      <c r="J144" s="150">
        <f t="shared" si="0"/>
        <v>0</v>
      </c>
      <c r="K144" s="151"/>
      <c r="L144" s="28"/>
      <c r="M144" s="152" t="s">
        <v>1</v>
      </c>
      <c r="N144" s="153" t="s">
        <v>37</v>
      </c>
      <c r="O144" s="154">
        <v>5.0000000000000001E-3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56" t="s">
        <v>135</v>
      </c>
      <c r="AT144" s="156" t="s">
        <v>132</v>
      </c>
      <c r="AU144" s="156" t="s">
        <v>87</v>
      </c>
      <c r="AY144" s="15" t="s">
        <v>130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5" t="s">
        <v>87</v>
      </c>
      <c r="BK144" s="157">
        <f t="shared" si="9"/>
        <v>0</v>
      </c>
      <c r="BL144" s="15" t="s">
        <v>135</v>
      </c>
      <c r="BM144" s="156" t="s">
        <v>242</v>
      </c>
    </row>
    <row r="145" spans="1:65" s="2" customFormat="1" ht="16.5" customHeight="1">
      <c r="A145" s="27"/>
      <c r="B145" s="144"/>
      <c r="C145" s="145" t="s">
        <v>157</v>
      </c>
      <c r="D145" s="145" t="s">
        <v>132</v>
      </c>
      <c r="E145" s="146"/>
      <c r="F145" s="147" t="s">
        <v>243</v>
      </c>
      <c r="G145" s="148" t="s">
        <v>134</v>
      </c>
      <c r="H145" s="149"/>
      <c r="I145" s="150"/>
      <c r="J145" s="150">
        <f t="shared" si="0"/>
        <v>0</v>
      </c>
      <c r="K145" s="151"/>
      <c r="L145" s="28"/>
      <c r="M145" s="152" t="s">
        <v>1</v>
      </c>
      <c r="N145" s="153" t="s">
        <v>37</v>
      </c>
      <c r="O145" s="154">
        <v>4.2000000000000003E-2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56" t="s">
        <v>135</v>
      </c>
      <c r="AT145" s="156" t="s">
        <v>132</v>
      </c>
      <c r="AU145" s="156" t="s">
        <v>87</v>
      </c>
      <c r="AY145" s="15" t="s">
        <v>130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5" t="s">
        <v>87</v>
      </c>
      <c r="BK145" s="157">
        <f t="shared" si="9"/>
        <v>0</v>
      </c>
      <c r="BL145" s="15" t="s">
        <v>135</v>
      </c>
      <c r="BM145" s="156" t="s">
        <v>244</v>
      </c>
    </row>
    <row r="146" spans="1:65" s="2" customFormat="1" ht="21.75" customHeight="1">
      <c r="A146" s="27"/>
      <c r="B146" s="144"/>
      <c r="C146" s="145" t="s">
        <v>161</v>
      </c>
      <c r="D146" s="145" t="s">
        <v>132</v>
      </c>
      <c r="E146" s="146"/>
      <c r="F146" s="147" t="s">
        <v>158</v>
      </c>
      <c r="G146" s="148" t="s">
        <v>159</v>
      </c>
      <c r="H146" s="149"/>
      <c r="I146" s="150"/>
      <c r="J146" s="150">
        <f t="shared" si="0"/>
        <v>0</v>
      </c>
      <c r="K146" s="151"/>
      <c r="L146" s="28"/>
      <c r="M146" s="152" t="s">
        <v>1</v>
      </c>
      <c r="N146" s="153" t="s">
        <v>37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56" t="s">
        <v>135</v>
      </c>
      <c r="AT146" s="156" t="s">
        <v>132</v>
      </c>
      <c r="AU146" s="156" t="s">
        <v>87</v>
      </c>
      <c r="AY146" s="15" t="s">
        <v>130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5" t="s">
        <v>87</v>
      </c>
      <c r="BK146" s="157">
        <f t="shared" si="9"/>
        <v>0</v>
      </c>
      <c r="BL146" s="15" t="s">
        <v>135</v>
      </c>
      <c r="BM146" s="156" t="s">
        <v>245</v>
      </c>
    </row>
    <row r="147" spans="1:65" s="2" customFormat="1" ht="16.5" customHeight="1">
      <c r="A147" s="27"/>
      <c r="B147" s="144"/>
      <c r="C147" s="145" t="s">
        <v>166</v>
      </c>
      <c r="D147" s="145" t="s">
        <v>132</v>
      </c>
      <c r="E147" s="146"/>
      <c r="F147" s="147" t="s">
        <v>162</v>
      </c>
      <c r="G147" s="148" t="s">
        <v>163</v>
      </c>
      <c r="H147" s="149"/>
      <c r="I147" s="150"/>
      <c r="J147" s="150">
        <f t="shared" si="0"/>
        <v>0</v>
      </c>
      <c r="K147" s="151"/>
      <c r="L147" s="28"/>
      <c r="M147" s="152" t="s">
        <v>1</v>
      </c>
      <c r="N147" s="153" t="s">
        <v>37</v>
      </c>
      <c r="O147" s="154">
        <v>1.2E-2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56" t="s">
        <v>135</v>
      </c>
      <c r="AT147" s="156" t="s">
        <v>132</v>
      </c>
      <c r="AU147" s="156" t="s">
        <v>87</v>
      </c>
      <c r="AY147" s="15" t="s">
        <v>130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5" t="s">
        <v>87</v>
      </c>
      <c r="BK147" s="157">
        <f t="shared" si="9"/>
        <v>0</v>
      </c>
      <c r="BL147" s="15" t="s">
        <v>135</v>
      </c>
      <c r="BM147" s="156" t="s">
        <v>246</v>
      </c>
    </row>
    <row r="148" spans="1:65" s="2" customFormat="1" ht="21.75" customHeight="1">
      <c r="A148" s="27"/>
      <c r="B148" s="144"/>
      <c r="C148" s="145" t="s">
        <v>170</v>
      </c>
      <c r="D148" s="145" t="s">
        <v>132</v>
      </c>
      <c r="E148" s="146"/>
      <c r="F148" s="147" t="s">
        <v>247</v>
      </c>
      <c r="G148" s="148" t="s">
        <v>163</v>
      </c>
      <c r="H148" s="149"/>
      <c r="I148" s="150"/>
      <c r="J148" s="150">
        <f t="shared" si="0"/>
        <v>0</v>
      </c>
      <c r="K148" s="151"/>
      <c r="L148" s="28"/>
      <c r="M148" s="152" t="s">
        <v>1</v>
      </c>
      <c r="N148" s="153" t="s">
        <v>37</v>
      </c>
      <c r="O148" s="154">
        <v>4.0000000000000001E-3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56" t="s">
        <v>135</v>
      </c>
      <c r="AT148" s="156" t="s">
        <v>132</v>
      </c>
      <c r="AU148" s="156" t="s">
        <v>87</v>
      </c>
      <c r="AY148" s="15" t="s">
        <v>130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5" t="s">
        <v>87</v>
      </c>
      <c r="BK148" s="157">
        <f t="shared" si="9"/>
        <v>0</v>
      </c>
      <c r="BL148" s="15" t="s">
        <v>135</v>
      </c>
      <c r="BM148" s="156" t="s">
        <v>248</v>
      </c>
    </row>
    <row r="149" spans="1:65" s="2" customFormat="1" ht="16.5" customHeight="1">
      <c r="A149" s="27"/>
      <c r="B149" s="144"/>
      <c r="C149" s="145" t="s">
        <v>173</v>
      </c>
      <c r="D149" s="145" t="s">
        <v>132</v>
      </c>
      <c r="E149" s="146"/>
      <c r="F149" s="147" t="s">
        <v>249</v>
      </c>
      <c r="G149" s="148" t="s">
        <v>134</v>
      </c>
      <c r="H149" s="149"/>
      <c r="I149" s="150"/>
      <c r="J149" s="150">
        <f t="shared" si="0"/>
        <v>0</v>
      </c>
      <c r="K149" s="151"/>
      <c r="L149" s="28"/>
      <c r="M149" s="152" t="s">
        <v>1</v>
      </c>
      <c r="N149" s="153" t="s">
        <v>37</v>
      </c>
      <c r="O149" s="154">
        <v>0.71799999999999997</v>
      </c>
      <c r="P149" s="154">
        <f t="shared" si="1"/>
        <v>0</v>
      </c>
      <c r="Q149" s="154">
        <v>1.9205000000000001</v>
      </c>
      <c r="R149" s="154">
        <f t="shared" si="2"/>
        <v>0</v>
      </c>
      <c r="S149" s="154">
        <v>0</v>
      </c>
      <c r="T149" s="155">
        <f t="shared" si="3"/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56" t="s">
        <v>135</v>
      </c>
      <c r="AT149" s="156" t="s">
        <v>132</v>
      </c>
      <c r="AU149" s="156" t="s">
        <v>87</v>
      </c>
      <c r="AY149" s="15" t="s">
        <v>130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5" t="s">
        <v>87</v>
      </c>
      <c r="BK149" s="157">
        <f t="shared" si="9"/>
        <v>0</v>
      </c>
      <c r="BL149" s="15" t="s">
        <v>135</v>
      </c>
      <c r="BM149" s="156" t="s">
        <v>250</v>
      </c>
    </row>
    <row r="150" spans="1:65" s="13" customFormat="1">
      <c r="B150" s="158"/>
      <c r="D150" s="159" t="s">
        <v>137</v>
      </c>
      <c r="E150" s="160"/>
      <c r="F150" s="161" t="s">
        <v>251</v>
      </c>
      <c r="H150" s="162"/>
      <c r="L150" s="158"/>
      <c r="M150" s="163"/>
      <c r="N150" s="164"/>
      <c r="O150" s="164"/>
      <c r="P150" s="164"/>
      <c r="Q150" s="164"/>
      <c r="R150" s="164"/>
      <c r="S150" s="164"/>
      <c r="T150" s="165"/>
      <c r="AT150" s="160" t="s">
        <v>137</v>
      </c>
      <c r="AU150" s="160" t="s">
        <v>87</v>
      </c>
      <c r="AV150" s="13" t="s">
        <v>87</v>
      </c>
      <c r="AW150" s="13" t="s">
        <v>28</v>
      </c>
      <c r="AX150" s="13" t="s">
        <v>71</v>
      </c>
      <c r="AY150" s="160" t="s">
        <v>130</v>
      </c>
    </row>
    <row r="151" spans="1:65" s="2" customFormat="1" ht="16.5" customHeight="1">
      <c r="A151" s="27"/>
      <c r="B151" s="144"/>
      <c r="C151" s="145" t="s">
        <v>176</v>
      </c>
      <c r="D151" s="145" t="s">
        <v>132</v>
      </c>
      <c r="E151" s="146"/>
      <c r="F151" s="147" t="s">
        <v>252</v>
      </c>
      <c r="G151" s="148" t="s">
        <v>134</v>
      </c>
      <c r="H151" s="149"/>
      <c r="I151" s="150"/>
      <c r="J151" s="150">
        <f>ROUND(I151*H151,2)</f>
        <v>0</v>
      </c>
      <c r="K151" s="151"/>
      <c r="L151" s="28"/>
      <c r="M151" s="152" t="s">
        <v>1</v>
      </c>
      <c r="N151" s="153" t="s">
        <v>37</v>
      </c>
      <c r="O151" s="154">
        <v>0.58055000000000001</v>
      </c>
      <c r="P151" s="154">
        <f>O151*H151</f>
        <v>0</v>
      </c>
      <c r="Q151" s="154">
        <v>2.2151299999999998</v>
      </c>
      <c r="R151" s="154">
        <f>Q151*H151</f>
        <v>0</v>
      </c>
      <c r="S151" s="154">
        <v>0</v>
      </c>
      <c r="T151" s="155">
        <f>S151*H151</f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56" t="s">
        <v>135</v>
      </c>
      <c r="AT151" s="156" t="s">
        <v>132</v>
      </c>
      <c r="AU151" s="156" t="s">
        <v>87</v>
      </c>
      <c r="AY151" s="15" t="s">
        <v>130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5" t="s">
        <v>87</v>
      </c>
      <c r="BK151" s="157">
        <f>ROUND(I151*H151,2)</f>
        <v>0</v>
      </c>
      <c r="BL151" s="15" t="s">
        <v>135</v>
      </c>
      <c r="BM151" s="156" t="s">
        <v>253</v>
      </c>
    </row>
    <row r="152" spans="1:65" s="2" customFormat="1" ht="21.75" customHeight="1">
      <c r="A152" s="27"/>
      <c r="B152" s="144"/>
      <c r="C152" s="145" t="s">
        <v>179</v>
      </c>
      <c r="D152" s="145" t="s">
        <v>132</v>
      </c>
      <c r="E152" s="146"/>
      <c r="F152" s="147" t="s">
        <v>254</v>
      </c>
      <c r="G152" s="148" t="s">
        <v>134</v>
      </c>
      <c r="H152" s="149"/>
      <c r="I152" s="150"/>
      <c r="J152" s="150">
        <f>ROUND(I152*H152,2)</f>
        <v>0</v>
      </c>
      <c r="K152" s="151"/>
      <c r="L152" s="28"/>
      <c r="M152" s="152" t="s">
        <v>1</v>
      </c>
      <c r="N152" s="153" t="s">
        <v>37</v>
      </c>
      <c r="O152" s="154">
        <v>0.58299999999999996</v>
      </c>
      <c r="P152" s="154">
        <f>O152*H152</f>
        <v>0</v>
      </c>
      <c r="Q152" s="154">
        <v>2.4157199999999999</v>
      </c>
      <c r="R152" s="154">
        <f>Q152*H152</f>
        <v>0</v>
      </c>
      <c r="S152" s="154">
        <v>0</v>
      </c>
      <c r="T152" s="155">
        <f>S152*H152</f>
        <v>0</v>
      </c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R152" s="156" t="s">
        <v>135</v>
      </c>
      <c r="AT152" s="156" t="s">
        <v>132</v>
      </c>
      <c r="AU152" s="156" t="s">
        <v>87</v>
      </c>
      <c r="AY152" s="15" t="s">
        <v>130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5" t="s">
        <v>87</v>
      </c>
      <c r="BK152" s="157">
        <f>ROUND(I152*H152,2)</f>
        <v>0</v>
      </c>
      <c r="BL152" s="15" t="s">
        <v>135</v>
      </c>
      <c r="BM152" s="156" t="s">
        <v>255</v>
      </c>
    </row>
    <row r="153" spans="1:65" s="2" customFormat="1" ht="16.5" customHeight="1">
      <c r="A153" s="27"/>
      <c r="B153" s="144"/>
      <c r="C153" s="145" t="s">
        <v>182</v>
      </c>
      <c r="D153" s="145" t="s">
        <v>132</v>
      </c>
      <c r="E153" s="146"/>
      <c r="F153" s="147" t="s">
        <v>256</v>
      </c>
      <c r="G153" s="148" t="s">
        <v>159</v>
      </c>
      <c r="H153" s="149"/>
      <c r="I153" s="150"/>
      <c r="J153" s="150">
        <f>ROUND(I153*H153,2)</f>
        <v>0</v>
      </c>
      <c r="K153" s="151"/>
      <c r="L153" s="28"/>
      <c r="M153" s="152" t="s">
        <v>1</v>
      </c>
      <c r="N153" s="153" t="s">
        <v>37</v>
      </c>
      <c r="O153" s="154">
        <v>34.322000000000003</v>
      </c>
      <c r="P153" s="154">
        <f>O153*H153</f>
        <v>0</v>
      </c>
      <c r="Q153" s="154">
        <v>1.01895</v>
      </c>
      <c r="R153" s="154">
        <f>Q153*H153</f>
        <v>0</v>
      </c>
      <c r="S153" s="154">
        <v>0</v>
      </c>
      <c r="T153" s="155">
        <f>S153*H153</f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56" t="s">
        <v>135</v>
      </c>
      <c r="AT153" s="156" t="s">
        <v>132</v>
      </c>
      <c r="AU153" s="156" t="s">
        <v>87</v>
      </c>
      <c r="AY153" s="15" t="s">
        <v>130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5" t="s">
        <v>87</v>
      </c>
      <c r="BK153" s="157">
        <f>ROUND(I153*H153,2)</f>
        <v>0</v>
      </c>
      <c r="BL153" s="15" t="s">
        <v>135</v>
      </c>
      <c r="BM153" s="156" t="s">
        <v>257</v>
      </c>
    </row>
    <row r="154" spans="1:65" s="12" customFormat="1" ht="22.95" customHeight="1">
      <c r="B154" s="132"/>
      <c r="D154" s="133" t="s">
        <v>70</v>
      </c>
      <c r="E154" s="142" t="s">
        <v>140</v>
      </c>
      <c r="F154" s="142" t="s">
        <v>258</v>
      </c>
      <c r="J154" s="143">
        <f>BK154</f>
        <v>0</v>
      </c>
      <c r="L154" s="132"/>
      <c r="M154" s="136"/>
      <c r="N154" s="137"/>
      <c r="O154" s="137"/>
      <c r="P154" s="138">
        <f>SUM(P155:P161)</f>
        <v>0</v>
      </c>
      <c r="Q154" s="137"/>
      <c r="R154" s="138">
        <f>SUM(R155:R161)</f>
        <v>0</v>
      </c>
      <c r="S154" s="137"/>
      <c r="T154" s="139">
        <f>SUM(T155:T161)</f>
        <v>0</v>
      </c>
      <c r="AR154" s="133" t="s">
        <v>79</v>
      </c>
      <c r="AT154" s="140" t="s">
        <v>70</v>
      </c>
      <c r="AU154" s="140" t="s">
        <v>79</v>
      </c>
      <c r="AY154" s="133" t="s">
        <v>130</v>
      </c>
      <c r="BK154" s="141">
        <f>SUM(BK155:BK161)</f>
        <v>0</v>
      </c>
    </row>
    <row r="155" spans="1:65" s="2" customFormat="1" ht="21.75" customHeight="1">
      <c r="A155" s="27"/>
      <c r="B155" s="144"/>
      <c r="C155" s="145" t="s">
        <v>185</v>
      </c>
      <c r="D155" s="145" t="s">
        <v>132</v>
      </c>
      <c r="E155" s="146"/>
      <c r="F155" s="147" t="s">
        <v>259</v>
      </c>
      <c r="G155" s="148" t="s">
        <v>134</v>
      </c>
      <c r="H155" s="149"/>
      <c r="I155" s="150"/>
      <c r="J155" s="150">
        <f>ROUND(I155*H155,2)</f>
        <v>0</v>
      </c>
      <c r="K155" s="151"/>
      <c r="L155" s="28"/>
      <c r="M155" s="152" t="s">
        <v>1</v>
      </c>
      <c r="N155" s="153" t="s">
        <v>37</v>
      </c>
      <c r="O155" s="154">
        <v>3.3706900000000002</v>
      </c>
      <c r="P155" s="154">
        <f>O155*H155</f>
        <v>0</v>
      </c>
      <c r="Q155" s="154">
        <v>2.2567693069999999</v>
      </c>
      <c r="R155" s="154">
        <f>Q155*H155</f>
        <v>0</v>
      </c>
      <c r="S155" s="154">
        <v>0</v>
      </c>
      <c r="T155" s="155">
        <f>S155*H155</f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56" t="s">
        <v>135</v>
      </c>
      <c r="AT155" s="156" t="s">
        <v>132</v>
      </c>
      <c r="AU155" s="156" t="s">
        <v>87</v>
      </c>
      <c r="AY155" s="15" t="s">
        <v>130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5" t="s">
        <v>87</v>
      </c>
      <c r="BK155" s="157">
        <f>ROUND(I155*H155,2)</f>
        <v>0</v>
      </c>
      <c r="BL155" s="15" t="s">
        <v>135</v>
      </c>
      <c r="BM155" s="156" t="s">
        <v>260</v>
      </c>
    </row>
    <row r="156" spans="1:65" s="2" customFormat="1" ht="21.75" customHeight="1">
      <c r="A156" s="27"/>
      <c r="B156" s="144"/>
      <c r="C156" s="145" t="s">
        <v>188</v>
      </c>
      <c r="D156" s="145" t="s">
        <v>132</v>
      </c>
      <c r="E156" s="146"/>
      <c r="F156" s="147" t="s">
        <v>261</v>
      </c>
      <c r="G156" s="148" t="s">
        <v>159</v>
      </c>
      <c r="H156" s="149"/>
      <c r="I156" s="150"/>
      <c r="J156" s="150">
        <f>ROUND(I156*H156,2)</f>
        <v>0</v>
      </c>
      <c r="K156" s="151"/>
      <c r="L156" s="28"/>
      <c r="M156" s="152" t="s">
        <v>1</v>
      </c>
      <c r="N156" s="153" t="s">
        <v>37</v>
      </c>
      <c r="O156" s="154">
        <v>14.8</v>
      </c>
      <c r="P156" s="154">
        <f>O156*H156</f>
        <v>0</v>
      </c>
      <c r="Q156" s="154">
        <v>1.002</v>
      </c>
      <c r="R156" s="154">
        <f>Q156*H156</f>
        <v>0</v>
      </c>
      <c r="S156" s="154">
        <v>0</v>
      </c>
      <c r="T156" s="155">
        <f>S156*H156</f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56" t="s">
        <v>135</v>
      </c>
      <c r="AT156" s="156" t="s">
        <v>132</v>
      </c>
      <c r="AU156" s="156" t="s">
        <v>87</v>
      </c>
      <c r="AY156" s="15" t="s">
        <v>130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5" t="s">
        <v>87</v>
      </c>
      <c r="BK156" s="157">
        <f>ROUND(I156*H156,2)</f>
        <v>0</v>
      </c>
      <c r="BL156" s="15" t="s">
        <v>135</v>
      </c>
      <c r="BM156" s="156" t="s">
        <v>262</v>
      </c>
    </row>
    <row r="157" spans="1:65" s="13" customFormat="1">
      <c r="B157" s="158"/>
      <c r="D157" s="159" t="s">
        <v>137</v>
      </c>
      <c r="E157" s="160"/>
      <c r="F157" s="161" t="s">
        <v>263</v>
      </c>
      <c r="H157" s="162"/>
      <c r="L157" s="158"/>
      <c r="M157" s="163"/>
      <c r="N157" s="164"/>
      <c r="O157" s="164"/>
      <c r="P157" s="164"/>
      <c r="Q157" s="164"/>
      <c r="R157" s="164"/>
      <c r="S157" s="164"/>
      <c r="T157" s="165"/>
      <c r="AT157" s="160" t="s">
        <v>137</v>
      </c>
      <c r="AU157" s="160" t="s">
        <v>87</v>
      </c>
      <c r="AV157" s="13" t="s">
        <v>87</v>
      </c>
      <c r="AW157" s="13" t="s">
        <v>28</v>
      </c>
      <c r="AX157" s="13" t="s">
        <v>71</v>
      </c>
      <c r="AY157" s="160" t="s">
        <v>130</v>
      </c>
    </row>
    <row r="158" spans="1:65" s="2" customFormat="1" ht="21.75" customHeight="1">
      <c r="A158" s="27"/>
      <c r="B158" s="144"/>
      <c r="C158" s="145" t="s">
        <v>192</v>
      </c>
      <c r="D158" s="145" t="s">
        <v>132</v>
      </c>
      <c r="E158" s="146"/>
      <c r="F158" s="147" t="s">
        <v>264</v>
      </c>
      <c r="G158" s="148" t="s">
        <v>134</v>
      </c>
      <c r="H158" s="149"/>
      <c r="I158" s="150"/>
      <c r="J158" s="150">
        <f>ROUND(I158*H158,2)</f>
        <v>0</v>
      </c>
      <c r="K158" s="151"/>
      <c r="L158" s="28"/>
      <c r="M158" s="152" t="s">
        <v>1</v>
      </c>
      <c r="N158" s="153" t="s">
        <v>37</v>
      </c>
      <c r="O158" s="154">
        <v>1.155</v>
      </c>
      <c r="P158" s="154">
        <f>O158*H158</f>
        <v>0</v>
      </c>
      <c r="Q158" s="154">
        <v>2.4017599999999999</v>
      </c>
      <c r="R158" s="154">
        <f>Q158*H158</f>
        <v>0</v>
      </c>
      <c r="S158" s="154">
        <v>0</v>
      </c>
      <c r="T158" s="155">
        <f>S158*H158</f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56" t="s">
        <v>135</v>
      </c>
      <c r="AT158" s="156" t="s">
        <v>132</v>
      </c>
      <c r="AU158" s="156" t="s">
        <v>87</v>
      </c>
      <c r="AY158" s="15" t="s">
        <v>130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5" t="s">
        <v>87</v>
      </c>
      <c r="BK158" s="157">
        <f>ROUND(I158*H158,2)</f>
        <v>0</v>
      </c>
      <c r="BL158" s="15" t="s">
        <v>135</v>
      </c>
      <c r="BM158" s="156" t="s">
        <v>265</v>
      </c>
    </row>
    <row r="159" spans="1:65" s="2" customFormat="1" ht="21.75" customHeight="1">
      <c r="A159" s="27"/>
      <c r="B159" s="144"/>
      <c r="C159" s="145" t="s">
        <v>7</v>
      </c>
      <c r="D159" s="145" t="s">
        <v>132</v>
      </c>
      <c r="E159" s="146"/>
      <c r="F159" s="147" t="s">
        <v>266</v>
      </c>
      <c r="G159" s="148" t="s">
        <v>163</v>
      </c>
      <c r="H159" s="149"/>
      <c r="I159" s="150"/>
      <c r="J159" s="150">
        <f>ROUND(I159*H159,2)</f>
        <v>0</v>
      </c>
      <c r="K159" s="151"/>
      <c r="L159" s="28"/>
      <c r="M159" s="152" t="s">
        <v>1</v>
      </c>
      <c r="N159" s="153" t="s">
        <v>37</v>
      </c>
      <c r="O159" s="154">
        <v>0.435</v>
      </c>
      <c r="P159" s="154">
        <f>O159*H159</f>
        <v>0</v>
      </c>
      <c r="Q159" s="154">
        <v>5.5000000000000003E-4</v>
      </c>
      <c r="R159" s="154">
        <f>Q159*H159</f>
        <v>0</v>
      </c>
      <c r="S159" s="154">
        <v>0</v>
      </c>
      <c r="T159" s="155">
        <f>S159*H159</f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56" t="s">
        <v>135</v>
      </c>
      <c r="AT159" s="156" t="s">
        <v>132</v>
      </c>
      <c r="AU159" s="156" t="s">
        <v>87</v>
      </c>
      <c r="AY159" s="15" t="s">
        <v>130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5" t="s">
        <v>87</v>
      </c>
      <c r="BK159" s="157">
        <f>ROUND(I159*H159,2)</f>
        <v>0</v>
      </c>
      <c r="BL159" s="15" t="s">
        <v>135</v>
      </c>
      <c r="BM159" s="156" t="s">
        <v>267</v>
      </c>
    </row>
    <row r="160" spans="1:65" s="2" customFormat="1" ht="21.75" customHeight="1">
      <c r="A160" s="27"/>
      <c r="B160" s="144"/>
      <c r="C160" s="145" t="s">
        <v>199</v>
      </c>
      <c r="D160" s="145" t="s">
        <v>132</v>
      </c>
      <c r="E160" s="146"/>
      <c r="F160" s="147" t="s">
        <v>268</v>
      </c>
      <c r="G160" s="148" t="s">
        <v>163</v>
      </c>
      <c r="H160" s="149"/>
      <c r="I160" s="150"/>
      <c r="J160" s="150">
        <f>ROUND(I160*H160,2)</f>
        <v>0</v>
      </c>
      <c r="K160" s="151"/>
      <c r="L160" s="28"/>
      <c r="M160" s="152" t="s">
        <v>1</v>
      </c>
      <c r="N160" s="153" t="s">
        <v>37</v>
      </c>
      <c r="O160" s="154">
        <v>0.23599999999999999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R160" s="156" t="s">
        <v>135</v>
      </c>
      <c r="AT160" s="156" t="s">
        <v>132</v>
      </c>
      <c r="AU160" s="156" t="s">
        <v>87</v>
      </c>
      <c r="AY160" s="15" t="s">
        <v>130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5" t="s">
        <v>87</v>
      </c>
      <c r="BK160" s="157">
        <f>ROUND(I160*H160,2)</f>
        <v>0</v>
      </c>
      <c r="BL160" s="15" t="s">
        <v>135</v>
      </c>
      <c r="BM160" s="156" t="s">
        <v>269</v>
      </c>
    </row>
    <row r="161" spans="1:65" s="2" customFormat="1" ht="21.75" customHeight="1">
      <c r="A161" s="27"/>
      <c r="B161" s="144"/>
      <c r="C161" s="145" t="s">
        <v>204</v>
      </c>
      <c r="D161" s="145" t="s">
        <v>132</v>
      </c>
      <c r="E161" s="146"/>
      <c r="F161" s="147" t="s">
        <v>270</v>
      </c>
      <c r="G161" s="148" t="s">
        <v>159</v>
      </c>
      <c r="H161" s="149"/>
      <c r="I161" s="150"/>
      <c r="J161" s="150">
        <f>ROUND(I161*H161,2)</f>
        <v>0</v>
      </c>
      <c r="K161" s="151"/>
      <c r="L161" s="28"/>
      <c r="M161" s="152" t="s">
        <v>1</v>
      </c>
      <c r="N161" s="153" t="s">
        <v>37</v>
      </c>
      <c r="O161" s="154">
        <v>39.448999999999998</v>
      </c>
      <c r="P161" s="154">
        <f>O161*H161</f>
        <v>0</v>
      </c>
      <c r="Q161" s="154">
        <v>1.01953</v>
      </c>
      <c r="R161" s="154">
        <f>Q161*H161</f>
        <v>0</v>
      </c>
      <c r="S161" s="154">
        <v>0</v>
      </c>
      <c r="T161" s="155">
        <f>S161*H161</f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56" t="s">
        <v>135</v>
      </c>
      <c r="AT161" s="156" t="s">
        <v>132</v>
      </c>
      <c r="AU161" s="156" t="s">
        <v>87</v>
      </c>
      <c r="AY161" s="15" t="s">
        <v>130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5" t="s">
        <v>87</v>
      </c>
      <c r="BK161" s="157">
        <f>ROUND(I161*H161,2)</f>
        <v>0</v>
      </c>
      <c r="BL161" s="15" t="s">
        <v>135</v>
      </c>
      <c r="BM161" s="156" t="s">
        <v>271</v>
      </c>
    </row>
    <row r="162" spans="1:65" s="12" customFormat="1" ht="22.95" customHeight="1">
      <c r="B162" s="132"/>
      <c r="D162" s="133" t="s">
        <v>70</v>
      </c>
      <c r="E162" s="142" t="s">
        <v>135</v>
      </c>
      <c r="F162" s="142" t="s">
        <v>272</v>
      </c>
      <c r="J162" s="143">
        <f>BK162</f>
        <v>0</v>
      </c>
      <c r="L162" s="132"/>
      <c r="M162" s="136"/>
      <c r="N162" s="137"/>
      <c r="O162" s="137"/>
      <c r="P162" s="138">
        <f>SUM(P163:P166)</f>
        <v>0</v>
      </c>
      <c r="Q162" s="137"/>
      <c r="R162" s="138">
        <f>SUM(R163:R166)</f>
        <v>0</v>
      </c>
      <c r="S162" s="137"/>
      <c r="T162" s="139">
        <f>SUM(T163:T166)</f>
        <v>0</v>
      </c>
      <c r="AR162" s="133" t="s">
        <v>79</v>
      </c>
      <c r="AT162" s="140" t="s">
        <v>70</v>
      </c>
      <c r="AU162" s="140" t="s">
        <v>79</v>
      </c>
      <c r="AY162" s="133" t="s">
        <v>130</v>
      </c>
      <c r="BK162" s="141">
        <f>SUM(BK163:BK166)</f>
        <v>0</v>
      </c>
    </row>
    <row r="163" spans="1:65" s="2" customFormat="1" ht="21.6" customHeight="1">
      <c r="A163" s="27"/>
      <c r="B163" s="144"/>
      <c r="C163" s="145" t="s">
        <v>207</v>
      </c>
      <c r="D163" s="145" t="s">
        <v>132</v>
      </c>
      <c r="E163" s="146"/>
      <c r="F163" s="147" t="s">
        <v>273</v>
      </c>
      <c r="G163" s="148" t="s">
        <v>134</v>
      </c>
      <c r="H163" s="149"/>
      <c r="I163" s="150"/>
      <c r="J163" s="150">
        <f>ROUND(I163*H163,2)</f>
        <v>0</v>
      </c>
      <c r="K163" s="151"/>
      <c r="L163" s="28"/>
      <c r="M163" s="152" t="s">
        <v>1</v>
      </c>
      <c r="N163" s="153" t="s">
        <v>37</v>
      </c>
      <c r="O163" s="154">
        <v>1.58</v>
      </c>
      <c r="P163" s="154">
        <f>O163*H163</f>
        <v>0</v>
      </c>
      <c r="Q163" s="154">
        <v>2.4018600000000001</v>
      </c>
      <c r="R163" s="154">
        <f>Q163*H163</f>
        <v>0</v>
      </c>
      <c r="S163" s="154">
        <v>0</v>
      </c>
      <c r="T163" s="155">
        <f>S163*H163</f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56" t="s">
        <v>135</v>
      </c>
      <c r="AT163" s="156" t="s">
        <v>132</v>
      </c>
      <c r="AU163" s="156" t="s">
        <v>87</v>
      </c>
      <c r="AY163" s="15" t="s">
        <v>130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5" t="s">
        <v>87</v>
      </c>
      <c r="BK163" s="157">
        <f>ROUND(I163*H163,2)</f>
        <v>0</v>
      </c>
      <c r="BL163" s="15" t="s">
        <v>135</v>
      </c>
      <c r="BM163" s="156" t="s">
        <v>274</v>
      </c>
    </row>
    <row r="164" spans="1:65" s="2" customFormat="1" ht="21.75" customHeight="1">
      <c r="A164" s="27"/>
      <c r="B164" s="144"/>
      <c r="C164" s="145" t="s">
        <v>210</v>
      </c>
      <c r="D164" s="145" t="s">
        <v>132</v>
      </c>
      <c r="E164" s="146"/>
      <c r="F164" s="147" t="s">
        <v>275</v>
      </c>
      <c r="G164" s="148" t="s">
        <v>163</v>
      </c>
      <c r="H164" s="149"/>
      <c r="I164" s="150"/>
      <c r="J164" s="150">
        <f>ROUND(I164*H164,2)</f>
        <v>0</v>
      </c>
      <c r="K164" s="151"/>
      <c r="L164" s="28"/>
      <c r="M164" s="152" t="s">
        <v>1</v>
      </c>
      <c r="N164" s="153" t="s">
        <v>37</v>
      </c>
      <c r="O164" s="154">
        <v>0.48199999999999998</v>
      </c>
      <c r="P164" s="154">
        <f>O164*H164</f>
        <v>0</v>
      </c>
      <c r="Q164" s="154">
        <v>3.4099999999999998E-3</v>
      </c>
      <c r="R164" s="154">
        <f>Q164*H164</f>
        <v>0</v>
      </c>
      <c r="S164" s="154">
        <v>0</v>
      </c>
      <c r="T164" s="155">
        <f>S164*H164</f>
        <v>0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R164" s="156" t="s">
        <v>135</v>
      </c>
      <c r="AT164" s="156" t="s">
        <v>132</v>
      </c>
      <c r="AU164" s="156" t="s">
        <v>87</v>
      </c>
      <c r="AY164" s="15" t="s">
        <v>130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5" t="s">
        <v>87</v>
      </c>
      <c r="BK164" s="157">
        <f>ROUND(I164*H164,2)</f>
        <v>0</v>
      </c>
      <c r="BL164" s="15" t="s">
        <v>135</v>
      </c>
      <c r="BM164" s="156" t="s">
        <v>276</v>
      </c>
    </row>
    <row r="165" spans="1:65" s="2" customFormat="1" ht="21.75" customHeight="1">
      <c r="A165" s="27"/>
      <c r="B165" s="144"/>
      <c r="C165" s="145" t="s">
        <v>213</v>
      </c>
      <c r="D165" s="145" t="s">
        <v>132</v>
      </c>
      <c r="E165" s="146"/>
      <c r="F165" s="147" t="s">
        <v>277</v>
      </c>
      <c r="G165" s="148" t="s">
        <v>163</v>
      </c>
      <c r="H165" s="149"/>
      <c r="I165" s="150"/>
      <c r="J165" s="150">
        <f>ROUND(I165*H165,2)</f>
        <v>0</v>
      </c>
      <c r="K165" s="151"/>
      <c r="L165" s="28"/>
      <c r="M165" s="152" t="s">
        <v>1</v>
      </c>
      <c r="N165" s="153" t="s">
        <v>37</v>
      </c>
      <c r="O165" s="154">
        <v>0.23899999999999999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R165" s="156" t="s">
        <v>135</v>
      </c>
      <c r="AT165" s="156" t="s">
        <v>132</v>
      </c>
      <c r="AU165" s="156" t="s">
        <v>87</v>
      </c>
      <c r="AY165" s="15" t="s">
        <v>130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5" t="s">
        <v>87</v>
      </c>
      <c r="BK165" s="157">
        <f>ROUND(I165*H165,2)</f>
        <v>0</v>
      </c>
      <c r="BL165" s="15" t="s">
        <v>135</v>
      </c>
      <c r="BM165" s="156" t="s">
        <v>278</v>
      </c>
    </row>
    <row r="166" spans="1:65" s="2" customFormat="1" ht="21.75" customHeight="1">
      <c r="A166" s="27"/>
      <c r="B166" s="144"/>
      <c r="C166" s="145" t="s">
        <v>219</v>
      </c>
      <c r="D166" s="145" t="s">
        <v>132</v>
      </c>
      <c r="E166" s="146"/>
      <c r="F166" s="147" t="s">
        <v>279</v>
      </c>
      <c r="G166" s="148" t="s">
        <v>159</v>
      </c>
      <c r="H166" s="149"/>
      <c r="I166" s="150"/>
      <c r="J166" s="150">
        <f>ROUND(I166*H166,2)</f>
        <v>0</v>
      </c>
      <c r="K166" s="151"/>
      <c r="L166" s="28"/>
      <c r="M166" s="152" t="s">
        <v>1</v>
      </c>
      <c r="N166" s="153" t="s">
        <v>37</v>
      </c>
      <c r="O166" s="154">
        <v>35.619</v>
      </c>
      <c r="P166" s="154">
        <f>O166*H166</f>
        <v>0</v>
      </c>
      <c r="Q166" s="154">
        <v>1.0165999999999999</v>
      </c>
      <c r="R166" s="154">
        <f>Q166*H166</f>
        <v>0</v>
      </c>
      <c r="S166" s="154">
        <v>0</v>
      </c>
      <c r="T166" s="155">
        <f>S166*H166</f>
        <v>0</v>
      </c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R166" s="156" t="s">
        <v>135</v>
      </c>
      <c r="AT166" s="156" t="s">
        <v>132</v>
      </c>
      <c r="AU166" s="156" t="s">
        <v>87</v>
      </c>
      <c r="AY166" s="15" t="s">
        <v>130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5" t="s">
        <v>87</v>
      </c>
      <c r="BK166" s="157">
        <f>ROUND(I166*H166,2)</f>
        <v>0</v>
      </c>
      <c r="BL166" s="15" t="s">
        <v>135</v>
      </c>
      <c r="BM166" s="156" t="s">
        <v>280</v>
      </c>
    </row>
    <row r="167" spans="1:65" s="12" customFormat="1" ht="22.95" customHeight="1">
      <c r="B167" s="132"/>
      <c r="D167" s="133" t="s">
        <v>70</v>
      </c>
      <c r="E167" s="142" t="s">
        <v>145</v>
      </c>
      <c r="F167" s="142" t="s">
        <v>169</v>
      </c>
      <c r="J167" s="143">
        <f>BK167</f>
        <v>0</v>
      </c>
      <c r="L167" s="132"/>
      <c r="M167" s="136"/>
      <c r="N167" s="137"/>
      <c r="O167" s="137"/>
      <c r="P167" s="138">
        <f>SUM(P168:P170)</f>
        <v>0</v>
      </c>
      <c r="Q167" s="137"/>
      <c r="R167" s="138">
        <f>SUM(R168:R170)</f>
        <v>0</v>
      </c>
      <c r="S167" s="137"/>
      <c r="T167" s="139">
        <f>SUM(T168:T170)</f>
        <v>0</v>
      </c>
      <c r="AR167" s="133" t="s">
        <v>79</v>
      </c>
      <c r="AT167" s="140" t="s">
        <v>70</v>
      </c>
      <c r="AU167" s="140" t="s">
        <v>79</v>
      </c>
      <c r="AY167" s="133" t="s">
        <v>130</v>
      </c>
      <c r="BK167" s="141">
        <f>SUM(BK168:BK170)</f>
        <v>0</v>
      </c>
    </row>
    <row r="168" spans="1:65" s="2" customFormat="1" ht="33" customHeight="1">
      <c r="A168" s="27"/>
      <c r="B168" s="144"/>
      <c r="C168" s="145" t="s">
        <v>281</v>
      </c>
      <c r="D168" s="145" t="s">
        <v>132</v>
      </c>
      <c r="E168" s="146"/>
      <c r="F168" s="147" t="s">
        <v>282</v>
      </c>
      <c r="G168" s="148" t="s">
        <v>163</v>
      </c>
      <c r="H168" s="149"/>
      <c r="I168" s="150"/>
      <c r="J168" s="150">
        <f>ROUND(I168*H168,2)</f>
        <v>0</v>
      </c>
      <c r="K168" s="151"/>
      <c r="L168" s="28"/>
      <c r="M168" s="152" t="s">
        <v>1</v>
      </c>
      <c r="N168" s="153" t="s">
        <v>37</v>
      </c>
      <c r="O168" s="154">
        <v>2.7E-2</v>
      </c>
      <c r="P168" s="154">
        <f>O168*H168</f>
        <v>0</v>
      </c>
      <c r="Q168" s="154">
        <v>0.37080000000000002</v>
      </c>
      <c r="R168" s="154">
        <f>Q168*H168</f>
        <v>0</v>
      </c>
      <c r="S168" s="154">
        <v>0</v>
      </c>
      <c r="T168" s="155">
        <f>S168*H168</f>
        <v>0</v>
      </c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R168" s="156" t="s">
        <v>135</v>
      </c>
      <c r="AT168" s="156" t="s">
        <v>132</v>
      </c>
      <c r="AU168" s="156" t="s">
        <v>87</v>
      </c>
      <c r="AY168" s="15" t="s">
        <v>130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5" t="s">
        <v>87</v>
      </c>
      <c r="BK168" s="157">
        <f>ROUND(I168*H168,2)</f>
        <v>0</v>
      </c>
      <c r="BL168" s="15" t="s">
        <v>135</v>
      </c>
      <c r="BM168" s="156" t="s">
        <v>283</v>
      </c>
    </row>
    <row r="169" spans="1:65" s="2" customFormat="1" ht="33" customHeight="1">
      <c r="A169" s="27"/>
      <c r="B169" s="144"/>
      <c r="C169" s="145" t="s">
        <v>284</v>
      </c>
      <c r="D169" s="145" t="s">
        <v>132</v>
      </c>
      <c r="E169" s="146"/>
      <c r="F169" s="147" t="s">
        <v>285</v>
      </c>
      <c r="G169" s="148" t="s">
        <v>163</v>
      </c>
      <c r="H169" s="149"/>
      <c r="I169" s="150"/>
      <c r="J169" s="150">
        <f>ROUND(I169*H169,2)</f>
        <v>0</v>
      </c>
      <c r="K169" s="151"/>
      <c r="L169" s="28"/>
      <c r="M169" s="152" t="s">
        <v>1</v>
      </c>
      <c r="N169" s="153" t="s">
        <v>37</v>
      </c>
      <c r="O169" s="154">
        <v>0.04</v>
      </c>
      <c r="P169" s="154">
        <f>O169*H169</f>
        <v>0</v>
      </c>
      <c r="Q169" s="154">
        <v>0.47349000000000002</v>
      </c>
      <c r="R169" s="154">
        <f>Q169*H169</f>
        <v>0</v>
      </c>
      <c r="S169" s="154">
        <v>0</v>
      </c>
      <c r="T169" s="155">
        <f>S169*H169</f>
        <v>0</v>
      </c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R169" s="156" t="s">
        <v>135</v>
      </c>
      <c r="AT169" s="156" t="s">
        <v>132</v>
      </c>
      <c r="AU169" s="156" t="s">
        <v>87</v>
      </c>
      <c r="AY169" s="15" t="s">
        <v>130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5" t="s">
        <v>87</v>
      </c>
      <c r="BK169" s="157">
        <f>ROUND(I169*H169,2)</f>
        <v>0</v>
      </c>
      <c r="BL169" s="15" t="s">
        <v>135</v>
      </c>
      <c r="BM169" s="156" t="s">
        <v>286</v>
      </c>
    </row>
    <row r="170" spans="1:65" s="2" customFormat="1" ht="16.5" customHeight="1">
      <c r="A170" s="27"/>
      <c r="B170" s="144"/>
      <c r="C170" s="145" t="s">
        <v>287</v>
      </c>
      <c r="D170" s="145" t="s">
        <v>132</v>
      </c>
      <c r="E170" s="146"/>
      <c r="F170" s="147" t="s">
        <v>288</v>
      </c>
      <c r="G170" s="148" t="s">
        <v>163</v>
      </c>
      <c r="H170" s="149"/>
      <c r="I170" s="150"/>
      <c r="J170" s="150">
        <f>ROUND(I170*H170,2)</f>
        <v>0</v>
      </c>
      <c r="K170" s="151"/>
      <c r="L170" s="28"/>
      <c r="M170" s="152" t="s">
        <v>1</v>
      </c>
      <c r="N170" s="153" t="s">
        <v>37</v>
      </c>
      <c r="O170" s="154">
        <v>0.47699999999999998</v>
      </c>
      <c r="P170" s="154">
        <f>O170*H170</f>
        <v>0</v>
      </c>
      <c r="Q170" s="154">
        <v>0.53527999999999998</v>
      </c>
      <c r="R170" s="154">
        <f>Q170*H170</f>
        <v>0</v>
      </c>
      <c r="S170" s="154">
        <v>0</v>
      </c>
      <c r="T170" s="155">
        <f>S170*H170</f>
        <v>0</v>
      </c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R170" s="156" t="s">
        <v>135</v>
      </c>
      <c r="AT170" s="156" t="s">
        <v>132</v>
      </c>
      <c r="AU170" s="156" t="s">
        <v>87</v>
      </c>
      <c r="AY170" s="15" t="s">
        <v>130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5" t="s">
        <v>87</v>
      </c>
      <c r="BK170" s="157">
        <f>ROUND(I170*H170,2)</f>
        <v>0</v>
      </c>
      <c r="BL170" s="15" t="s">
        <v>135</v>
      </c>
      <c r="BM170" s="156" t="s">
        <v>289</v>
      </c>
    </row>
    <row r="171" spans="1:65" s="12" customFormat="1" ht="22.95" customHeight="1">
      <c r="B171" s="132"/>
      <c r="D171" s="133" t="s">
        <v>70</v>
      </c>
      <c r="E171" s="142" t="s">
        <v>148</v>
      </c>
      <c r="F171" s="142" t="s">
        <v>191</v>
      </c>
      <c r="J171" s="143">
        <f>BK171</f>
        <v>0</v>
      </c>
      <c r="L171" s="132"/>
      <c r="M171" s="136"/>
      <c r="N171" s="137"/>
      <c r="O171" s="137"/>
      <c r="P171" s="138">
        <f>SUM(P172:P173)</f>
        <v>0</v>
      </c>
      <c r="Q171" s="137"/>
      <c r="R171" s="138">
        <f>SUM(R172:R173)</f>
        <v>0</v>
      </c>
      <c r="S171" s="137"/>
      <c r="T171" s="139">
        <f>SUM(T172:T173)</f>
        <v>0</v>
      </c>
      <c r="AR171" s="133" t="s">
        <v>79</v>
      </c>
      <c r="AT171" s="140" t="s">
        <v>70</v>
      </c>
      <c r="AU171" s="140" t="s">
        <v>79</v>
      </c>
      <c r="AY171" s="133" t="s">
        <v>130</v>
      </c>
      <c r="BK171" s="141">
        <f>SUM(BK172:BK173)</f>
        <v>0</v>
      </c>
    </row>
    <row r="172" spans="1:65" s="2" customFormat="1" ht="21.75" customHeight="1">
      <c r="A172" s="27"/>
      <c r="B172" s="144"/>
      <c r="C172" s="145" t="s">
        <v>290</v>
      </c>
      <c r="D172" s="145" t="s">
        <v>132</v>
      </c>
      <c r="E172" s="146"/>
      <c r="F172" s="147" t="s">
        <v>291</v>
      </c>
      <c r="G172" s="148" t="s">
        <v>163</v>
      </c>
      <c r="H172" s="149"/>
      <c r="I172" s="150"/>
      <c r="J172" s="150">
        <f>ROUND(I172*H172,2)</f>
        <v>0</v>
      </c>
      <c r="K172" s="151"/>
      <c r="L172" s="28"/>
      <c r="M172" s="152" t="s">
        <v>1</v>
      </c>
      <c r="N172" s="153" t="s">
        <v>37</v>
      </c>
      <c r="O172" s="154">
        <v>4.7E-2</v>
      </c>
      <c r="P172" s="154">
        <f>O172*H172</f>
        <v>0</v>
      </c>
      <c r="Q172" s="154">
        <v>8.7799999999999996E-3</v>
      </c>
      <c r="R172" s="154">
        <f>Q172*H172</f>
        <v>0</v>
      </c>
      <c r="S172" s="154">
        <v>0</v>
      </c>
      <c r="T172" s="155">
        <f>S172*H172</f>
        <v>0</v>
      </c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R172" s="156" t="s">
        <v>135</v>
      </c>
      <c r="AT172" s="156" t="s">
        <v>132</v>
      </c>
      <c r="AU172" s="156" t="s">
        <v>87</v>
      </c>
      <c r="AY172" s="15" t="s">
        <v>130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5" t="s">
        <v>87</v>
      </c>
      <c r="BK172" s="157">
        <f>ROUND(I172*H172,2)</f>
        <v>0</v>
      </c>
      <c r="BL172" s="15" t="s">
        <v>135</v>
      </c>
      <c r="BM172" s="156" t="s">
        <v>292</v>
      </c>
    </row>
    <row r="173" spans="1:65" s="2" customFormat="1" ht="21.75" customHeight="1">
      <c r="A173" s="27"/>
      <c r="B173" s="144"/>
      <c r="C173" s="145" t="s">
        <v>293</v>
      </c>
      <c r="D173" s="145" t="s">
        <v>132</v>
      </c>
      <c r="E173" s="146"/>
      <c r="F173" s="147" t="s">
        <v>294</v>
      </c>
      <c r="G173" s="148" t="s">
        <v>163</v>
      </c>
      <c r="H173" s="149"/>
      <c r="I173" s="150"/>
      <c r="J173" s="150">
        <f>ROUND(I173*H173,2)</f>
        <v>0</v>
      </c>
      <c r="K173" s="151"/>
      <c r="L173" s="28"/>
      <c r="M173" s="152" t="s">
        <v>1</v>
      </c>
      <c r="N173" s="153" t="s">
        <v>37</v>
      </c>
      <c r="O173" s="154">
        <v>0.48099999999999998</v>
      </c>
      <c r="P173" s="154">
        <f>O173*H173</f>
        <v>0</v>
      </c>
      <c r="Q173" s="154">
        <v>5.9999999999999995E-4</v>
      </c>
      <c r="R173" s="154">
        <f>Q173*H173</f>
        <v>0</v>
      </c>
      <c r="S173" s="154">
        <v>0</v>
      </c>
      <c r="T173" s="155">
        <f>S173*H173</f>
        <v>0</v>
      </c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R173" s="156" t="s">
        <v>135</v>
      </c>
      <c r="AT173" s="156" t="s">
        <v>132</v>
      </c>
      <c r="AU173" s="156" t="s">
        <v>87</v>
      </c>
      <c r="AY173" s="15" t="s">
        <v>130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5" t="s">
        <v>87</v>
      </c>
      <c r="BK173" s="157">
        <f>ROUND(I173*H173,2)</f>
        <v>0</v>
      </c>
      <c r="BL173" s="15" t="s">
        <v>135</v>
      </c>
      <c r="BM173" s="156" t="s">
        <v>295</v>
      </c>
    </row>
    <row r="174" spans="1:65" s="12" customFormat="1" ht="22.95" customHeight="1">
      <c r="B174" s="132"/>
      <c r="D174" s="133" t="s">
        <v>70</v>
      </c>
      <c r="E174" s="142" t="s">
        <v>157</v>
      </c>
      <c r="F174" s="142" t="s">
        <v>195</v>
      </c>
      <c r="J174" s="143">
        <f>BK174</f>
        <v>0</v>
      </c>
      <c r="L174" s="132"/>
      <c r="M174" s="136"/>
      <c r="N174" s="137"/>
      <c r="O174" s="137"/>
      <c r="P174" s="138">
        <f>P175</f>
        <v>0</v>
      </c>
      <c r="Q174" s="137"/>
      <c r="R174" s="138">
        <f>R175</f>
        <v>0</v>
      </c>
      <c r="S174" s="137"/>
      <c r="T174" s="139">
        <f>T175</f>
        <v>0</v>
      </c>
      <c r="AR174" s="133" t="s">
        <v>79</v>
      </c>
      <c r="AT174" s="140" t="s">
        <v>70</v>
      </c>
      <c r="AU174" s="140" t="s">
        <v>79</v>
      </c>
      <c r="AY174" s="133" t="s">
        <v>130</v>
      </c>
      <c r="BK174" s="141">
        <f>BK175</f>
        <v>0</v>
      </c>
    </row>
    <row r="175" spans="1:65" s="2" customFormat="1" ht="66.75" customHeight="1">
      <c r="A175" s="27"/>
      <c r="B175" s="144"/>
      <c r="C175" s="145" t="s">
        <v>296</v>
      </c>
      <c r="D175" s="145" t="s">
        <v>132</v>
      </c>
      <c r="E175" s="146"/>
      <c r="F175" s="147" t="s">
        <v>297</v>
      </c>
      <c r="G175" s="148" t="s">
        <v>298</v>
      </c>
      <c r="H175" s="149"/>
      <c r="I175" s="150"/>
      <c r="J175" s="150">
        <f>ROUND(I175*H175,2)</f>
        <v>0</v>
      </c>
      <c r="K175" s="151"/>
      <c r="L175" s="28"/>
      <c r="M175" s="152" t="s">
        <v>1</v>
      </c>
      <c r="N175" s="153" t="s">
        <v>37</v>
      </c>
      <c r="O175" s="154">
        <v>0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R175" s="156" t="s">
        <v>135</v>
      </c>
      <c r="AT175" s="156" t="s">
        <v>132</v>
      </c>
      <c r="AU175" s="156" t="s">
        <v>87</v>
      </c>
      <c r="AY175" s="15" t="s">
        <v>130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5" t="s">
        <v>87</v>
      </c>
      <c r="BK175" s="157">
        <f>ROUND(I175*H175,2)</f>
        <v>0</v>
      </c>
      <c r="BL175" s="15" t="s">
        <v>135</v>
      </c>
      <c r="BM175" s="156" t="s">
        <v>299</v>
      </c>
    </row>
    <row r="176" spans="1:65" s="12" customFormat="1" ht="22.95" customHeight="1">
      <c r="B176" s="132"/>
      <c r="D176" s="133" t="s">
        <v>70</v>
      </c>
      <c r="E176" s="142" t="s">
        <v>217</v>
      </c>
      <c r="F176" s="142" t="s">
        <v>218</v>
      </c>
      <c r="J176" s="143">
        <f>BK176</f>
        <v>0</v>
      </c>
      <c r="L176" s="132"/>
      <c r="M176" s="136"/>
      <c r="N176" s="137"/>
      <c r="O176" s="137"/>
      <c r="P176" s="138">
        <f>P177</f>
        <v>0</v>
      </c>
      <c r="Q176" s="137"/>
      <c r="R176" s="138">
        <f>R177</f>
        <v>0</v>
      </c>
      <c r="S176" s="137"/>
      <c r="T176" s="139">
        <f>T177</f>
        <v>0</v>
      </c>
      <c r="AR176" s="133" t="s">
        <v>79</v>
      </c>
      <c r="AT176" s="140" t="s">
        <v>70</v>
      </c>
      <c r="AU176" s="140" t="s">
        <v>79</v>
      </c>
      <c r="AY176" s="133" t="s">
        <v>130</v>
      </c>
      <c r="BK176" s="141">
        <f>BK177</f>
        <v>0</v>
      </c>
    </row>
    <row r="177" spans="1:65" s="2" customFormat="1" ht="21.75" customHeight="1">
      <c r="A177" s="27"/>
      <c r="B177" s="144"/>
      <c r="C177" s="145" t="s">
        <v>300</v>
      </c>
      <c r="D177" s="145" t="s">
        <v>132</v>
      </c>
      <c r="E177" s="146"/>
      <c r="F177" s="147" t="s">
        <v>301</v>
      </c>
      <c r="G177" s="148" t="s">
        <v>159</v>
      </c>
      <c r="H177" s="149"/>
      <c r="I177" s="150"/>
      <c r="J177" s="150">
        <f>ROUND(I177*H177,2)</f>
        <v>0</v>
      </c>
      <c r="K177" s="151"/>
      <c r="L177" s="28"/>
      <c r="M177" s="152" t="s">
        <v>1</v>
      </c>
      <c r="N177" s="153" t="s">
        <v>37</v>
      </c>
      <c r="O177" s="154">
        <v>0.35899999999999999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R177" s="156" t="s">
        <v>135</v>
      </c>
      <c r="AT177" s="156" t="s">
        <v>132</v>
      </c>
      <c r="AU177" s="156" t="s">
        <v>87</v>
      </c>
      <c r="AY177" s="15" t="s">
        <v>130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5" t="s">
        <v>87</v>
      </c>
      <c r="BK177" s="157">
        <f>ROUND(I177*H177,2)</f>
        <v>0</v>
      </c>
      <c r="BL177" s="15" t="s">
        <v>135</v>
      </c>
      <c r="BM177" s="156" t="s">
        <v>302</v>
      </c>
    </row>
    <row r="178" spans="1:65" s="12" customFormat="1" ht="25.95" customHeight="1">
      <c r="B178" s="132"/>
      <c r="D178" s="133" t="s">
        <v>70</v>
      </c>
      <c r="E178" s="134" t="s">
        <v>303</v>
      </c>
      <c r="F178" s="134" t="s">
        <v>304</v>
      </c>
      <c r="J178" s="135">
        <f>BK178</f>
        <v>0</v>
      </c>
      <c r="L178" s="132"/>
      <c r="M178" s="136"/>
      <c r="N178" s="137"/>
      <c r="O178" s="137"/>
      <c r="P178" s="138">
        <f>P179+P185</f>
        <v>0</v>
      </c>
      <c r="Q178" s="137"/>
      <c r="R178" s="138">
        <f>R179+R185</f>
        <v>0</v>
      </c>
      <c r="S178" s="137"/>
      <c r="T178" s="139">
        <f>T179+T185</f>
        <v>0</v>
      </c>
      <c r="AR178" s="133" t="s">
        <v>87</v>
      </c>
      <c r="AT178" s="140" t="s">
        <v>70</v>
      </c>
      <c r="AU178" s="140" t="s">
        <v>71</v>
      </c>
      <c r="AY178" s="133" t="s">
        <v>130</v>
      </c>
      <c r="BK178" s="141">
        <f>BK179+BK185</f>
        <v>0</v>
      </c>
    </row>
    <row r="179" spans="1:65" s="12" customFormat="1" ht="22.95" customHeight="1">
      <c r="B179" s="132"/>
      <c r="D179" s="133" t="s">
        <v>70</v>
      </c>
      <c r="E179" s="142" t="s">
        <v>305</v>
      </c>
      <c r="F179" s="142" t="s">
        <v>306</v>
      </c>
      <c r="J179" s="143">
        <f>BK179</f>
        <v>0</v>
      </c>
      <c r="L179" s="132"/>
      <c r="M179" s="136"/>
      <c r="N179" s="137"/>
      <c r="O179" s="137"/>
      <c r="P179" s="138">
        <f>SUM(P180:P184)</f>
        <v>0</v>
      </c>
      <c r="Q179" s="137"/>
      <c r="R179" s="138">
        <f>SUM(R180:R184)</f>
        <v>0</v>
      </c>
      <c r="S179" s="137"/>
      <c r="T179" s="139">
        <f>SUM(T180:T184)</f>
        <v>0</v>
      </c>
      <c r="AR179" s="133" t="s">
        <v>87</v>
      </c>
      <c r="AT179" s="140" t="s">
        <v>70</v>
      </c>
      <c r="AU179" s="140" t="s">
        <v>79</v>
      </c>
      <c r="AY179" s="133" t="s">
        <v>130</v>
      </c>
      <c r="BK179" s="141">
        <f>SUM(BK180:BK184)</f>
        <v>0</v>
      </c>
    </row>
    <row r="180" spans="1:65" s="2" customFormat="1" ht="33" customHeight="1">
      <c r="A180" s="27"/>
      <c r="B180" s="144"/>
      <c r="C180" s="145" t="s">
        <v>307</v>
      </c>
      <c r="D180" s="145" t="s">
        <v>132</v>
      </c>
      <c r="E180" s="146"/>
      <c r="F180" s="147" t="s">
        <v>308</v>
      </c>
      <c r="G180" s="148" t="s">
        <v>163</v>
      </c>
      <c r="H180" s="149"/>
      <c r="I180" s="150"/>
      <c r="J180" s="150">
        <f>ROUND(I180*H180,2)</f>
        <v>0</v>
      </c>
      <c r="K180" s="151"/>
      <c r="L180" s="28"/>
      <c r="M180" s="152" t="s">
        <v>1</v>
      </c>
      <c r="N180" s="153" t="s">
        <v>37</v>
      </c>
      <c r="O180" s="154">
        <v>0.16300000000000001</v>
      </c>
      <c r="P180" s="154">
        <f>O180*H180</f>
        <v>0</v>
      </c>
      <c r="Q180" s="154">
        <v>3.0000000000000001E-5</v>
      </c>
      <c r="R180" s="154">
        <f>Q180*H180</f>
        <v>0</v>
      </c>
      <c r="S180" s="154">
        <v>0</v>
      </c>
      <c r="T180" s="155">
        <f>S180*H180</f>
        <v>0</v>
      </c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R180" s="156" t="s">
        <v>182</v>
      </c>
      <c r="AT180" s="156" t="s">
        <v>132</v>
      </c>
      <c r="AU180" s="156" t="s">
        <v>87</v>
      </c>
      <c r="AY180" s="15" t="s">
        <v>130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5" t="s">
        <v>87</v>
      </c>
      <c r="BK180" s="157">
        <f>ROUND(I180*H180,2)</f>
        <v>0</v>
      </c>
      <c r="BL180" s="15" t="s">
        <v>182</v>
      </c>
      <c r="BM180" s="156" t="s">
        <v>309</v>
      </c>
    </row>
    <row r="181" spans="1:65" s="2" customFormat="1" ht="16.5" customHeight="1">
      <c r="A181" s="27"/>
      <c r="B181" s="144"/>
      <c r="C181" s="166" t="s">
        <v>310</v>
      </c>
      <c r="D181" s="166" t="s">
        <v>200</v>
      </c>
      <c r="E181" s="167"/>
      <c r="F181" s="168" t="s">
        <v>311</v>
      </c>
      <c r="G181" s="169" t="s">
        <v>163</v>
      </c>
      <c r="H181" s="170"/>
      <c r="I181" s="171"/>
      <c r="J181" s="171">
        <f>ROUND(I181*H181,2)</f>
        <v>0</v>
      </c>
      <c r="K181" s="172"/>
      <c r="L181" s="173"/>
      <c r="M181" s="174" t="s">
        <v>1</v>
      </c>
      <c r="N181" s="175" t="s">
        <v>37</v>
      </c>
      <c r="O181" s="154">
        <v>0</v>
      </c>
      <c r="P181" s="154">
        <f>O181*H181</f>
        <v>0</v>
      </c>
      <c r="Q181" s="154">
        <v>2E-3</v>
      </c>
      <c r="R181" s="154">
        <f>Q181*H181</f>
        <v>0</v>
      </c>
      <c r="S181" s="154">
        <v>0</v>
      </c>
      <c r="T181" s="155">
        <f>S181*H181</f>
        <v>0</v>
      </c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R181" s="156" t="s">
        <v>296</v>
      </c>
      <c r="AT181" s="156" t="s">
        <v>200</v>
      </c>
      <c r="AU181" s="156" t="s">
        <v>87</v>
      </c>
      <c r="AY181" s="15" t="s">
        <v>130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5" t="s">
        <v>87</v>
      </c>
      <c r="BK181" s="157">
        <f>ROUND(I181*H181,2)</f>
        <v>0</v>
      </c>
      <c r="BL181" s="15" t="s">
        <v>182</v>
      </c>
      <c r="BM181" s="156" t="s">
        <v>312</v>
      </c>
    </row>
    <row r="182" spans="1:65" s="2" customFormat="1" ht="21.75" customHeight="1">
      <c r="A182" s="27"/>
      <c r="B182" s="144"/>
      <c r="C182" s="145" t="s">
        <v>313</v>
      </c>
      <c r="D182" s="145" t="s">
        <v>132</v>
      </c>
      <c r="E182" s="146"/>
      <c r="F182" s="147" t="s">
        <v>314</v>
      </c>
      <c r="G182" s="148" t="s">
        <v>163</v>
      </c>
      <c r="H182" s="149"/>
      <c r="I182" s="150"/>
      <c r="J182" s="150">
        <f>ROUND(I182*H182,2)</f>
        <v>0</v>
      </c>
      <c r="K182" s="151"/>
      <c r="L182" s="28"/>
      <c r="M182" s="152" t="s">
        <v>1</v>
      </c>
      <c r="N182" s="153" t="s">
        <v>37</v>
      </c>
      <c r="O182" s="154">
        <v>0.18</v>
      </c>
      <c r="P182" s="154">
        <f>O182*H182</f>
        <v>0</v>
      </c>
      <c r="Q182" s="154">
        <v>3.0000000000000001E-5</v>
      </c>
      <c r="R182" s="154">
        <f>Q182*H182</f>
        <v>0</v>
      </c>
      <c r="S182" s="154">
        <v>0</v>
      </c>
      <c r="T182" s="155">
        <f>S182*H182</f>
        <v>0</v>
      </c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R182" s="156" t="s">
        <v>182</v>
      </c>
      <c r="AT182" s="156" t="s">
        <v>132</v>
      </c>
      <c r="AU182" s="156" t="s">
        <v>87</v>
      </c>
      <c r="AY182" s="15" t="s">
        <v>130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5" t="s">
        <v>87</v>
      </c>
      <c r="BK182" s="157">
        <f>ROUND(I182*H182,2)</f>
        <v>0</v>
      </c>
      <c r="BL182" s="15" t="s">
        <v>182</v>
      </c>
      <c r="BM182" s="156" t="s">
        <v>315</v>
      </c>
    </row>
    <row r="183" spans="1:65" s="2" customFormat="1" ht="16.5" customHeight="1">
      <c r="A183" s="27"/>
      <c r="B183" s="144"/>
      <c r="C183" s="166" t="s">
        <v>316</v>
      </c>
      <c r="D183" s="166" t="s">
        <v>200</v>
      </c>
      <c r="E183" s="167"/>
      <c r="F183" s="168" t="s">
        <v>311</v>
      </c>
      <c r="G183" s="169" t="s">
        <v>163</v>
      </c>
      <c r="H183" s="170"/>
      <c r="I183" s="171"/>
      <c r="J183" s="171">
        <f>ROUND(I183*H183,2)</f>
        <v>0</v>
      </c>
      <c r="K183" s="172"/>
      <c r="L183" s="173"/>
      <c r="M183" s="174" t="s">
        <v>1</v>
      </c>
      <c r="N183" s="175" t="s">
        <v>37</v>
      </c>
      <c r="O183" s="154">
        <v>0</v>
      </c>
      <c r="P183" s="154">
        <f>O183*H183</f>
        <v>0</v>
      </c>
      <c r="Q183" s="154">
        <v>2E-3</v>
      </c>
      <c r="R183" s="154">
        <f>Q183*H183</f>
        <v>0</v>
      </c>
      <c r="S183" s="154">
        <v>0</v>
      </c>
      <c r="T183" s="155">
        <f>S183*H183</f>
        <v>0</v>
      </c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R183" s="156" t="s">
        <v>296</v>
      </c>
      <c r="AT183" s="156" t="s">
        <v>200</v>
      </c>
      <c r="AU183" s="156" t="s">
        <v>87</v>
      </c>
      <c r="AY183" s="15" t="s">
        <v>130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5" t="s">
        <v>87</v>
      </c>
      <c r="BK183" s="157">
        <f>ROUND(I183*H183,2)</f>
        <v>0</v>
      </c>
      <c r="BL183" s="15" t="s">
        <v>182</v>
      </c>
      <c r="BM183" s="156" t="s">
        <v>317</v>
      </c>
    </row>
    <row r="184" spans="1:65" s="2" customFormat="1" ht="21.75" customHeight="1">
      <c r="A184" s="27"/>
      <c r="B184" s="144"/>
      <c r="C184" s="145" t="s">
        <v>318</v>
      </c>
      <c r="D184" s="145" t="s">
        <v>132</v>
      </c>
      <c r="E184" s="146"/>
      <c r="F184" s="147" t="s">
        <v>319</v>
      </c>
      <c r="G184" s="148" t="s">
        <v>159</v>
      </c>
      <c r="H184" s="149"/>
      <c r="I184" s="150"/>
      <c r="J184" s="150">
        <f>ROUND(I184*H184,2)</f>
        <v>0</v>
      </c>
      <c r="K184" s="151"/>
      <c r="L184" s="28"/>
      <c r="M184" s="152" t="s">
        <v>1</v>
      </c>
      <c r="N184" s="153" t="s">
        <v>37</v>
      </c>
      <c r="O184" s="154">
        <v>1.6120000000000001</v>
      </c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R184" s="156" t="s">
        <v>182</v>
      </c>
      <c r="AT184" s="156" t="s">
        <v>132</v>
      </c>
      <c r="AU184" s="156" t="s">
        <v>87</v>
      </c>
      <c r="AY184" s="15" t="s">
        <v>130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5" t="s">
        <v>87</v>
      </c>
      <c r="BK184" s="157">
        <f>ROUND(I184*H184,2)</f>
        <v>0</v>
      </c>
      <c r="BL184" s="15" t="s">
        <v>182</v>
      </c>
      <c r="BM184" s="156" t="s">
        <v>320</v>
      </c>
    </row>
    <row r="185" spans="1:65" s="12" customFormat="1" ht="22.95" customHeight="1">
      <c r="B185" s="132"/>
      <c r="D185" s="133" t="s">
        <v>70</v>
      </c>
      <c r="E185" s="142" t="s">
        <v>321</v>
      </c>
      <c r="F185" s="142" t="s">
        <v>322</v>
      </c>
      <c r="J185" s="143">
        <f>BK185</f>
        <v>0</v>
      </c>
      <c r="L185" s="132"/>
      <c r="M185" s="136"/>
      <c r="N185" s="137"/>
      <c r="O185" s="137"/>
      <c r="P185" s="138">
        <f>SUM(P186:P193)</f>
        <v>0</v>
      </c>
      <c r="Q185" s="137"/>
      <c r="R185" s="138">
        <f>SUM(R186:R193)</f>
        <v>0</v>
      </c>
      <c r="S185" s="137"/>
      <c r="T185" s="139">
        <f>SUM(T186:T193)</f>
        <v>0</v>
      </c>
      <c r="AR185" s="133" t="s">
        <v>87</v>
      </c>
      <c r="AT185" s="140" t="s">
        <v>70</v>
      </c>
      <c r="AU185" s="140" t="s">
        <v>79</v>
      </c>
      <c r="AY185" s="133" t="s">
        <v>130</v>
      </c>
      <c r="BK185" s="141">
        <f>SUM(BK186:BK193)</f>
        <v>0</v>
      </c>
    </row>
    <row r="186" spans="1:65" s="2" customFormat="1" ht="21.75" customHeight="1">
      <c r="A186" s="27"/>
      <c r="B186" s="144"/>
      <c r="C186" s="145" t="s">
        <v>323</v>
      </c>
      <c r="D186" s="145" t="s">
        <v>132</v>
      </c>
      <c r="E186" s="146"/>
      <c r="F186" s="147" t="s">
        <v>324</v>
      </c>
      <c r="G186" s="148" t="s">
        <v>163</v>
      </c>
      <c r="H186" s="149"/>
      <c r="I186" s="150"/>
      <c r="J186" s="150">
        <f t="shared" ref="J186:J193" si="10">ROUND(I186*H186,2)</f>
        <v>0</v>
      </c>
      <c r="K186" s="151"/>
      <c r="L186" s="28"/>
      <c r="M186" s="152" t="s">
        <v>1</v>
      </c>
      <c r="N186" s="153" t="s">
        <v>37</v>
      </c>
      <c r="O186" s="154">
        <v>0.60099999999999998</v>
      </c>
      <c r="P186" s="154">
        <f t="shared" ref="P186:P193" si="11">O186*H186</f>
        <v>0</v>
      </c>
      <c r="Q186" s="154">
        <v>5.2100000000000002E-3</v>
      </c>
      <c r="R186" s="154">
        <f t="shared" ref="R186:R193" si="12">Q186*H186</f>
        <v>0</v>
      </c>
      <c r="S186" s="154">
        <v>0</v>
      </c>
      <c r="T186" s="155">
        <f t="shared" ref="T186:T193" si="13">S186*H186</f>
        <v>0</v>
      </c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R186" s="156" t="s">
        <v>182</v>
      </c>
      <c r="AT186" s="156" t="s">
        <v>132</v>
      </c>
      <c r="AU186" s="156" t="s">
        <v>87</v>
      </c>
      <c r="AY186" s="15" t="s">
        <v>130</v>
      </c>
      <c r="BE186" s="157">
        <f t="shared" ref="BE186:BE193" si="14">IF(N186="základná",J186,0)</f>
        <v>0</v>
      </c>
      <c r="BF186" s="157">
        <f t="shared" ref="BF186:BF193" si="15">IF(N186="znížená",J186,0)</f>
        <v>0</v>
      </c>
      <c r="BG186" s="157">
        <f t="shared" ref="BG186:BG193" si="16">IF(N186="zákl. prenesená",J186,0)</f>
        <v>0</v>
      </c>
      <c r="BH186" s="157">
        <f t="shared" ref="BH186:BH193" si="17">IF(N186="zníž. prenesená",J186,0)</f>
        <v>0</v>
      </c>
      <c r="BI186" s="157">
        <f t="shared" ref="BI186:BI193" si="18">IF(N186="nulová",J186,0)</f>
        <v>0</v>
      </c>
      <c r="BJ186" s="15" t="s">
        <v>87</v>
      </c>
      <c r="BK186" s="157">
        <f t="shared" ref="BK186:BK193" si="19">ROUND(I186*H186,2)</f>
        <v>0</v>
      </c>
      <c r="BL186" s="15" t="s">
        <v>182</v>
      </c>
      <c r="BM186" s="156" t="s">
        <v>325</v>
      </c>
    </row>
    <row r="187" spans="1:65" s="2" customFormat="1" ht="21.75" customHeight="1">
      <c r="A187" s="27"/>
      <c r="B187" s="144"/>
      <c r="C187" s="145" t="s">
        <v>326</v>
      </c>
      <c r="D187" s="145" t="s">
        <v>132</v>
      </c>
      <c r="E187" s="146"/>
      <c r="F187" s="147" t="s">
        <v>327</v>
      </c>
      <c r="G187" s="148" t="s">
        <v>197</v>
      </c>
      <c r="H187" s="149"/>
      <c r="I187" s="150"/>
      <c r="J187" s="150">
        <f t="shared" si="10"/>
        <v>0</v>
      </c>
      <c r="K187" s="151"/>
      <c r="L187" s="28"/>
      <c r="M187" s="152" t="s">
        <v>1</v>
      </c>
      <c r="N187" s="153" t="s">
        <v>37</v>
      </c>
      <c r="O187" s="154">
        <v>0.71882999999999997</v>
      </c>
      <c r="P187" s="154">
        <f t="shared" si="11"/>
        <v>0</v>
      </c>
      <c r="Q187" s="154">
        <v>2.8400000000000001E-3</v>
      </c>
      <c r="R187" s="154">
        <f t="shared" si="12"/>
        <v>0</v>
      </c>
      <c r="S187" s="154">
        <v>0</v>
      </c>
      <c r="T187" s="155">
        <f t="shared" si="13"/>
        <v>0</v>
      </c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R187" s="156" t="s">
        <v>182</v>
      </c>
      <c r="AT187" s="156" t="s">
        <v>132</v>
      </c>
      <c r="AU187" s="156" t="s">
        <v>87</v>
      </c>
      <c r="AY187" s="15" t="s">
        <v>130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5" t="s">
        <v>87</v>
      </c>
      <c r="BK187" s="157">
        <f t="shared" si="19"/>
        <v>0</v>
      </c>
      <c r="BL187" s="15" t="s">
        <v>182</v>
      </c>
      <c r="BM187" s="156" t="s">
        <v>328</v>
      </c>
    </row>
    <row r="188" spans="1:65" s="2" customFormat="1" ht="33" customHeight="1">
      <c r="A188" s="27"/>
      <c r="B188" s="144"/>
      <c r="C188" s="145" t="s">
        <v>329</v>
      </c>
      <c r="D188" s="145" t="s">
        <v>132</v>
      </c>
      <c r="E188" s="146"/>
      <c r="F188" s="147" t="s">
        <v>330</v>
      </c>
      <c r="G188" s="148" t="s">
        <v>197</v>
      </c>
      <c r="H188" s="149"/>
      <c r="I188" s="150"/>
      <c r="J188" s="150">
        <f t="shared" si="10"/>
        <v>0</v>
      </c>
      <c r="K188" s="151"/>
      <c r="L188" s="28"/>
      <c r="M188" s="152" t="s">
        <v>1</v>
      </c>
      <c r="N188" s="153" t="s">
        <v>37</v>
      </c>
      <c r="O188" s="154">
        <v>0.89600000000000002</v>
      </c>
      <c r="P188" s="154">
        <f t="shared" si="11"/>
        <v>0</v>
      </c>
      <c r="Q188" s="154">
        <v>2.4499999999999999E-3</v>
      </c>
      <c r="R188" s="154">
        <f t="shared" si="12"/>
        <v>0</v>
      </c>
      <c r="S188" s="154">
        <v>0</v>
      </c>
      <c r="T188" s="155">
        <f t="shared" si="13"/>
        <v>0</v>
      </c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R188" s="156" t="s">
        <v>182</v>
      </c>
      <c r="AT188" s="156" t="s">
        <v>132</v>
      </c>
      <c r="AU188" s="156" t="s">
        <v>87</v>
      </c>
      <c r="AY188" s="15" t="s">
        <v>130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5" t="s">
        <v>87</v>
      </c>
      <c r="BK188" s="157">
        <f t="shared" si="19"/>
        <v>0</v>
      </c>
      <c r="BL188" s="15" t="s">
        <v>182</v>
      </c>
      <c r="BM188" s="156" t="s">
        <v>331</v>
      </c>
    </row>
    <row r="189" spans="1:65" s="2" customFormat="1" ht="21.75" customHeight="1">
      <c r="A189" s="27"/>
      <c r="B189" s="144"/>
      <c r="C189" s="145" t="s">
        <v>332</v>
      </c>
      <c r="D189" s="145" t="s">
        <v>132</v>
      </c>
      <c r="E189" s="146"/>
      <c r="F189" s="147" t="s">
        <v>333</v>
      </c>
      <c r="G189" s="148" t="s">
        <v>202</v>
      </c>
      <c r="H189" s="149"/>
      <c r="I189" s="150"/>
      <c r="J189" s="150">
        <f t="shared" si="10"/>
        <v>0</v>
      </c>
      <c r="K189" s="151"/>
      <c r="L189" s="28"/>
      <c r="M189" s="152" t="s">
        <v>1</v>
      </c>
      <c r="N189" s="153" t="s">
        <v>37</v>
      </c>
      <c r="O189" s="154">
        <v>1.23525</v>
      </c>
      <c r="P189" s="154">
        <f t="shared" si="11"/>
        <v>0</v>
      </c>
      <c r="Q189" s="154">
        <v>1.58E-3</v>
      </c>
      <c r="R189" s="154">
        <f t="shared" si="12"/>
        <v>0</v>
      </c>
      <c r="S189" s="154">
        <v>0</v>
      </c>
      <c r="T189" s="155">
        <f t="shared" si="13"/>
        <v>0</v>
      </c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R189" s="156" t="s">
        <v>182</v>
      </c>
      <c r="AT189" s="156" t="s">
        <v>132</v>
      </c>
      <c r="AU189" s="156" t="s">
        <v>87</v>
      </c>
      <c r="AY189" s="15" t="s">
        <v>130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5" t="s">
        <v>87</v>
      </c>
      <c r="BK189" s="157">
        <f t="shared" si="19"/>
        <v>0</v>
      </c>
      <c r="BL189" s="15" t="s">
        <v>182</v>
      </c>
      <c r="BM189" s="156" t="s">
        <v>334</v>
      </c>
    </row>
    <row r="190" spans="1:65" s="2" customFormat="1" ht="21.75" customHeight="1">
      <c r="A190" s="27"/>
      <c r="B190" s="144"/>
      <c r="C190" s="145" t="s">
        <v>335</v>
      </c>
      <c r="D190" s="145" t="s">
        <v>132</v>
      </c>
      <c r="E190" s="146"/>
      <c r="F190" s="147" t="s">
        <v>336</v>
      </c>
      <c r="G190" s="148" t="s">
        <v>197</v>
      </c>
      <c r="H190" s="149"/>
      <c r="I190" s="150"/>
      <c r="J190" s="150">
        <f t="shared" si="10"/>
        <v>0</v>
      </c>
      <c r="K190" s="151"/>
      <c r="L190" s="28"/>
      <c r="M190" s="152" t="s">
        <v>1</v>
      </c>
      <c r="N190" s="153" t="s">
        <v>37</v>
      </c>
      <c r="O190" s="154">
        <v>0.66100000000000003</v>
      </c>
      <c r="P190" s="154">
        <f t="shared" si="11"/>
        <v>0</v>
      </c>
      <c r="Q190" s="154">
        <v>2.48E-3</v>
      </c>
      <c r="R190" s="154">
        <f t="shared" si="12"/>
        <v>0</v>
      </c>
      <c r="S190" s="154">
        <v>0</v>
      </c>
      <c r="T190" s="155">
        <f t="shared" si="13"/>
        <v>0</v>
      </c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R190" s="156" t="s">
        <v>182</v>
      </c>
      <c r="AT190" s="156" t="s">
        <v>132</v>
      </c>
      <c r="AU190" s="156" t="s">
        <v>87</v>
      </c>
      <c r="AY190" s="15" t="s">
        <v>130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5" t="s">
        <v>87</v>
      </c>
      <c r="BK190" s="157">
        <f t="shared" si="19"/>
        <v>0</v>
      </c>
      <c r="BL190" s="15" t="s">
        <v>182</v>
      </c>
      <c r="BM190" s="156" t="s">
        <v>337</v>
      </c>
    </row>
    <row r="191" spans="1:65" s="2" customFormat="1" ht="21.75" customHeight="1">
      <c r="A191" s="27"/>
      <c r="B191" s="144"/>
      <c r="C191" s="145" t="s">
        <v>338</v>
      </c>
      <c r="D191" s="145" t="s">
        <v>132</v>
      </c>
      <c r="E191" s="146"/>
      <c r="F191" s="147" t="s">
        <v>339</v>
      </c>
      <c r="G191" s="148" t="s">
        <v>202</v>
      </c>
      <c r="H191" s="149"/>
      <c r="I191" s="150"/>
      <c r="J191" s="150">
        <f t="shared" si="10"/>
        <v>0</v>
      </c>
      <c r="K191" s="151"/>
      <c r="L191" s="28"/>
      <c r="M191" s="152" t="s">
        <v>1</v>
      </c>
      <c r="N191" s="153" t="s">
        <v>37</v>
      </c>
      <c r="O191" s="154">
        <v>9.6000000000000002E-2</v>
      </c>
      <c r="P191" s="154">
        <f t="shared" si="11"/>
        <v>0</v>
      </c>
      <c r="Q191" s="154">
        <v>3.2000000000000003E-4</v>
      </c>
      <c r="R191" s="154">
        <f t="shared" si="12"/>
        <v>0</v>
      </c>
      <c r="S191" s="154">
        <v>0</v>
      </c>
      <c r="T191" s="155">
        <f t="shared" si="13"/>
        <v>0</v>
      </c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R191" s="156" t="s">
        <v>182</v>
      </c>
      <c r="AT191" s="156" t="s">
        <v>132</v>
      </c>
      <c r="AU191" s="156" t="s">
        <v>87</v>
      </c>
      <c r="AY191" s="15" t="s">
        <v>130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5" t="s">
        <v>87</v>
      </c>
      <c r="BK191" s="157">
        <f t="shared" si="19"/>
        <v>0</v>
      </c>
      <c r="BL191" s="15" t="s">
        <v>182</v>
      </c>
      <c r="BM191" s="156" t="s">
        <v>340</v>
      </c>
    </row>
    <row r="192" spans="1:65" s="2" customFormat="1" ht="21.75" customHeight="1">
      <c r="A192" s="27"/>
      <c r="B192" s="144"/>
      <c r="C192" s="145" t="s">
        <v>341</v>
      </c>
      <c r="D192" s="145" t="s">
        <v>132</v>
      </c>
      <c r="E192" s="146"/>
      <c r="F192" s="147" t="s">
        <v>342</v>
      </c>
      <c r="G192" s="148" t="s">
        <v>197</v>
      </c>
      <c r="H192" s="149"/>
      <c r="I192" s="150"/>
      <c r="J192" s="150">
        <f t="shared" si="10"/>
        <v>0</v>
      </c>
      <c r="K192" s="151"/>
      <c r="L192" s="28"/>
      <c r="M192" s="152" t="s">
        <v>1</v>
      </c>
      <c r="N192" s="153" t="s">
        <v>37</v>
      </c>
      <c r="O192" s="154">
        <v>1.161</v>
      </c>
      <c r="P192" s="154">
        <f t="shared" si="11"/>
        <v>0</v>
      </c>
      <c r="Q192" s="154">
        <v>6.3699999999999998E-3</v>
      </c>
      <c r="R192" s="154">
        <f t="shared" si="12"/>
        <v>0</v>
      </c>
      <c r="S192" s="154">
        <v>0</v>
      </c>
      <c r="T192" s="155">
        <f t="shared" si="13"/>
        <v>0</v>
      </c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R192" s="156" t="s">
        <v>182</v>
      </c>
      <c r="AT192" s="156" t="s">
        <v>132</v>
      </c>
      <c r="AU192" s="156" t="s">
        <v>87</v>
      </c>
      <c r="AY192" s="15" t="s">
        <v>130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5" t="s">
        <v>87</v>
      </c>
      <c r="BK192" s="157">
        <f t="shared" si="19"/>
        <v>0</v>
      </c>
      <c r="BL192" s="15" t="s">
        <v>182</v>
      </c>
      <c r="BM192" s="156" t="s">
        <v>343</v>
      </c>
    </row>
    <row r="193" spans="1:65" s="2" customFormat="1" ht="21.75" customHeight="1">
      <c r="A193" s="27"/>
      <c r="B193" s="144"/>
      <c r="C193" s="145" t="s">
        <v>344</v>
      </c>
      <c r="D193" s="145" t="s">
        <v>132</v>
      </c>
      <c r="E193" s="146"/>
      <c r="F193" s="147" t="s">
        <v>345</v>
      </c>
      <c r="G193" s="148" t="s">
        <v>159</v>
      </c>
      <c r="H193" s="149"/>
      <c r="I193" s="150"/>
      <c r="J193" s="150">
        <f t="shared" si="10"/>
        <v>0</v>
      </c>
      <c r="K193" s="151"/>
      <c r="L193" s="28"/>
      <c r="M193" s="152" t="s">
        <v>1</v>
      </c>
      <c r="N193" s="153" t="s">
        <v>37</v>
      </c>
      <c r="O193" s="154">
        <v>4.5590000000000002</v>
      </c>
      <c r="P193" s="154">
        <f t="shared" si="11"/>
        <v>0</v>
      </c>
      <c r="Q193" s="154">
        <v>0</v>
      </c>
      <c r="R193" s="154">
        <f t="shared" si="12"/>
        <v>0</v>
      </c>
      <c r="S193" s="154">
        <v>0</v>
      </c>
      <c r="T193" s="155">
        <f t="shared" si="13"/>
        <v>0</v>
      </c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R193" s="156" t="s">
        <v>182</v>
      </c>
      <c r="AT193" s="156" t="s">
        <v>132</v>
      </c>
      <c r="AU193" s="156" t="s">
        <v>87</v>
      </c>
      <c r="AY193" s="15" t="s">
        <v>130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5" t="s">
        <v>87</v>
      </c>
      <c r="BK193" s="157">
        <f t="shared" si="19"/>
        <v>0</v>
      </c>
      <c r="BL193" s="15" t="s">
        <v>182</v>
      </c>
      <c r="BM193" s="156" t="s">
        <v>346</v>
      </c>
    </row>
    <row r="194" spans="1:65" s="12" customFormat="1" ht="25.95" customHeight="1">
      <c r="B194" s="132"/>
      <c r="D194" s="133" t="s">
        <v>70</v>
      </c>
      <c r="E194" s="134" t="s">
        <v>200</v>
      </c>
      <c r="F194" s="134" t="s">
        <v>347</v>
      </c>
      <c r="J194" s="135">
        <f>BK194</f>
        <v>0</v>
      </c>
      <c r="L194" s="132"/>
      <c r="M194" s="136"/>
      <c r="N194" s="137"/>
      <c r="O194" s="137"/>
      <c r="P194" s="138">
        <f>P195</f>
        <v>0</v>
      </c>
      <c r="Q194" s="137"/>
      <c r="R194" s="138">
        <f>R195</f>
        <v>0</v>
      </c>
      <c r="S194" s="137"/>
      <c r="T194" s="139">
        <f>T195</f>
        <v>0</v>
      </c>
      <c r="AR194" s="133" t="s">
        <v>140</v>
      </c>
      <c r="AT194" s="140" t="s">
        <v>70</v>
      </c>
      <c r="AU194" s="140" t="s">
        <v>71</v>
      </c>
      <c r="AY194" s="133" t="s">
        <v>130</v>
      </c>
      <c r="BK194" s="141">
        <f>BK195</f>
        <v>0</v>
      </c>
    </row>
    <row r="195" spans="1:65" s="12" customFormat="1" ht="22.95" customHeight="1">
      <c r="B195" s="132"/>
      <c r="D195" s="133" t="s">
        <v>70</v>
      </c>
      <c r="E195" s="142" t="s">
        <v>348</v>
      </c>
      <c r="F195" s="142" t="s">
        <v>349</v>
      </c>
      <c r="J195" s="143">
        <f>BK195</f>
        <v>0</v>
      </c>
      <c r="L195" s="132"/>
      <c r="M195" s="136"/>
      <c r="N195" s="137"/>
      <c r="O195" s="137"/>
      <c r="P195" s="138">
        <f>SUM(P196:P198)</f>
        <v>0</v>
      </c>
      <c r="Q195" s="137"/>
      <c r="R195" s="138">
        <f>SUM(R196:R198)</f>
        <v>0</v>
      </c>
      <c r="S195" s="137"/>
      <c r="T195" s="139">
        <f>SUM(T196:T198)</f>
        <v>0</v>
      </c>
      <c r="AR195" s="133" t="s">
        <v>140</v>
      </c>
      <c r="AT195" s="140" t="s">
        <v>70</v>
      </c>
      <c r="AU195" s="140" t="s">
        <v>79</v>
      </c>
      <c r="AY195" s="133" t="s">
        <v>130</v>
      </c>
      <c r="BK195" s="141">
        <f>SUM(BK196:BK198)</f>
        <v>0</v>
      </c>
    </row>
    <row r="196" spans="1:65" s="2" customFormat="1" ht="21.75" customHeight="1">
      <c r="A196" s="27"/>
      <c r="B196" s="144"/>
      <c r="C196" s="145" t="s">
        <v>350</v>
      </c>
      <c r="D196" s="145" t="s">
        <v>132</v>
      </c>
      <c r="E196" s="146"/>
      <c r="F196" s="147" t="s">
        <v>351</v>
      </c>
      <c r="G196" s="148" t="s">
        <v>352</v>
      </c>
      <c r="H196" s="149"/>
      <c r="I196" s="150"/>
      <c r="J196" s="150">
        <f>ROUND(I196*H196,2)</f>
        <v>0</v>
      </c>
      <c r="K196" s="151"/>
      <c r="L196" s="28"/>
      <c r="M196" s="152" t="s">
        <v>1</v>
      </c>
      <c r="N196" s="153" t="s">
        <v>37</v>
      </c>
      <c r="O196" s="154">
        <v>1.2999999999999999E-2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R196" s="156" t="s">
        <v>353</v>
      </c>
      <c r="AT196" s="156" t="s">
        <v>132</v>
      </c>
      <c r="AU196" s="156" t="s">
        <v>87</v>
      </c>
      <c r="AY196" s="15" t="s">
        <v>130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5" t="s">
        <v>87</v>
      </c>
      <c r="BK196" s="157">
        <f>ROUND(I196*H196,2)</f>
        <v>0</v>
      </c>
      <c r="BL196" s="15" t="s">
        <v>353</v>
      </c>
      <c r="BM196" s="156" t="s">
        <v>354</v>
      </c>
    </row>
    <row r="197" spans="1:65" s="2" customFormat="1" ht="55.5" customHeight="1">
      <c r="A197" s="27"/>
      <c r="B197" s="144"/>
      <c r="C197" s="166" t="s">
        <v>355</v>
      </c>
      <c r="D197" s="166" t="s">
        <v>200</v>
      </c>
      <c r="E197" s="167"/>
      <c r="F197" s="168" t="s">
        <v>356</v>
      </c>
      <c r="G197" s="169" t="s">
        <v>159</v>
      </c>
      <c r="H197" s="170"/>
      <c r="I197" s="171"/>
      <c r="J197" s="171">
        <f>ROUND(I197*H197,2)</f>
        <v>0</v>
      </c>
      <c r="K197" s="172"/>
      <c r="L197" s="173"/>
      <c r="M197" s="174" t="s">
        <v>1</v>
      </c>
      <c r="N197" s="175" t="s">
        <v>37</v>
      </c>
      <c r="O197" s="154">
        <v>0</v>
      </c>
      <c r="P197" s="154">
        <f>O197*H197</f>
        <v>0</v>
      </c>
      <c r="Q197" s="154">
        <v>1</v>
      </c>
      <c r="R197" s="154">
        <f>Q197*H197</f>
        <v>0</v>
      </c>
      <c r="S197" s="154">
        <v>0</v>
      </c>
      <c r="T197" s="155">
        <f>S197*H197</f>
        <v>0</v>
      </c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R197" s="156" t="s">
        <v>357</v>
      </c>
      <c r="AT197" s="156" t="s">
        <v>200</v>
      </c>
      <c r="AU197" s="156" t="s">
        <v>87</v>
      </c>
      <c r="AY197" s="15" t="s">
        <v>130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5" t="s">
        <v>87</v>
      </c>
      <c r="BK197" s="157">
        <f>ROUND(I197*H197,2)</f>
        <v>0</v>
      </c>
      <c r="BL197" s="15" t="s">
        <v>357</v>
      </c>
      <c r="BM197" s="156" t="s">
        <v>358</v>
      </c>
    </row>
    <row r="198" spans="1:65" s="2" customFormat="1" ht="33" customHeight="1">
      <c r="A198" s="27"/>
      <c r="B198" s="144"/>
      <c r="C198" s="145" t="s">
        <v>359</v>
      </c>
      <c r="D198" s="145" t="s">
        <v>132</v>
      </c>
      <c r="E198" s="146"/>
      <c r="F198" s="147" t="s">
        <v>360</v>
      </c>
      <c r="G198" s="148" t="s">
        <v>352</v>
      </c>
      <c r="H198" s="149"/>
      <c r="I198" s="150"/>
      <c r="J198" s="150">
        <f>ROUND(I198*H198,2)</f>
        <v>0</v>
      </c>
      <c r="K198" s="151"/>
      <c r="L198" s="28"/>
      <c r="M198" s="176" t="s">
        <v>1</v>
      </c>
      <c r="N198" s="177" t="s">
        <v>37</v>
      </c>
      <c r="O198" s="178">
        <v>8.5000000000000006E-2</v>
      </c>
      <c r="P198" s="178">
        <f>O198*H198</f>
        <v>0</v>
      </c>
      <c r="Q198" s="178">
        <v>0</v>
      </c>
      <c r="R198" s="178">
        <f>Q198*H198</f>
        <v>0</v>
      </c>
      <c r="S198" s="178">
        <v>0</v>
      </c>
      <c r="T198" s="179">
        <f>S198*H198</f>
        <v>0</v>
      </c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R198" s="156" t="s">
        <v>353</v>
      </c>
      <c r="AT198" s="156" t="s">
        <v>132</v>
      </c>
      <c r="AU198" s="156" t="s">
        <v>87</v>
      </c>
      <c r="AY198" s="15" t="s">
        <v>130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5" t="s">
        <v>87</v>
      </c>
      <c r="BK198" s="157">
        <f>ROUND(I198*H198,2)</f>
        <v>0</v>
      </c>
      <c r="BL198" s="15" t="s">
        <v>353</v>
      </c>
      <c r="BM198" s="156" t="s">
        <v>361</v>
      </c>
    </row>
    <row r="199" spans="1:65" s="2" customFormat="1" ht="6.9" customHeight="1">
      <c r="A199" s="27"/>
      <c r="B199" s="42"/>
      <c r="C199" s="43"/>
      <c r="D199" s="43"/>
      <c r="E199" s="43"/>
      <c r="F199" s="43"/>
      <c r="G199" s="43"/>
      <c r="H199" s="43"/>
      <c r="I199" s="43"/>
      <c r="J199" s="43"/>
      <c r="K199" s="43"/>
      <c r="L199" s="28"/>
      <c r="M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</row>
    <row r="202" spans="1:65">
      <c r="B202" s="222" t="s">
        <v>712</v>
      </c>
      <c r="C202" s="222"/>
      <c r="D202" s="222"/>
      <c r="E202" s="222"/>
      <c r="F202" s="222"/>
      <c r="G202" s="222"/>
      <c r="H202" s="222"/>
      <c r="I202" s="222"/>
      <c r="J202" s="222"/>
    </row>
    <row r="203" spans="1:65">
      <c r="B203" s="222"/>
      <c r="C203" s="222"/>
      <c r="D203" s="222"/>
      <c r="E203" s="222"/>
      <c r="F203" s="222"/>
      <c r="G203" s="222"/>
      <c r="H203" s="222"/>
      <c r="I203" s="222"/>
      <c r="J203" s="222"/>
    </row>
    <row r="204" spans="1:65">
      <c r="B204" s="222"/>
      <c r="C204" s="222"/>
      <c r="D204" s="222"/>
      <c r="E204" s="222"/>
      <c r="F204" s="222"/>
      <c r="G204" s="222"/>
      <c r="H204" s="222"/>
      <c r="I204" s="222"/>
      <c r="J204" s="222"/>
    </row>
    <row r="205" spans="1:65">
      <c r="B205" s="222"/>
      <c r="C205" s="222"/>
      <c r="D205" s="222"/>
      <c r="E205" s="222"/>
      <c r="F205" s="222"/>
      <c r="G205" s="222"/>
      <c r="H205" s="222"/>
      <c r="I205" s="222"/>
      <c r="J205" s="222"/>
    </row>
    <row r="206" spans="1:65">
      <c r="B206" s="222"/>
      <c r="C206" s="222"/>
      <c r="D206" s="222"/>
      <c r="E206" s="222"/>
      <c r="F206" s="222"/>
      <c r="G206" s="222"/>
      <c r="H206" s="222"/>
      <c r="I206" s="222"/>
      <c r="J206" s="222"/>
    </row>
    <row r="209" spans="2:10">
      <c r="B209" s="223" t="s">
        <v>713</v>
      </c>
      <c r="C209" s="223"/>
      <c r="D209" s="223"/>
      <c r="E209" s="223"/>
      <c r="F209" s="223"/>
      <c r="G209" s="223"/>
      <c r="H209" s="223"/>
      <c r="I209" s="223"/>
      <c r="J209" s="223"/>
    </row>
    <row r="210" spans="2:10">
      <c r="B210" s="223"/>
      <c r="C210" s="223"/>
      <c r="D210" s="223"/>
      <c r="E210" s="223"/>
      <c r="F210" s="223"/>
      <c r="G210" s="223"/>
      <c r="H210" s="223"/>
      <c r="I210" s="223"/>
      <c r="J210" s="223"/>
    </row>
    <row r="211" spans="2:10">
      <c r="B211" s="223"/>
      <c r="C211" s="223"/>
      <c r="D211" s="223"/>
      <c r="E211" s="223"/>
      <c r="F211" s="223"/>
      <c r="G211" s="223"/>
      <c r="H211" s="223"/>
      <c r="I211" s="223"/>
      <c r="J211" s="223"/>
    </row>
    <row r="212" spans="2:10">
      <c r="B212" s="223"/>
      <c r="C212" s="223"/>
      <c r="D212" s="223"/>
      <c r="E212" s="223"/>
      <c r="F212" s="223"/>
      <c r="G212" s="223"/>
      <c r="H212" s="223"/>
      <c r="I212" s="223"/>
      <c r="J212" s="223"/>
    </row>
    <row r="214" spans="2:10">
      <c r="B214" s="223" t="s">
        <v>714</v>
      </c>
      <c r="C214" s="223"/>
      <c r="D214" s="223"/>
      <c r="E214" s="223"/>
      <c r="F214" s="223"/>
      <c r="G214" s="223"/>
      <c r="H214" s="223"/>
      <c r="I214" s="223"/>
      <c r="J214" s="223"/>
    </row>
    <row r="215" spans="2:10">
      <c r="B215" s="223"/>
      <c r="C215" s="223"/>
      <c r="D215" s="223"/>
      <c r="E215" s="223"/>
      <c r="F215" s="223"/>
      <c r="G215" s="223"/>
      <c r="H215" s="223"/>
      <c r="I215" s="223"/>
      <c r="J215" s="223"/>
    </row>
    <row r="216" spans="2:10">
      <c r="B216" s="223"/>
      <c r="C216" s="223"/>
      <c r="D216" s="223"/>
      <c r="E216" s="223"/>
      <c r="F216" s="223"/>
      <c r="G216" s="223"/>
      <c r="H216" s="223"/>
      <c r="I216" s="223"/>
      <c r="J216" s="223"/>
    </row>
  </sheetData>
  <autoFilter ref="C133:K198" xr:uid="{00000000-0009-0000-0000-000002000000}"/>
  <mergeCells count="15">
    <mergeCell ref="B202:J206"/>
    <mergeCell ref="B209:J212"/>
    <mergeCell ref="B214:J216"/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85"/>
  <sheetViews>
    <sheetView showGridLines="0" topLeftCell="A169" workbookViewId="0">
      <selection activeCell="B183" sqref="B183:J185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0.140625" style="1" customWidth="1"/>
    <col min="6" max="6" width="50.85546875" style="1" customWidth="1"/>
    <col min="7" max="7" width="7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3"/>
    </row>
    <row r="2" spans="1:46" s="1" customFormat="1" ht="36.9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91</v>
      </c>
    </row>
    <row r="3" spans="1:46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1:46" s="1" customFormat="1" ht="24.9" customHeight="1">
      <c r="B4" s="18"/>
      <c r="D4" s="19" t="s">
        <v>101</v>
      </c>
      <c r="L4" s="18"/>
      <c r="M4" s="94" t="s">
        <v>9</v>
      </c>
      <c r="AT4" s="15" t="s">
        <v>3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24" t="s">
        <v>13</v>
      </c>
      <c r="L6" s="18"/>
    </row>
    <row r="7" spans="1:46" s="1" customFormat="1" ht="16.5" customHeight="1">
      <c r="B7" s="18"/>
      <c r="E7" s="220" t="str">
        <f>'Rekapitulácia stavby'!K6</f>
        <v>Kompostáreň - Gemerská Poloma</v>
      </c>
      <c r="F7" s="221"/>
      <c r="G7" s="221"/>
      <c r="H7" s="221"/>
      <c r="L7" s="18"/>
    </row>
    <row r="8" spans="1:46" s="1" customFormat="1" ht="12" customHeight="1">
      <c r="B8" s="18"/>
      <c r="D8" s="24" t="s">
        <v>102</v>
      </c>
      <c r="L8" s="18"/>
    </row>
    <row r="9" spans="1:46" s="2" customFormat="1" ht="23.25" customHeight="1">
      <c r="A9" s="27"/>
      <c r="B9" s="28"/>
      <c r="C9" s="27"/>
      <c r="D9" s="27"/>
      <c r="E9" s="220" t="s">
        <v>222</v>
      </c>
      <c r="F9" s="219"/>
      <c r="G9" s="219"/>
      <c r="H9" s="219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 ht="12" customHeight="1">
      <c r="A10" s="27"/>
      <c r="B10" s="28"/>
      <c r="C10" s="27"/>
      <c r="D10" s="24" t="s">
        <v>223</v>
      </c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6.5" customHeight="1">
      <c r="A11" s="27"/>
      <c r="B11" s="28"/>
      <c r="C11" s="27"/>
      <c r="D11" s="27"/>
      <c r="E11" s="210" t="s">
        <v>362</v>
      </c>
      <c r="F11" s="219"/>
      <c r="G11" s="219"/>
      <c r="H11" s="219"/>
      <c r="I11" s="27"/>
      <c r="J11" s="27"/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>
      <c r="A12" s="27"/>
      <c r="B12" s="28"/>
      <c r="C12" s="27"/>
      <c r="D12" s="27"/>
      <c r="E12" s="27"/>
      <c r="F12" s="27"/>
      <c r="G12" s="27"/>
      <c r="H12" s="27"/>
      <c r="I12" s="27"/>
      <c r="J12" s="27"/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2" customHeight="1">
      <c r="A13" s="27"/>
      <c r="B13" s="28"/>
      <c r="C13" s="27"/>
      <c r="D13" s="24" t="s">
        <v>15</v>
      </c>
      <c r="E13" s="27"/>
      <c r="F13" s="22" t="s">
        <v>1</v>
      </c>
      <c r="G13" s="27"/>
      <c r="H13" s="27"/>
      <c r="I13" s="24" t="s">
        <v>16</v>
      </c>
      <c r="J13" s="22" t="s">
        <v>1</v>
      </c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17</v>
      </c>
      <c r="E14" s="27"/>
      <c r="F14" s="22" t="s">
        <v>18</v>
      </c>
      <c r="G14" s="27"/>
      <c r="H14" s="27"/>
      <c r="I14" s="24" t="s">
        <v>19</v>
      </c>
      <c r="J14" s="50" t="str">
        <f>'Rekapitulácia stavby'!AN8</f>
        <v>1. 2020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0.95" customHeight="1">
      <c r="A15" s="27"/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12" customHeight="1">
      <c r="A16" s="27"/>
      <c r="B16" s="28"/>
      <c r="C16" s="27"/>
      <c r="D16" s="24" t="s">
        <v>20</v>
      </c>
      <c r="E16" s="27"/>
      <c r="F16" s="27"/>
      <c r="G16" s="27"/>
      <c r="H16" s="27"/>
      <c r="I16" s="24" t="s">
        <v>21</v>
      </c>
      <c r="J16" s="22" t="s">
        <v>1</v>
      </c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8" customHeight="1">
      <c r="A17" s="27"/>
      <c r="B17" s="28"/>
      <c r="C17" s="27"/>
      <c r="D17" s="27"/>
      <c r="E17" s="22" t="s">
        <v>22</v>
      </c>
      <c r="F17" s="27"/>
      <c r="G17" s="27"/>
      <c r="H17" s="27"/>
      <c r="I17" s="24" t="s">
        <v>23</v>
      </c>
      <c r="J17" s="22" t="s">
        <v>1</v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6.9" customHeight="1">
      <c r="A18" s="27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12" customHeight="1">
      <c r="A19" s="27"/>
      <c r="B19" s="28"/>
      <c r="C19" s="27"/>
      <c r="D19" s="24" t="s">
        <v>24</v>
      </c>
      <c r="E19" s="27"/>
      <c r="F19" s="27"/>
      <c r="G19" s="27"/>
      <c r="H19" s="27"/>
      <c r="I19" s="24" t="s">
        <v>21</v>
      </c>
      <c r="J19" s="22" t="s">
        <v>1</v>
      </c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8" customHeight="1">
      <c r="A20" s="27"/>
      <c r="B20" s="28"/>
      <c r="C20" s="27"/>
      <c r="D20" s="27"/>
      <c r="E20" s="22" t="s">
        <v>25</v>
      </c>
      <c r="F20" s="27"/>
      <c r="G20" s="27"/>
      <c r="H20" s="27"/>
      <c r="I20" s="24" t="s">
        <v>23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6.9" customHeight="1">
      <c r="A21" s="27"/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12" customHeight="1">
      <c r="A22" s="27"/>
      <c r="B22" s="28"/>
      <c r="C22" s="27"/>
      <c r="D22" s="24" t="s">
        <v>26</v>
      </c>
      <c r="E22" s="27"/>
      <c r="F22" s="27"/>
      <c r="G22" s="27"/>
      <c r="H22" s="27"/>
      <c r="I22" s="24" t="s">
        <v>21</v>
      </c>
      <c r="J22" s="22" t="s">
        <v>1</v>
      </c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8" customHeight="1">
      <c r="A23" s="27"/>
      <c r="B23" s="28"/>
      <c r="C23" s="27"/>
      <c r="D23" s="27"/>
      <c r="E23" s="22" t="s">
        <v>363</v>
      </c>
      <c r="F23" s="27"/>
      <c r="G23" s="27"/>
      <c r="H23" s="27"/>
      <c r="I23" s="24" t="s">
        <v>23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6.9" customHeight="1">
      <c r="A24" s="27"/>
      <c r="B24" s="28"/>
      <c r="C24" s="27"/>
      <c r="D24" s="27"/>
      <c r="E24" s="27"/>
      <c r="F24" s="27"/>
      <c r="G24" s="27"/>
      <c r="H24" s="27"/>
      <c r="I24" s="27"/>
      <c r="J24" s="27"/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12" customHeight="1">
      <c r="A25" s="27"/>
      <c r="B25" s="28"/>
      <c r="C25" s="27"/>
      <c r="D25" s="24" t="s">
        <v>29</v>
      </c>
      <c r="E25" s="27"/>
      <c r="F25" s="27"/>
      <c r="G25" s="27"/>
      <c r="H25" s="27"/>
      <c r="I25" s="24" t="s">
        <v>21</v>
      </c>
      <c r="J25" s="22" t="s">
        <v>1</v>
      </c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8" customHeight="1">
      <c r="A26" s="27"/>
      <c r="B26" s="28"/>
      <c r="C26" s="27"/>
      <c r="D26" s="27"/>
      <c r="E26" s="22" t="s">
        <v>363</v>
      </c>
      <c r="F26" s="27"/>
      <c r="G26" s="27"/>
      <c r="H26" s="27"/>
      <c r="I26" s="24" t="s">
        <v>23</v>
      </c>
      <c r="J26" s="22" t="s">
        <v>1</v>
      </c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2" customFormat="1" ht="6.9" customHeight="1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3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s="2" customFormat="1" ht="12" customHeight="1">
      <c r="A28" s="27"/>
      <c r="B28" s="28"/>
      <c r="C28" s="27"/>
      <c r="D28" s="24" t="s">
        <v>30</v>
      </c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8" customFormat="1" ht="16.5" customHeight="1">
      <c r="A29" s="95"/>
      <c r="B29" s="96"/>
      <c r="C29" s="95"/>
      <c r="D29" s="95"/>
      <c r="E29" s="192" t="s">
        <v>1</v>
      </c>
      <c r="F29" s="192"/>
      <c r="G29" s="192"/>
      <c r="H29" s="192"/>
      <c r="I29" s="95"/>
      <c r="J29" s="95"/>
      <c r="K29" s="95"/>
      <c r="L29" s="97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2" customFormat="1" ht="6.9" customHeight="1">
      <c r="A30" s="27"/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" customHeight="1">
      <c r="A31" s="27"/>
      <c r="B31" s="28"/>
      <c r="C31" s="27"/>
      <c r="D31" s="61"/>
      <c r="E31" s="61"/>
      <c r="F31" s="61"/>
      <c r="G31" s="61"/>
      <c r="H31" s="61"/>
      <c r="I31" s="61"/>
      <c r="J31" s="61"/>
      <c r="K31" s="61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25.35" customHeight="1">
      <c r="A32" s="27"/>
      <c r="B32" s="28"/>
      <c r="C32" s="27"/>
      <c r="D32" s="98" t="s">
        <v>31</v>
      </c>
      <c r="E32" s="27"/>
      <c r="F32" s="27"/>
      <c r="G32" s="27"/>
      <c r="H32" s="27"/>
      <c r="I32" s="27"/>
      <c r="J32" s="66">
        <f>ROUND(J125, 2)</f>
        <v>0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6.9" customHeight="1">
      <c r="A33" s="27"/>
      <c r="B33" s="28"/>
      <c r="C33" s="27"/>
      <c r="D33" s="61"/>
      <c r="E33" s="61"/>
      <c r="F33" s="61"/>
      <c r="G33" s="61"/>
      <c r="H33" s="61"/>
      <c r="I33" s="61"/>
      <c r="J33" s="61"/>
      <c r="K33" s="61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" customHeight="1">
      <c r="A34" s="27"/>
      <c r="B34" s="28"/>
      <c r="C34" s="27"/>
      <c r="D34" s="27"/>
      <c r="E34" s="27"/>
      <c r="F34" s="31" t="s">
        <v>33</v>
      </c>
      <c r="G34" s="27"/>
      <c r="H34" s="27"/>
      <c r="I34" s="31" t="s">
        <v>32</v>
      </c>
      <c r="J34" s="31" t="s">
        <v>34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" customHeight="1">
      <c r="A35" s="27"/>
      <c r="B35" s="28"/>
      <c r="C35" s="27"/>
      <c r="D35" s="99" t="s">
        <v>35</v>
      </c>
      <c r="E35" s="24" t="s">
        <v>36</v>
      </c>
      <c r="F35" s="100">
        <f>ROUND((SUM(BE125:BE166)),  2)</f>
        <v>0</v>
      </c>
      <c r="G35" s="27"/>
      <c r="H35" s="27"/>
      <c r="I35" s="101">
        <v>0.2</v>
      </c>
      <c r="J35" s="100">
        <f>ROUND(((SUM(BE125:BE166))*I35),  2)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" customHeight="1">
      <c r="A36" s="27"/>
      <c r="B36" s="28"/>
      <c r="C36" s="27"/>
      <c r="D36" s="27"/>
      <c r="E36" s="24" t="s">
        <v>37</v>
      </c>
      <c r="F36" s="100">
        <f>ROUND((SUM(BF125:BF166)),  2)</f>
        <v>0</v>
      </c>
      <c r="G36" s="27"/>
      <c r="H36" s="27"/>
      <c r="I36" s="101">
        <v>0.2</v>
      </c>
      <c r="J36" s="100">
        <f>ROUND(((SUM(BF125:BF166))*I36),  2)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" hidden="1" customHeight="1">
      <c r="A37" s="27"/>
      <c r="B37" s="28"/>
      <c r="C37" s="27"/>
      <c r="D37" s="27"/>
      <c r="E37" s="24" t="s">
        <v>38</v>
      </c>
      <c r="F37" s="100">
        <f>ROUND((SUM(BG125:BG166)),  2)</f>
        <v>0</v>
      </c>
      <c r="G37" s="27"/>
      <c r="H37" s="27"/>
      <c r="I37" s="101">
        <v>0.2</v>
      </c>
      <c r="J37" s="100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14.4" hidden="1" customHeight="1">
      <c r="A38" s="27"/>
      <c r="B38" s="28"/>
      <c r="C38" s="27"/>
      <c r="D38" s="27"/>
      <c r="E38" s="24" t="s">
        <v>39</v>
      </c>
      <c r="F38" s="100">
        <f>ROUND((SUM(BH125:BH166)),  2)</f>
        <v>0</v>
      </c>
      <c r="G38" s="27"/>
      <c r="H38" s="27"/>
      <c r="I38" s="101">
        <v>0.2</v>
      </c>
      <c r="J38" s="100">
        <f>0</f>
        <v>0</v>
      </c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14.4" hidden="1" customHeight="1">
      <c r="A39" s="27"/>
      <c r="B39" s="28"/>
      <c r="C39" s="27"/>
      <c r="D39" s="27"/>
      <c r="E39" s="24" t="s">
        <v>40</v>
      </c>
      <c r="F39" s="100">
        <f>ROUND((SUM(BI125:BI166)),  2)</f>
        <v>0</v>
      </c>
      <c r="G39" s="27"/>
      <c r="H39" s="27"/>
      <c r="I39" s="101">
        <v>0</v>
      </c>
      <c r="J39" s="100">
        <f>0</f>
        <v>0</v>
      </c>
      <c r="K39" s="27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6.9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2" customFormat="1" ht="25.35" customHeight="1">
      <c r="A41" s="27"/>
      <c r="B41" s="28"/>
      <c r="C41" s="102"/>
      <c r="D41" s="103" t="s">
        <v>41</v>
      </c>
      <c r="E41" s="55"/>
      <c r="F41" s="55"/>
      <c r="G41" s="104" t="s">
        <v>42</v>
      </c>
      <c r="H41" s="105" t="s">
        <v>43</v>
      </c>
      <c r="I41" s="55"/>
      <c r="J41" s="106">
        <f>SUM(J32:J39)</f>
        <v>0</v>
      </c>
      <c r="K41" s="107"/>
      <c r="L41" s="3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1:31" s="2" customFormat="1" ht="14.4" customHeight="1">
      <c r="A42" s="27"/>
      <c r="B42" s="28"/>
      <c r="C42" s="27"/>
      <c r="D42" s="27"/>
      <c r="E42" s="27"/>
      <c r="F42" s="27"/>
      <c r="G42" s="27"/>
      <c r="H42" s="27"/>
      <c r="I42" s="27"/>
      <c r="J42" s="27"/>
      <c r="K42" s="27"/>
      <c r="L42" s="3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37"/>
      <c r="D50" s="38" t="s">
        <v>44</v>
      </c>
      <c r="E50" s="39"/>
      <c r="F50" s="39"/>
      <c r="G50" s="38" t="s">
        <v>45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3.2">
      <c r="A61" s="27"/>
      <c r="B61" s="28"/>
      <c r="C61" s="27"/>
      <c r="D61" s="40" t="s">
        <v>46</v>
      </c>
      <c r="E61" s="30"/>
      <c r="F61" s="108" t="s">
        <v>47</v>
      </c>
      <c r="G61" s="40" t="s">
        <v>46</v>
      </c>
      <c r="H61" s="30"/>
      <c r="I61" s="30"/>
      <c r="J61" s="109" t="s">
        <v>47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3.2">
      <c r="A65" s="27"/>
      <c r="B65" s="28"/>
      <c r="C65" s="27"/>
      <c r="D65" s="38" t="s">
        <v>48</v>
      </c>
      <c r="E65" s="41"/>
      <c r="F65" s="41"/>
      <c r="G65" s="38" t="s">
        <v>49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3.2">
      <c r="A76" s="27"/>
      <c r="B76" s="28"/>
      <c r="C76" s="27"/>
      <c r="D76" s="40" t="s">
        <v>46</v>
      </c>
      <c r="E76" s="30"/>
      <c r="F76" s="108" t="s">
        <v>47</v>
      </c>
      <c r="G76" s="40" t="s">
        <v>46</v>
      </c>
      <c r="H76" s="30"/>
      <c r="I76" s="30"/>
      <c r="J76" s="109" t="s">
        <v>47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31" s="2" customFormat="1" ht="6.9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31" s="2" customFormat="1" ht="24.9" customHeight="1">
      <c r="A82" s="27"/>
      <c r="B82" s="28"/>
      <c r="C82" s="19" t="s">
        <v>104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31" s="2" customFormat="1" ht="6.9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31" s="2" customFormat="1" ht="12" customHeight="1">
      <c r="A84" s="27"/>
      <c r="B84" s="28"/>
      <c r="C84" s="24" t="s">
        <v>13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31" s="2" customFormat="1" ht="16.5" customHeight="1">
      <c r="A85" s="27"/>
      <c r="B85" s="28"/>
      <c r="C85" s="27"/>
      <c r="D85" s="27"/>
      <c r="E85" s="220" t="str">
        <f>E7</f>
        <v>Kompostáreň - Gemerská Poloma</v>
      </c>
      <c r="F85" s="221"/>
      <c r="G85" s="221"/>
      <c r="H85" s="221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31" s="1" customFormat="1" ht="12" customHeight="1">
      <c r="B86" s="18"/>
      <c r="C86" s="24" t="s">
        <v>102</v>
      </c>
      <c r="L86" s="18"/>
    </row>
    <row r="87" spans="1:31" s="2" customFormat="1" ht="23.25" customHeight="1">
      <c r="A87" s="27"/>
      <c r="B87" s="28"/>
      <c r="C87" s="27"/>
      <c r="D87" s="27"/>
      <c r="E87" s="220" t="s">
        <v>222</v>
      </c>
      <c r="F87" s="219"/>
      <c r="G87" s="219"/>
      <c r="H87" s="219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31" s="2" customFormat="1" ht="12" customHeight="1">
      <c r="A88" s="27"/>
      <c r="B88" s="28"/>
      <c r="C88" s="24" t="s">
        <v>223</v>
      </c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31" s="2" customFormat="1" ht="16.5" customHeight="1">
      <c r="A89" s="27"/>
      <c r="B89" s="28"/>
      <c r="C89" s="27"/>
      <c r="D89" s="27"/>
      <c r="E89" s="210" t="str">
        <f>E11</f>
        <v>S0-2.3 - Bleskozvod</v>
      </c>
      <c r="F89" s="219"/>
      <c r="G89" s="219"/>
      <c r="H89" s="219"/>
      <c r="I89" s="27"/>
      <c r="J89" s="27"/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31" s="2" customFormat="1" ht="6.9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31" s="2" customFormat="1" ht="12" customHeight="1">
      <c r="A91" s="27"/>
      <c r="B91" s="28"/>
      <c r="C91" s="24" t="s">
        <v>17</v>
      </c>
      <c r="D91" s="27"/>
      <c r="E91" s="27"/>
      <c r="F91" s="22" t="str">
        <f>F14</f>
        <v>k.ú. Gemerská Poloma</v>
      </c>
      <c r="G91" s="27"/>
      <c r="H91" s="27"/>
      <c r="I91" s="24" t="s">
        <v>19</v>
      </c>
      <c r="J91" s="50"/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31" s="2" customFormat="1" ht="6.9" customHeight="1">
      <c r="A92" s="27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31" s="2" customFormat="1" ht="15.15" customHeight="1">
      <c r="A93" s="27"/>
      <c r="B93" s="28"/>
      <c r="C93" s="24" t="s">
        <v>20</v>
      </c>
      <c r="D93" s="27"/>
      <c r="E93" s="27"/>
      <c r="F93" s="22" t="str">
        <f>E17</f>
        <v>Obec Gemerská Poloma</v>
      </c>
      <c r="G93" s="27"/>
      <c r="H93" s="27"/>
      <c r="I93" s="24" t="s">
        <v>26</v>
      </c>
      <c r="J93" s="25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31" s="2" customFormat="1" ht="15.15" customHeight="1">
      <c r="A94" s="27"/>
      <c r="B94" s="28"/>
      <c r="C94" s="24" t="s">
        <v>24</v>
      </c>
      <c r="D94" s="27"/>
      <c r="E94" s="27"/>
      <c r="F94" s="22" t="str">
        <f>IF(E20="","",E20)</f>
        <v xml:space="preserve"> </v>
      </c>
      <c r="G94" s="27"/>
      <c r="H94" s="27"/>
      <c r="I94" s="24" t="s">
        <v>29</v>
      </c>
      <c r="J94" s="25"/>
      <c r="K94" s="27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31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31" s="2" customFormat="1" ht="29.25" customHeight="1">
      <c r="A96" s="27"/>
      <c r="B96" s="28"/>
      <c r="C96" s="110" t="s">
        <v>105</v>
      </c>
      <c r="D96" s="102"/>
      <c r="E96" s="102"/>
      <c r="F96" s="102"/>
      <c r="G96" s="102"/>
      <c r="H96" s="102"/>
      <c r="I96" s="102"/>
      <c r="J96" s="111" t="s">
        <v>106</v>
      </c>
      <c r="K96" s="102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</row>
    <row r="97" spans="1:47" s="2" customFormat="1" ht="10.35" customHeight="1">
      <c r="A97" s="27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3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</row>
    <row r="98" spans="1:47" s="2" customFormat="1" ht="22.95" customHeight="1">
      <c r="A98" s="27"/>
      <c r="B98" s="28"/>
      <c r="C98" s="112" t="s">
        <v>107</v>
      </c>
      <c r="D98" s="27"/>
      <c r="E98" s="27"/>
      <c r="F98" s="27"/>
      <c r="G98" s="27"/>
      <c r="H98" s="27"/>
      <c r="I98" s="27"/>
      <c r="J98" s="66">
        <f>J125</f>
        <v>0</v>
      </c>
      <c r="K98" s="27"/>
      <c r="L98" s="3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U98" s="15" t="s">
        <v>108</v>
      </c>
    </row>
    <row r="99" spans="1:47" s="9" customFormat="1" ht="24.9" customHeight="1">
      <c r="B99" s="113"/>
      <c r="D99" s="114" t="s">
        <v>364</v>
      </c>
      <c r="E99" s="115"/>
      <c r="F99" s="115"/>
      <c r="G99" s="115"/>
      <c r="H99" s="115"/>
      <c r="I99" s="115"/>
      <c r="J99" s="116">
        <f>J126</f>
        <v>0</v>
      </c>
      <c r="L99" s="113"/>
    </row>
    <row r="100" spans="1:47" s="10" customFormat="1" ht="19.95" customHeight="1">
      <c r="B100" s="117"/>
      <c r="D100" s="118" t="s">
        <v>365</v>
      </c>
      <c r="E100" s="119"/>
      <c r="F100" s="119"/>
      <c r="G100" s="119"/>
      <c r="H100" s="119"/>
      <c r="I100" s="119"/>
      <c r="J100" s="120">
        <f>J127</f>
        <v>0</v>
      </c>
      <c r="L100" s="117"/>
    </row>
    <row r="101" spans="1:47" s="9" customFormat="1" ht="24.9" customHeight="1">
      <c r="B101" s="113"/>
      <c r="D101" s="114" t="s">
        <v>230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1:47" s="10" customFormat="1" ht="19.95" customHeight="1">
      <c r="B102" s="117"/>
      <c r="D102" s="118" t="s">
        <v>366</v>
      </c>
      <c r="E102" s="119"/>
      <c r="F102" s="119"/>
      <c r="G102" s="119"/>
      <c r="H102" s="119"/>
      <c r="I102" s="119"/>
      <c r="J102" s="120">
        <f>J130</f>
        <v>0</v>
      </c>
      <c r="L102" s="117"/>
    </row>
    <row r="103" spans="1:47" s="10" customFormat="1" ht="19.95" customHeight="1">
      <c r="B103" s="117"/>
      <c r="D103" s="118" t="s">
        <v>367</v>
      </c>
      <c r="E103" s="119"/>
      <c r="F103" s="119"/>
      <c r="G103" s="119"/>
      <c r="H103" s="119"/>
      <c r="I103" s="119"/>
      <c r="J103" s="120">
        <f>J165</f>
        <v>0</v>
      </c>
      <c r="L103" s="117"/>
    </row>
    <row r="104" spans="1:47" s="2" customFormat="1" ht="21.75" customHeight="1">
      <c r="A104" s="27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3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47" s="2" customFormat="1" ht="6.9" customHeight="1">
      <c r="A105" s="27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9" spans="1:47" s="2" customFormat="1" ht="6.9" customHeight="1">
      <c r="A109" s="27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47" s="2" customFormat="1" ht="24.9" customHeight="1">
      <c r="A110" s="27"/>
      <c r="B110" s="28"/>
      <c r="C110" s="19" t="s">
        <v>116</v>
      </c>
      <c r="D110" s="27"/>
      <c r="E110" s="27"/>
      <c r="F110" s="27"/>
      <c r="G110" s="27"/>
      <c r="H110" s="27"/>
      <c r="I110" s="27"/>
      <c r="J110" s="27"/>
      <c r="K110" s="27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47" s="2" customFormat="1" ht="6.9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47" s="2" customFormat="1" ht="12" customHeight="1">
      <c r="A112" s="27"/>
      <c r="B112" s="28"/>
      <c r="C112" s="24" t="s">
        <v>13</v>
      </c>
      <c r="D112" s="27"/>
      <c r="E112" s="27"/>
      <c r="F112" s="27"/>
      <c r="G112" s="27"/>
      <c r="H112" s="27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6.5" customHeight="1">
      <c r="A113" s="27"/>
      <c r="B113" s="28"/>
      <c r="C113" s="27"/>
      <c r="D113" s="27"/>
      <c r="E113" s="220" t="str">
        <f>E7</f>
        <v>Kompostáreň - Gemerská Poloma</v>
      </c>
      <c r="F113" s="221"/>
      <c r="G113" s="221"/>
      <c r="H113" s="221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1" customFormat="1" ht="12" customHeight="1">
      <c r="B114" s="18"/>
      <c r="C114" s="24" t="s">
        <v>102</v>
      </c>
      <c r="L114" s="18"/>
    </row>
    <row r="115" spans="1:65" s="2" customFormat="1" ht="23.25" customHeight="1">
      <c r="A115" s="27"/>
      <c r="B115" s="28"/>
      <c r="C115" s="27"/>
      <c r="D115" s="27"/>
      <c r="E115" s="220" t="s">
        <v>222</v>
      </c>
      <c r="F115" s="219"/>
      <c r="G115" s="219"/>
      <c r="H115" s="219"/>
      <c r="I115" s="27"/>
      <c r="J115" s="27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2" customHeight="1">
      <c r="A116" s="27"/>
      <c r="B116" s="28"/>
      <c r="C116" s="24" t="s">
        <v>223</v>
      </c>
      <c r="D116" s="27"/>
      <c r="E116" s="27"/>
      <c r="F116" s="27"/>
      <c r="G116" s="27"/>
      <c r="H116" s="27"/>
      <c r="I116" s="27"/>
      <c r="J116" s="27"/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16.5" customHeight="1">
      <c r="A117" s="27"/>
      <c r="B117" s="28"/>
      <c r="C117" s="27"/>
      <c r="D117" s="27"/>
      <c r="E117" s="210" t="str">
        <f>E11</f>
        <v>S0-2.3 - Bleskozvod</v>
      </c>
      <c r="F117" s="219"/>
      <c r="G117" s="219"/>
      <c r="H117" s="219"/>
      <c r="I117" s="27"/>
      <c r="J117" s="27"/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6.9" customHeight="1">
      <c r="A118" s="27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12" customHeight="1">
      <c r="A119" s="27"/>
      <c r="B119" s="28"/>
      <c r="C119" s="24" t="s">
        <v>17</v>
      </c>
      <c r="D119" s="27"/>
      <c r="E119" s="27"/>
      <c r="F119" s="22" t="str">
        <f>F14</f>
        <v>k.ú. Gemerská Poloma</v>
      </c>
      <c r="G119" s="27"/>
      <c r="H119" s="27"/>
      <c r="I119" s="24" t="s">
        <v>19</v>
      </c>
      <c r="J119" s="50"/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6.9" customHeight="1">
      <c r="A120" s="27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5" s="2" customFormat="1" ht="15.15" customHeight="1">
      <c r="A121" s="27"/>
      <c r="B121" s="28"/>
      <c r="C121" s="24" t="s">
        <v>20</v>
      </c>
      <c r="D121" s="27"/>
      <c r="E121" s="27"/>
      <c r="F121" s="22" t="str">
        <f>E17</f>
        <v>Obec Gemerská Poloma</v>
      </c>
      <c r="G121" s="27"/>
      <c r="H121" s="27"/>
      <c r="I121" s="24" t="s">
        <v>26</v>
      </c>
      <c r="J121" s="25"/>
      <c r="K121" s="27"/>
      <c r="L121" s="3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65" s="2" customFormat="1" ht="15.15" customHeight="1">
      <c r="A122" s="27"/>
      <c r="B122" s="28"/>
      <c r="C122" s="24" t="s">
        <v>24</v>
      </c>
      <c r="D122" s="27"/>
      <c r="E122" s="27"/>
      <c r="F122" s="22" t="str">
        <f>IF(E20="","",E20)</f>
        <v xml:space="preserve"> </v>
      </c>
      <c r="G122" s="27"/>
      <c r="H122" s="27"/>
      <c r="I122" s="24" t="s">
        <v>29</v>
      </c>
      <c r="J122" s="25"/>
      <c r="K122" s="27"/>
      <c r="L122" s="3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  <row r="123" spans="1:65" s="2" customFormat="1" ht="10.35" customHeight="1">
      <c r="A123" s="27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3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  <row r="124" spans="1:65" s="11" customFormat="1" ht="29.25" customHeight="1">
      <c r="A124" s="121"/>
      <c r="B124" s="122"/>
      <c r="C124" s="123" t="s">
        <v>117</v>
      </c>
      <c r="D124" s="124" t="s">
        <v>56</v>
      </c>
      <c r="E124" s="124" t="s">
        <v>52</v>
      </c>
      <c r="F124" s="124" t="s">
        <v>53</v>
      </c>
      <c r="G124" s="124" t="s">
        <v>118</v>
      </c>
      <c r="H124" s="124" t="s">
        <v>119</v>
      </c>
      <c r="I124" s="124" t="s">
        <v>120</v>
      </c>
      <c r="J124" s="125" t="s">
        <v>106</v>
      </c>
      <c r="K124" s="126" t="s">
        <v>121</v>
      </c>
      <c r="L124" s="127"/>
      <c r="M124" s="57" t="s">
        <v>1</v>
      </c>
      <c r="N124" s="58" t="s">
        <v>35</v>
      </c>
      <c r="O124" s="58" t="s">
        <v>122</v>
      </c>
      <c r="P124" s="58" t="s">
        <v>123</v>
      </c>
      <c r="Q124" s="58" t="s">
        <v>124</v>
      </c>
      <c r="R124" s="58" t="s">
        <v>125</v>
      </c>
      <c r="S124" s="58" t="s">
        <v>126</v>
      </c>
      <c r="T124" s="59" t="s">
        <v>127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</row>
    <row r="125" spans="1:65" s="2" customFormat="1" ht="22.95" customHeight="1">
      <c r="A125" s="27"/>
      <c r="B125" s="28"/>
      <c r="C125" s="64" t="s">
        <v>107</v>
      </c>
      <c r="D125" s="27"/>
      <c r="E125" s="27"/>
      <c r="F125" s="27"/>
      <c r="G125" s="27"/>
      <c r="H125" s="27"/>
      <c r="I125" s="27"/>
      <c r="J125" s="128">
        <f>BK125</f>
        <v>0</v>
      </c>
      <c r="K125" s="27"/>
      <c r="L125" s="28"/>
      <c r="M125" s="60"/>
      <c r="N125" s="51"/>
      <c r="O125" s="61"/>
      <c r="P125" s="129">
        <f>P126+P129</f>
        <v>0</v>
      </c>
      <c r="Q125" s="61"/>
      <c r="R125" s="129">
        <f>R126+R129</f>
        <v>0</v>
      </c>
      <c r="S125" s="61"/>
      <c r="T125" s="130">
        <f>T126+T129</f>
        <v>0</v>
      </c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T125" s="15" t="s">
        <v>70</v>
      </c>
      <c r="AU125" s="15" t="s">
        <v>108</v>
      </c>
      <c r="BK125" s="131">
        <f>BK126+BK129</f>
        <v>0</v>
      </c>
    </row>
    <row r="126" spans="1:65" s="12" customFormat="1" ht="25.95" customHeight="1">
      <c r="B126" s="132"/>
      <c r="D126" s="133" t="s">
        <v>70</v>
      </c>
      <c r="E126" s="134" t="s">
        <v>368</v>
      </c>
      <c r="F126" s="134" t="s">
        <v>369</v>
      </c>
      <c r="J126" s="135">
        <f>BK126</f>
        <v>0</v>
      </c>
      <c r="L126" s="132"/>
      <c r="M126" s="136"/>
      <c r="N126" s="137"/>
      <c r="O126" s="137"/>
      <c r="P126" s="138">
        <f>P127</f>
        <v>0</v>
      </c>
      <c r="Q126" s="137"/>
      <c r="R126" s="138">
        <f>R127</f>
        <v>0</v>
      </c>
      <c r="S126" s="137"/>
      <c r="T126" s="139">
        <f>T127</f>
        <v>0</v>
      </c>
      <c r="AR126" s="133" t="s">
        <v>79</v>
      </c>
      <c r="AT126" s="140" t="s">
        <v>70</v>
      </c>
      <c r="AU126" s="140" t="s">
        <v>71</v>
      </c>
      <c r="AY126" s="133" t="s">
        <v>130</v>
      </c>
      <c r="BK126" s="141">
        <f>BK127</f>
        <v>0</v>
      </c>
    </row>
    <row r="127" spans="1:65" s="12" customFormat="1" ht="22.95" customHeight="1">
      <c r="B127" s="132"/>
      <c r="D127" s="133" t="s">
        <v>70</v>
      </c>
      <c r="E127" s="142" t="s">
        <v>370</v>
      </c>
      <c r="F127" s="142" t="s">
        <v>371</v>
      </c>
      <c r="J127" s="143">
        <f>BK127</f>
        <v>0</v>
      </c>
      <c r="L127" s="132"/>
      <c r="M127" s="136"/>
      <c r="N127" s="137"/>
      <c r="O127" s="137"/>
      <c r="P127" s="138">
        <f>P128</f>
        <v>0</v>
      </c>
      <c r="Q127" s="137"/>
      <c r="R127" s="138">
        <f>R128</f>
        <v>0</v>
      </c>
      <c r="S127" s="137"/>
      <c r="T127" s="139">
        <f>T128</f>
        <v>0</v>
      </c>
      <c r="AR127" s="133" t="s">
        <v>79</v>
      </c>
      <c r="AT127" s="140" t="s">
        <v>70</v>
      </c>
      <c r="AU127" s="140" t="s">
        <v>79</v>
      </c>
      <c r="AY127" s="133" t="s">
        <v>130</v>
      </c>
      <c r="BK127" s="141">
        <f>BK128</f>
        <v>0</v>
      </c>
    </row>
    <row r="128" spans="1:65" s="2" customFormat="1" ht="21.75" customHeight="1">
      <c r="A128" s="27"/>
      <c r="B128" s="144"/>
      <c r="C128" s="145" t="s">
        <v>7</v>
      </c>
      <c r="D128" s="145" t="s">
        <v>132</v>
      </c>
      <c r="E128" s="146"/>
      <c r="F128" s="147" t="s">
        <v>372</v>
      </c>
      <c r="G128" s="148" t="s">
        <v>202</v>
      </c>
      <c r="H128" s="149"/>
      <c r="I128" s="150"/>
      <c r="J128" s="150">
        <f>ROUND(I128*H128,2)</f>
        <v>0</v>
      </c>
      <c r="K128" s="151"/>
      <c r="L128" s="28"/>
      <c r="M128" s="152" t="s">
        <v>1</v>
      </c>
      <c r="N128" s="153" t="s">
        <v>37</v>
      </c>
      <c r="O128" s="154">
        <v>0.13400000000000001</v>
      </c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R128" s="156" t="s">
        <v>135</v>
      </c>
      <c r="AT128" s="156" t="s">
        <v>132</v>
      </c>
      <c r="AU128" s="156" t="s">
        <v>87</v>
      </c>
      <c r="AY128" s="15" t="s">
        <v>130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5" t="s">
        <v>87</v>
      </c>
      <c r="BK128" s="157">
        <f>ROUND(I128*H128,2)</f>
        <v>0</v>
      </c>
      <c r="BL128" s="15" t="s">
        <v>135</v>
      </c>
      <c r="BM128" s="156" t="s">
        <v>373</v>
      </c>
    </row>
    <row r="129" spans="1:65" s="12" customFormat="1" ht="25.95" customHeight="1">
      <c r="B129" s="132"/>
      <c r="D129" s="133" t="s">
        <v>70</v>
      </c>
      <c r="E129" s="134" t="s">
        <v>200</v>
      </c>
      <c r="F129" s="134" t="s">
        <v>347</v>
      </c>
      <c r="J129" s="135">
        <f>BK129</f>
        <v>0</v>
      </c>
      <c r="L129" s="132"/>
      <c r="M129" s="136"/>
      <c r="N129" s="137"/>
      <c r="O129" s="137"/>
      <c r="P129" s="138">
        <f>P130+P165</f>
        <v>0</v>
      </c>
      <c r="Q129" s="137"/>
      <c r="R129" s="138">
        <f>R130+R165</f>
        <v>0</v>
      </c>
      <c r="S129" s="137"/>
      <c r="T129" s="139">
        <f>T130+T165</f>
        <v>0</v>
      </c>
      <c r="AR129" s="133" t="s">
        <v>140</v>
      </c>
      <c r="AT129" s="140" t="s">
        <v>70</v>
      </c>
      <c r="AU129" s="140" t="s">
        <v>71</v>
      </c>
      <c r="AY129" s="133" t="s">
        <v>130</v>
      </c>
      <c r="BK129" s="141">
        <f>BK130+BK165</f>
        <v>0</v>
      </c>
    </row>
    <row r="130" spans="1:65" s="12" customFormat="1" ht="22.95" customHeight="1">
      <c r="B130" s="132"/>
      <c r="D130" s="133" t="s">
        <v>70</v>
      </c>
      <c r="E130" s="142" t="s">
        <v>374</v>
      </c>
      <c r="F130" s="142" t="s">
        <v>375</v>
      </c>
      <c r="J130" s="143">
        <f>BK130</f>
        <v>0</v>
      </c>
      <c r="L130" s="132"/>
      <c r="M130" s="136"/>
      <c r="N130" s="137"/>
      <c r="O130" s="137"/>
      <c r="P130" s="138">
        <f>SUM(P131:P164)</f>
        <v>0</v>
      </c>
      <c r="Q130" s="137"/>
      <c r="R130" s="138">
        <f>SUM(R131:R164)</f>
        <v>0</v>
      </c>
      <c r="S130" s="137"/>
      <c r="T130" s="139">
        <f>SUM(T131:T164)</f>
        <v>0</v>
      </c>
      <c r="AR130" s="133" t="s">
        <v>140</v>
      </c>
      <c r="AT130" s="140" t="s">
        <v>70</v>
      </c>
      <c r="AU130" s="140" t="s">
        <v>79</v>
      </c>
      <c r="AY130" s="133" t="s">
        <v>130</v>
      </c>
      <c r="BK130" s="141">
        <f>SUM(BK131:BK164)</f>
        <v>0</v>
      </c>
    </row>
    <row r="131" spans="1:65" s="2" customFormat="1" ht="21.75" customHeight="1">
      <c r="A131" s="27"/>
      <c r="B131" s="144"/>
      <c r="C131" s="145" t="s">
        <v>140</v>
      </c>
      <c r="D131" s="145" t="s">
        <v>132</v>
      </c>
      <c r="E131" s="146"/>
      <c r="F131" s="147" t="s">
        <v>376</v>
      </c>
      <c r="G131" s="148" t="s">
        <v>197</v>
      </c>
      <c r="H131" s="149"/>
      <c r="I131" s="150"/>
      <c r="J131" s="150">
        <f t="shared" ref="J131:J163" si="0">ROUND(I131*H131,2)</f>
        <v>0</v>
      </c>
      <c r="K131" s="151"/>
      <c r="L131" s="28"/>
      <c r="M131" s="152" t="s">
        <v>1</v>
      </c>
      <c r="N131" s="153" t="s">
        <v>37</v>
      </c>
      <c r="O131" s="154">
        <v>7.4999999999999997E-2</v>
      </c>
      <c r="P131" s="154">
        <f t="shared" ref="P131:P163" si="1">O131*H131</f>
        <v>0</v>
      </c>
      <c r="Q131" s="154">
        <v>0</v>
      </c>
      <c r="R131" s="154">
        <f t="shared" ref="R131:R163" si="2">Q131*H131</f>
        <v>0</v>
      </c>
      <c r="S131" s="154">
        <v>0</v>
      </c>
      <c r="T131" s="155">
        <f t="shared" ref="T131:T163" si="3">S131*H131</f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56" t="s">
        <v>353</v>
      </c>
      <c r="AT131" s="156" t="s">
        <v>132</v>
      </c>
      <c r="AU131" s="156" t="s">
        <v>87</v>
      </c>
      <c r="AY131" s="15" t="s">
        <v>130</v>
      </c>
      <c r="BE131" s="157">
        <f t="shared" ref="BE131:BE163" si="4">IF(N131="základná",J131,0)</f>
        <v>0</v>
      </c>
      <c r="BF131" s="157">
        <f t="shared" ref="BF131:BF163" si="5">IF(N131="znížená",J131,0)</f>
        <v>0</v>
      </c>
      <c r="BG131" s="157">
        <f t="shared" ref="BG131:BG163" si="6">IF(N131="zákl. prenesená",J131,0)</f>
        <v>0</v>
      </c>
      <c r="BH131" s="157">
        <f t="shared" ref="BH131:BH163" si="7">IF(N131="zníž. prenesená",J131,0)</f>
        <v>0</v>
      </c>
      <c r="BI131" s="157">
        <f t="shared" ref="BI131:BI163" si="8">IF(N131="nulová",J131,0)</f>
        <v>0</v>
      </c>
      <c r="BJ131" s="15" t="s">
        <v>87</v>
      </c>
      <c r="BK131" s="157">
        <f t="shared" ref="BK131:BK163" si="9">ROUND(I131*H131,2)</f>
        <v>0</v>
      </c>
      <c r="BL131" s="15" t="s">
        <v>353</v>
      </c>
      <c r="BM131" s="156" t="s">
        <v>377</v>
      </c>
    </row>
    <row r="132" spans="1:65" s="2" customFormat="1" ht="16.5" customHeight="1">
      <c r="A132" s="27"/>
      <c r="B132" s="144"/>
      <c r="C132" s="166" t="s">
        <v>188</v>
      </c>
      <c r="D132" s="166" t="s">
        <v>200</v>
      </c>
      <c r="E132" s="167"/>
      <c r="F132" s="168" t="s">
        <v>378</v>
      </c>
      <c r="G132" s="169" t="s">
        <v>202</v>
      </c>
      <c r="H132" s="170"/>
      <c r="I132" s="171"/>
      <c r="J132" s="171">
        <f t="shared" si="0"/>
        <v>0</v>
      </c>
      <c r="K132" s="172"/>
      <c r="L132" s="173"/>
      <c r="M132" s="174" t="s">
        <v>1</v>
      </c>
      <c r="N132" s="175" t="s">
        <v>37</v>
      </c>
      <c r="O132" s="154">
        <v>0</v>
      </c>
      <c r="P132" s="154">
        <f t="shared" si="1"/>
        <v>0</v>
      </c>
      <c r="Q132" s="154">
        <v>1E-4</v>
      </c>
      <c r="R132" s="154">
        <f t="shared" si="2"/>
        <v>0</v>
      </c>
      <c r="S132" s="154">
        <v>0</v>
      </c>
      <c r="T132" s="155">
        <f t="shared" si="3"/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56" t="s">
        <v>357</v>
      </c>
      <c r="AT132" s="156" t="s">
        <v>200</v>
      </c>
      <c r="AU132" s="156" t="s">
        <v>87</v>
      </c>
      <c r="AY132" s="15" t="s">
        <v>130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5" t="s">
        <v>87</v>
      </c>
      <c r="BK132" s="157">
        <f t="shared" si="9"/>
        <v>0</v>
      </c>
      <c r="BL132" s="15" t="s">
        <v>357</v>
      </c>
      <c r="BM132" s="156" t="s">
        <v>379</v>
      </c>
    </row>
    <row r="133" spans="1:65" s="2" customFormat="1" ht="16.5" customHeight="1">
      <c r="A133" s="27"/>
      <c r="B133" s="144"/>
      <c r="C133" s="166" t="s">
        <v>192</v>
      </c>
      <c r="D133" s="166" t="s">
        <v>200</v>
      </c>
      <c r="E133" s="167"/>
      <c r="F133" s="168" t="s">
        <v>380</v>
      </c>
      <c r="G133" s="169" t="s">
        <v>352</v>
      </c>
      <c r="H133" s="170"/>
      <c r="I133" s="171"/>
      <c r="J133" s="171">
        <f t="shared" si="0"/>
        <v>0</v>
      </c>
      <c r="K133" s="172"/>
      <c r="L133" s="173"/>
      <c r="M133" s="174" t="s">
        <v>1</v>
      </c>
      <c r="N133" s="175" t="s">
        <v>37</v>
      </c>
      <c r="O133" s="154">
        <v>0</v>
      </c>
      <c r="P133" s="154">
        <f t="shared" si="1"/>
        <v>0</v>
      </c>
      <c r="Q133" s="154">
        <v>1E-3</v>
      </c>
      <c r="R133" s="154">
        <f t="shared" si="2"/>
        <v>0</v>
      </c>
      <c r="S133" s="154">
        <v>0</v>
      </c>
      <c r="T133" s="155">
        <f t="shared" si="3"/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56" t="s">
        <v>357</v>
      </c>
      <c r="AT133" s="156" t="s">
        <v>200</v>
      </c>
      <c r="AU133" s="156" t="s">
        <v>87</v>
      </c>
      <c r="AY133" s="15" t="s">
        <v>130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5" t="s">
        <v>87</v>
      </c>
      <c r="BK133" s="157">
        <f t="shared" si="9"/>
        <v>0</v>
      </c>
      <c r="BL133" s="15" t="s">
        <v>357</v>
      </c>
      <c r="BM133" s="156" t="s">
        <v>381</v>
      </c>
    </row>
    <row r="134" spans="1:65" s="2" customFormat="1" ht="16.5" customHeight="1">
      <c r="A134" s="27"/>
      <c r="B134" s="144"/>
      <c r="C134" s="166" t="s">
        <v>135</v>
      </c>
      <c r="D134" s="166" t="s">
        <v>200</v>
      </c>
      <c r="E134" s="167"/>
      <c r="F134" s="168" t="s">
        <v>382</v>
      </c>
      <c r="G134" s="169" t="s">
        <v>352</v>
      </c>
      <c r="H134" s="170"/>
      <c r="I134" s="171"/>
      <c r="J134" s="171">
        <f t="shared" si="0"/>
        <v>0</v>
      </c>
      <c r="K134" s="172"/>
      <c r="L134" s="173"/>
      <c r="M134" s="174" t="s">
        <v>1</v>
      </c>
      <c r="N134" s="175" t="s">
        <v>37</v>
      </c>
      <c r="O134" s="154">
        <v>0</v>
      </c>
      <c r="P134" s="154">
        <f t="shared" si="1"/>
        <v>0</v>
      </c>
      <c r="Q134" s="154">
        <v>1E-3</v>
      </c>
      <c r="R134" s="154">
        <f t="shared" si="2"/>
        <v>0</v>
      </c>
      <c r="S134" s="154">
        <v>0</v>
      </c>
      <c r="T134" s="155">
        <f t="shared" si="3"/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56" t="s">
        <v>357</v>
      </c>
      <c r="AT134" s="156" t="s">
        <v>200</v>
      </c>
      <c r="AU134" s="156" t="s">
        <v>87</v>
      </c>
      <c r="AY134" s="15" t="s">
        <v>130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5" t="s">
        <v>87</v>
      </c>
      <c r="BK134" s="157">
        <f t="shared" si="9"/>
        <v>0</v>
      </c>
      <c r="BL134" s="15" t="s">
        <v>357</v>
      </c>
      <c r="BM134" s="156" t="s">
        <v>383</v>
      </c>
    </row>
    <row r="135" spans="1:65" s="2" customFormat="1" ht="16.5" customHeight="1">
      <c r="A135" s="27"/>
      <c r="B135" s="144"/>
      <c r="C135" s="145" t="s">
        <v>79</v>
      </c>
      <c r="D135" s="145" t="s">
        <v>132</v>
      </c>
      <c r="E135" s="146"/>
      <c r="F135" s="147" t="s">
        <v>384</v>
      </c>
      <c r="G135" s="148" t="s">
        <v>202</v>
      </c>
      <c r="H135" s="149"/>
      <c r="I135" s="150"/>
      <c r="J135" s="150">
        <f t="shared" si="0"/>
        <v>0</v>
      </c>
      <c r="K135" s="151"/>
      <c r="L135" s="28"/>
      <c r="M135" s="152" t="s">
        <v>1</v>
      </c>
      <c r="N135" s="153" t="s">
        <v>37</v>
      </c>
      <c r="O135" s="154">
        <v>0.183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56" t="s">
        <v>353</v>
      </c>
      <c r="AT135" s="156" t="s">
        <v>132</v>
      </c>
      <c r="AU135" s="156" t="s">
        <v>87</v>
      </c>
      <c r="AY135" s="15" t="s">
        <v>130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5" t="s">
        <v>87</v>
      </c>
      <c r="BK135" s="157">
        <f t="shared" si="9"/>
        <v>0</v>
      </c>
      <c r="BL135" s="15" t="s">
        <v>353</v>
      </c>
      <c r="BM135" s="156" t="s">
        <v>385</v>
      </c>
    </row>
    <row r="136" spans="1:65" s="2" customFormat="1" ht="16.5" customHeight="1">
      <c r="A136" s="27"/>
      <c r="B136" s="144"/>
      <c r="C136" s="166" t="s">
        <v>87</v>
      </c>
      <c r="D136" s="166" t="s">
        <v>200</v>
      </c>
      <c r="E136" s="167"/>
      <c r="F136" s="168" t="s">
        <v>386</v>
      </c>
      <c r="G136" s="169" t="s">
        <v>352</v>
      </c>
      <c r="H136" s="170"/>
      <c r="I136" s="171"/>
      <c r="J136" s="171">
        <f t="shared" si="0"/>
        <v>0</v>
      </c>
      <c r="K136" s="172"/>
      <c r="L136" s="173"/>
      <c r="M136" s="174" t="s">
        <v>1</v>
      </c>
      <c r="N136" s="175" t="s">
        <v>37</v>
      </c>
      <c r="O136" s="154">
        <v>0</v>
      </c>
      <c r="P136" s="154">
        <f t="shared" si="1"/>
        <v>0</v>
      </c>
      <c r="Q136" s="154">
        <v>1E-3</v>
      </c>
      <c r="R136" s="154">
        <f t="shared" si="2"/>
        <v>0</v>
      </c>
      <c r="S136" s="154">
        <v>0</v>
      </c>
      <c r="T136" s="155">
        <f t="shared" si="3"/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56" t="s">
        <v>357</v>
      </c>
      <c r="AT136" s="156" t="s">
        <v>200</v>
      </c>
      <c r="AU136" s="156" t="s">
        <v>87</v>
      </c>
      <c r="AY136" s="15" t="s">
        <v>130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5" t="s">
        <v>87</v>
      </c>
      <c r="BK136" s="157">
        <f t="shared" si="9"/>
        <v>0</v>
      </c>
      <c r="BL136" s="15" t="s">
        <v>357</v>
      </c>
      <c r="BM136" s="156" t="s">
        <v>387</v>
      </c>
    </row>
    <row r="137" spans="1:65" s="2" customFormat="1" ht="16.5" customHeight="1">
      <c r="A137" s="27"/>
      <c r="B137" s="144"/>
      <c r="C137" s="145" t="s">
        <v>204</v>
      </c>
      <c r="D137" s="145" t="s">
        <v>132</v>
      </c>
      <c r="E137" s="146"/>
      <c r="F137" s="147" t="s">
        <v>388</v>
      </c>
      <c r="G137" s="148" t="s">
        <v>202</v>
      </c>
      <c r="H137" s="149"/>
      <c r="I137" s="150"/>
      <c r="J137" s="150">
        <f t="shared" si="0"/>
        <v>0</v>
      </c>
      <c r="K137" s="151"/>
      <c r="L137" s="28"/>
      <c r="M137" s="152" t="s">
        <v>1</v>
      </c>
      <c r="N137" s="153" t="s">
        <v>37</v>
      </c>
      <c r="O137" s="154">
        <v>0.16700000000000001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56" t="s">
        <v>353</v>
      </c>
      <c r="AT137" s="156" t="s">
        <v>132</v>
      </c>
      <c r="AU137" s="156" t="s">
        <v>87</v>
      </c>
      <c r="AY137" s="15" t="s">
        <v>130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5" t="s">
        <v>87</v>
      </c>
      <c r="BK137" s="157">
        <f t="shared" si="9"/>
        <v>0</v>
      </c>
      <c r="BL137" s="15" t="s">
        <v>353</v>
      </c>
      <c r="BM137" s="156" t="s">
        <v>389</v>
      </c>
    </row>
    <row r="138" spans="1:65" s="2" customFormat="1" ht="16.5" customHeight="1">
      <c r="A138" s="27"/>
      <c r="B138" s="144"/>
      <c r="C138" s="166" t="s">
        <v>207</v>
      </c>
      <c r="D138" s="166" t="s">
        <v>200</v>
      </c>
      <c r="E138" s="167"/>
      <c r="F138" s="168" t="s">
        <v>390</v>
      </c>
      <c r="G138" s="169" t="s">
        <v>202</v>
      </c>
      <c r="H138" s="170"/>
      <c r="I138" s="171"/>
      <c r="J138" s="171">
        <f t="shared" si="0"/>
        <v>0</v>
      </c>
      <c r="K138" s="172"/>
      <c r="L138" s="173"/>
      <c r="M138" s="174" t="s">
        <v>1</v>
      </c>
      <c r="N138" s="175" t="s">
        <v>37</v>
      </c>
      <c r="O138" s="154">
        <v>0</v>
      </c>
      <c r="P138" s="154">
        <f t="shared" si="1"/>
        <v>0</v>
      </c>
      <c r="Q138" s="154">
        <v>2.2000000000000001E-4</v>
      </c>
      <c r="R138" s="154">
        <f t="shared" si="2"/>
        <v>0</v>
      </c>
      <c r="S138" s="154">
        <v>0</v>
      </c>
      <c r="T138" s="155">
        <f t="shared" si="3"/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56" t="s">
        <v>357</v>
      </c>
      <c r="AT138" s="156" t="s">
        <v>200</v>
      </c>
      <c r="AU138" s="156" t="s">
        <v>87</v>
      </c>
      <c r="AY138" s="15" t="s">
        <v>130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5" t="s">
        <v>87</v>
      </c>
      <c r="BK138" s="157">
        <f t="shared" si="9"/>
        <v>0</v>
      </c>
      <c r="BL138" s="15" t="s">
        <v>357</v>
      </c>
      <c r="BM138" s="156" t="s">
        <v>391</v>
      </c>
    </row>
    <row r="139" spans="1:65" s="2" customFormat="1" ht="16.5" customHeight="1">
      <c r="A139" s="27"/>
      <c r="B139" s="144"/>
      <c r="C139" s="145" t="s">
        <v>210</v>
      </c>
      <c r="D139" s="145" t="s">
        <v>132</v>
      </c>
      <c r="E139" s="146"/>
      <c r="F139" s="147" t="s">
        <v>392</v>
      </c>
      <c r="G139" s="148" t="s">
        <v>202</v>
      </c>
      <c r="H139" s="149"/>
      <c r="I139" s="150"/>
      <c r="J139" s="150">
        <f t="shared" si="0"/>
        <v>0</v>
      </c>
      <c r="K139" s="151"/>
      <c r="L139" s="28"/>
      <c r="M139" s="152" t="s">
        <v>1</v>
      </c>
      <c r="N139" s="153" t="s">
        <v>37</v>
      </c>
      <c r="O139" s="154">
        <v>0.16700000000000001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56" t="s">
        <v>353</v>
      </c>
      <c r="AT139" s="156" t="s">
        <v>132</v>
      </c>
      <c r="AU139" s="156" t="s">
        <v>87</v>
      </c>
      <c r="AY139" s="15" t="s">
        <v>130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5" t="s">
        <v>87</v>
      </c>
      <c r="BK139" s="157">
        <f t="shared" si="9"/>
        <v>0</v>
      </c>
      <c r="BL139" s="15" t="s">
        <v>353</v>
      </c>
      <c r="BM139" s="156" t="s">
        <v>393</v>
      </c>
    </row>
    <row r="140" spans="1:65" s="2" customFormat="1" ht="16.5" customHeight="1">
      <c r="A140" s="27"/>
      <c r="B140" s="144"/>
      <c r="C140" s="166" t="s">
        <v>213</v>
      </c>
      <c r="D140" s="166" t="s">
        <v>200</v>
      </c>
      <c r="E140" s="167"/>
      <c r="F140" s="168" t="s">
        <v>394</v>
      </c>
      <c r="G140" s="169" t="s">
        <v>202</v>
      </c>
      <c r="H140" s="170"/>
      <c r="I140" s="171"/>
      <c r="J140" s="171">
        <f t="shared" si="0"/>
        <v>0</v>
      </c>
      <c r="K140" s="172"/>
      <c r="L140" s="173"/>
      <c r="M140" s="174" t="s">
        <v>1</v>
      </c>
      <c r="N140" s="175" t="s">
        <v>37</v>
      </c>
      <c r="O140" s="154">
        <v>0</v>
      </c>
      <c r="P140" s="154">
        <f t="shared" si="1"/>
        <v>0</v>
      </c>
      <c r="Q140" s="154">
        <v>2.9E-4</v>
      </c>
      <c r="R140" s="154">
        <f t="shared" si="2"/>
        <v>0</v>
      </c>
      <c r="S140" s="154">
        <v>0</v>
      </c>
      <c r="T140" s="155">
        <f t="shared" si="3"/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56" t="s">
        <v>357</v>
      </c>
      <c r="AT140" s="156" t="s">
        <v>200</v>
      </c>
      <c r="AU140" s="156" t="s">
        <v>87</v>
      </c>
      <c r="AY140" s="15" t="s">
        <v>130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5" t="s">
        <v>87</v>
      </c>
      <c r="BK140" s="157">
        <f t="shared" si="9"/>
        <v>0</v>
      </c>
      <c r="BL140" s="15" t="s">
        <v>357</v>
      </c>
      <c r="BM140" s="156" t="s">
        <v>395</v>
      </c>
    </row>
    <row r="141" spans="1:65" s="2" customFormat="1" ht="16.5" customHeight="1">
      <c r="A141" s="27"/>
      <c r="B141" s="144"/>
      <c r="C141" s="145" t="s">
        <v>219</v>
      </c>
      <c r="D141" s="145" t="s">
        <v>132</v>
      </c>
      <c r="E141" s="146"/>
      <c r="F141" s="147" t="s">
        <v>396</v>
      </c>
      <c r="G141" s="148" t="s">
        <v>202</v>
      </c>
      <c r="H141" s="149"/>
      <c r="I141" s="150"/>
      <c r="J141" s="150">
        <f t="shared" si="0"/>
        <v>0</v>
      </c>
      <c r="K141" s="151"/>
      <c r="L141" s="28"/>
      <c r="M141" s="152" t="s">
        <v>1</v>
      </c>
      <c r="N141" s="153" t="s">
        <v>37</v>
      </c>
      <c r="O141" s="154">
        <v>0.16700000000000001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56" t="s">
        <v>353</v>
      </c>
      <c r="AT141" s="156" t="s">
        <v>132</v>
      </c>
      <c r="AU141" s="156" t="s">
        <v>87</v>
      </c>
      <c r="AY141" s="15" t="s">
        <v>130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5" t="s">
        <v>87</v>
      </c>
      <c r="BK141" s="157">
        <f t="shared" si="9"/>
        <v>0</v>
      </c>
      <c r="BL141" s="15" t="s">
        <v>353</v>
      </c>
      <c r="BM141" s="156" t="s">
        <v>397</v>
      </c>
    </row>
    <row r="142" spans="1:65" s="2" customFormat="1" ht="16.5" customHeight="1">
      <c r="A142" s="27"/>
      <c r="B142" s="144"/>
      <c r="C142" s="166" t="s">
        <v>281</v>
      </c>
      <c r="D142" s="166" t="s">
        <v>200</v>
      </c>
      <c r="E142" s="167"/>
      <c r="F142" s="168" t="s">
        <v>398</v>
      </c>
      <c r="G142" s="169" t="s">
        <v>202</v>
      </c>
      <c r="H142" s="170"/>
      <c r="I142" s="171"/>
      <c r="J142" s="171">
        <f t="shared" si="0"/>
        <v>0</v>
      </c>
      <c r="K142" s="172"/>
      <c r="L142" s="173"/>
      <c r="M142" s="174" t="s">
        <v>1</v>
      </c>
      <c r="N142" s="175" t="s">
        <v>37</v>
      </c>
      <c r="O142" s="154">
        <v>0</v>
      </c>
      <c r="P142" s="154">
        <f t="shared" si="1"/>
        <v>0</v>
      </c>
      <c r="Q142" s="154">
        <v>1.7000000000000001E-4</v>
      </c>
      <c r="R142" s="154">
        <f t="shared" si="2"/>
        <v>0</v>
      </c>
      <c r="S142" s="154">
        <v>0</v>
      </c>
      <c r="T142" s="155">
        <f t="shared" si="3"/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56" t="s">
        <v>357</v>
      </c>
      <c r="AT142" s="156" t="s">
        <v>200</v>
      </c>
      <c r="AU142" s="156" t="s">
        <v>87</v>
      </c>
      <c r="AY142" s="15" t="s">
        <v>130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5" t="s">
        <v>87</v>
      </c>
      <c r="BK142" s="157">
        <f t="shared" si="9"/>
        <v>0</v>
      </c>
      <c r="BL142" s="15" t="s">
        <v>357</v>
      </c>
      <c r="BM142" s="156" t="s">
        <v>399</v>
      </c>
    </row>
    <row r="143" spans="1:65" s="2" customFormat="1" ht="21.75" customHeight="1">
      <c r="A143" s="27"/>
      <c r="B143" s="144"/>
      <c r="C143" s="166" t="s">
        <v>284</v>
      </c>
      <c r="D143" s="166" t="s">
        <v>200</v>
      </c>
      <c r="E143" s="167"/>
      <c r="F143" s="168" t="s">
        <v>400</v>
      </c>
      <c r="G143" s="169" t="s">
        <v>202</v>
      </c>
      <c r="H143" s="170"/>
      <c r="I143" s="171"/>
      <c r="J143" s="171">
        <f t="shared" si="0"/>
        <v>0</v>
      </c>
      <c r="K143" s="172"/>
      <c r="L143" s="173"/>
      <c r="M143" s="174" t="s">
        <v>1</v>
      </c>
      <c r="N143" s="175" t="s">
        <v>37</v>
      </c>
      <c r="O143" s="154">
        <v>0</v>
      </c>
      <c r="P143" s="154">
        <f t="shared" si="1"/>
        <v>0</v>
      </c>
      <c r="Q143" s="154">
        <v>2.2000000000000001E-4</v>
      </c>
      <c r="R143" s="154">
        <f t="shared" si="2"/>
        <v>0</v>
      </c>
      <c r="S143" s="154">
        <v>0</v>
      </c>
      <c r="T143" s="155">
        <f t="shared" si="3"/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56" t="s">
        <v>357</v>
      </c>
      <c r="AT143" s="156" t="s">
        <v>200</v>
      </c>
      <c r="AU143" s="156" t="s">
        <v>87</v>
      </c>
      <c r="AY143" s="15" t="s">
        <v>130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5" t="s">
        <v>87</v>
      </c>
      <c r="BK143" s="157">
        <f t="shared" si="9"/>
        <v>0</v>
      </c>
      <c r="BL143" s="15" t="s">
        <v>357</v>
      </c>
      <c r="BM143" s="156" t="s">
        <v>401</v>
      </c>
    </row>
    <row r="144" spans="1:65" s="2" customFormat="1" ht="16.5" customHeight="1">
      <c r="A144" s="27"/>
      <c r="B144" s="144"/>
      <c r="C144" s="145" t="s">
        <v>148</v>
      </c>
      <c r="D144" s="145" t="s">
        <v>132</v>
      </c>
      <c r="E144" s="146"/>
      <c r="F144" s="147" t="s">
        <v>402</v>
      </c>
      <c r="G144" s="148" t="s">
        <v>202</v>
      </c>
      <c r="H144" s="149"/>
      <c r="I144" s="150"/>
      <c r="J144" s="150">
        <f t="shared" si="0"/>
        <v>0</v>
      </c>
      <c r="K144" s="151"/>
      <c r="L144" s="28"/>
      <c r="M144" s="152" t="s">
        <v>1</v>
      </c>
      <c r="N144" s="153" t="s">
        <v>37</v>
      </c>
      <c r="O144" s="154">
        <v>0.71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56" t="s">
        <v>353</v>
      </c>
      <c r="AT144" s="156" t="s">
        <v>132</v>
      </c>
      <c r="AU144" s="156" t="s">
        <v>87</v>
      </c>
      <c r="AY144" s="15" t="s">
        <v>130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5" t="s">
        <v>87</v>
      </c>
      <c r="BK144" s="157">
        <f t="shared" si="9"/>
        <v>0</v>
      </c>
      <c r="BL144" s="15" t="s">
        <v>353</v>
      </c>
      <c r="BM144" s="156" t="s">
        <v>403</v>
      </c>
    </row>
    <row r="145" spans="1:65" s="2" customFormat="1" ht="16.5" customHeight="1">
      <c r="A145" s="27"/>
      <c r="B145" s="144"/>
      <c r="C145" s="166" t="s">
        <v>151</v>
      </c>
      <c r="D145" s="166" t="s">
        <v>200</v>
      </c>
      <c r="E145" s="167"/>
      <c r="F145" s="168" t="s">
        <v>404</v>
      </c>
      <c r="G145" s="169" t="s">
        <v>202</v>
      </c>
      <c r="H145" s="170"/>
      <c r="I145" s="171"/>
      <c r="J145" s="171">
        <f t="shared" si="0"/>
        <v>0</v>
      </c>
      <c r="K145" s="172"/>
      <c r="L145" s="173"/>
      <c r="M145" s="174" t="s">
        <v>1</v>
      </c>
      <c r="N145" s="175" t="s">
        <v>37</v>
      </c>
      <c r="O145" s="154">
        <v>0</v>
      </c>
      <c r="P145" s="154">
        <f t="shared" si="1"/>
        <v>0</v>
      </c>
      <c r="Q145" s="154">
        <v>1.4599999999999999E-3</v>
      </c>
      <c r="R145" s="154">
        <f t="shared" si="2"/>
        <v>0</v>
      </c>
      <c r="S145" s="154">
        <v>0</v>
      </c>
      <c r="T145" s="155">
        <f t="shared" si="3"/>
        <v>0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56" t="s">
        <v>357</v>
      </c>
      <c r="AT145" s="156" t="s">
        <v>200</v>
      </c>
      <c r="AU145" s="156" t="s">
        <v>87</v>
      </c>
      <c r="AY145" s="15" t="s">
        <v>130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5" t="s">
        <v>87</v>
      </c>
      <c r="BK145" s="157">
        <f t="shared" si="9"/>
        <v>0</v>
      </c>
      <c r="BL145" s="15" t="s">
        <v>357</v>
      </c>
      <c r="BM145" s="156" t="s">
        <v>405</v>
      </c>
    </row>
    <row r="146" spans="1:65" s="2" customFormat="1" ht="16.5" customHeight="1">
      <c r="A146" s="27"/>
      <c r="B146" s="144"/>
      <c r="C146" s="166" t="s">
        <v>154</v>
      </c>
      <c r="D146" s="166" t="s">
        <v>200</v>
      </c>
      <c r="E146" s="167"/>
      <c r="F146" s="168" t="s">
        <v>406</v>
      </c>
      <c r="G146" s="169" t="s">
        <v>202</v>
      </c>
      <c r="H146" s="170"/>
      <c r="I146" s="171"/>
      <c r="J146" s="171">
        <f t="shared" si="0"/>
        <v>0</v>
      </c>
      <c r="K146" s="172"/>
      <c r="L146" s="173"/>
      <c r="M146" s="174" t="s">
        <v>1</v>
      </c>
      <c r="N146" s="175" t="s">
        <v>37</v>
      </c>
      <c r="O146" s="154">
        <v>0</v>
      </c>
      <c r="P146" s="154">
        <f t="shared" si="1"/>
        <v>0</v>
      </c>
      <c r="Q146" s="154">
        <v>3.0000000000000001E-5</v>
      </c>
      <c r="R146" s="154">
        <f t="shared" si="2"/>
        <v>0</v>
      </c>
      <c r="S146" s="154">
        <v>0</v>
      </c>
      <c r="T146" s="155">
        <f t="shared" si="3"/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56" t="s">
        <v>357</v>
      </c>
      <c r="AT146" s="156" t="s">
        <v>200</v>
      </c>
      <c r="AU146" s="156" t="s">
        <v>87</v>
      </c>
      <c r="AY146" s="15" t="s">
        <v>130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5" t="s">
        <v>87</v>
      </c>
      <c r="BK146" s="157">
        <f t="shared" si="9"/>
        <v>0</v>
      </c>
      <c r="BL146" s="15" t="s">
        <v>357</v>
      </c>
      <c r="BM146" s="156" t="s">
        <v>407</v>
      </c>
    </row>
    <row r="147" spans="1:65" s="2" customFormat="1" ht="16.5" customHeight="1">
      <c r="A147" s="27"/>
      <c r="B147" s="144"/>
      <c r="C147" s="166" t="s">
        <v>157</v>
      </c>
      <c r="D147" s="166" t="s">
        <v>200</v>
      </c>
      <c r="E147" s="167"/>
      <c r="F147" s="168" t="s">
        <v>408</v>
      </c>
      <c r="G147" s="169" t="s">
        <v>202</v>
      </c>
      <c r="H147" s="170"/>
      <c r="I147" s="171"/>
      <c r="J147" s="171">
        <f t="shared" si="0"/>
        <v>0</v>
      </c>
      <c r="K147" s="172"/>
      <c r="L147" s="173"/>
      <c r="M147" s="174" t="s">
        <v>1</v>
      </c>
      <c r="N147" s="175" t="s">
        <v>37</v>
      </c>
      <c r="O147" s="154">
        <v>0</v>
      </c>
      <c r="P147" s="154">
        <f t="shared" si="1"/>
        <v>0</v>
      </c>
      <c r="Q147" s="154">
        <v>3.0000000000000001E-5</v>
      </c>
      <c r="R147" s="154">
        <f t="shared" si="2"/>
        <v>0</v>
      </c>
      <c r="S147" s="154">
        <v>0</v>
      </c>
      <c r="T147" s="155">
        <f t="shared" si="3"/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56" t="s">
        <v>357</v>
      </c>
      <c r="AT147" s="156" t="s">
        <v>200</v>
      </c>
      <c r="AU147" s="156" t="s">
        <v>87</v>
      </c>
      <c r="AY147" s="15" t="s">
        <v>130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5" t="s">
        <v>87</v>
      </c>
      <c r="BK147" s="157">
        <f t="shared" si="9"/>
        <v>0</v>
      </c>
      <c r="BL147" s="15" t="s">
        <v>357</v>
      </c>
      <c r="BM147" s="156" t="s">
        <v>409</v>
      </c>
    </row>
    <row r="148" spans="1:65" s="2" customFormat="1" ht="16.5" customHeight="1">
      <c r="A148" s="27"/>
      <c r="B148" s="144"/>
      <c r="C148" s="166" t="s">
        <v>161</v>
      </c>
      <c r="D148" s="166" t="s">
        <v>200</v>
      </c>
      <c r="E148" s="167"/>
      <c r="F148" s="168" t="s">
        <v>410</v>
      </c>
      <c r="G148" s="169" t="s">
        <v>202</v>
      </c>
      <c r="H148" s="170"/>
      <c r="I148" s="171"/>
      <c r="J148" s="171">
        <f t="shared" si="0"/>
        <v>0</v>
      </c>
      <c r="K148" s="172"/>
      <c r="L148" s="173"/>
      <c r="M148" s="174" t="s">
        <v>1</v>
      </c>
      <c r="N148" s="175" t="s">
        <v>37</v>
      </c>
      <c r="O148" s="154">
        <v>0</v>
      </c>
      <c r="P148" s="154">
        <f t="shared" si="1"/>
        <v>0</v>
      </c>
      <c r="Q148" s="154">
        <v>3.0000000000000001E-5</v>
      </c>
      <c r="R148" s="154">
        <f t="shared" si="2"/>
        <v>0</v>
      </c>
      <c r="S148" s="154">
        <v>0</v>
      </c>
      <c r="T148" s="155">
        <f t="shared" si="3"/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56" t="s">
        <v>357</v>
      </c>
      <c r="AT148" s="156" t="s">
        <v>200</v>
      </c>
      <c r="AU148" s="156" t="s">
        <v>87</v>
      </c>
      <c r="AY148" s="15" t="s">
        <v>130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5" t="s">
        <v>87</v>
      </c>
      <c r="BK148" s="157">
        <f t="shared" si="9"/>
        <v>0</v>
      </c>
      <c r="BL148" s="15" t="s">
        <v>357</v>
      </c>
      <c r="BM148" s="156" t="s">
        <v>411</v>
      </c>
    </row>
    <row r="149" spans="1:65" s="2" customFormat="1" ht="16.5" customHeight="1">
      <c r="A149" s="27"/>
      <c r="B149" s="144"/>
      <c r="C149" s="145" t="s">
        <v>166</v>
      </c>
      <c r="D149" s="145" t="s">
        <v>132</v>
      </c>
      <c r="E149" s="146"/>
      <c r="F149" s="147" t="s">
        <v>412</v>
      </c>
      <c r="G149" s="148" t="s">
        <v>202</v>
      </c>
      <c r="H149" s="149"/>
      <c r="I149" s="150"/>
      <c r="J149" s="150">
        <f t="shared" si="0"/>
        <v>0</v>
      </c>
      <c r="K149" s="151"/>
      <c r="L149" s="28"/>
      <c r="M149" s="152" t="s">
        <v>1</v>
      </c>
      <c r="N149" s="153" t="s">
        <v>37</v>
      </c>
      <c r="O149" s="154">
        <v>0.32100000000000001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56" t="s">
        <v>353</v>
      </c>
      <c r="AT149" s="156" t="s">
        <v>132</v>
      </c>
      <c r="AU149" s="156" t="s">
        <v>87</v>
      </c>
      <c r="AY149" s="15" t="s">
        <v>130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5" t="s">
        <v>87</v>
      </c>
      <c r="BK149" s="157">
        <f t="shared" si="9"/>
        <v>0</v>
      </c>
      <c r="BL149" s="15" t="s">
        <v>353</v>
      </c>
      <c r="BM149" s="156" t="s">
        <v>413</v>
      </c>
    </row>
    <row r="150" spans="1:65" s="2" customFormat="1" ht="21.75" customHeight="1">
      <c r="A150" s="27"/>
      <c r="B150" s="144"/>
      <c r="C150" s="166" t="s">
        <v>170</v>
      </c>
      <c r="D150" s="166" t="s">
        <v>200</v>
      </c>
      <c r="E150" s="167"/>
      <c r="F150" s="168" t="s">
        <v>414</v>
      </c>
      <c r="G150" s="169" t="s">
        <v>202</v>
      </c>
      <c r="H150" s="170"/>
      <c r="I150" s="171"/>
      <c r="J150" s="171">
        <f t="shared" si="0"/>
        <v>0</v>
      </c>
      <c r="K150" s="172"/>
      <c r="L150" s="173"/>
      <c r="M150" s="174" t="s">
        <v>1</v>
      </c>
      <c r="N150" s="175" t="s">
        <v>37</v>
      </c>
      <c r="O150" s="154">
        <v>0</v>
      </c>
      <c r="P150" s="154">
        <f t="shared" si="1"/>
        <v>0</v>
      </c>
      <c r="Q150" s="154">
        <v>2.4000000000000001E-4</v>
      </c>
      <c r="R150" s="154">
        <f t="shared" si="2"/>
        <v>0</v>
      </c>
      <c r="S150" s="154">
        <v>0</v>
      </c>
      <c r="T150" s="155">
        <f t="shared" si="3"/>
        <v>0</v>
      </c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R150" s="156" t="s">
        <v>357</v>
      </c>
      <c r="AT150" s="156" t="s">
        <v>200</v>
      </c>
      <c r="AU150" s="156" t="s">
        <v>87</v>
      </c>
      <c r="AY150" s="15" t="s">
        <v>130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5" t="s">
        <v>87</v>
      </c>
      <c r="BK150" s="157">
        <f t="shared" si="9"/>
        <v>0</v>
      </c>
      <c r="BL150" s="15" t="s">
        <v>357</v>
      </c>
      <c r="BM150" s="156" t="s">
        <v>415</v>
      </c>
    </row>
    <row r="151" spans="1:65" s="2" customFormat="1" ht="21.75" customHeight="1">
      <c r="A151" s="27"/>
      <c r="B151" s="144"/>
      <c r="C151" s="166" t="s">
        <v>173</v>
      </c>
      <c r="D151" s="166" t="s">
        <v>200</v>
      </c>
      <c r="E151" s="167"/>
      <c r="F151" s="168" t="s">
        <v>416</v>
      </c>
      <c r="G151" s="169" t="s">
        <v>202</v>
      </c>
      <c r="H151" s="170"/>
      <c r="I151" s="171"/>
      <c r="J151" s="171">
        <f t="shared" si="0"/>
        <v>0</v>
      </c>
      <c r="K151" s="172"/>
      <c r="L151" s="173"/>
      <c r="M151" s="174" t="s">
        <v>1</v>
      </c>
      <c r="N151" s="175" t="s">
        <v>37</v>
      </c>
      <c r="O151" s="154">
        <v>0</v>
      </c>
      <c r="P151" s="154">
        <f t="shared" si="1"/>
        <v>0</v>
      </c>
      <c r="Q151" s="154">
        <v>3.2000000000000003E-4</v>
      </c>
      <c r="R151" s="154">
        <f t="shared" si="2"/>
        <v>0</v>
      </c>
      <c r="S151" s="154">
        <v>0</v>
      </c>
      <c r="T151" s="155">
        <f t="shared" si="3"/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56" t="s">
        <v>357</v>
      </c>
      <c r="AT151" s="156" t="s">
        <v>200</v>
      </c>
      <c r="AU151" s="156" t="s">
        <v>87</v>
      </c>
      <c r="AY151" s="15" t="s">
        <v>130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5" t="s">
        <v>87</v>
      </c>
      <c r="BK151" s="157">
        <f t="shared" si="9"/>
        <v>0</v>
      </c>
      <c r="BL151" s="15" t="s">
        <v>357</v>
      </c>
      <c r="BM151" s="156" t="s">
        <v>417</v>
      </c>
    </row>
    <row r="152" spans="1:65" s="2" customFormat="1" ht="21.75" customHeight="1">
      <c r="A152" s="27"/>
      <c r="B152" s="144"/>
      <c r="C152" s="145" t="s">
        <v>316</v>
      </c>
      <c r="D152" s="145" t="s">
        <v>132</v>
      </c>
      <c r="E152" s="146"/>
      <c r="F152" s="147" t="s">
        <v>418</v>
      </c>
      <c r="G152" s="148" t="s">
        <v>197</v>
      </c>
      <c r="H152" s="149"/>
      <c r="I152" s="150"/>
      <c r="J152" s="150">
        <f t="shared" si="0"/>
        <v>0</v>
      </c>
      <c r="K152" s="151"/>
      <c r="L152" s="28"/>
      <c r="M152" s="152" t="s">
        <v>1</v>
      </c>
      <c r="N152" s="153" t="s">
        <v>37</v>
      </c>
      <c r="O152" s="154">
        <v>0.125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R152" s="156" t="s">
        <v>135</v>
      </c>
      <c r="AT152" s="156" t="s">
        <v>132</v>
      </c>
      <c r="AU152" s="156" t="s">
        <v>87</v>
      </c>
      <c r="AY152" s="15" t="s">
        <v>130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5" t="s">
        <v>87</v>
      </c>
      <c r="BK152" s="157">
        <f t="shared" si="9"/>
        <v>0</v>
      </c>
      <c r="BL152" s="15" t="s">
        <v>135</v>
      </c>
      <c r="BM152" s="156" t="s">
        <v>419</v>
      </c>
    </row>
    <row r="153" spans="1:65" s="2" customFormat="1" ht="16.5" customHeight="1">
      <c r="A153" s="27"/>
      <c r="B153" s="144"/>
      <c r="C153" s="145" t="s">
        <v>176</v>
      </c>
      <c r="D153" s="145" t="s">
        <v>132</v>
      </c>
      <c r="E153" s="146"/>
      <c r="F153" s="147" t="s">
        <v>420</v>
      </c>
      <c r="G153" s="148" t="s">
        <v>202</v>
      </c>
      <c r="H153" s="149"/>
      <c r="I153" s="150"/>
      <c r="J153" s="150">
        <f t="shared" si="0"/>
        <v>0</v>
      </c>
      <c r="K153" s="151"/>
      <c r="L153" s="28"/>
      <c r="M153" s="152" t="s">
        <v>1</v>
      </c>
      <c r="N153" s="153" t="s">
        <v>37</v>
      </c>
      <c r="O153" s="154">
        <v>0.11700000000000001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56" t="s">
        <v>353</v>
      </c>
      <c r="AT153" s="156" t="s">
        <v>132</v>
      </c>
      <c r="AU153" s="156" t="s">
        <v>87</v>
      </c>
      <c r="AY153" s="15" t="s">
        <v>130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5" t="s">
        <v>87</v>
      </c>
      <c r="BK153" s="157">
        <f t="shared" si="9"/>
        <v>0</v>
      </c>
      <c r="BL153" s="15" t="s">
        <v>353</v>
      </c>
      <c r="BM153" s="156" t="s">
        <v>421</v>
      </c>
    </row>
    <row r="154" spans="1:65" s="2" customFormat="1" ht="21.75" customHeight="1">
      <c r="A154" s="27"/>
      <c r="B154" s="144"/>
      <c r="C154" s="166" t="s">
        <v>296</v>
      </c>
      <c r="D154" s="166" t="s">
        <v>200</v>
      </c>
      <c r="E154" s="167"/>
      <c r="F154" s="168" t="s">
        <v>422</v>
      </c>
      <c r="G154" s="169" t="s">
        <v>202</v>
      </c>
      <c r="H154" s="170"/>
      <c r="I154" s="171"/>
      <c r="J154" s="171">
        <f t="shared" si="0"/>
        <v>0</v>
      </c>
      <c r="K154" s="172"/>
      <c r="L154" s="173"/>
      <c r="M154" s="174" t="s">
        <v>1</v>
      </c>
      <c r="N154" s="175" t="s">
        <v>37</v>
      </c>
      <c r="O154" s="154">
        <v>0</v>
      </c>
      <c r="P154" s="154">
        <f t="shared" si="1"/>
        <v>0</v>
      </c>
      <c r="Q154" s="154">
        <v>1E-4</v>
      </c>
      <c r="R154" s="154">
        <f t="shared" si="2"/>
        <v>0</v>
      </c>
      <c r="S154" s="154">
        <v>0</v>
      </c>
      <c r="T154" s="155">
        <f t="shared" si="3"/>
        <v>0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R154" s="156" t="s">
        <v>357</v>
      </c>
      <c r="AT154" s="156" t="s">
        <v>200</v>
      </c>
      <c r="AU154" s="156" t="s">
        <v>87</v>
      </c>
      <c r="AY154" s="15" t="s">
        <v>130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5" t="s">
        <v>87</v>
      </c>
      <c r="BK154" s="157">
        <f t="shared" si="9"/>
        <v>0</v>
      </c>
      <c r="BL154" s="15" t="s">
        <v>357</v>
      </c>
      <c r="BM154" s="156" t="s">
        <v>423</v>
      </c>
    </row>
    <row r="155" spans="1:65" s="2" customFormat="1" ht="21.75" customHeight="1">
      <c r="A155" s="27"/>
      <c r="B155" s="144"/>
      <c r="C155" s="166" t="s">
        <v>179</v>
      </c>
      <c r="D155" s="166" t="s">
        <v>200</v>
      </c>
      <c r="E155" s="167"/>
      <c r="F155" s="168" t="s">
        <v>424</v>
      </c>
      <c r="G155" s="169" t="s">
        <v>202</v>
      </c>
      <c r="H155" s="170"/>
      <c r="I155" s="171"/>
      <c r="J155" s="171">
        <f t="shared" si="0"/>
        <v>0</v>
      </c>
      <c r="K155" s="172"/>
      <c r="L155" s="173"/>
      <c r="M155" s="174" t="s">
        <v>1</v>
      </c>
      <c r="N155" s="175" t="s">
        <v>37</v>
      </c>
      <c r="O155" s="154">
        <v>0</v>
      </c>
      <c r="P155" s="154">
        <f t="shared" si="1"/>
        <v>0</v>
      </c>
      <c r="Q155" s="154">
        <v>1E-4</v>
      </c>
      <c r="R155" s="154">
        <f t="shared" si="2"/>
        <v>0</v>
      </c>
      <c r="S155" s="154">
        <v>0</v>
      </c>
      <c r="T155" s="155">
        <f t="shared" si="3"/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56" t="s">
        <v>357</v>
      </c>
      <c r="AT155" s="156" t="s">
        <v>200</v>
      </c>
      <c r="AU155" s="156" t="s">
        <v>87</v>
      </c>
      <c r="AY155" s="15" t="s">
        <v>130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5" t="s">
        <v>87</v>
      </c>
      <c r="BK155" s="157">
        <f t="shared" si="9"/>
        <v>0</v>
      </c>
      <c r="BL155" s="15" t="s">
        <v>357</v>
      </c>
      <c r="BM155" s="156" t="s">
        <v>425</v>
      </c>
    </row>
    <row r="156" spans="1:65" s="2" customFormat="1" ht="16.5" customHeight="1">
      <c r="A156" s="27"/>
      <c r="B156" s="144"/>
      <c r="C156" s="145" t="s">
        <v>182</v>
      </c>
      <c r="D156" s="145" t="s">
        <v>132</v>
      </c>
      <c r="E156" s="146"/>
      <c r="F156" s="147" t="s">
        <v>426</v>
      </c>
      <c r="G156" s="148" t="s">
        <v>202</v>
      </c>
      <c r="H156" s="149"/>
      <c r="I156" s="150"/>
      <c r="J156" s="150">
        <f t="shared" si="0"/>
        <v>0</v>
      </c>
      <c r="K156" s="151"/>
      <c r="L156" s="28"/>
      <c r="M156" s="152" t="s">
        <v>1</v>
      </c>
      <c r="N156" s="153" t="s">
        <v>37</v>
      </c>
      <c r="O156" s="154">
        <v>0.16700000000000001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56" t="s">
        <v>353</v>
      </c>
      <c r="AT156" s="156" t="s">
        <v>132</v>
      </c>
      <c r="AU156" s="156" t="s">
        <v>87</v>
      </c>
      <c r="AY156" s="15" t="s">
        <v>130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5" t="s">
        <v>87</v>
      </c>
      <c r="BK156" s="157">
        <f t="shared" si="9"/>
        <v>0</v>
      </c>
      <c r="BL156" s="15" t="s">
        <v>353</v>
      </c>
      <c r="BM156" s="156" t="s">
        <v>427</v>
      </c>
    </row>
    <row r="157" spans="1:65" s="2" customFormat="1" ht="21.75" customHeight="1">
      <c r="A157" s="27"/>
      <c r="B157" s="144"/>
      <c r="C157" s="166" t="s">
        <v>185</v>
      </c>
      <c r="D157" s="166" t="s">
        <v>200</v>
      </c>
      <c r="E157" s="167"/>
      <c r="F157" s="168" t="s">
        <v>428</v>
      </c>
      <c r="G157" s="169" t="s">
        <v>202</v>
      </c>
      <c r="H157" s="170"/>
      <c r="I157" s="171"/>
      <c r="J157" s="171">
        <f t="shared" si="0"/>
        <v>0</v>
      </c>
      <c r="K157" s="172"/>
      <c r="L157" s="173"/>
      <c r="M157" s="174" t="s">
        <v>1</v>
      </c>
      <c r="N157" s="175" t="s">
        <v>37</v>
      </c>
      <c r="O157" s="154">
        <v>0</v>
      </c>
      <c r="P157" s="154">
        <f t="shared" si="1"/>
        <v>0</v>
      </c>
      <c r="Q157" s="154">
        <v>1E-4</v>
      </c>
      <c r="R157" s="154">
        <f t="shared" si="2"/>
        <v>0</v>
      </c>
      <c r="S157" s="154">
        <v>0</v>
      </c>
      <c r="T157" s="155">
        <f t="shared" si="3"/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56" t="s">
        <v>357</v>
      </c>
      <c r="AT157" s="156" t="s">
        <v>200</v>
      </c>
      <c r="AU157" s="156" t="s">
        <v>87</v>
      </c>
      <c r="AY157" s="15" t="s">
        <v>130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5" t="s">
        <v>87</v>
      </c>
      <c r="BK157" s="157">
        <f t="shared" si="9"/>
        <v>0</v>
      </c>
      <c r="BL157" s="15" t="s">
        <v>357</v>
      </c>
      <c r="BM157" s="156" t="s">
        <v>429</v>
      </c>
    </row>
    <row r="158" spans="1:65" s="2" customFormat="1" ht="21.75" customHeight="1">
      <c r="A158" s="27"/>
      <c r="B158" s="144"/>
      <c r="C158" s="145" t="s">
        <v>290</v>
      </c>
      <c r="D158" s="145" t="s">
        <v>132</v>
      </c>
      <c r="E158" s="146"/>
      <c r="F158" s="147" t="s">
        <v>430</v>
      </c>
      <c r="G158" s="148" t="s">
        <v>202</v>
      </c>
      <c r="H158" s="149"/>
      <c r="I158" s="150"/>
      <c r="J158" s="150">
        <f t="shared" si="0"/>
        <v>0</v>
      </c>
      <c r="K158" s="151"/>
      <c r="L158" s="28"/>
      <c r="M158" s="152" t="s">
        <v>1</v>
      </c>
      <c r="N158" s="153" t="s">
        <v>37</v>
      </c>
      <c r="O158" s="154">
        <v>0.1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56" t="s">
        <v>353</v>
      </c>
      <c r="AT158" s="156" t="s">
        <v>132</v>
      </c>
      <c r="AU158" s="156" t="s">
        <v>87</v>
      </c>
      <c r="AY158" s="15" t="s">
        <v>130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5" t="s">
        <v>87</v>
      </c>
      <c r="BK158" s="157">
        <f t="shared" si="9"/>
        <v>0</v>
      </c>
      <c r="BL158" s="15" t="s">
        <v>353</v>
      </c>
      <c r="BM158" s="156" t="s">
        <v>431</v>
      </c>
    </row>
    <row r="159" spans="1:65" s="2" customFormat="1" ht="21.75" customHeight="1">
      <c r="A159" s="27"/>
      <c r="B159" s="144"/>
      <c r="C159" s="166" t="s">
        <v>293</v>
      </c>
      <c r="D159" s="166" t="s">
        <v>200</v>
      </c>
      <c r="E159" s="167"/>
      <c r="F159" s="168" t="s">
        <v>432</v>
      </c>
      <c r="G159" s="169" t="s">
        <v>202</v>
      </c>
      <c r="H159" s="170"/>
      <c r="I159" s="171"/>
      <c r="J159" s="171">
        <f t="shared" si="0"/>
        <v>0</v>
      </c>
      <c r="K159" s="172"/>
      <c r="L159" s="173"/>
      <c r="M159" s="174" t="s">
        <v>1</v>
      </c>
      <c r="N159" s="175" t="s">
        <v>37</v>
      </c>
      <c r="O159" s="154">
        <v>0</v>
      </c>
      <c r="P159" s="154">
        <f t="shared" si="1"/>
        <v>0</v>
      </c>
      <c r="Q159" s="154">
        <v>1.9000000000000001E-4</v>
      </c>
      <c r="R159" s="154">
        <f t="shared" si="2"/>
        <v>0</v>
      </c>
      <c r="S159" s="154">
        <v>0</v>
      </c>
      <c r="T159" s="155">
        <f t="shared" si="3"/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56" t="s">
        <v>357</v>
      </c>
      <c r="AT159" s="156" t="s">
        <v>200</v>
      </c>
      <c r="AU159" s="156" t="s">
        <v>87</v>
      </c>
      <c r="AY159" s="15" t="s">
        <v>130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5" t="s">
        <v>87</v>
      </c>
      <c r="BK159" s="157">
        <f t="shared" si="9"/>
        <v>0</v>
      </c>
      <c r="BL159" s="15" t="s">
        <v>357</v>
      </c>
      <c r="BM159" s="156" t="s">
        <v>433</v>
      </c>
    </row>
    <row r="160" spans="1:65" s="2" customFormat="1" ht="21.75" customHeight="1">
      <c r="A160" s="27"/>
      <c r="B160" s="144"/>
      <c r="C160" s="145" t="s">
        <v>300</v>
      </c>
      <c r="D160" s="145" t="s">
        <v>132</v>
      </c>
      <c r="E160" s="146"/>
      <c r="F160" s="147" t="s">
        <v>434</v>
      </c>
      <c r="G160" s="148" t="s">
        <v>202</v>
      </c>
      <c r="H160" s="149"/>
      <c r="I160" s="150"/>
      <c r="J160" s="150">
        <f t="shared" si="0"/>
        <v>0</v>
      </c>
      <c r="K160" s="151"/>
      <c r="L160" s="28"/>
      <c r="M160" s="152" t="s">
        <v>1</v>
      </c>
      <c r="N160" s="153" t="s">
        <v>37</v>
      </c>
      <c r="O160" s="154">
        <v>0.1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R160" s="156" t="s">
        <v>353</v>
      </c>
      <c r="AT160" s="156" t="s">
        <v>132</v>
      </c>
      <c r="AU160" s="156" t="s">
        <v>87</v>
      </c>
      <c r="AY160" s="15" t="s">
        <v>130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5" t="s">
        <v>87</v>
      </c>
      <c r="BK160" s="157">
        <f t="shared" si="9"/>
        <v>0</v>
      </c>
      <c r="BL160" s="15" t="s">
        <v>353</v>
      </c>
      <c r="BM160" s="156" t="s">
        <v>435</v>
      </c>
    </row>
    <row r="161" spans="1:65" s="2" customFormat="1" ht="21.75" customHeight="1">
      <c r="A161" s="27"/>
      <c r="B161" s="144"/>
      <c r="C161" s="166" t="s">
        <v>307</v>
      </c>
      <c r="D161" s="166" t="s">
        <v>200</v>
      </c>
      <c r="E161" s="167"/>
      <c r="F161" s="168" t="s">
        <v>436</v>
      </c>
      <c r="G161" s="169" t="s">
        <v>202</v>
      </c>
      <c r="H161" s="170"/>
      <c r="I161" s="171"/>
      <c r="J161" s="171">
        <f t="shared" si="0"/>
        <v>0</v>
      </c>
      <c r="K161" s="172"/>
      <c r="L161" s="173"/>
      <c r="M161" s="174" t="s">
        <v>1</v>
      </c>
      <c r="N161" s="175" t="s">
        <v>37</v>
      </c>
      <c r="O161" s="154">
        <v>0</v>
      </c>
      <c r="P161" s="154">
        <f t="shared" si="1"/>
        <v>0</v>
      </c>
      <c r="Q161" s="154">
        <v>1.2E-4</v>
      </c>
      <c r="R161" s="154">
        <f t="shared" si="2"/>
        <v>0</v>
      </c>
      <c r="S161" s="154">
        <v>0</v>
      </c>
      <c r="T161" s="155">
        <f t="shared" si="3"/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56" t="s">
        <v>357</v>
      </c>
      <c r="AT161" s="156" t="s">
        <v>200</v>
      </c>
      <c r="AU161" s="156" t="s">
        <v>87</v>
      </c>
      <c r="AY161" s="15" t="s">
        <v>130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5" t="s">
        <v>87</v>
      </c>
      <c r="BK161" s="157">
        <f t="shared" si="9"/>
        <v>0</v>
      </c>
      <c r="BL161" s="15" t="s">
        <v>357</v>
      </c>
      <c r="BM161" s="156" t="s">
        <v>437</v>
      </c>
    </row>
    <row r="162" spans="1:65" s="2" customFormat="1" ht="16.5" customHeight="1">
      <c r="A162" s="27"/>
      <c r="B162" s="144"/>
      <c r="C162" s="166" t="s">
        <v>310</v>
      </c>
      <c r="D162" s="166" t="s">
        <v>200</v>
      </c>
      <c r="E162" s="167"/>
      <c r="F162" s="168" t="s">
        <v>438</v>
      </c>
      <c r="G162" s="169" t="s">
        <v>202</v>
      </c>
      <c r="H162" s="170"/>
      <c r="I162" s="171"/>
      <c r="J162" s="171">
        <f t="shared" si="0"/>
        <v>0</v>
      </c>
      <c r="K162" s="172"/>
      <c r="L162" s="173"/>
      <c r="M162" s="174" t="s">
        <v>1</v>
      </c>
      <c r="N162" s="175" t="s">
        <v>37</v>
      </c>
      <c r="O162" s="154">
        <v>0</v>
      </c>
      <c r="P162" s="154">
        <f t="shared" si="1"/>
        <v>0</v>
      </c>
      <c r="Q162" s="154">
        <v>1.4999999999999999E-4</v>
      </c>
      <c r="R162" s="154">
        <f t="shared" si="2"/>
        <v>0</v>
      </c>
      <c r="S162" s="154">
        <v>0</v>
      </c>
      <c r="T162" s="155">
        <f t="shared" si="3"/>
        <v>0</v>
      </c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R162" s="156" t="s">
        <v>357</v>
      </c>
      <c r="AT162" s="156" t="s">
        <v>200</v>
      </c>
      <c r="AU162" s="156" t="s">
        <v>87</v>
      </c>
      <c r="AY162" s="15" t="s">
        <v>130</v>
      </c>
      <c r="BE162" s="157">
        <f t="shared" si="4"/>
        <v>0</v>
      </c>
      <c r="BF162" s="157">
        <f t="shared" si="5"/>
        <v>0</v>
      </c>
      <c r="BG162" s="157">
        <f t="shared" si="6"/>
        <v>0</v>
      </c>
      <c r="BH162" s="157">
        <f t="shared" si="7"/>
        <v>0</v>
      </c>
      <c r="BI162" s="157">
        <f t="shared" si="8"/>
        <v>0</v>
      </c>
      <c r="BJ162" s="15" t="s">
        <v>87</v>
      </c>
      <c r="BK162" s="157">
        <f t="shared" si="9"/>
        <v>0</v>
      </c>
      <c r="BL162" s="15" t="s">
        <v>357</v>
      </c>
      <c r="BM162" s="156" t="s">
        <v>439</v>
      </c>
    </row>
    <row r="163" spans="1:65" s="2" customFormat="1" ht="16.5" customHeight="1">
      <c r="A163" s="27"/>
      <c r="B163" s="144"/>
      <c r="C163" s="145" t="s">
        <v>287</v>
      </c>
      <c r="D163" s="145" t="s">
        <v>132</v>
      </c>
      <c r="E163" s="146"/>
      <c r="F163" s="147" t="s">
        <v>440</v>
      </c>
      <c r="G163" s="148" t="s">
        <v>441</v>
      </c>
      <c r="H163" s="149"/>
      <c r="I163" s="150"/>
      <c r="J163" s="150">
        <f t="shared" si="0"/>
        <v>0</v>
      </c>
      <c r="K163" s="151"/>
      <c r="L163" s="28"/>
      <c r="M163" s="152" t="s">
        <v>1</v>
      </c>
      <c r="N163" s="153" t="s">
        <v>37</v>
      </c>
      <c r="O163" s="154">
        <v>0</v>
      </c>
      <c r="P163" s="154">
        <f t="shared" si="1"/>
        <v>0</v>
      </c>
      <c r="Q163" s="154">
        <v>0</v>
      </c>
      <c r="R163" s="154">
        <f t="shared" si="2"/>
        <v>0</v>
      </c>
      <c r="S163" s="154">
        <v>0</v>
      </c>
      <c r="T163" s="155">
        <f t="shared" si="3"/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56" t="s">
        <v>357</v>
      </c>
      <c r="AT163" s="156" t="s">
        <v>132</v>
      </c>
      <c r="AU163" s="156" t="s">
        <v>87</v>
      </c>
      <c r="AY163" s="15" t="s">
        <v>130</v>
      </c>
      <c r="BE163" s="157">
        <f t="shared" si="4"/>
        <v>0</v>
      </c>
      <c r="BF163" s="157">
        <f t="shared" si="5"/>
        <v>0</v>
      </c>
      <c r="BG163" s="157">
        <f t="shared" si="6"/>
        <v>0</v>
      </c>
      <c r="BH163" s="157">
        <f t="shared" si="7"/>
        <v>0</v>
      </c>
      <c r="BI163" s="157">
        <f t="shared" si="8"/>
        <v>0</v>
      </c>
      <c r="BJ163" s="15" t="s">
        <v>87</v>
      </c>
      <c r="BK163" s="157">
        <f t="shared" si="9"/>
        <v>0</v>
      </c>
      <c r="BL163" s="15" t="s">
        <v>357</v>
      </c>
      <c r="BM163" s="156" t="s">
        <v>442</v>
      </c>
    </row>
    <row r="164" spans="1:65" s="13" customFormat="1" ht="20.399999999999999">
      <c r="B164" s="158"/>
      <c r="D164" s="159" t="s">
        <v>137</v>
      </c>
      <c r="E164" s="160" t="s">
        <v>1</v>
      </c>
      <c r="F164" s="161" t="s">
        <v>443</v>
      </c>
      <c r="H164" s="162"/>
      <c r="L164" s="158"/>
      <c r="M164" s="163"/>
      <c r="N164" s="164"/>
      <c r="O164" s="164"/>
      <c r="P164" s="164"/>
      <c r="Q164" s="164"/>
      <c r="R164" s="164"/>
      <c r="S164" s="164"/>
      <c r="T164" s="165"/>
      <c r="AT164" s="160" t="s">
        <v>137</v>
      </c>
      <c r="AU164" s="160" t="s">
        <v>87</v>
      </c>
      <c r="AV164" s="13" t="s">
        <v>87</v>
      </c>
      <c r="AW164" s="13" t="s">
        <v>28</v>
      </c>
      <c r="AX164" s="13" t="s">
        <v>79</v>
      </c>
      <c r="AY164" s="160" t="s">
        <v>130</v>
      </c>
    </row>
    <row r="165" spans="1:65" s="12" customFormat="1" ht="22.95" customHeight="1">
      <c r="B165" s="132"/>
      <c r="D165" s="133" t="s">
        <v>70</v>
      </c>
      <c r="E165" s="142" t="s">
        <v>444</v>
      </c>
      <c r="F165" s="142" t="s">
        <v>445</v>
      </c>
      <c r="J165" s="143">
        <f>BK165</f>
        <v>0</v>
      </c>
      <c r="L165" s="132"/>
      <c r="M165" s="136"/>
      <c r="N165" s="137"/>
      <c r="O165" s="137"/>
      <c r="P165" s="138">
        <f>P166</f>
        <v>0</v>
      </c>
      <c r="Q165" s="137"/>
      <c r="R165" s="138">
        <f>R166</f>
        <v>0</v>
      </c>
      <c r="S165" s="137"/>
      <c r="T165" s="139">
        <f>T166</f>
        <v>0</v>
      </c>
      <c r="AR165" s="133" t="s">
        <v>140</v>
      </c>
      <c r="AT165" s="140" t="s">
        <v>70</v>
      </c>
      <c r="AU165" s="140" t="s">
        <v>79</v>
      </c>
      <c r="AY165" s="133" t="s">
        <v>130</v>
      </c>
      <c r="BK165" s="141">
        <f>BK166</f>
        <v>0</v>
      </c>
    </row>
    <row r="166" spans="1:65" s="2" customFormat="1" ht="21.75" customHeight="1">
      <c r="A166" s="27"/>
      <c r="B166" s="144"/>
      <c r="C166" s="145" t="s">
        <v>313</v>
      </c>
      <c r="D166" s="145" t="s">
        <v>132</v>
      </c>
      <c r="E166" s="146"/>
      <c r="F166" s="147" t="s">
        <v>446</v>
      </c>
      <c r="G166" s="148" t="s">
        <v>447</v>
      </c>
      <c r="H166" s="149"/>
      <c r="I166" s="150"/>
      <c r="J166" s="150">
        <f>ROUND(I166*H166,2)</f>
        <v>0</v>
      </c>
      <c r="K166" s="151"/>
      <c r="L166" s="28"/>
      <c r="M166" s="176" t="s">
        <v>1</v>
      </c>
      <c r="N166" s="177" t="s">
        <v>37</v>
      </c>
      <c r="O166" s="178">
        <v>2.65</v>
      </c>
      <c r="P166" s="178">
        <f>O166*H166</f>
        <v>0</v>
      </c>
      <c r="Q166" s="178">
        <v>0</v>
      </c>
      <c r="R166" s="178">
        <f>Q166*H166</f>
        <v>0</v>
      </c>
      <c r="S166" s="178">
        <v>0</v>
      </c>
      <c r="T166" s="179">
        <f>S166*H166</f>
        <v>0</v>
      </c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R166" s="156" t="s">
        <v>353</v>
      </c>
      <c r="AT166" s="156" t="s">
        <v>132</v>
      </c>
      <c r="AU166" s="156" t="s">
        <v>87</v>
      </c>
      <c r="AY166" s="15" t="s">
        <v>130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5" t="s">
        <v>87</v>
      </c>
      <c r="BK166" s="157">
        <f>ROUND(I166*H166,2)</f>
        <v>0</v>
      </c>
      <c r="BL166" s="15" t="s">
        <v>353</v>
      </c>
      <c r="BM166" s="156" t="s">
        <v>448</v>
      </c>
    </row>
    <row r="167" spans="1:65" s="2" customFormat="1" ht="6.9" customHeight="1">
      <c r="A167" s="27"/>
      <c r="B167" s="42"/>
      <c r="C167" s="43"/>
      <c r="D167" s="43"/>
      <c r="E167" s="43"/>
      <c r="F167" s="43"/>
      <c r="G167" s="43"/>
      <c r="H167" s="43"/>
      <c r="I167" s="43"/>
      <c r="J167" s="43"/>
      <c r="K167" s="43"/>
      <c r="L167" s="28"/>
      <c r="M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</row>
    <row r="171" spans="1:65">
      <c r="B171" s="222" t="s">
        <v>712</v>
      </c>
      <c r="C171" s="222"/>
      <c r="D171" s="222"/>
      <c r="E171" s="222"/>
      <c r="F171" s="222"/>
      <c r="G171" s="222"/>
      <c r="H171" s="222"/>
      <c r="I171" s="222"/>
      <c r="J171" s="222"/>
    </row>
    <row r="172" spans="1:65">
      <c r="B172" s="222"/>
      <c r="C172" s="222"/>
      <c r="D172" s="222"/>
      <c r="E172" s="222"/>
      <c r="F172" s="222"/>
      <c r="G172" s="222"/>
      <c r="H172" s="222"/>
      <c r="I172" s="222"/>
      <c r="J172" s="222"/>
    </row>
    <row r="173" spans="1:65">
      <c r="B173" s="222"/>
      <c r="C173" s="222"/>
      <c r="D173" s="222"/>
      <c r="E173" s="222"/>
      <c r="F173" s="222"/>
      <c r="G173" s="222"/>
      <c r="H173" s="222"/>
      <c r="I173" s="222"/>
      <c r="J173" s="222"/>
    </row>
    <row r="174" spans="1:65">
      <c r="B174" s="222"/>
      <c r="C174" s="222"/>
      <c r="D174" s="222"/>
      <c r="E174" s="222"/>
      <c r="F174" s="222"/>
      <c r="G174" s="222"/>
      <c r="H174" s="222"/>
      <c r="I174" s="222"/>
      <c r="J174" s="222"/>
    </row>
    <row r="175" spans="1:65">
      <c r="B175" s="222"/>
      <c r="C175" s="222"/>
      <c r="D175" s="222"/>
      <c r="E175" s="222"/>
      <c r="F175" s="222"/>
      <c r="G175" s="222"/>
      <c r="H175" s="222"/>
      <c r="I175" s="222"/>
      <c r="J175" s="222"/>
    </row>
    <row r="177" spans="2:10">
      <c r="B177" s="222" t="s">
        <v>713</v>
      </c>
      <c r="C177" s="222"/>
      <c r="D177" s="222"/>
      <c r="E177" s="222"/>
      <c r="F177" s="222"/>
      <c r="G177" s="222"/>
      <c r="H177" s="222"/>
      <c r="I177" s="222"/>
      <c r="J177" s="222"/>
    </row>
    <row r="178" spans="2:10">
      <c r="B178" s="222"/>
      <c r="C178" s="222"/>
      <c r="D178" s="222"/>
      <c r="E178" s="222"/>
      <c r="F178" s="222"/>
      <c r="G178" s="222"/>
      <c r="H178" s="222"/>
      <c r="I178" s="222"/>
      <c r="J178" s="222"/>
    </row>
    <row r="179" spans="2:10">
      <c r="B179" s="222"/>
      <c r="C179" s="222"/>
      <c r="D179" s="222"/>
      <c r="E179" s="222"/>
      <c r="F179" s="222"/>
      <c r="G179" s="222"/>
      <c r="H179" s="222"/>
      <c r="I179" s="222"/>
      <c r="J179" s="222"/>
    </row>
    <row r="180" spans="2:10">
      <c r="B180" s="222"/>
      <c r="C180" s="222"/>
      <c r="D180" s="222"/>
      <c r="E180" s="222"/>
      <c r="F180" s="222"/>
      <c r="G180" s="222"/>
      <c r="H180" s="222"/>
      <c r="I180" s="222"/>
      <c r="J180" s="222"/>
    </row>
    <row r="183" spans="2:10">
      <c r="B183" s="223" t="s">
        <v>714</v>
      </c>
      <c r="C183" s="223"/>
      <c r="D183" s="223"/>
      <c r="E183" s="223"/>
      <c r="F183" s="223"/>
      <c r="G183" s="223"/>
      <c r="H183" s="223"/>
      <c r="I183" s="223"/>
      <c r="J183" s="223"/>
    </row>
    <row r="184" spans="2:10">
      <c r="B184" s="223"/>
      <c r="C184" s="223"/>
      <c r="D184" s="223"/>
      <c r="E184" s="223"/>
      <c r="F184" s="223"/>
      <c r="G184" s="223"/>
      <c r="H184" s="223"/>
      <c r="I184" s="223"/>
      <c r="J184" s="223"/>
    </row>
    <row r="185" spans="2:10">
      <c r="B185" s="223"/>
      <c r="C185" s="223"/>
      <c r="D185" s="223"/>
      <c r="E185" s="223"/>
      <c r="F185" s="223"/>
      <c r="G185" s="223"/>
      <c r="H185" s="223"/>
      <c r="I185" s="223"/>
      <c r="J185" s="223"/>
    </row>
  </sheetData>
  <autoFilter ref="C124:K166" xr:uid="{00000000-0009-0000-0000-000003000000}"/>
  <mergeCells count="14">
    <mergeCell ref="B171:J175"/>
    <mergeCell ref="B177:J180"/>
    <mergeCell ref="B183:J185"/>
    <mergeCell ref="E117:H117"/>
    <mergeCell ref="E7:H7"/>
    <mergeCell ref="E9:H9"/>
    <mergeCell ref="E11:H11"/>
    <mergeCell ref="E29:H29"/>
    <mergeCell ref="E85:H85"/>
    <mergeCell ref="L2:V2"/>
    <mergeCell ref="E87:H87"/>
    <mergeCell ref="E89:H89"/>
    <mergeCell ref="E113:H113"/>
    <mergeCell ref="E115:H11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81"/>
  <sheetViews>
    <sheetView showGridLines="0" topLeftCell="A164" workbookViewId="0">
      <selection activeCell="F188" sqref="F18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0" style="1" customWidth="1"/>
    <col min="6" max="6" width="50.85546875" style="1" customWidth="1"/>
    <col min="7" max="7" width="7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3"/>
    </row>
    <row r="2" spans="1:46" s="1" customFormat="1" ht="36.9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94</v>
      </c>
    </row>
    <row r="3" spans="1:46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1:46" s="1" customFormat="1" ht="24.9" customHeight="1">
      <c r="B4" s="18"/>
      <c r="D4" s="19" t="s">
        <v>101</v>
      </c>
      <c r="L4" s="18"/>
      <c r="M4" s="94" t="s">
        <v>9</v>
      </c>
      <c r="AT4" s="15" t="s">
        <v>3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24" t="s">
        <v>13</v>
      </c>
      <c r="L6" s="18"/>
    </row>
    <row r="7" spans="1:46" s="1" customFormat="1" ht="16.5" customHeight="1">
      <c r="B7" s="18"/>
      <c r="E7" s="220" t="str">
        <f>'Rekapitulácia stavby'!K6</f>
        <v>Kompostáreň - Gemerská Poloma</v>
      </c>
      <c r="F7" s="221"/>
      <c r="G7" s="221"/>
      <c r="H7" s="221"/>
      <c r="L7" s="18"/>
    </row>
    <row r="8" spans="1:46" s="2" customFormat="1" ht="12" customHeight="1">
      <c r="A8" s="27"/>
      <c r="B8" s="28"/>
      <c r="C8" s="27"/>
      <c r="D8" s="24" t="s">
        <v>102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210" t="s">
        <v>449</v>
      </c>
      <c r="F9" s="219"/>
      <c r="G9" s="219"/>
      <c r="H9" s="219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15</v>
      </c>
      <c r="E11" s="27"/>
      <c r="F11" s="22" t="s">
        <v>1</v>
      </c>
      <c r="G11" s="27"/>
      <c r="H11" s="27"/>
      <c r="I11" s="24" t="s">
        <v>16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17</v>
      </c>
      <c r="E12" s="27"/>
      <c r="F12" s="22" t="s">
        <v>18</v>
      </c>
      <c r="G12" s="27"/>
      <c r="H12" s="27"/>
      <c r="I12" s="24" t="s">
        <v>19</v>
      </c>
      <c r="J12" s="50" t="str">
        <f>'Rekapitulácia stavby'!AN8</f>
        <v>1. 2020</v>
      </c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5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20</v>
      </c>
      <c r="E14" s="27"/>
      <c r="F14" s="27"/>
      <c r="G14" s="27"/>
      <c r="H14" s="27"/>
      <c r="I14" s="24" t="s">
        <v>21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22</v>
      </c>
      <c r="F15" s="27"/>
      <c r="G15" s="27"/>
      <c r="H15" s="27"/>
      <c r="I15" s="24" t="s">
        <v>23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24</v>
      </c>
      <c r="E17" s="27"/>
      <c r="F17" s="27"/>
      <c r="G17" s="27"/>
      <c r="H17" s="27"/>
      <c r="I17" s="24" t="s">
        <v>21</v>
      </c>
      <c r="J17" s="22" t="str">
        <f>'Rekapitulácia stavby'!AN13</f>
        <v/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90" t="str">
        <f>'Rekapitulácia stavby'!E14</f>
        <v xml:space="preserve"> </v>
      </c>
      <c r="F18" s="190"/>
      <c r="G18" s="190"/>
      <c r="H18" s="190"/>
      <c r="I18" s="24" t="s">
        <v>23</v>
      </c>
      <c r="J18" s="22" t="str">
        <f>'Rekapitulácia stavby'!AN14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26</v>
      </c>
      <c r="E20" s="27"/>
      <c r="F20" s="27"/>
      <c r="G20" s="27"/>
      <c r="H20" s="27"/>
      <c r="I20" s="24" t="s">
        <v>21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">
        <v>27</v>
      </c>
      <c r="F21" s="27"/>
      <c r="G21" s="27"/>
      <c r="H21" s="27"/>
      <c r="I21" s="24" t="s">
        <v>23</v>
      </c>
      <c r="J21" s="22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29</v>
      </c>
      <c r="E23" s="27"/>
      <c r="F23" s="27"/>
      <c r="G23" s="27"/>
      <c r="H23" s="27"/>
      <c r="I23" s="24" t="s">
        <v>21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 t="s">
        <v>27</v>
      </c>
      <c r="F24" s="27"/>
      <c r="G24" s="27"/>
      <c r="H24" s="27"/>
      <c r="I24" s="24" t="s">
        <v>23</v>
      </c>
      <c r="J24" s="22" t="s">
        <v>1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30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5"/>
      <c r="B27" s="96"/>
      <c r="C27" s="95"/>
      <c r="D27" s="95"/>
      <c r="E27" s="192" t="s">
        <v>1</v>
      </c>
      <c r="F27" s="192"/>
      <c r="G27" s="192"/>
      <c r="H27" s="192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" customHeight="1">
      <c r="A29" s="27"/>
      <c r="B29" s="28"/>
      <c r="C29" s="27"/>
      <c r="D29" s="61"/>
      <c r="E29" s="61"/>
      <c r="F29" s="61"/>
      <c r="G29" s="61"/>
      <c r="H29" s="61"/>
      <c r="I29" s="61"/>
      <c r="J29" s="61"/>
      <c r="K29" s="61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8" t="s">
        <v>31</v>
      </c>
      <c r="E30" s="27"/>
      <c r="F30" s="27"/>
      <c r="G30" s="27"/>
      <c r="H30" s="27"/>
      <c r="I30" s="27"/>
      <c r="J30" s="66">
        <f>ROUND(J125,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" customHeight="1">
      <c r="A31" s="27"/>
      <c r="B31" s="28"/>
      <c r="C31" s="27"/>
      <c r="D31" s="61"/>
      <c r="E31" s="61"/>
      <c r="F31" s="61"/>
      <c r="G31" s="61"/>
      <c r="H31" s="61"/>
      <c r="I31" s="61"/>
      <c r="J31" s="61"/>
      <c r="K31" s="61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" customHeight="1">
      <c r="A32" s="27"/>
      <c r="B32" s="28"/>
      <c r="C32" s="27"/>
      <c r="D32" s="27"/>
      <c r="E32" s="27"/>
      <c r="F32" s="31" t="s">
        <v>33</v>
      </c>
      <c r="G32" s="27"/>
      <c r="H32" s="27"/>
      <c r="I32" s="31" t="s">
        <v>32</v>
      </c>
      <c r="J32" s="31" t="s">
        <v>34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" customHeight="1">
      <c r="A33" s="27"/>
      <c r="B33" s="28"/>
      <c r="C33" s="27"/>
      <c r="D33" s="99" t="s">
        <v>35</v>
      </c>
      <c r="E33" s="24" t="s">
        <v>36</v>
      </c>
      <c r="F33" s="100">
        <f>ROUND((SUM(BE125:BE164)),  2)</f>
        <v>0</v>
      </c>
      <c r="G33" s="27"/>
      <c r="H33" s="27"/>
      <c r="I33" s="101">
        <v>0.2</v>
      </c>
      <c r="J33" s="100">
        <f>ROUND(((SUM(BE125:BE164))*I33),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" customHeight="1">
      <c r="A34" s="27"/>
      <c r="B34" s="28"/>
      <c r="C34" s="27"/>
      <c r="D34" s="27"/>
      <c r="E34" s="24" t="s">
        <v>37</v>
      </c>
      <c r="F34" s="100">
        <f>ROUND((SUM(BF125:BF164)),  2)</f>
        <v>0</v>
      </c>
      <c r="G34" s="27"/>
      <c r="H34" s="27"/>
      <c r="I34" s="101">
        <v>0.2</v>
      </c>
      <c r="J34" s="100">
        <f>ROUND(((SUM(BF125:BF164))*I34),  2)</f>
        <v>0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" hidden="1" customHeight="1">
      <c r="A35" s="27"/>
      <c r="B35" s="28"/>
      <c r="C35" s="27"/>
      <c r="D35" s="27"/>
      <c r="E35" s="24" t="s">
        <v>38</v>
      </c>
      <c r="F35" s="100">
        <f>ROUND((SUM(BG125:BG164)),  2)</f>
        <v>0</v>
      </c>
      <c r="G35" s="27"/>
      <c r="H35" s="27"/>
      <c r="I35" s="101">
        <v>0.2</v>
      </c>
      <c r="J35" s="100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" hidden="1" customHeight="1">
      <c r="A36" s="27"/>
      <c r="B36" s="28"/>
      <c r="C36" s="27"/>
      <c r="D36" s="27"/>
      <c r="E36" s="24" t="s">
        <v>39</v>
      </c>
      <c r="F36" s="100">
        <f>ROUND((SUM(BH125:BH164)),  2)</f>
        <v>0</v>
      </c>
      <c r="G36" s="27"/>
      <c r="H36" s="27"/>
      <c r="I36" s="101">
        <v>0.2</v>
      </c>
      <c r="J36" s="100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" hidden="1" customHeight="1">
      <c r="A37" s="27"/>
      <c r="B37" s="28"/>
      <c r="C37" s="27"/>
      <c r="D37" s="27"/>
      <c r="E37" s="24" t="s">
        <v>40</v>
      </c>
      <c r="F37" s="100">
        <f>ROUND((SUM(BI125:BI164)),  2)</f>
        <v>0</v>
      </c>
      <c r="G37" s="27"/>
      <c r="H37" s="27"/>
      <c r="I37" s="101">
        <v>0</v>
      </c>
      <c r="J37" s="100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102"/>
      <c r="D39" s="103" t="s">
        <v>41</v>
      </c>
      <c r="E39" s="55"/>
      <c r="F39" s="55"/>
      <c r="G39" s="104" t="s">
        <v>42</v>
      </c>
      <c r="H39" s="105" t="s">
        <v>43</v>
      </c>
      <c r="I39" s="55"/>
      <c r="J39" s="106">
        <f>SUM(J30:J37)</f>
        <v>0</v>
      </c>
      <c r="K39" s="107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37"/>
      <c r="D50" s="38" t="s">
        <v>44</v>
      </c>
      <c r="E50" s="39"/>
      <c r="F50" s="39"/>
      <c r="G50" s="38" t="s">
        <v>45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3.2">
      <c r="A61" s="27"/>
      <c r="B61" s="28"/>
      <c r="C61" s="27"/>
      <c r="D61" s="40" t="s">
        <v>46</v>
      </c>
      <c r="E61" s="30"/>
      <c r="F61" s="108" t="s">
        <v>47</v>
      </c>
      <c r="G61" s="40" t="s">
        <v>46</v>
      </c>
      <c r="H61" s="30"/>
      <c r="I61" s="30"/>
      <c r="J61" s="109" t="s">
        <v>47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3.2">
      <c r="A65" s="27"/>
      <c r="B65" s="28"/>
      <c r="C65" s="27"/>
      <c r="D65" s="38" t="s">
        <v>48</v>
      </c>
      <c r="E65" s="41"/>
      <c r="F65" s="41"/>
      <c r="G65" s="38" t="s">
        <v>49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3.2">
      <c r="A76" s="27"/>
      <c r="B76" s="28"/>
      <c r="C76" s="27"/>
      <c r="D76" s="40" t="s">
        <v>46</v>
      </c>
      <c r="E76" s="30"/>
      <c r="F76" s="108" t="s">
        <v>47</v>
      </c>
      <c r="G76" s="40" t="s">
        <v>46</v>
      </c>
      <c r="H76" s="30"/>
      <c r="I76" s="30"/>
      <c r="J76" s="109" t="s">
        <v>47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" customHeight="1">
      <c r="A82" s="27"/>
      <c r="B82" s="28"/>
      <c r="C82" s="19" t="s">
        <v>104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13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220" t="str">
        <f>E7</f>
        <v>Kompostáreň - Gemerská Poloma</v>
      </c>
      <c r="F85" s="221"/>
      <c r="G85" s="221"/>
      <c r="H85" s="221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102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210" t="str">
        <f>E9</f>
        <v>SO-03 - Oplotenie</v>
      </c>
      <c r="F87" s="219"/>
      <c r="G87" s="219"/>
      <c r="H87" s="219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17</v>
      </c>
      <c r="D89" s="27"/>
      <c r="E89" s="27"/>
      <c r="F89" s="22" t="str">
        <f>F12</f>
        <v>k.ú. Gemerská Poloma</v>
      </c>
      <c r="G89" s="27"/>
      <c r="H89" s="27"/>
      <c r="I89" s="24" t="s">
        <v>19</v>
      </c>
      <c r="J89" s="50"/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15" customHeight="1">
      <c r="A91" s="27"/>
      <c r="B91" s="28"/>
      <c r="C91" s="24" t="s">
        <v>20</v>
      </c>
      <c r="D91" s="27"/>
      <c r="E91" s="27"/>
      <c r="F91" s="22" t="str">
        <f>E15</f>
        <v>Obec Gemerská Poloma</v>
      </c>
      <c r="G91" s="27"/>
      <c r="H91" s="27"/>
      <c r="I91" s="24" t="s">
        <v>26</v>
      </c>
      <c r="J91" s="25"/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15" customHeight="1">
      <c r="A92" s="27"/>
      <c r="B92" s="28"/>
      <c r="C92" s="24" t="s">
        <v>24</v>
      </c>
      <c r="D92" s="27"/>
      <c r="E92" s="27"/>
      <c r="F92" s="22" t="str">
        <f>IF(E18="","",E18)</f>
        <v xml:space="preserve"> </v>
      </c>
      <c r="G92" s="27"/>
      <c r="H92" s="27"/>
      <c r="I92" s="24" t="s">
        <v>29</v>
      </c>
      <c r="J92" s="25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0" t="s">
        <v>105</v>
      </c>
      <c r="D94" s="102"/>
      <c r="E94" s="102"/>
      <c r="F94" s="102"/>
      <c r="G94" s="102"/>
      <c r="H94" s="102"/>
      <c r="I94" s="102"/>
      <c r="J94" s="111" t="s">
        <v>106</v>
      </c>
      <c r="K94" s="102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5" customHeight="1">
      <c r="A96" s="27"/>
      <c r="B96" s="28"/>
      <c r="C96" s="112" t="s">
        <v>107</v>
      </c>
      <c r="D96" s="27"/>
      <c r="E96" s="27"/>
      <c r="F96" s="27"/>
      <c r="G96" s="27"/>
      <c r="H96" s="27"/>
      <c r="I96" s="27"/>
      <c r="J96" s="66">
        <f>J125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108</v>
      </c>
    </row>
    <row r="97" spans="1:31" s="9" customFormat="1" ht="24.9" customHeight="1">
      <c r="B97" s="113"/>
      <c r="D97" s="114" t="s">
        <v>109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1:31" s="10" customFormat="1" ht="19.95" customHeight="1">
      <c r="B98" s="117"/>
      <c r="D98" s="118" t="s">
        <v>110</v>
      </c>
      <c r="E98" s="119"/>
      <c r="F98" s="119"/>
      <c r="G98" s="119"/>
      <c r="H98" s="119"/>
      <c r="I98" s="119"/>
      <c r="J98" s="120">
        <f>J127</f>
        <v>0</v>
      </c>
      <c r="L98" s="117"/>
    </row>
    <row r="99" spans="1:31" s="10" customFormat="1" ht="19.95" customHeight="1">
      <c r="B99" s="117"/>
      <c r="D99" s="118" t="s">
        <v>111</v>
      </c>
      <c r="E99" s="119"/>
      <c r="F99" s="119"/>
      <c r="G99" s="119"/>
      <c r="H99" s="119"/>
      <c r="I99" s="119"/>
      <c r="J99" s="120" t="e">
        <f>#REF!</f>
        <v>#REF!</v>
      </c>
      <c r="L99" s="117"/>
    </row>
    <row r="100" spans="1:31" s="10" customFormat="1" ht="19.95" customHeight="1">
      <c r="B100" s="117"/>
      <c r="D100" s="118" t="s">
        <v>225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31" s="10" customFormat="1" ht="19.95" customHeight="1">
      <c r="B101" s="117"/>
      <c r="D101" s="118" t="s">
        <v>115</v>
      </c>
      <c r="E101" s="119"/>
      <c r="F101" s="119"/>
      <c r="G101" s="119"/>
      <c r="H101" s="119"/>
      <c r="I101" s="119"/>
      <c r="J101" s="120">
        <f>J152</f>
        <v>0</v>
      </c>
      <c r="L101" s="117"/>
    </row>
    <row r="102" spans="1:31" s="9" customFormat="1" ht="24.9" customHeight="1">
      <c r="B102" s="113"/>
      <c r="D102" s="114" t="s">
        <v>227</v>
      </c>
      <c r="E102" s="115"/>
      <c r="F102" s="115"/>
      <c r="G102" s="115"/>
      <c r="H102" s="115"/>
      <c r="I102" s="115"/>
      <c r="J102" s="116">
        <f>J154</f>
        <v>0</v>
      </c>
      <c r="L102" s="113"/>
    </row>
    <row r="103" spans="1:31" s="10" customFormat="1" ht="19.95" customHeight="1">
      <c r="B103" s="117"/>
      <c r="D103" s="118" t="s">
        <v>228</v>
      </c>
      <c r="E103" s="119"/>
      <c r="F103" s="119"/>
      <c r="G103" s="119"/>
      <c r="H103" s="119"/>
      <c r="I103" s="119"/>
      <c r="J103" s="120">
        <f>J155</f>
        <v>0</v>
      </c>
      <c r="L103" s="117"/>
    </row>
    <row r="104" spans="1:31" s="10" customFormat="1" ht="19.95" customHeight="1">
      <c r="B104" s="117"/>
      <c r="D104" s="118" t="s">
        <v>450</v>
      </c>
      <c r="E104" s="119"/>
      <c r="F104" s="119"/>
      <c r="G104" s="119"/>
      <c r="H104" s="119"/>
      <c r="I104" s="119"/>
      <c r="J104" s="120">
        <f>J159</f>
        <v>0</v>
      </c>
      <c r="L104" s="117"/>
    </row>
    <row r="105" spans="1:31" s="10" customFormat="1" ht="19.95" customHeight="1">
      <c r="B105" s="117"/>
      <c r="D105" s="118" t="s">
        <v>451</v>
      </c>
      <c r="E105" s="119"/>
      <c r="F105" s="119"/>
      <c r="G105" s="119"/>
      <c r="H105" s="119"/>
      <c r="I105" s="119"/>
      <c r="J105" s="120">
        <f>J162</f>
        <v>0</v>
      </c>
      <c r="L105" s="117"/>
    </row>
    <row r="106" spans="1:31" s="2" customFormat="1" ht="21.75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3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6.9" customHeight="1">
      <c r="A107" s="27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3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11" spans="1:31" s="2" customFormat="1" ht="6.9" customHeight="1">
      <c r="A111" s="27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24.9" customHeight="1">
      <c r="A112" s="27"/>
      <c r="B112" s="28"/>
      <c r="C112" s="19" t="s">
        <v>116</v>
      </c>
      <c r="D112" s="27"/>
      <c r="E112" s="27"/>
      <c r="F112" s="27"/>
      <c r="G112" s="27"/>
      <c r="H112" s="27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6.9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12" customHeight="1">
      <c r="A114" s="27"/>
      <c r="B114" s="28"/>
      <c r="C114" s="24" t="s">
        <v>13</v>
      </c>
      <c r="D114" s="27"/>
      <c r="E114" s="27"/>
      <c r="F114" s="27"/>
      <c r="G114" s="27"/>
      <c r="H114" s="27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6.5" customHeight="1">
      <c r="A115" s="27"/>
      <c r="B115" s="28"/>
      <c r="C115" s="27"/>
      <c r="D115" s="27"/>
      <c r="E115" s="220" t="str">
        <f>E7</f>
        <v>Kompostáreň - Gemerská Poloma</v>
      </c>
      <c r="F115" s="221"/>
      <c r="G115" s="221"/>
      <c r="H115" s="221"/>
      <c r="I115" s="27"/>
      <c r="J115" s="27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2" customHeight="1">
      <c r="A116" s="27"/>
      <c r="B116" s="28"/>
      <c r="C116" s="24" t="s">
        <v>102</v>
      </c>
      <c r="D116" s="27"/>
      <c r="E116" s="27"/>
      <c r="F116" s="27"/>
      <c r="G116" s="27"/>
      <c r="H116" s="27"/>
      <c r="I116" s="27"/>
      <c r="J116" s="27"/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16.5" customHeight="1">
      <c r="A117" s="27"/>
      <c r="B117" s="28"/>
      <c r="C117" s="27"/>
      <c r="D117" s="27"/>
      <c r="E117" s="210" t="str">
        <f>E9</f>
        <v>SO-03 - Oplotenie</v>
      </c>
      <c r="F117" s="219"/>
      <c r="G117" s="219"/>
      <c r="H117" s="219"/>
      <c r="I117" s="27"/>
      <c r="J117" s="27"/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6.9" customHeight="1">
      <c r="A118" s="27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12" customHeight="1">
      <c r="A119" s="27"/>
      <c r="B119" s="28"/>
      <c r="C119" s="24" t="s">
        <v>17</v>
      </c>
      <c r="D119" s="27"/>
      <c r="E119" s="27"/>
      <c r="F119" s="22" t="str">
        <f>F12</f>
        <v>k.ú. Gemerská Poloma</v>
      </c>
      <c r="G119" s="27"/>
      <c r="H119" s="27"/>
      <c r="I119" s="24" t="s">
        <v>19</v>
      </c>
      <c r="J119" s="50"/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6.9" customHeight="1">
      <c r="A120" s="27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5" s="2" customFormat="1" ht="15.15" customHeight="1">
      <c r="A121" s="27"/>
      <c r="B121" s="28"/>
      <c r="C121" s="24" t="s">
        <v>20</v>
      </c>
      <c r="D121" s="27"/>
      <c r="E121" s="27"/>
      <c r="F121" s="22" t="str">
        <f>E15</f>
        <v>Obec Gemerská Poloma</v>
      </c>
      <c r="G121" s="27"/>
      <c r="H121" s="27"/>
      <c r="I121" s="24" t="s">
        <v>26</v>
      </c>
      <c r="J121" s="25"/>
      <c r="K121" s="27"/>
      <c r="L121" s="3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65" s="2" customFormat="1" ht="15.15" customHeight="1">
      <c r="A122" s="27"/>
      <c r="B122" s="28"/>
      <c r="C122" s="24" t="s">
        <v>24</v>
      </c>
      <c r="D122" s="27"/>
      <c r="E122" s="27"/>
      <c r="F122" s="22" t="str">
        <f>IF(E18="","",E18)</f>
        <v xml:space="preserve"> </v>
      </c>
      <c r="G122" s="27"/>
      <c r="H122" s="27"/>
      <c r="I122" s="24" t="s">
        <v>29</v>
      </c>
      <c r="J122" s="25"/>
      <c r="K122" s="27"/>
      <c r="L122" s="3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  <row r="123" spans="1:65" s="2" customFormat="1" ht="10.35" customHeight="1">
      <c r="A123" s="27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3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  <row r="124" spans="1:65" s="11" customFormat="1" ht="29.25" customHeight="1">
      <c r="A124" s="121"/>
      <c r="B124" s="122"/>
      <c r="C124" s="123" t="s">
        <v>117</v>
      </c>
      <c r="D124" s="124" t="s">
        <v>56</v>
      </c>
      <c r="E124" s="124"/>
      <c r="F124" s="124" t="s">
        <v>53</v>
      </c>
      <c r="G124" s="124" t="s">
        <v>118</v>
      </c>
      <c r="H124" s="124" t="s">
        <v>119</v>
      </c>
      <c r="I124" s="124" t="s">
        <v>120</v>
      </c>
      <c r="J124" s="125" t="s">
        <v>106</v>
      </c>
      <c r="K124" s="126" t="s">
        <v>121</v>
      </c>
      <c r="L124" s="127"/>
      <c r="M124" s="57" t="s">
        <v>1</v>
      </c>
      <c r="N124" s="58" t="s">
        <v>35</v>
      </c>
      <c r="O124" s="58" t="s">
        <v>122</v>
      </c>
      <c r="P124" s="58" t="s">
        <v>123</v>
      </c>
      <c r="Q124" s="58" t="s">
        <v>124</v>
      </c>
      <c r="R124" s="58" t="s">
        <v>125</v>
      </c>
      <c r="S124" s="58" t="s">
        <v>126</v>
      </c>
      <c r="T124" s="59" t="s">
        <v>127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</row>
    <row r="125" spans="1:65" s="2" customFormat="1" ht="22.95" customHeight="1">
      <c r="A125" s="27"/>
      <c r="B125" s="28"/>
      <c r="C125" s="64" t="s">
        <v>107</v>
      </c>
      <c r="D125" s="27"/>
      <c r="E125" s="27"/>
      <c r="F125" s="27"/>
      <c r="G125" s="27"/>
      <c r="H125" s="27"/>
      <c r="I125" s="27"/>
      <c r="J125" s="128"/>
      <c r="K125" s="27"/>
      <c r="L125" s="28"/>
      <c r="M125" s="60"/>
      <c r="N125" s="51"/>
      <c r="O125" s="61"/>
      <c r="P125" s="129" t="e">
        <f>P126+P154</f>
        <v>#REF!</v>
      </c>
      <c r="Q125" s="61"/>
      <c r="R125" s="129" t="e">
        <f>R126+R154</f>
        <v>#REF!</v>
      </c>
      <c r="S125" s="61"/>
      <c r="T125" s="130" t="e">
        <f>T126+T154</f>
        <v>#REF!</v>
      </c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T125" s="15" t="s">
        <v>70</v>
      </c>
      <c r="AU125" s="15" t="s">
        <v>108</v>
      </c>
      <c r="BK125" s="131" t="e">
        <f>BK126+BK154</f>
        <v>#REF!</v>
      </c>
    </row>
    <row r="126" spans="1:65" s="12" customFormat="1" ht="25.95" customHeight="1">
      <c r="B126" s="132"/>
      <c r="D126" s="133" t="s">
        <v>70</v>
      </c>
      <c r="E126" s="134" t="s">
        <v>128</v>
      </c>
      <c r="F126" s="134" t="s">
        <v>129</v>
      </c>
      <c r="J126" s="135"/>
      <c r="L126" s="132"/>
      <c r="M126" s="136"/>
      <c r="N126" s="137"/>
      <c r="O126" s="137"/>
      <c r="P126" s="138" t="e">
        <f>P127+#REF!+P145+P152</f>
        <v>#REF!</v>
      </c>
      <c r="Q126" s="137"/>
      <c r="R126" s="138" t="e">
        <f>R127+#REF!+R145+R152</f>
        <v>#REF!</v>
      </c>
      <c r="S126" s="137"/>
      <c r="T126" s="139" t="e">
        <f>T127+#REF!+T145+T152</f>
        <v>#REF!</v>
      </c>
      <c r="AR126" s="133" t="s">
        <v>79</v>
      </c>
      <c r="AT126" s="140" t="s">
        <v>70</v>
      </c>
      <c r="AU126" s="140" t="s">
        <v>71</v>
      </c>
      <c r="AY126" s="133" t="s">
        <v>130</v>
      </c>
      <c r="BK126" s="141" t="e">
        <f>BK127+#REF!+BK145+BK152</f>
        <v>#REF!</v>
      </c>
    </row>
    <row r="127" spans="1:65" s="12" customFormat="1" ht="22.95" customHeight="1">
      <c r="B127" s="132"/>
      <c r="D127" s="133" t="s">
        <v>70</v>
      </c>
      <c r="E127" s="142" t="s">
        <v>79</v>
      </c>
      <c r="F127" s="142" t="s">
        <v>131</v>
      </c>
      <c r="J127" s="143">
        <f>BK127</f>
        <v>0</v>
      </c>
      <c r="L127" s="132"/>
      <c r="M127" s="136"/>
      <c r="N127" s="137"/>
      <c r="O127" s="137"/>
      <c r="P127" s="138">
        <f>SUM(P128:P137)</f>
        <v>0</v>
      </c>
      <c r="Q127" s="137"/>
      <c r="R127" s="138">
        <f>SUM(R128:R137)</f>
        <v>0</v>
      </c>
      <c r="S127" s="137"/>
      <c r="T127" s="139">
        <f>SUM(T128:T137)</f>
        <v>0</v>
      </c>
      <c r="AR127" s="133" t="s">
        <v>79</v>
      </c>
      <c r="AT127" s="140" t="s">
        <v>70</v>
      </c>
      <c r="AU127" s="140" t="s">
        <v>79</v>
      </c>
      <c r="AY127" s="133" t="s">
        <v>130</v>
      </c>
      <c r="BK127" s="141">
        <f>SUM(BK128:BK137)</f>
        <v>0</v>
      </c>
    </row>
    <row r="128" spans="1:65" s="2" customFormat="1" ht="16.5" customHeight="1">
      <c r="A128" s="27"/>
      <c r="B128" s="144"/>
      <c r="C128" s="145" t="s">
        <v>79</v>
      </c>
      <c r="D128" s="145" t="s">
        <v>132</v>
      </c>
      <c r="E128" s="146"/>
      <c r="F128" s="147" t="s">
        <v>235</v>
      </c>
      <c r="G128" s="148" t="s">
        <v>134</v>
      </c>
      <c r="H128" s="149"/>
      <c r="I128" s="150"/>
      <c r="J128" s="150">
        <f t="shared" ref="J128:J144" si="0">ROUND(I128*H128,2)</f>
        <v>0</v>
      </c>
      <c r="K128" s="151"/>
      <c r="L128" s="28"/>
      <c r="M128" s="152" t="s">
        <v>1</v>
      </c>
      <c r="N128" s="153" t="s">
        <v>37</v>
      </c>
      <c r="O128" s="154">
        <v>1.3009999999999999</v>
      </c>
      <c r="P128" s="154">
        <f t="shared" ref="P128:P144" si="1">O128*H128</f>
        <v>0</v>
      </c>
      <c r="Q128" s="154">
        <v>0</v>
      </c>
      <c r="R128" s="154">
        <f t="shared" ref="R128:R144" si="2">Q128*H128</f>
        <v>0</v>
      </c>
      <c r="S128" s="154">
        <v>0</v>
      </c>
      <c r="T128" s="155">
        <f t="shared" ref="T128:T144" si="3">S128*H128</f>
        <v>0</v>
      </c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R128" s="156" t="s">
        <v>135</v>
      </c>
      <c r="AT128" s="156" t="s">
        <v>132</v>
      </c>
      <c r="AU128" s="156" t="s">
        <v>87</v>
      </c>
      <c r="AY128" s="15" t="s">
        <v>130</v>
      </c>
      <c r="BE128" s="157">
        <f t="shared" ref="BE128:BE144" si="4">IF(N128="základná",J128,0)</f>
        <v>0</v>
      </c>
      <c r="BF128" s="157">
        <f t="shared" ref="BF128:BF144" si="5">IF(N128="znížená",J128,0)</f>
        <v>0</v>
      </c>
      <c r="BG128" s="157">
        <f t="shared" ref="BG128:BG144" si="6">IF(N128="zákl. prenesená",J128,0)</f>
        <v>0</v>
      </c>
      <c r="BH128" s="157">
        <f t="shared" ref="BH128:BH144" si="7">IF(N128="zníž. prenesená",J128,0)</f>
        <v>0</v>
      </c>
      <c r="BI128" s="157">
        <f t="shared" ref="BI128:BI144" si="8">IF(N128="nulová",J128,0)</f>
        <v>0</v>
      </c>
      <c r="BJ128" s="15" t="s">
        <v>87</v>
      </c>
      <c r="BK128" s="157">
        <f t="shared" ref="BK128:BK144" si="9">ROUND(I128*H128,2)</f>
        <v>0</v>
      </c>
      <c r="BL128" s="15" t="s">
        <v>135</v>
      </c>
      <c r="BM128" s="156" t="s">
        <v>452</v>
      </c>
    </row>
    <row r="129" spans="1:65" s="2" customFormat="1" ht="33" customHeight="1">
      <c r="A129" s="27"/>
      <c r="B129" s="144"/>
      <c r="C129" s="145" t="s">
        <v>87</v>
      </c>
      <c r="D129" s="145" t="s">
        <v>132</v>
      </c>
      <c r="E129" s="146"/>
      <c r="F129" s="147" t="s">
        <v>237</v>
      </c>
      <c r="G129" s="148" t="s">
        <v>134</v>
      </c>
      <c r="H129" s="149"/>
      <c r="I129" s="150"/>
      <c r="J129" s="150">
        <f t="shared" si="0"/>
        <v>0</v>
      </c>
      <c r="K129" s="151"/>
      <c r="L129" s="28"/>
      <c r="M129" s="152" t="s">
        <v>1</v>
      </c>
      <c r="N129" s="153" t="s">
        <v>37</v>
      </c>
      <c r="O129" s="154">
        <v>0.61299999999999999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56" t="s">
        <v>135</v>
      </c>
      <c r="AT129" s="156" t="s">
        <v>132</v>
      </c>
      <c r="AU129" s="156" t="s">
        <v>87</v>
      </c>
      <c r="AY129" s="15" t="s">
        <v>130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5" t="s">
        <v>87</v>
      </c>
      <c r="BK129" s="157">
        <f t="shared" si="9"/>
        <v>0</v>
      </c>
      <c r="BL129" s="15" t="s">
        <v>135</v>
      </c>
      <c r="BM129" s="156" t="s">
        <v>453</v>
      </c>
    </row>
    <row r="130" spans="1:65" s="2" customFormat="1" ht="16.5" customHeight="1">
      <c r="A130" s="27"/>
      <c r="B130" s="144"/>
      <c r="C130" s="145" t="s">
        <v>140</v>
      </c>
      <c r="D130" s="145" t="s">
        <v>132</v>
      </c>
      <c r="E130" s="146"/>
      <c r="F130" s="147" t="s">
        <v>454</v>
      </c>
      <c r="G130" s="148" t="s">
        <v>134</v>
      </c>
      <c r="H130" s="149"/>
      <c r="I130" s="150"/>
      <c r="J130" s="150">
        <f t="shared" si="0"/>
        <v>0</v>
      </c>
      <c r="K130" s="151"/>
      <c r="L130" s="28"/>
      <c r="M130" s="152" t="s">
        <v>1</v>
      </c>
      <c r="N130" s="153" t="s">
        <v>37</v>
      </c>
      <c r="O130" s="154">
        <v>1.5089999999999999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R130" s="156" t="s">
        <v>135</v>
      </c>
      <c r="AT130" s="156" t="s">
        <v>132</v>
      </c>
      <c r="AU130" s="156" t="s">
        <v>87</v>
      </c>
      <c r="AY130" s="15" t="s">
        <v>130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5" t="s">
        <v>87</v>
      </c>
      <c r="BK130" s="157">
        <f t="shared" si="9"/>
        <v>0</v>
      </c>
      <c r="BL130" s="15" t="s">
        <v>135</v>
      </c>
      <c r="BM130" s="156" t="s">
        <v>455</v>
      </c>
    </row>
    <row r="131" spans="1:65" s="2" customFormat="1" ht="33" customHeight="1">
      <c r="A131" s="27"/>
      <c r="B131" s="144"/>
      <c r="C131" s="145" t="s">
        <v>135</v>
      </c>
      <c r="D131" s="145" t="s">
        <v>132</v>
      </c>
      <c r="E131" s="146"/>
      <c r="F131" s="147" t="s">
        <v>456</v>
      </c>
      <c r="G131" s="148" t="s">
        <v>134</v>
      </c>
      <c r="H131" s="149"/>
      <c r="I131" s="150"/>
      <c r="J131" s="150">
        <f t="shared" si="0"/>
        <v>0</v>
      </c>
      <c r="K131" s="151"/>
      <c r="L131" s="28"/>
      <c r="M131" s="152" t="s">
        <v>1</v>
      </c>
      <c r="N131" s="153" t="s">
        <v>37</v>
      </c>
      <c r="O131" s="154">
        <v>0.08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56" t="s">
        <v>135</v>
      </c>
      <c r="AT131" s="156" t="s">
        <v>132</v>
      </c>
      <c r="AU131" s="156" t="s">
        <v>87</v>
      </c>
      <c r="AY131" s="15" t="s">
        <v>130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5" t="s">
        <v>87</v>
      </c>
      <c r="BK131" s="157">
        <f t="shared" si="9"/>
        <v>0</v>
      </c>
      <c r="BL131" s="15" t="s">
        <v>135</v>
      </c>
      <c r="BM131" s="156" t="s">
        <v>457</v>
      </c>
    </row>
    <row r="132" spans="1:65" s="2" customFormat="1" ht="21.75" customHeight="1">
      <c r="A132" s="27"/>
      <c r="B132" s="144"/>
      <c r="C132" s="145" t="s">
        <v>145</v>
      </c>
      <c r="D132" s="145" t="s">
        <v>132</v>
      </c>
      <c r="E132" s="146"/>
      <c r="F132" s="147" t="s">
        <v>141</v>
      </c>
      <c r="G132" s="148" t="s">
        <v>134</v>
      </c>
      <c r="H132" s="149"/>
      <c r="I132" s="150"/>
      <c r="J132" s="150">
        <f t="shared" si="0"/>
        <v>0</v>
      </c>
      <c r="K132" s="151"/>
      <c r="L132" s="28"/>
      <c r="M132" s="152" t="s">
        <v>1</v>
      </c>
      <c r="N132" s="153" t="s">
        <v>37</v>
      </c>
      <c r="O132" s="154">
        <v>0.24199999999999999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56" t="s">
        <v>135</v>
      </c>
      <c r="AT132" s="156" t="s">
        <v>132</v>
      </c>
      <c r="AU132" s="156" t="s">
        <v>87</v>
      </c>
      <c r="AY132" s="15" t="s">
        <v>130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5" t="s">
        <v>87</v>
      </c>
      <c r="BK132" s="157">
        <f t="shared" si="9"/>
        <v>0</v>
      </c>
      <c r="BL132" s="15" t="s">
        <v>135</v>
      </c>
      <c r="BM132" s="156" t="s">
        <v>458</v>
      </c>
    </row>
    <row r="133" spans="1:65" s="2" customFormat="1" ht="21.75" customHeight="1">
      <c r="A133" s="27"/>
      <c r="B133" s="144"/>
      <c r="C133" s="145" t="s">
        <v>154</v>
      </c>
      <c r="D133" s="145" t="s">
        <v>132</v>
      </c>
      <c r="E133" s="146"/>
      <c r="F133" s="147" t="s">
        <v>459</v>
      </c>
      <c r="G133" s="148" t="s">
        <v>134</v>
      </c>
      <c r="H133" s="149"/>
      <c r="I133" s="150"/>
      <c r="J133" s="150">
        <f t="shared" si="0"/>
        <v>0</v>
      </c>
      <c r="K133" s="151"/>
      <c r="L133" s="28"/>
      <c r="M133" s="152" t="s">
        <v>1</v>
      </c>
      <c r="N133" s="153" t="s">
        <v>37</v>
      </c>
      <c r="O133" s="154">
        <v>0.61699999999999999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56" t="s">
        <v>135</v>
      </c>
      <c r="AT133" s="156" t="s">
        <v>132</v>
      </c>
      <c r="AU133" s="156" t="s">
        <v>87</v>
      </c>
      <c r="AY133" s="15" t="s">
        <v>130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5" t="s">
        <v>87</v>
      </c>
      <c r="BK133" s="157">
        <f t="shared" si="9"/>
        <v>0</v>
      </c>
      <c r="BL133" s="15" t="s">
        <v>135</v>
      </c>
      <c r="BM133" s="156" t="s">
        <v>460</v>
      </c>
    </row>
    <row r="134" spans="1:65" s="2" customFormat="1" ht="33" customHeight="1">
      <c r="A134" s="27"/>
      <c r="B134" s="144"/>
      <c r="C134" s="145" t="s">
        <v>157</v>
      </c>
      <c r="D134" s="145" t="s">
        <v>132</v>
      </c>
      <c r="E134" s="146"/>
      <c r="F134" s="147" t="s">
        <v>461</v>
      </c>
      <c r="G134" s="148" t="s">
        <v>134</v>
      </c>
      <c r="H134" s="149"/>
      <c r="I134" s="150"/>
      <c r="J134" s="150">
        <f t="shared" si="0"/>
        <v>0</v>
      </c>
      <c r="K134" s="151"/>
      <c r="L134" s="28"/>
      <c r="M134" s="152" t="s">
        <v>1</v>
      </c>
      <c r="N134" s="153" t="s">
        <v>37</v>
      </c>
      <c r="O134" s="154">
        <v>9.8000000000000004E-2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56" t="s">
        <v>135</v>
      </c>
      <c r="AT134" s="156" t="s">
        <v>132</v>
      </c>
      <c r="AU134" s="156" t="s">
        <v>87</v>
      </c>
      <c r="AY134" s="15" t="s">
        <v>130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5" t="s">
        <v>87</v>
      </c>
      <c r="BK134" s="157">
        <f t="shared" si="9"/>
        <v>0</v>
      </c>
      <c r="BL134" s="15" t="s">
        <v>135</v>
      </c>
      <c r="BM134" s="156" t="s">
        <v>462</v>
      </c>
    </row>
    <row r="135" spans="1:65" s="2" customFormat="1" ht="33" customHeight="1">
      <c r="A135" s="27"/>
      <c r="B135" s="144"/>
      <c r="C135" s="145" t="s">
        <v>161</v>
      </c>
      <c r="D135" s="145" t="s">
        <v>132</v>
      </c>
      <c r="E135" s="146"/>
      <c r="F135" s="147" t="s">
        <v>463</v>
      </c>
      <c r="G135" s="148" t="s">
        <v>134</v>
      </c>
      <c r="H135" s="149"/>
      <c r="I135" s="150"/>
      <c r="J135" s="150">
        <f t="shared" si="0"/>
        <v>0</v>
      </c>
      <c r="K135" s="151"/>
      <c r="L135" s="28"/>
      <c r="M135" s="152" t="s">
        <v>1</v>
      </c>
      <c r="N135" s="153" t="s">
        <v>37</v>
      </c>
      <c r="O135" s="154">
        <v>8.9999999999999993E-3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56" t="s">
        <v>135</v>
      </c>
      <c r="AT135" s="156" t="s">
        <v>132</v>
      </c>
      <c r="AU135" s="156" t="s">
        <v>87</v>
      </c>
      <c r="AY135" s="15" t="s">
        <v>130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5" t="s">
        <v>87</v>
      </c>
      <c r="BK135" s="157">
        <f t="shared" si="9"/>
        <v>0</v>
      </c>
      <c r="BL135" s="15" t="s">
        <v>135</v>
      </c>
      <c r="BM135" s="156" t="s">
        <v>464</v>
      </c>
    </row>
    <row r="136" spans="1:65" s="2" customFormat="1" ht="16.5" customHeight="1">
      <c r="A136" s="27"/>
      <c r="B136" s="144"/>
      <c r="C136" s="145" t="s">
        <v>166</v>
      </c>
      <c r="D136" s="145" t="s">
        <v>132</v>
      </c>
      <c r="E136" s="146"/>
      <c r="F136" s="147" t="s">
        <v>243</v>
      </c>
      <c r="G136" s="148" t="s">
        <v>134</v>
      </c>
      <c r="H136" s="149"/>
      <c r="I136" s="150"/>
      <c r="J136" s="150">
        <f t="shared" si="0"/>
        <v>0</v>
      </c>
      <c r="K136" s="151"/>
      <c r="L136" s="28"/>
      <c r="M136" s="152" t="s">
        <v>1</v>
      </c>
      <c r="N136" s="153" t="s">
        <v>37</v>
      </c>
      <c r="O136" s="154">
        <v>4.2000000000000003E-2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56" t="s">
        <v>135</v>
      </c>
      <c r="AT136" s="156" t="s">
        <v>132</v>
      </c>
      <c r="AU136" s="156" t="s">
        <v>87</v>
      </c>
      <c r="AY136" s="15" t="s">
        <v>130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5" t="s">
        <v>87</v>
      </c>
      <c r="BK136" s="157">
        <f t="shared" si="9"/>
        <v>0</v>
      </c>
      <c r="BL136" s="15" t="s">
        <v>135</v>
      </c>
      <c r="BM136" s="156" t="s">
        <v>465</v>
      </c>
    </row>
    <row r="137" spans="1:65" s="2" customFormat="1" ht="21.75" customHeight="1">
      <c r="A137" s="27"/>
      <c r="B137" s="144"/>
      <c r="C137" s="145" t="s">
        <v>170</v>
      </c>
      <c r="D137" s="145" t="s">
        <v>132</v>
      </c>
      <c r="E137" s="146"/>
      <c r="F137" s="147" t="s">
        <v>158</v>
      </c>
      <c r="G137" s="148" t="s">
        <v>159</v>
      </c>
      <c r="H137" s="149"/>
      <c r="I137" s="150"/>
      <c r="J137" s="150">
        <f t="shared" si="0"/>
        <v>0</v>
      </c>
      <c r="K137" s="151"/>
      <c r="L137" s="28"/>
      <c r="M137" s="152" t="s">
        <v>1</v>
      </c>
      <c r="N137" s="153" t="s">
        <v>37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56" t="s">
        <v>135</v>
      </c>
      <c r="AT137" s="156" t="s">
        <v>132</v>
      </c>
      <c r="AU137" s="156" t="s">
        <v>87</v>
      </c>
      <c r="AY137" s="15" t="s">
        <v>130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5" t="s">
        <v>87</v>
      </c>
      <c r="BK137" s="157">
        <f t="shared" si="9"/>
        <v>0</v>
      </c>
      <c r="BL137" s="15" t="s">
        <v>135</v>
      </c>
      <c r="BM137" s="156" t="s">
        <v>466</v>
      </c>
    </row>
    <row r="138" spans="1:65" s="2" customFormat="1" ht="16.5" customHeight="1">
      <c r="A138" s="27"/>
      <c r="B138" s="144"/>
      <c r="C138" s="145" t="s">
        <v>173</v>
      </c>
      <c r="D138" s="145" t="s">
        <v>132</v>
      </c>
      <c r="E138" s="146"/>
      <c r="F138" s="147" t="s">
        <v>249</v>
      </c>
      <c r="G138" s="148" t="s">
        <v>134</v>
      </c>
      <c r="H138" s="149"/>
      <c r="I138" s="150"/>
      <c r="J138" s="150">
        <f t="shared" si="0"/>
        <v>0</v>
      </c>
      <c r="K138" s="151"/>
      <c r="L138" s="28"/>
      <c r="M138" s="152" t="s">
        <v>1</v>
      </c>
      <c r="N138" s="153" t="s">
        <v>37</v>
      </c>
      <c r="O138" s="154">
        <v>0.71799999999999997</v>
      </c>
      <c r="P138" s="154">
        <f t="shared" si="1"/>
        <v>0</v>
      </c>
      <c r="Q138" s="154">
        <v>1.9205000000000001</v>
      </c>
      <c r="R138" s="154">
        <f t="shared" si="2"/>
        <v>0</v>
      </c>
      <c r="S138" s="154">
        <v>0</v>
      </c>
      <c r="T138" s="155">
        <f t="shared" si="3"/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56" t="s">
        <v>135</v>
      </c>
      <c r="AT138" s="156" t="s">
        <v>132</v>
      </c>
      <c r="AU138" s="156" t="s">
        <v>87</v>
      </c>
      <c r="AY138" s="15" t="s">
        <v>130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5" t="s">
        <v>87</v>
      </c>
      <c r="BK138" s="157">
        <f t="shared" si="9"/>
        <v>0</v>
      </c>
      <c r="BL138" s="15" t="s">
        <v>135</v>
      </c>
      <c r="BM138" s="156" t="s">
        <v>467</v>
      </c>
    </row>
    <row r="139" spans="1:65" s="2" customFormat="1" ht="21.75" customHeight="1">
      <c r="A139" s="27"/>
      <c r="B139" s="144"/>
      <c r="C139" s="145" t="s">
        <v>176</v>
      </c>
      <c r="D139" s="145" t="s">
        <v>132</v>
      </c>
      <c r="E139" s="146"/>
      <c r="F139" s="147" t="s">
        <v>254</v>
      </c>
      <c r="G139" s="148" t="s">
        <v>134</v>
      </c>
      <c r="H139" s="149"/>
      <c r="I139" s="150"/>
      <c r="J139" s="150">
        <f t="shared" si="0"/>
        <v>0</v>
      </c>
      <c r="K139" s="151"/>
      <c r="L139" s="28"/>
      <c r="M139" s="152" t="s">
        <v>1</v>
      </c>
      <c r="N139" s="153" t="s">
        <v>37</v>
      </c>
      <c r="O139" s="154">
        <v>0.58299999999999996</v>
      </c>
      <c r="P139" s="154">
        <f t="shared" si="1"/>
        <v>0</v>
      </c>
      <c r="Q139" s="154">
        <v>2.4157199999999999</v>
      </c>
      <c r="R139" s="154">
        <f t="shared" si="2"/>
        <v>0</v>
      </c>
      <c r="S139" s="154">
        <v>0</v>
      </c>
      <c r="T139" s="155">
        <f t="shared" si="3"/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56" t="s">
        <v>135</v>
      </c>
      <c r="AT139" s="156" t="s">
        <v>132</v>
      </c>
      <c r="AU139" s="156" t="s">
        <v>87</v>
      </c>
      <c r="AY139" s="15" t="s">
        <v>130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5" t="s">
        <v>87</v>
      </c>
      <c r="BK139" s="157">
        <f t="shared" si="9"/>
        <v>0</v>
      </c>
      <c r="BL139" s="15" t="s">
        <v>135</v>
      </c>
      <c r="BM139" s="156" t="s">
        <v>468</v>
      </c>
    </row>
    <row r="140" spans="1:65" s="2" customFormat="1" ht="21.75" customHeight="1">
      <c r="A140" s="27"/>
      <c r="B140" s="144"/>
      <c r="C140" s="145" t="s">
        <v>179</v>
      </c>
      <c r="D140" s="145" t="s">
        <v>132</v>
      </c>
      <c r="E140" s="146"/>
      <c r="F140" s="147" t="s">
        <v>469</v>
      </c>
      <c r="G140" s="148" t="s">
        <v>134</v>
      </c>
      <c r="H140" s="149"/>
      <c r="I140" s="150"/>
      <c r="J140" s="150">
        <f t="shared" si="0"/>
        <v>0</v>
      </c>
      <c r="K140" s="151"/>
      <c r="L140" s="28"/>
      <c r="M140" s="152" t="s">
        <v>1</v>
      </c>
      <c r="N140" s="153" t="s">
        <v>37</v>
      </c>
      <c r="O140" s="154">
        <v>0.58299999999999996</v>
      </c>
      <c r="P140" s="154">
        <f t="shared" si="1"/>
        <v>0</v>
      </c>
      <c r="Q140" s="154">
        <v>2.3223400000000001</v>
      </c>
      <c r="R140" s="154">
        <f t="shared" si="2"/>
        <v>0</v>
      </c>
      <c r="S140" s="154">
        <v>0</v>
      </c>
      <c r="T140" s="155">
        <f t="shared" si="3"/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56" t="s">
        <v>135</v>
      </c>
      <c r="AT140" s="156" t="s">
        <v>132</v>
      </c>
      <c r="AU140" s="156" t="s">
        <v>87</v>
      </c>
      <c r="AY140" s="15" t="s">
        <v>130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5" t="s">
        <v>87</v>
      </c>
      <c r="BK140" s="157">
        <f t="shared" si="9"/>
        <v>0</v>
      </c>
      <c r="BL140" s="15" t="s">
        <v>135</v>
      </c>
      <c r="BM140" s="156" t="s">
        <v>470</v>
      </c>
    </row>
    <row r="141" spans="1:65" s="2" customFormat="1" ht="16.5" customHeight="1">
      <c r="A141" s="27"/>
      <c r="B141" s="144"/>
      <c r="C141" s="145" t="s">
        <v>182</v>
      </c>
      <c r="D141" s="145" t="s">
        <v>132</v>
      </c>
      <c r="E141" s="146"/>
      <c r="F141" s="147" t="s">
        <v>471</v>
      </c>
      <c r="G141" s="148" t="s">
        <v>163</v>
      </c>
      <c r="H141" s="149"/>
      <c r="I141" s="150"/>
      <c r="J141" s="150">
        <f t="shared" si="0"/>
        <v>0</v>
      </c>
      <c r="K141" s="151"/>
      <c r="L141" s="28"/>
      <c r="M141" s="152" t="s">
        <v>1</v>
      </c>
      <c r="N141" s="153" t="s">
        <v>37</v>
      </c>
      <c r="O141" s="154">
        <v>0.35799999999999998</v>
      </c>
      <c r="P141" s="154">
        <f t="shared" si="1"/>
        <v>0</v>
      </c>
      <c r="Q141" s="154">
        <v>6.7000000000000002E-4</v>
      </c>
      <c r="R141" s="154">
        <f t="shared" si="2"/>
        <v>0</v>
      </c>
      <c r="S141" s="154">
        <v>0</v>
      </c>
      <c r="T141" s="155">
        <f t="shared" si="3"/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56" t="s">
        <v>135</v>
      </c>
      <c r="AT141" s="156" t="s">
        <v>132</v>
      </c>
      <c r="AU141" s="156" t="s">
        <v>87</v>
      </c>
      <c r="AY141" s="15" t="s">
        <v>130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5" t="s">
        <v>87</v>
      </c>
      <c r="BK141" s="157">
        <f t="shared" si="9"/>
        <v>0</v>
      </c>
      <c r="BL141" s="15" t="s">
        <v>135</v>
      </c>
      <c r="BM141" s="156" t="s">
        <v>472</v>
      </c>
    </row>
    <row r="142" spans="1:65" s="2" customFormat="1" ht="16.5" customHeight="1">
      <c r="A142" s="27"/>
      <c r="B142" s="144"/>
      <c r="C142" s="145" t="s">
        <v>185</v>
      </c>
      <c r="D142" s="145" t="s">
        <v>132</v>
      </c>
      <c r="E142" s="146"/>
      <c r="F142" s="147" t="s">
        <v>473</v>
      </c>
      <c r="G142" s="148" t="s">
        <v>163</v>
      </c>
      <c r="H142" s="149"/>
      <c r="I142" s="150"/>
      <c r="J142" s="150">
        <f t="shared" si="0"/>
        <v>0</v>
      </c>
      <c r="K142" s="151"/>
      <c r="L142" s="28"/>
      <c r="M142" s="152" t="s">
        <v>1</v>
      </c>
      <c r="N142" s="153" t="s">
        <v>37</v>
      </c>
      <c r="O142" s="154">
        <v>0.19900000000000001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56" t="s">
        <v>135</v>
      </c>
      <c r="AT142" s="156" t="s">
        <v>132</v>
      </c>
      <c r="AU142" s="156" t="s">
        <v>87</v>
      </c>
      <c r="AY142" s="15" t="s">
        <v>130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5" t="s">
        <v>87</v>
      </c>
      <c r="BK142" s="157">
        <f t="shared" si="9"/>
        <v>0</v>
      </c>
      <c r="BL142" s="15" t="s">
        <v>135</v>
      </c>
      <c r="BM142" s="156" t="s">
        <v>474</v>
      </c>
    </row>
    <row r="143" spans="1:65" s="2" customFormat="1" ht="16.5" customHeight="1">
      <c r="A143" s="27"/>
      <c r="B143" s="144"/>
      <c r="C143" s="145" t="s">
        <v>188</v>
      </c>
      <c r="D143" s="145" t="s">
        <v>132</v>
      </c>
      <c r="E143" s="146"/>
      <c r="F143" s="147" t="s">
        <v>256</v>
      </c>
      <c r="G143" s="148" t="s">
        <v>159</v>
      </c>
      <c r="H143" s="149"/>
      <c r="I143" s="150"/>
      <c r="J143" s="150">
        <f t="shared" si="0"/>
        <v>0</v>
      </c>
      <c r="K143" s="151"/>
      <c r="L143" s="28"/>
      <c r="M143" s="152" t="s">
        <v>1</v>
      </c>
      <c r="N143" s="153" t="s">
        <v>37</v>
      </c>
      <c r="O143" s="154">
        <v>34.322000000000003</v>
      </c>
      <c r="P143" s="154">
        <f t="shared" si="1"/>
        <v>0</v>
      </c>
      <c r="Q143" s="154">
        <v>1.01895</v>
      </c>
      <c r="R143" s="154">
        <f t="shared" si="2"/>
        <v>0</v>
      </c>
      <c r="S143" s="154">
        <v>0</v>
      </c>
      <c r="T143" s="155">
        <f t="shared" si="3"/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56" t="s">
        <v>135</v>
      </c>
      <c r="AT143" s="156" t="s">
        <v>132</v>
      </c>
      <c r="AU143" s="156" t="s">
        <v>87</v>
      </c>
      <c r="AY143" s="15" t="s">
        <v>130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5" t="s">
        <v>87</v>
      </c>
      <c r="BK143" s="157">
        <f t="shared" si="9"/>
        <v>0</v>
      </c>
      <c r="BL143" s="15" t="s">
        <v>135</v>
      </c>
      <c r="BM143" s="156" t="s">
        <v>475</v>
      </c>
    </row>
    <row r="144" spans="1:65" s="2" customFormat="1" ht="16.5" customHeight="1">
      <c r="A144" s="27"/>
      <c r="B144" s="144"/>
      <c r="C144" s="145" t="s">
        <v>192</v>
      </c>
      <c r="D144" s="145" t="s">
        <v>132</v>
      </c>
      <c r="E144" s="146"/>
      <c r="F144" s="147" t="s">
        <v>476</v>
      </c>
      <c r="G144" s="148" t="s">
        <v>159</v>
      </c>
      <c r="H144" s="149"/>
      <c r="I144" s="150"/>
      <c r="J144" s="150">
        <f t="shared" si="0"/>
        <v>0</v>
      </c>
      <c r="K144" s="151"/>
      <c r="L144" s="28"/>
      <c r="M144" s="152" t="s">
        <v>1</v>
      </c>
      <c r="N144" s="153" t="s">
        <v>37</v>
      </c>
      <c r="O144" s="154">
        <v>15.11</v>
      </c>
      <c r="P144" s="154">
        <f t="shared" si="1"/>
        <v>0</v>
      </c>
      <c r="Q144" s="154">
        <v>1.20296</v>
      </c>
      <c r="R144" s="154">
        <f t="shared" si="2"/>
        <v>0</v>
      </c>
      <c r="S144" s="154">
        <v>0</v>
      </c>
      <c r="T144" s="155">
        <f t="shared" si="3"/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56" t="s">
        <v>135</v>
      </c>
      <c r="AT144" s="156" t="s">
        <v>132</v>
      </c>
      <c r="AU144" s="156" t="s">
        <v>87</v>
      </c>
      <c r="AY144" s="15" t="s">
        <v>130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5" t="s">
        <v>87</v>
      </c>
      <c r="BK144" s="157">
        <f t="shared" si="9"/>
        <v>0</v>
      </c>
      <c r="BL144" s="15" t="s">
        <v>135</v>
      </c>
      <c r="BM144" s="156" t="s">
        <v>477</v>
      </c>
    </row>
    <row r="145" spans="1:65" s="12" customFormat="1" ht="22.95" customHeight="1">
      <c r="B145" s="132"/>
      <c r="D145" s="133" t="s">
        <v>70</v>
      </c>
      <c r="E145" s="142" t="s">
        <v>140</v>
      </c>
      <c r="F145" s="142" t="s">
        <v>258</v>
      </c>
      <c r="J145" s="143">
        <f>BK145</f>
        <v>0</v>
      </c>
      <c r="L145" s="132"/>
      <c r="M145" s="136"/>
      <c r="N145" s="137"/>
      <c r="O145" s="137"/>
      <c r="P145" s="138">
        <f>SUM(P146:P151)</f>
        <v>0</v>
      </c>
      <c r="Q145" s="137"/>
      <c r="R145" s="138">
        <f>SUM(R146:R151)</f>
        <v>0</v>
      </c>
      <c r="S145" s="137"/>
      <c r="T145" s="139">
        <f>SUM(T146:T151)</f>
        <v>0</v>
      </c>
      <c r="AR145" s="133" t="s">
        <v>79</v>
      </c>
      <c r="AT145" s="140" t="s">
        <v>70</v>
      </c>
      <c r="AU145" s="140" t="s">
        <v>79</v>
      </c>
      <c r="AY145" s="133" t="s">
        <v>130</v>
      </c>
      <c r="BK145" s="141">
        <f>SUM(BK146:BK151)</f>
        <v>0</v>
      </c>
    </row>
    <row r="146" spans="1:65" s="2" customFormat="1" ht="21.75" customHeight="1">
      <c r="A146" s="27"/>
      <c r="B146" s="144"/>
      <c r="C146" s="145" t="s">
        <v>7</v>
      </c>
      <c r="D146" s="145" t="s">
        <v>132</v>
      </c>
      <c r="E146" s="146"/>
      <c r="F146" s="147" t="s">
        <v>478</v>
      </c>
      <c r="G146" s="148" t="s">
        <v>202</v>
      </c>
      <c r="H146" s="149"/>
      <c r="I146" s="150"/>
      <c r="J146" s="150">
        <f t="shared" ref="J146:J151" si="10">ROUND(I146*H146,2)</f>
        <v>0</v>
      </c>
      <c r="K146" s="151"/>
      <c r="L146" s="28"/>
      <c r="M146" s="152" t="s">
        <v>1</v>
      </c>
      <c r="N146" s="153" t="s">
        <v>37</v>
      </c>
      <c r="O146" s="154">
        <v>0.54852999999999996</v>
      </c>
      <c r="P146" s="154">
        <f t="shared" ref="P146:P151" si="11">O146*H146</f>
        <v>0</v>
      </c>
      <c r="Q146" s="154">
        <v>0.22183</v>
      </c>
      <c r="R146" s="154">
        <f t="shared" ref="R146:R151" si="12">Q146*H146</f>
        <v>0</v>
      </c>
      <c r="S146" s="154">
        <v>0</v>
      </c>
      <c r="T146" s="155">
        <f t="shared" ref="T146:T151" si="13">S146*H146</f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56" t="s">
        <v>135</v>
      </c>
      <c r="AT146" s="156" t="s">
        <v>132</v>
      </c>
      <c r="AU146" s="156" t="s">
        <v>87</v>
      </c>
      <c r="AY146" s="15" t="s">
        <v>130</v>
      </c>
      <c r="BE146" s="157">
        <f t="shared" ref="BE146:BE151" si="14">IF(N146="základná",J146,0)</f>
        <v>0</v>
      </c>
      <c r="BF146" s="157">
        <f t="shared" ref="BF146:BF151" si="15">IF(N146="znížená",J146,0)</f>
        <v>0</v>
      </c>
      <c r="BG146" s="157">
        <f t="shared" ref="BG146:BG151" si="16">IF(N146="zákl. prenesená",J146,0)</f>
        <v>0</v>
      </c>
      <c r="BH146" s="157">
        <f t="shared" ref="BH146:BH151" si="17">IF(N146="zníž. prenesená",J146,0)</f>
        <v>0</v>
      </c>
      <c r="BI146" s="157">
        <f t="shared" ref="BI146:BI151" si="18">IF(N146="nulová",J146,0)</f>
        <v>0</v>
      </c>
      <c r="BJ146" s="15" t="s">
        <v>87</v>
      </c>
      <c r="BK146" s="157">
        <f t="shared" ref="BK146:BK151" si="19">ROUND(I146*H146,2)</f>
        <v>0</v>
      </c>
      <c r="BL146" s="15" t="s">
        <v>135</v>
      </c>
      <c r="BM146" s="156" t="s">
        <v>479</v>
      </c>
    </row>
    <row r="147" spans="1:65" s="2" customFormat="1" ht="33" customHeight="1">
      <c r="A147" s="27"/>
      <c r="B147" s="144"/>
      <c r="C147" s="166" t="s">
        <v>199</v>
      </c>
      <c r="D147" s="166" t="s">
        <v>200</v>
      </c>
      <c r="E147" s="167"/>
      <c r="F147" s="168" t="s">
        <v>480</v>
      </c>
      <c r="G147" s="169" t="s">
        <v>202</v>
      </c>
      <c r="H147" s="170"/>
      <c r="I147" s="171"/>
      <c r="J147" s="171">
        <f t="shared" si="10"/>
        <v>0</v>
      </c>
      <c r="K147" s="172"/>
      <c r="L147" s="173"/>
      <c r="M147" s="174" t="s">
        <v>1</v>
      </c>
      <c r="N147" s="175" t="s">
        <v>37</v>
      </c>
      <c r="O147" s="154">
        <v>0</v>
      </c>
      <c r="P147" s="154">
        <f t="shared" si="11"/>
        <v>0</v>
      </c>
      <c r="Q147" s="154">
        <v>0.315</v>
      </c>
      <c r="R147" s="154">
        <f t="shared" si="12"/>
        <v>0</v>
      </c>
      <c r="S147" s="154">
        <v>0</v>
      </c>
      <c r="T147" s="155">
        <f t="shared" si="13"/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56" t="s">
        <v>154</v>
      </c>
      <c r="AT147" s="156" t="s">
        <v>200</v>
      </c>
      <c r="AU147" s="156" t="s">
        <v>87</v>
      </c>
      <c r="AY147" s="15" t="s">
        <v>130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5" t="s">
        <v>87</v>
      </c>
      <c r="BK147" s="157">
        <f t="shared" si="19"/>
        <v>0</v>
      </c>
      <c r="BL147" s="15" t="s">
        <v>135</v>
      </c>
      <c r="BM147" s="156" t="s">
        <v>481</v>
      </c>
    </row>
    <row r="148" spans="1:65" s="2" customFormat="1" ht="21.75" customHeight="1">
      <c r="A148" s="27"/>
      <c r="B148" s="144"/>
      <c r="C148" s="145" t="s">
        <v>204</v>
      </c>
      <c r="D148" s="145" t="s">
        <v>132</v>
      </c>
      <c r="E148" s="146"/>
      <c r="F148" s="147" t="s">
        <v>482</v>
      </c>
      <c r="G148" s="148" t="s">
        <v>202</v>
      </c>
      <c r="H148" s="149"/>
      <c r="I148" s="150"/>
      <c r="J148" s="150">
        <f t="shared" si="10"/>
        <v>0</v>
      </c>
      <c r="K148" s="151"/>
      <c r="L148" s="28"/>
      <c r="M148" s="152" t="s">
        <v>1</v>
      </c>
      <c r="N148" s="153" t="s">
        <v>37</v>
      </c>
      <c r="O148" s="154">
        <v>0.38</v>
      </c>
      <c r="P148" s="154">
        <f t="shared" si="11"/>
        <v>0</v>
      </c>
      <c r="Q148" s="154">
        <v>6.3E-3</v>
      </c>
      <c r="R148" s="154">
        <f t="shared" si="12"/>
        <v>0</v>
      </c>
      <c r="S148" s="154">
        <v>0</v>
      </c>
      <c r="T148" s="155">
        <f t="shared" si="13"/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56" t="s">
        <v>135</v>
      </c>
      <c r="AT148" s="156" t="s">
        <v>132</v>
      </c>
      <c r="AU148" s="156" t="s">
        <v>87</v>
      </c>
      <c r="AY148" s="15" t="s">
        <v>130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5" t="s">
        <v>87</v>
      </c>
      <c r="BK148" s="157">
        <f t="shared" si="19"/>
        <v>0</v>
      </c>
      <c r="BL148" s="15" t="s">
        <v>135</v>
      </c>
      <c r="BM148" s="156" t="s">
        <v>483</v>
      </c>
    </row>
    <row r="149" spans="1:65" s="2" customFormat="1" ht="44.25" customHeight="1">
      <c r="A149" s="27"/>
      <c r="B149" s="144"/>
      <c r="C149" s="166" t="s">
        <v>207</v>
      </c>
      <c r="D149" s="166" t="s">
        <v>200</v>
      </c>
      <c r="E149" s="167"/>
      <c r="F149" s="168" t="s">
        <v>484</v>
      </c>
      <c r="G149" s="169" t="s">
        <v>202</v>
      </c>
      <c r="H149" s="170"/>
      <c r="I149" s="171"/>
      <c r="J149" s="171">
        <f t="shared" si="10"/>
        <v>0</v>
      </c>
      <c r="K149" s="172"/>
      <c r="L149" s="173"/>
      <c r="M149" s="174" t="s">
        <v>1</v>
      </c>
      <c r="N149" s="175" t="s">
        <v>37</v>
      </c>
      <c r="O149" s="154">
        <v>0</v>
      </c>
      <c r="P149" s="154">
        <f t="shared" si="11"/>
        <v>0</v>
      </c>
      <c r="Q149" s="154">
        <v>0.107</v>
      </c>
      <c r="R149" s="154">
        <f t="shared" si="12"/>
        <v>0</v>
      </c>
      <c r="S149" s="154">
        <v>0</v>
      </c>
      <c r="T149" s="155">
        <f t="shared" si="13"/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56" t="s">
        <v>154</v>
      </c>
      <c r="AT149" s="156" t="s">
        <v>200</v>
      </c>
      <c r="AU149" s="156" t="s">
        <v>87</v>
      </c>
      <c r="AY149" s="15" t="s">
        <v>130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5" t="s">
        <v>87</v>
      </c>
      <c r="BK149" s="157">
        <f t="shared" si="19"/>
        <v>0</v>
      </c>
      <c r="BL149" s="15" t="s">
        <v>135</v>
      </c>
      <c r="BM149" s="156" t="s">
        <v>485</v>
      </c>
    </row>
    <row r="150" spans="1:65" s="2" customFormat="1" ht="44.25" customHeight="1">
      <c r="A150" s="27"/>
      <c r="B150" s="144"/>
      <c r="C150" s="166" t="s">
        <v>210</v>
      </c>
      <c r="D150" s="166" t="s">
        <v>200</v>
      </c>
      <c r="E150" s="167"/>
      <c r="F150" s="168" t="s">
        <v>486</v>
      </c>
      <c r="G150" s="169" t="s">
        <v>202</v>
      </c>
      <c r="H150" s="170"/>
      <c r="I150" s="171"/>
      <c r="J150" s="171">
        <f t="shared" si="10"/>
        <v>0</v>
      </c>
      <c r="K150" s="172"/>
      <c r="L150" s="173"/>
      <c r="M150" s="174" t="s">
        <v>1</v>
      </c>
      <c r="N150" s="175" t="s">
        <v>37</v>
      </c>
      <c r="O150" s="154">
        <v>0</v>
      </c>
      <c r="P150" s="154">
        <f t="shared" si="11"/>
        <v>0</v>
      </c>
      <c r="Q150" s="154">
        <v>0.8</v>
      </c>
      <c r="R150" s="154">
        <f t="shared" si="12"/>
        <v>0</v>
      </c>
      <c r="S150" s="154">
        <v>0</v>
      </c>
      <c r="T150" s="155">
        <f t="shared" si="13"/>
        <v>0</v>
      </c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R150" s="156" t="s">
        <v>154</v>
      </c>
      <c r="AT150" s="156" t="s">
        <v>200</v>
      </c>
      <c r="AU150" s="156" t="s">
        <v>87</v>
      </c>
      <c r="AY150" s="15" t="s">
        <v>130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5" t="s">
        <v>87</v>
      </c>
      <c r="BK150" s="157">
        <f t="shared" si="19"/>
        <v>0</v>
      </c>
      <c r="BL150" s="15" t="s">
        <v>135</v>
      </c>
      <c r="BM150" s="156" t="s">
        <v>487</v>
      </c>
    </row>
    <row r="151" spans="1:65" s="2" customFormat="1" ht="44.25" customHeight="1">
      <c r="A151" s="27"/>
      <c r="B151" s="144"/>
      <c r="C151" s="166" t="s">
        <v>213</v>
      </c>
      <c r="D151" s="166" t="s">
        <v>200</v>
      </c>
      <c r="E151" s="167"/>
      <c r="F151" s="168" t="s">
        <v>488</v>
      </c>
      <c r="G151" s="169" t="s">
        <v>202</v>
      </c>
      <c r="H151" s="170"/>
      <c r="I151" s="171"/>
      <c r="J151" s="171">
        <f t="shared" si="10"/>
        <v>0</v>
      </c>
      <c r="K151" s="172"/>
      <c r="L151" s="173"/>
      <c r="M151" s="174" t="s">
        <v>1</v>
      </c>
      <c r="N151" s="175" t="s">
        <v>37</v>
      </c>
      <c r="O151" s="154">
        <v>0</v>
      </c>
      <c r="P151" s="154">
        <f t="shared" si="11"/>
        <v>0</v>
      </c>
      <c r="Q151" s="154">
        <v>0.6</v>
      </c>
      <c r="R151" s="154">
        <f t="shared" si="12"/>
        <v>0</v>
      </c>
      <c r="S151" s="154">
        <v>0</v>
      </c>
      <c r="T151" s="155">
        <f t="shared" si="13"/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56" t="s">
        <v>154</v>
      </c>
      <c r="AT151" s="156" t="s">
        <v>200</v>
      </c>
      <c r="AU151" s="156" t="s">
        <v>87</v>
      </c>
      <c r="AY151" s="15" t="s">
        <v>130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5" t="s">
        <v>87</v>
      </c>
      <c r="BK151" s="157">
        <f t="shared" si="19"/>
        <v>0</v>
      </c>
      <c r="BL151" s="15" t="s">
        <v>135</v>
      </c>
      <c r="BM151" s="156" t="s">
        <v>489</v>
      </c>
    </row>
    <row r="152" spans="1:65" s="12" customFormat="1" ht="22.95" customHeight="1">
      <c r="B152" s="132"/>
      <c r="D152" s="133" t="s">
        <v>70</v>
      </c>
      <c r="E152" s="142" t="s">
        <v>217</v>
      </c>
      <c r="F152" s="142" t="s">
        <v>218</v>
      </c>
      <c r="J152" s="143">
        <f>BK152</f>
        <v>0</v>
      </c>
      <c r="L152" s="132"/>
      <c r="M152" s="136"/>
      <c r="N152" s="137"/>
      <c r="O152" s="137"/>
      <c r="P152" s="138">
        <f>P153</f>
        <v>0</v>
      </c>
      <c r="Q152" s="137"/>
      <c r="R152" s="138">
        <f>R153</f>
        <v>0</v>
      </c>
      <c r="S152" s="137"/>
      <c r="T152" s="139">
        <f>T153</f>
        <v>0</v>
      </c>
      <c r="AR152" s="133" t="s">
        <v>79</v>
      </c>
      <c r="AT152" s="140" t="s">
        <v>70</v>
      </c>
      <c r="AU152" s="140" t="s">
        <v>79</v>
      </c>
      <c r="AY152" s="133" t="s">
        <v>130</v>
      </c>
      <c r="BK152" s="141">
        <f>BK153</f>
        <v>0</v>
      </c>
    </row>
    <row r="153" spans="1:65" s="2" customFormat="1" ht="21.75" customHeight="1">
      <c r="A153" s="27"/>
      <c r="B153" s="144"/>
      <c r="C153" s="145" t="s">
        <v>219</v>
      </c>
      <c r="D153" s="145" t="s">
        <v>132</v>
      </c>
      <c r="E153" s="146"/>
      <c r="F153" s="147" t="s">
        <v>490</v>
      </c>
      <c r="G153" s="148" t="s">
        <v>159</v>
      </c>
      <c r="H153" s="149"/>
      <c r="I153" s="150"/>
      <c r="J153" s="150">
        <f>ROUND(I153*H153,2)</f>
        <v>0</v>
      </c>
      <c r="K153" s="151"/>
      <c r="L153" s="28"/>
      <c r="M153" s="152" t="s">
        <v>1</v>
      </c>
      <c r="N153" s="153" t="s">
        <v>37</v>
      </c>
      <c r="O153" s="154">
        <v>1.091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56" t="s">
        <v>135</v>
      </c>
      <c r="AT153" s="156" t="s">
        <v>132</v>
      </c>
      <c r="AU153" s="156" t="s">
        <v>87</v>
      </c>
      <c r="AY153" s="15" t="s">
        <v>130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5" t="s">
        <v>87</v>
      </c>
      <c r="BK153" s="157">
        <f>ROUND(I153*H153,2)</f>
        <v>0</v>
      </c>
      <c r="BL153" s="15" t="s">
        <v>135</v>
      </c>
      <c r="BM153" s="156" t="s">
        <v>491</v>
      </c>
    </row>
    <row r="154" spans="1:65" s="12" customFormat="1" ht="25.95" customHeight="1">
      <c r="B154" s="132"/>
      <c r="D154" s="133" t="s">
        <v>70</v>
      </c>
      <c r="E154" s="134" t="s">
        <v>303</v>
      </c>
      <c r="F154" s="134" t="s">
        <v>304</v>
      </c>
      <c r="J154" s="135">
        <f>BK154</f>
        <v>0</v>
      </c>
      <c r="L154" s="132"/>
      <c r="M154" s="136"/>
      <c r="N154" s="137"/>
      <c r="O154" s="137"/>
      <c r="P154" s="138">
        <f>P155+P159+P162</f>
        <v>0</v>
      </c>
      <c r="Q154" s="137"/>
      <c r="R154" s="138">
        <f>R155+R159+R162</f>
        <v>0</v>
      </c>
      <c r="S154" s="137"/>
      <c r="T154" s="139">
        <f>T155+T159+T162</f>
        <v>0</v>
      </c>
      <c r="AR154" s="133" t="s">
        <v>87</v>
      </c>
      <c r="AT154" s="140" t="s">
        <v>70</v>
      </c>
      <c r="AU154" s="140" t="s">
        <v>71</v>
      </c>
      <c r="AY154" s="133" t="s">
        <v>130</v>
      </c>
      <c r="BK154" s="141">
        <f>BK155+BK159+BK162</f>
        <v>0</v>
      </c>
    </row>
    <row r="155" spans="1:65" s="12" customFormat="1" ht="22.95" customHeight="1">
      <c r="B155" s="132"/>
      <c r="D155" s="133" t="s">
        <v>70</v>
      </c>
      <c r="E155" s="142" t="s">
        <v>305</v>
      </c>
      <c r="F155" s="142" t="s">
        <v>306</v>
      </c>
      <c r="J155" s="143">
        <f>BK155</f>
        <v>0</v>
      </c>
      <c r="L155" s="132"/>
      <c r="M155" s="136"/>
      <c r="N155" s="137"/>
      <c r="O155" s="137"/>
      <c r="P155" s="138">
        <f>SUM(P156:P158)</f>
        <v>0</v>
      </c>
      <c r="Q155" s="137"/>
      <c r="R155" s="138">
        <f>SUM(R156:R158)</f>
        <v>0</v>
      </c>
      <c r="S155" s="137"/>
      <c r="T155" s="139">
        <f>SUM(T156:T158)</f>
        <v>0</v>
      </c>
      <c r="AR155" s="133" t="s">
        <v>87</v>
      </c>
      <c r="AT155" s="140" t="s">
        <v>70</v>
      </c>
      <c r="AU155" s="140" t="s">
        <v>79</v>
      </c>
      <c r="AY155" s="133" t="s">
        <v>130</v>
      </c>
      <c r="BK155" s="141">
        <f>SUM(BK156:BK158)</f>
        <v>0</v>
      </c>
    </row>
    <row r="156" spans="1:65" s="2" customFormat="1" ht="21.75" customHeight="1">
      <c r="A156" s="27"/>
      <c r="B156" s="144"/>
      <c r="C156" s="145" t="s">
        <v>281</v>
      </c>
      <c r="D156" s="145" t="s">
        <v>132</v>
      </c>
      <c r="E156" s="146"/>
      <c r="F156" s="147" t="s">
        <v>492</v>
      </c>
      <c r="G156" s="148" t="s">
        <v>163</v>
      </c>
      <c r="H156" s="149"/>
      <c r="I156" s="150"/>
      <c r="J156" s="150">
        <f>ROUND(I156*H156,2)</f>
        <v>0</v>
      </c>
      <c r="K156" s="151"/>
      <c r="L156" s="28"/>
      <c r="M156" s="152" t="s">
        <v>1</v>
      </c>
      <c r="N156" s="153" t="s">
        <v>37</v>
      </c>
      <c r="O156" s="154">
        <v>0.16500000000000001</v>
      </c>
      <c r="P156" s="154">
        <f>O156*H156</f>
        <v>0</v>
      </c>
      <c r="Q156" s="154">
        <v>8.0000000000000007E-5</v>
      </c>
      <c r="R156" s="154">
        <f>Q156*H156</f>
        <v>0</v>
      </c>
      <c r="S156" s="154">
        <v>0</v>
      </c>
      <c r="T156" s="155">
        <f>S156*H156</f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56" t="s">
        <v>182</v>
      </c>
      <c r="AT156" s="156" t="s">
        <v>132</v>
      </c>
      <c r="AU156" s="156" t="s">
        <v>87</v>
      </c>
      <c r="AY156" s="15" t="s">
        <v>130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5" t="s">
        <v>87</v>
      </c>
      <c r="BK156" s="157">
        <f>ROUND(I156*H156,2)</f>
        <v>0</v>
      </c>
      <c r="BL156" s="15" t="s">
        <v>182</v>
      </c>
      <c r="BM156" s="156" t="s">
        <v>493</v>
      </c>
    </row>
    <row r="157" spans="1:65" s="2" customFormat="1" ht="16.5" customHeight="1">
      <c r="A157" s="27"/>
      <c r="B157" s="144"/>
      <c r="C157" s="166" t="s">
        <v>284</v>
      </c>
      <c r="D157" s="166" t="s">
        <v>200</v>
      </c>
      <c r="E157" s="167"/>
      <c r="F157" s="168" t="s">
        <v>494</v>
      </c>
      <c r="G157" s="169" t="s">
        <v>163</v>
      </c>
      <c r="H157" s="170"/>
      <c r="I157" s="171"/>
      <c r="J157" s="171">
        <f>ROUND(I157*H157,2)</f>
        <v>0</v>
      </c>
      <c r="K157" s="172"/>
      <c r="L157" s="173"/>
      <c r="M157" s="174" t="s">
        <v>1</v>
      </c>
      <c r="N157" s="175" t="s">
        <v>37</v>
      </c>
      <c r="O157" s="154">
        <v>0</v>
      </c>
      <c r="P157" s="154">
        <f>O157*H157</f>
        <v>0</v>
      </c>
      <c r="Q157" s="154">
        <v>5.8E-4</v>
      </c>
      <c r="R157" s="154">
        <f>Q157*H157</f>
        <v>0</v>
      </c>
      <c r="S157" s="154">
        <v>0</v>
      </c>
      <c r="T157" s="155">
        <f>S157*H157</f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56" t="s">
        <v>296</v>
      </c>
      <c r="AT157" s="156" t="s">
        <v>200</v>
      </c>
      <c r="AU157" s="156" t="s">
        <v>87</v>
      </c>
      <c r="AY157" s="15" t="s">
        <v>130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5" t="s">
        <v>87</v>
      </c>
      <c r="BK157" s="157">
        <f>ROUND(I157*H157,2)</f>
        <v>0</v>
      </c>
      <c r="BL157" s="15" t="s">
        <v>182</v>
      </c>
      <c r="BM157" s="156" t="s">
        <v>495</v>
      </c>
    </row>
    <row r="158" spans="1:65" s="2" customFormat="1" ht="21.75" customHeight="1">
      <c r="A158" s="27"/>
      <c r="B158" s="144"/>
      <c r="C158" s="145" t="s">
        <v>287</v>
      </c>
      <c r="D158" s="145" t="s">
        <v>132</v>
      </c>
      <c r="E158" s="146"/>
      <c r="F158" s="147" t="s">
        <v>496</v>
      </c>
      <c r="G158" s="148" t="s">
        <v>159</v>
      </c>
      <c r="H158" s="149"/>
      <c r="I158" s="150"/>
      <c r="J158" s="150">
        <f>ROUND(I158*H158,2)</f>
        <v>0</v>
      </c>
      <c r="K158" s="151"/>
      <c r="L158" s="28"/>
      <c r="M158" s="152" t="s">
        <v>1</v>
      </c>
      <c r="N158" s="153" t="s">
        <v>37</v>
      </c>
      <c r="O158" s="154">
        <v>1.579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56" t="s">
        <v>182</v>
      </c>
      <c r="AT158" s="156" t="s">
        <v>132</v>
      </c>
      <c r="AU158" s="156" t="s">
        <v>87</v>
      </c>
      <c r="AY158" s="15" t="s">
        <v>130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5" t="s">
        <v>87</v>
      </c>
      <c r="BK158" s="157">
        <f>ROUND(I158*H158,2)</f>
        <v>0</v>
      </c>
      <c r="BL158" s="15" t="s">
        <v>182</v>
      </c>
      <c r="BM158" s="156" t="s">
        <v>497</v>
      </c>
    </row>
    <row r="159" spans="1:65" s="12" customFormat="1" ht="22.95" customHeight="1">
      <c r="B159" s="132"/>
      <c r="D159" s="133" t="s">
        <v>70</v>
      </c>
      <c r="E159" s="142" t="s">
        <v>498</v>
      </c>
      <c r="F159" s="142" t="s">
        <v>499</v>
      </c>
      <c r="J159" s="143">
        <f>BK159</f>
        <v>0</v>
      </c>
      <c r="L159" s="132"/>
      <c r="M159" s="136"/>
      <c r="N159" s="137"/>
      <c r="O159" s="137"/>
      <c r="P159" s="138">
        <f>SUM(P160:P161)</f>
        <v>0</v>
      </c>
      <c r="Q159" s="137"/>
      <c r="R159" s="138">
        <f>SUM(R160:R161)</f>
        <v>0</v>
      </c>
      <c r="S159" s="137"/>
      <c r="T159" s="139">
        <f>SUM(T160:T161)</f>
        <v>0</v>
      </c>
      <c r="AR159" s="133" t="s">
        <v>87</v>
      </c>
      <c r="AT159" s="140" t="s">
        <v>70</v>
      </c>
      <c r="AU159" s="140" t="s">
        <v>79</v>
      </c>
      <c r="AY159" s="133" t="s">
        <v>130</v>
      </c>
      <c r="BK159" s="141">
        <f>SUM(BK160:BK161)</f>
        <v>0</v>
      </c>
    </row>
    <row r="160" spans="1:65" s="2" customFormat="1" ht="21.75" customHeight="1">
      <c r="A160" s="27"/>
      <c r="B160" s="144"/>
      <c r="C160" s="145" t="s">
        <v>290</v>
      </c>
      <c r="D160" s="145" t="s">
        <v>132</v>
      </c>
      <c r="E160" s="146"/>
      <c r="F160" s="147" t="s">
        <v>500</v>
      </c>
      <c r="G160" s="148" t="s">
        <v>197</v>
      </c>
      <c r="H160" s="149"/>
      <c r="I160" s="150"/>
      <c r="J160" s="150">
        <f>ROUND(I160*H160,2)</f>
        <v>0</v>
      </c>
      <c r="K160" s="151"/>
      <c r="L160" s="28"/>
      <c r="M160" s="152" t="s">
        <v>1</v>
      </c>
      <c r="N160" s="153" t="s">
        <v>37</v>
      </c>
      <c r="O160" s="154">
        <v>0.61724000000000001</v>
      </c>
      <c r="P160" s="154">
        <f>O160*H160</f>
        <v>0</v>
      </c>
      <c r="Q160" s="154">
        <v>1.72E-3</v>
      </c>
      <c r="R160" s="154">
        <f>Q160*H160</f>
        <v>0</v>
      </c>
      <c r="S160" s="154">
        <v>0</v>
      </c>
      <c r="T160" s="155">
        <f>S160*H160</f>
        <v>0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R160" s="156" t="s">
        <v>182</v>
      </c>
      <c r="AT160" s="156" t="s">
        <v>132</v>
      </c>
      <c r="AU160" s="156" t="s">
        <v>87</v>
      </c>
      <c r="AY160" s="15" t="s">
        <v>130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5" t="s">
        <v>87</v>
      </c>
      <c r="BK160" s="157">
        <f>ROUND(I160*H160,2)</f>
        <v>0</v>
      </c>
      <c r="BL160" s="15" t="s">
        <v>182</v>
      </c>
      <c r="BM160" s="156" t="s">
        <v>501</v>
      </c>
    </row>
    <row r="161" spans="1:65" s="2" customFormat="1" ht="21.75" customHeight="1">
      <c r="A161" s="27"/>
      <c r="B161" s="144"/>
      <c r="C161" s="145" t="s">
        <v>293</v>
      </c>
      <c r="D161" s="145" t="s">
        <v>132</v>
      </c>
      <c r="E161" s="146"/>
      <c r="F161" s="147" t="s">
        <v>502</v>
      </c>
      <c r="G161" s="148" t="s">
        <v>159</v>
      </c>
      <c r="H161" s="149"/>
      <c r="I161" s="150"/>
      <c r="J161" s="150">
        <f>ROUND(I161*H161,2)</f>
        <v>0</v>
      </c>
      <c r="K161" s="151"/>
      <c r="L161" s="28"/>
      <c r="M161" s="152" t="s">
        <v>1</v>
      </c>
      <c r="N161" s="153" t="s">
        <v>37</v>
      </c>
      <c r="O161" s="154">
        <v>1.4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56" t="s">
        <v>182</v>
      </c>
      <c r="AT161" s="156" t="s">
        <v>132</v>
      </c>
      <c r="AU161" s="156" t="s">
        <v>87</v>
      </c>
      <c r="AY161" s="15" t="s">
        <v>130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5" t="s">
        <v>87</v>
      </c>
      <c r="BK161" s="157">
        <f>ROUND(I161*H161,2)</f>
        <v>0</v>
      </c>
      <c r="BL161" s="15" t="s">
        <v>182</v>
      </c>
      <c r="BM161" s="156" t="s">
        <v>503</v>
      </c>
    </row>
    <row r="162" spans="1:65" s="12" customFormat="1" ht="22.95" customHeight="1">
      <c r="B162" s="132"/>
      <c r="D162" s="133" t="s">
        <v>70</v>
      </c>
      <c r="E162" s="142" t="s">
        <v>504</v>
      </c>
      <c r="F162" s="142" t="s">
        <v>505</v>
      </c>
      <c r="J162" s="143">
        <f>BK162</f>
        <v>0</v>
      </c>
      <c r="L162" s="132"/>
      <c r="M162" s="136"/>
      <c r="N162" s="137"/>
      <c r="O162" s="137"/>
      <c r="P162" s="138">
        <f>SUM(P163:P164)</f>
        <v>0</v>
      </c>
      <c r="Q162" s="137"/>
      <c r="R162" s="138">
        <f>SUM(R163:R164)</f>
        <v>0</v>
      </c>
      <c r="S162" s="137"/>
      <c r="T162" s="139">
        <f>SUM(T163:T164)</f>
        <v>0</v>
      </c>
      <c r="AR162" s="133" t="s">
        <v>87</v>
      </c>
      <c r="AT162" s="140" t="s">
        <v>70</v>
      </c>
      <c r="AU162" s="140" t="s">
        <v>79</v>
      </c>
      <c r="AY162" s="133" t="s">
        <v>130</v>
      </c>
      <c r="BK162" s="141">
        <f>SUM(BK163:BK164)</f>
        <v>0</v>
      </c>
    </row>
    <row r="163" spans="1:65" s="2" customFormat="1" ht="44.25" customHeight="1">
      <c r="A163" s="27"/>
      <c r="B163" s="144"/>
      <c r="C163" s="145" t="s">
        <v>296</v>
      </c>
      <c r="D163" s="145" t="s">
        <v>132</v>
      </c>
      <c r="E163" s="146"/>
      <c r="F163" s="147" t="s">
        <v>506</v>
      </c>
      <c r="G163" s="148" t="s">
        <v>202</v>
      </c>
      <c r="H163" s="149"/>
      <c r="I163" s="150"/>
      <c r="J163" s="150">
        <f>ROUND(I163*H163,2)</f>
        <v>0</v>
      </c>
      <c r="K163" s="151"/>
      <c r="L163" s="28"/>
      <c r="M163" s="152" t="s">
        <v>1</v>
      </c>
      <c r="N163" s="153" t="s">
        <v>37</v>
      </c>
      <c r="O163" s="154">
        <v>0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56" t="s">
        <v>182</v>
      </c>
      <c r="AT163" s="156" t="s">
        <v>132</v>
      </c>
      <c r="AU163" s="156" t="s">
        <v>87</v>
      </c>
      <c r="AY163" s="15" t="s">
        <v>130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5" t="s">
        <v>87</v>
      </c>
      <c r="BK163" s="157">
        <f>ROUND(I163*H163,2)</f>
        <v>0</v>
      </c>
      <c r="BL163" s="15" t="s">
        <v>182</v>
      </c>
      <c r="BM163" s="156" t="s">
        <v>507</v>
      </c>
    </row>
    <row r="164" spans="1:65" s="2" customFormat="1" ht="21.75" customHeight="1">
      <c r="A164" s="27"/>
      <c r="B164" s="144"/>
      <c r="C164" s="145" t="s">
        <v>300</v>
      </c>
      <c r="D164" s="145" t="s">
        <v>132</v>
      </c>
      <c r="E164" s="146"/>
      <c r="F164" s="147" t="s">
        <v>508</v>
      </c>
      <c r="G164" s="148" t="s">
        <v>159</v>
      </c>
      <c r="H164" s="149"/>
      <c r="I164" s="150"/>
      <c r="J164" s="150">
        <f>ROUND(I164*H164,2)</f>
        <v>0</v>
      </c>
      <c r="K164" s="151"/>
      <c r="L164" s="28"/>
      <c r="M164" s="176" t="s">
        <v>1</v>
      </c>
      <c r="N164" s="177" t="s">
        <v>37</v>
      </c>
      <c r="O164" s="178">
        <v>3.3029999999999999</v>
      </c>
      <c r="P164" s="178">
        <f>O164*H164</f>
        <v>0</v>
      </c>
      <c r="Q164" s="178">
        <v>0</v>
      </c>
      <c r="R164" s="178">
        <f>Q164*H164</f>
        <v>0</v>
      </c>
      <c r="S164" s="178">
        <v>0</v>
      </c>
      <c r="T164" s="179">
        <f>S164*H164</f>
        <v>0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R164" s="156" t="s">
        <v>182</v>
      </c>
      <c r="AT164" s="156" t="s">
        <v>132</v>
      </c>
      <c r="AU164" s="156" t="s">
        <v>87</v>
      </c>
      <c r="AY164" s="15" t="s">
        <v>130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5" t="s">
        <v>87</v>
      </c>
      <c r="BK164" s="157">
        <f>ROUND(I164*H164,2)</f>
        <v>0</v>
      </c>
      <c r="BL164" s="15" t="s">
        <v>182</v>
      </c>
      <c r="BM164" s="156" t="s">
        <v>509</v>
      </c>
    </row>
    <row r="165" spans="1:65" s="2" customFormat="1" ht="6.9" customHeight="1">
      <c r="A165" s="27"/>
      <c r="B165" s="42"/>
      <c r="C165" s="43"/>
      <c r="D165" s="43"/>
      <c r="E165" s="43"/>
      <c r="F165" s="43"/>
      <c r="G165" s="43"/>
      <c r="H165" s="43"/>
      <c r="I165" s="43"/>
      <c r="J165" s="43"/>
      <c r="K165" s="43"/>
      <c r="L165" s="28"/>
      <c r="M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</row>
    <row r="168" spans="1:65">
      <c r="B168" s="222" t="s">
        <v>712</v>
      </c>
      <c r="C168" s="222"/>
      <c r="D168" s="222"/>
      <c r="E168" s="222"/>
      <c r="F168" s="222"/>
      <c r="G168" s="222"/>
      <c r="H168" s="222"/>
      <c r="I168" s="222"/>
      <c r="J168" s="222"/>
    </row>
    <row r="169" spans="1:65">
      <c r="B169" s="222"/>
      <c r="C169" s="222"/>
      <c r="D169" s="222"/>
      <c r="E169" s="222"/>
      <c r="F169" s="222"/>
      <c r="G169" s="222"/>
      <c r="H169" s="222"/>
      <c r="I169" s="222"/>
      <c r="J169" s="222"/>
    </row>
    <row r="170" spans="1:65">
      <c r="B170" s="222"/>
      <c r="C170" s="222"/>
      <c r="D170" s="222"/>
      <c r="E170" s="222"/>
      <c r="F170" s="222"/>
      <c r="G170" s="222"/>
      <c r="H170" s="222"/>
      <c r="I170" s="222"/>
      <c r="J170" s="222"/>
    </row>
    <row r="171" spans="1:65">
      <c r="B171" s="222"/>
      <c r="C171" s="222"/>
      <c r="D171" s="222"/>
      <c r="E171" s="222"/>
      <c r="F171" s="222"/>
      <c r="G171" s="222"/>
      <c r="H171" s="222"/>
      <c r="I171" s="222"/>
      <c r="J171" s="222"/>
    </row>
    <row r="172" spans="1:65">
      <c r="B172" s="222"/>
      <c r="C172" s="222"/>
      <c r="D172" s="222"/>
      <c r="E172" s="222"/>
      <c r="F172" s="222"/>
      <c r="G172" s="222"/>
      <c r="H172" s="222"/>
      <c r="I172" s="222"/>
      <c r="J172" s="222"/>
    </row>
    <row r="174" spans="1:65">
      <c r="B174" s="223" t="s">
        <v>713</v>
      </c>
      <c r="C174" s="223"/>
      <c r="D174" s="223"/>
      <c r="E174" s="223"/>
      <c r="F174" s="223"/>
      <c r="G174" s="223"/>
      <c r="H174" s="223"/>
      <c r="I174" s="223"/>
      <c r="J174" s="223"/>
    </row>
    <row r="175" spans="1:65">
      <c r="B175" s="223"/>
      <c r="C175" s="223"/>
      <c r="D175" s="223"/>
      <c r="E175" s="223"/>
      <c r="F175" s="223"/>
      <c r="G175" s="223"/>
      <c r="H175" s="223"/>
      <c r="I175" s="223"/>
      <c r="J175" s="223"/>
    </row>
    <row r="176" spans="1:65">
      <c r="B176" s="223"/>
      <c r="C176" s="223"/>
      <c r="D176" s="223"/>
      <c r="E176" s="223"/>
      <c r="F176" s="223"/>
      <c r="G176" s="223"/>
      <c r="H176" s="223"/>
      <c r="I176" s="223"/>
      <c r="J176" s="223"/>
    </row>
    <row r="177" spans="2:10">
      <c r="B177" s="223"/>
      <c r="C177" s="223"/>
      <c r="D177" s="223"/>
      <c r="E177" s="223"/>
      <c r="F177" s="223"/>
      <c r="G177" s="223"/>
      <c r="H177" s="223"/>
      <c r="I177" s="223"/>
      <c r="J177" s="223"/>
    </row>
    <row r="179" spans="2:10">
      <c r="B179" s="223" t="s">
        <v>714</v>
      </c>
      <c r="C179" s="223"/>
      <c r="D179" s="223"/>
      <c r="E179" s="223"/>
      <c r="F179" s="223"/>
      <c r="G179" s="223"/>
      <c r="H179" s="223"/>
      <c r="I179" s="223"/>
      <c r="J179" s="223"/>
    </row>
    <row r="180" spans="2:10">
      <c r="B180" s="223"/>
      <c r="C180" s="223"/>
      <c r="D180" s="223"/>
      <c r="E180" s="223"/>
      <c r="F180" s="223"/>
      <c r="G180" s="223"/>
      <c r="H180" s="223"/>
      <c r="I180" s="223"/>
      <c r="J180" s="223"/>
    </row>
    <row r="181" spans="2:10">
      <c r="B181" s="223"/>
      <c r="C181" s="223"/>
      <c r="D181" s="223"/>
      <c r="E181" s="223"/>
      <c r="F181" s="223"/>
      <c r="G181" s="223"/>
      <c r="H181" s="223"/>
      <c r="I181" s="223"/>
      <c r="J181" s="223"/>
    </row>
  </sheetData>
  <autoFilter ref="C124:K164" xr:uid="{00000000-0009-0000-0000-000004000000}"/>
  <mergeCells count="12">
    <mergeCell ref="B168:J172"/>
    <mergeCell ref="B174:J177"/>
    <mergeCell ref="B179:J181"/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246"/>
  <sheetViews>
    <sheetView showGridLines="0" topLeftCell="A230" workbookViewId="0">
      <selection activeCell="B244" sqref="B244:J24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1.7109375" style="1" customWidth="1"/>
    <col min="6" max="6" width="50.85546875" style="1" customWidth="1"/>
    <col min="7" max="7" width="7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3"/>
    </row>
    <row r="2" spans="1:46" s="1" customFormat="1" ht="36.9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97</v>
      </c>
    </row>
    <row r="3" spans="1:46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1:46" s="1" customFormat="1" ht="24.9" customHeight="1">
      <c r="B4" s="18"/>
      <c r="D4" s="19" t="s">
        <v>101</v>
      </c>
      <c r="L4" s="18"/>
      <c r="M4" s="94" t="s">
        <v>9</v>
      </c>
      <c r="AT4" s="15" t="s">
        <v>3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24" t="s">
        <v>13</v>
      </c>
      <c r="L6" s="18"/>
    </row>
    <row r="7" spans="1:46" s="1" customFormat="1" ht="16.5" customHeight="1">
      <c r="B7" s="18"/>
      <c r="E7" s="220" t="str">
        <f>'Rekapitulácia stavby'!K6</f>
        <v>Kompostáreň - Gemerská Poloma</v>
      </c>
      <c r="F7" s="221"/>
      <c r="G7" s="221"/>
      <c r="H7" s="221"/>
      <c r="L7" s="18"/>
    </row>
    <row r="8" spans="1:46" s="2" customFormat="1" ht="12" customHeight="1">
      <c r="A8" s="27"/>
      <c r="B8" s="28"/>
      <c r="C8" s="27"/>
      <c r="D8" s="24" t="s">
        <v>102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24.75" customHeight="1">
      <c r="A9" s="27"/>
      <c r="B9" s="28"/>
      <c r="C9" s="27"/>
      <c r="D9" s="27"/>
      <c r="E9" s="210" t="s">
        <v>510</v>
      </c>
      <c r="F9" s="219"/>
      <c r="G9" s="219"/>
      <c r="H9" s="219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15</v>
      </c>
      <c r="E11" s="27"/>
      <c r="F11" s="22" t="s">
        <v>1</v>
      </c>
      <c r="G11" s="27"/>
      <c r="H11" s="27"/>
      <c r="I11" s="24" t="s">
        <v>16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17</v>
      </c>
      <c r="E12" s="27"/>
      <c r="F12" s="22" t="s">
        <v>18</v>
      </c>
      <c r="G12" s="27"/>
      <c r="H12" s="27"/>
      <c r="I12" s="24" t="s">
        <v>19</v>
      </c>
      <c r="J12" s="50" t="str">
        <f>'Rekapitulácia stavby'!AN8</f>
        <v>1. 2020</v>
      </c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5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20</v>
      </c>
      <c r="E14" s="27"/>
      <c r="F14" s="27"/>
      <c r="G14" s="27"/>
      <c r="H14" s="27"/>
      <c r="I14" s="24" t="s">
        <v>21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22</v>
      </c>
      <c r="F15" s="27"/>
      <c r="G15" s="27"/>
      <c r="H15" s="27"/>
      <c r="I15" s="24" t="s">
        <v>23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24</v>
      </c>
      <c r="E17" s="27"/>
      <c r="F17" s="27"/>
      <c r="G17" s="27"/>
      <c r="H17" s="27"/>
      <c r="I17" s="24" t="s">
        <v>21</v>
      </c>
      <c r="J17" s="22" t="str">
        <f>'Rekapitulácia stavby'!AN13</f>
        <v/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90" t="str">
        <f>'Rekapitulácia stavby'!E14</f>
        <v xml:space="preserve"> </v>
      </c>
      <c r="F18" s="190"/>
      <c r="G18" s="190"/>
      <c r="H18" s="190"/>
      <c r="I18" s="24" t="s">
        <v>23</v>
      </c>
      <c r="J18" s="22" t="str">
        <f>'Rekapitulácia stavby'!AN14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26</v>
      </c>
      <c r="E20" s="27"/>
      <c r="F20" s="27"/>
      <c r="G20" s="27"/>
      <c r="H20" s="27"/>
      <c r="I20" s="24" t="s">
        <v>21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">
        <v>511</v>
      </c>
      <c r="F21" s="27"/>
      <c r="G21" s="27"/>
      <c r="H21" s="27"/>
      <c r="I21" s="24" t="s">
        <v>23</v>
      </c>
      <c r="J21" s="22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29</v>
      </c>
      <c r="E23" s="27"/>
      <c r="F23" s="27"/>
      <c r="G23" s="27"/>
      <c r="H23" s="27"/>
      <c r="I23" s="24" t="s">
        <v>21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 t="s">
        <v>512</v>
      </c>
      <c r="F24" s="27"/>
      <c r="G24" s="27"/>
      <c r="H24" s="27"/>
      <c r="I24" s="24" t="s">
        <v>23</v>
      </c>
      <c r="J24" s="22" t="s">
        <v>1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30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5"/>
      <c r="B27" s="96"/>
      <c r="C27" s="95"/>
      <c r="D27" s="95"/>
      <c r="E27" s="192" t="s">
        <v>1</v>
      </c>
      <c r="F27" s="192"/>
      <c r="G27" s="192"/>
      <c r="H27" s="192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" customHeight="1">
      <c r="A29" s="27"/>
      <c r="B29" s="28"/>
      <c r="C29" s="27"/>
      <c r="D29" s="61"/>
      <c r="E29" s="61"/>
      <c r="F29" s="61"/>
      <c r="G29" s="61"/>
      <c r="H29" s="61"/>
      <c r="I29" s="61"/>
      <c r="J29" s="61"/>
      <c r="K29" s="61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8" t="s">
        <v>31</v>
      </c>
      <c r="E30" s="27"/>
      <c r="F30" s="27"/>
      <c r="G30" s="27"/>
      <c r="H30" s="27"/>
      <c r="I30" s="27"/>
      <c r="J30" s="66">
        <f>ROUND(J130,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" customHeight="1">
      <c r="A31" s="27"/>
      <c r="B31" s="28"/>
      <c r="C31" s="27"/>
      <c r="D31" s="61"/>
      <c r="E31" s="61"/>
      <c r="F31" s="61"/>
      <c r="G31" s="61"/>
      <c r="H31" s="61"/>
      <c r="I31" s="61"/>
      <c r="J31" s="61"/>
      <c r="K31" s="61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" customHeight="1">
      <c r="A32" s="27"/>
      <c r="B32" s="28"/>
      <c r="C32" s="27"/>
      <c r="D32" s="27"/>
      <c r="E32" s="27"/>
      <c r="F32" s="31" t="s">
        <v>33</v>
      </c>
      <c r="G32" s="27"/>
      <c r="H32" s="27"/>
      <c r="I32" s="31" t="s">
        <v>32</v>
      </c>
      <c r="J32" s="31" t="s">
        <v>34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" customHeight="1">
      <c r="A33" s="27"/>
      <c r="B33" s="28"/>
      <c r="C33" s="27"/>
      <c r="D33" s="99" t="s">
        <v>35</v>
      </c>
      <c r="E33" s="24" t="s">
        <v>36</v>
      </c>
      <c r="F33" s="100">
        <f>ROUND((SUM(BE130:BE228)),  2)</f>
        <v>0</v>
      </c>
      <c r="G33" s="27"/>
      <c r="H33" s="27"/>
      <c r="I33" s="101">
        <v>0.2</v>
      </c>
      <c r="J33" s="100">
        <f>ROUND(((SUM(BE130:BE228))*I33),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" customHeight="1">
      <c r="A34" s="27"/>
      <c r="B34" s="28"/>
      <c r="C34" s="27"/>
      <c r="D34" s="27"/>
      <c r="E34" s="24" t="s">
        <v>37</v>
      </c>
      <c r="F34" s="100">
        <f>ROUND((SUM(BF130:BF228)),  2)</f>
        <v>0</v>
      </c>
      <c r="G34" s="27"/>
      <c r="H34" s="27"/>
      <c r="I34" s="101">
        <v>0.2</v>
      </c>
      <c r="J34" s="100">
        <f>ROUND(((SUM(BF130:BF228))*I34),  2)</f>
        <v>0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" hidden="1" customHeight="1">
      <c r="A35" s="27"/>
      <c r="B35" s="28"/>
      <c r="C35" s="27"/>
      <c r="D35" s="27"/>
      <c r="E35" s="24" t="s">
        <v>38</v>
      </c>
      <c r="F35" s="100">
        <f>ROUND((SUM(BG130:BG228)),  2)</f>
        <v>0</v>
      </c>
      <c r="G35" s="27"/>
      <c r="H35" s="27"/>
      <c r="I35" s="101">
        <v>0.2</v>
      </c>
      <c r="J35" s="100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" hidden="1" customHeight="1">
      <c r="A36" s="27"/>
      <c r="B36" s="28"/>
      <c r="C36" s="27"/>
      <c r="D36" s="27"/>
      <c r="E36" s="24" t="s">
        <v>39</v>
      </c>
      <c r="F36" s="100">
        <f>ROUND((SUM(BH130:BH228)),  2)</f>
        <v>0</v>
      </c>
      <c r="G36" s="27"/>
      <c r="H36" s="27"/>
      <c r="I36" s="101">
        <v>0.2</v>
      </c>
      <c r="J36" s="100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" hidden="1" customHeight="1">
      <c r="A37" s="27"/>
      <c r="B37" s="28"/>
      <c r="C37" s="27"/>
      <c r="D37" s="27"/>
      <c r="E37" s="24" t="s">
        <v>40</v>
      </c>
      <c r="F37" s="100">
        <f>ROUND((SUM(BI130:BI228)),  2)</f>
        <v>0</v>
      </c>
      <c r="G37" s="27"/>
      <c r="H37" s="27"/>
      <c r="I37" s="101">
        <v>0</v>
      </c>
      <c r="J37" s="100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102"/>
      <c r="D39" s="103" t="s">
        <v>41</v>
      </c>
      <c r="E39" s="55"/>
      <c r="F39" s="55"/>
      <c r="G39" s="104" t="s">
        <v>42</v>
      </c>
      <c r="H39" s="105" t="s">
        <v>43</v>
      </c>
      <c r="I39" s="55"/>
      <c r="J39" s="106">
        <f>SUM(J30:J37)</f>
        <v>0</v>
      </c>
      <c r="K39" s="107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37"/>
      <c r="D50" s="38" t="s">
        <v>44</v>
      </c>
      <c r="E50" s="39"/>
      <c r="F50" s="39"/>
      <c r="G50" s="38" t="s">
        <v>45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3.2">
      <c r="A61" s="27"/>
      <c r="B61" s="28"/>
      <c r="C61" s="27"/>
      <c r="D61" s="40" t="s">
        <v>46</v>
      </c>
      <c r="E61" s="30"/>
      <c r="F61" s="108" t="s">
        <v>47</v>
      </c>
      <c r="G61" s="40" t="s">
        <v>46</v>
      </c>
      <c r="H61" s="30"/>
      <c r="I61" s="30"/>
      <c r="J61" s="109" t="s">
        <v>47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3.2">
      <c r="A65" s="27"/>
      <c r="B65" s="28"/>
      <c r="C65" s="27"/>
      <c r="D65" s="38" t="s">
        <v>48</v>
      </c>
      <c r="E65" s="41"/>
      <c r="F65" s="41"/>
      <c r="G65" s="38" t="s">
        <v>49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3.2">
      <c r="A76" s="27"/>
      <c r="B76" s="28"/>
      <c r="C76" s="27"/>
      <c r="D76" s="40" t="s">
        <v>46</v>
      </c>
      <c r="E76" s="30"/>
      <c r="F76" s="108" t="s">
        <v>47</v>
      </c>
      <c r="G76" s="40" t="s">
        <v>46</v>
      </c>
      <c r="H76" s="30"/>
      <c r="I76" s="30"/>
      <c r="J76" s="109" t="s">
        <v>47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" customHeight="1">
      <c r="A82" s="27"/>
      <c r="B82" s="28"/>
      <c r="C82" s="19" t="s">
        <v>104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13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220" t="str">
        <f>E7</f>
        <v>Kompostáreň - Gemerská Poloma</v>
      </c>
      <c r="F85" s="221"/>
      <c r="G85" s="221"/>
      <c r="H85" s="221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102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24.75" customHeight="1">
      <c r="A87" s="27"/>
      <c r="B87" s="28"/>
      <c r="C87" s="27"/>
      <c r="D87" s="27"/>
      <c r="E87" s="210" t="str">
        <f>E9</f>
        <v>SO-04 - Dažďová kanalizácia a odvodnenie kompostovanej plochy a manipulačnej plochy</v>
      </c>
      <c r="F87" s="219"/>
      <c r="G87" s="219"/>
      <c r="H87" s="219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17</v>
      </c>
      <c r="D89" s="27"/>
      <c r="E89" s="27"/>
      <c r="F89" s="22" t="str">
        <f>F12</f>
        <v>k.ú. Gemerská Poloma</v>
      </c>
      <c r="G89" s="27"/>
      <c r="H89" s="27"/>
      <c r="I89" s="24" t="s">
        <v>19</v>
      </c>
      <c r="J89" s="50"/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15" customHeight="1">
      <c r="A91" s="27"/>
      <c r="B91" s="28"/>
      <c r="C91" s="24" t="s">
        <v>20</v>
      </c>
      <c r="D91" s="27"/>
      <c r="E91" s="27"/>
      <c r="F91" s="22" t="str">
        <f>E15</f>
        <v>Obec Gemerská Poloma</v>
      </c>
      <c r="G91" s="27"/>
      <c r="H91" s="27"/>
      <c r="I91" s="24" t="s">
        <v>26</v>
      </c>
      <c r="J91" s="25"/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15" customHeight="1">
      <c r="A92" s="27"/>
      <c r="B92" s="28"/>
      <c r="C92" s="24" t="s">
        <v>24</v>
      </c>
      <c r="D92" s="27"/>
      <c r="E92" s="27"/>
      <c r="F92" s="22" t="str">
        <f>IF(E18="","",E18)</f>
        <v xml:space="preserve"> </v>
      </c>
      <c r="G92" s="27"/>
      <c r="H92" s="27"/>
      <c r="I92" s="24" t="s">
        <v>29</v>
      </c>
      <c r="J92" s="25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0" t="s">
        <v>105</v>
      </c>
      <c r="D94" s="102"/>
      <c r="E94" s="102"/>
      <c r="F94" s="102"/>
      <c r="G94" s="102"/>
      <c r="H94" s="102"/>
      <c r="I94" s="102"/>
      <c r="J94" s="111" t="s">
        <v>106</v>
      </c>
      <c r="K94" s="102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5" customHeight="1">
      <c r="A96" s="27"/>
      <c r="B96" s="28"/>
      <c r="C96" s="112" t="s">
        <v>107</v>
      </c>
      <c r="D96" s="27"/>
      <c r="E96" s="27"/>
      <c r="F96" s="27"/>
      <c r="G96" s="27"/>
      <c r="H96" s="27"/>
      <c r="I96" s="27"/>
      <c r="J96" s="66">
        <f>J130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108</v>
      </c>
    </row>
    <row r="97" spans="1:31" s="9" customFormat="1" ht="24.9" customHeight="1">
      <c r="B97" s="113"/>
      <c r="D97" s="114" t="s">
        <v>109</v>
      </c>
      <c r="E97" s="115"/>
      <c r="F97" s="115"/>
      <c r="G97" s="115"/>
      <c r="H97" s="115"/>
      <c r="I97" s="115"/>
      <c r="J97" s="116">
        <f>J131</f>
        <v>0</v>
      </c>
      <c r="L97" s="113"/>
    </row>
    <row r="98" spans="1:31" s="10" customFormat="1" ht="19.95" customHeight="1">
      <c r="B98" s="117"/>
      <c r="D98" s="118" t="s">
        <v>513</v>
      </c>
      <c r="E98" s="119"/>
      <c r="F98" s="119"/>
      <c r="G98" s="119"/>
      <c r="H98" s="119"/>
      <c r="I98" s="119"/>
      <c r="J98" s="120">
        <f>J132</f>
        <v>0</v>
      </c>
      <c r="L98" s="117"/>
    </row>
    <row r="99" spans="1:31" s="10" customFormat="1" ht="19.95" customHeight="1">
      <c r="B99" s="117"/>
      <c r="D99" s="118" t="s">
        <v>111</v>
      </c>
      <c r="E99" s="119"/>
      <c r="F99" s="119"/>
      <c r="G99" s="119"/>
      <c r="H99" s="119"/>
      <c r="I99" s="119"/>
      <c r="J99" s="120">
        <f>J146</f>
        <v>0</v>
      </c>
      <c r="L99" s="117"/>
    </row>
    <row r="100" spans="1:31" s="10" customFormat="1" ht="19.95" customHeight="1">
      <c r="B100" s="117"/>
      <c r="D100" s="118" t="s">
        <v>226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31" s="10" customFormat="1" ht="19.95" customHeight="1">
      <c r="B101" s="117"/>
      <c r="D101" s="118" t="s">
        <v>514</v>
      </c>
      <c r="E101" s="119"/>
      <c r="F101" s="119"/>
      <c r="G101" s="119"/>
      <c r="H101" s="119"/>
      <c r="I101" s="119"/>
      <c r="J101" s="120">
        <f>J152</f>
        <v>0</v>
      </c>
      <c r="L101" s="117"/>
    </row>
    <row r="102" spans="1:31" s="10" customFormat="1" ht="19.95" customHeight="1">
      <c r="B102" s="117"/>
      <c r="D102" s="118" t="s">
        <v>515</v>
      </c>
      <c r="E102" s="119"/>
      <c r="F102" s="119"/>
      <c r="G102" s="119"/>
      <c r="H102" s="119"/>
      <c r="I102" s="119"/>
      <c r="J102" s="120">
        <f>J201</f>
        <v>0</v>
      </c>
      <c r="L102" s="117"/>
    </row>
    <row r="103" spans="1:31" s="10" customFormat="1" ht="19.95" customHeight="1">
      <c r="B103" s="117"/>
      <c r="D103" s="118" t="s">
        <v>115</v>
      </c>
      <c r="E103" s="119"/>
      <c r="F103" s="119"/>
      <c r="G103" s="119"/>
      <c r="H103" s="119"/>
      <c r="I103" s="119"/>
      <c r="J103" s="120">
        <f>J207</f>
        <v>0</v>
      </c>
      <c r="L103" s="117"/>
    </row>
    <row r="104" spans="1:31" s="9" customFormat="1" ht="24.9" customHeight="1">
      <c r="B104" s="113"/>
      <c r="D104" s="114" t="s">
        <v>227</v>
      </c>
      <c r="E104" s="115"/>
      <c r="F104" s="115"/>
      <c r="G104" s="115"/>
      <c r="H104" s="115"/>
      <c r="I104" s="115"/>
      <c r="J104" s="116">
        <f>J209</f>
        <v>0</v>
      </c>
      <c r="L104" s="113"/>
    </row>
    <row r="105" spans="1:31" s="10" customFormat="1" ht="19.95" customHeight="1">
      <c r="B105" s="117"/>
      <c r="D105" s="118" t="s">
        <v>516</v>
      </c>
      <c r="E105" s="119"/>
      <c r="F105" s="119"/>
      <c r="G105" s="119"/>
      <c r="H105" s="119"/>
      <c r="I105" s="119"/>
      <c r="J105" s="120">
        <f>J210</f>
        <v>0</v>
      </c>
      <c r="L105" s="117"/>
    </row>
    <row r="106" spans="1:31" s="10" customFormat="1" ht="19.95" customHeight="1">
      <c r="B106" s="117"/>
      <c r="D106" s="118" t="s">
        <v>517</v>
      </c>
      <c r="E106" s="119"/>
      <c r="F106" s="119"/>
      <c r="G106" s="119"/>
      <c r="H106" s="119"/>
      <c r="I106" s="119"/>
      <c r="J106" s="120">
        <f>J213</f>
        <v>0</v>
      </c>
      <c r="L106" s="117"/>
    </row>
    <row r="107" spans="1:31" s="9" customFormat="1" ht="24.9" customHeight="1">
      <c r="B107" s="113"/>
      <c r="D107" s="114" t="s">
        <v>230</v>
      </c>
      <c r="E107" s="115"/>
      <c r="F107" s="115"/>
      <c r="G107" s="115"/>
      <c r="H107" s="115"/>
      <c r="I107" s="115"/>
      <c r="J107" s="116">
        <f>J221</f>
        <v>0</v>
      </c>
      <c r="L107" s="113"/>
    </row>
    <row r="108" spans="1:31" s="10" customFormat="1" ht="19.95" customHeight="1">
      <c r="B108" s="117"/>
      <c r="D108" s="118" t="s">
        <v>518</v>
      </c>
      <c r="E108" s="119"/>
      <c r="F108" s="119"/>
      <c r="G108" s="119"/>
      <c r="H108" s="119"/>
      <c r="I108" s="119"/>
      <c r="J108" s="120">
        <f>J222</f>
        <v>0</v>
      </c>
      <c r="L108" s="117"/>
    </row>
    <row r="109" spans="1:31" s="9" customFormat="1" ht="24.9" customHeight="1">
      <c r="B109" s="113"/>
      <c r="D109" s="114" t="s">
        <v>519</v>
      </c>
      <c r="E109" s="115"/>
      <c r="F109" s="115"/>
      <c r="G109" s="115"/>
      <c r="H109" s="115"/>
      <c r="I109" s="115"/>
      <c r="J109" s="116">
        <f>J225</f>
        <v>0</v>
      </c>
      <c r="L109" s="113"/>
    </row>
    <row r="110" spans="1:31" s="9" customFormat="1" ht="24.9" customHeight="1">
      <c r="B110" s="113"/>
      <c r="D110" s="114" t="s">
        <v>520</v>
      </c>
      <c r="E110" s="115"/>
      <c r="F110" s="115"/>
      <c r="G110" s="115"/>
      <c r="H110" s="115"/>
      <c r="I110" s="115"/>
      <c r="J110" s="116">
        <f>J227</f>
        <v>0</v>
      </c>
      <c r="L110" s="113"/>
    </row>
    <row r="111" spans="1:31" s="2" customFormat="1" ht="21.75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6.9" customHeight="1">
      <c r="A112" s="27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6" spans="1:31" s="2" customFormat="1" ht="6.9" customHeight="1">
      <c r="A116" s="27"/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31" s="2" customFormat="1" ht="24.9" customHeight="1">
      <c r="A117" s="27"/>
      <c r="B117" s="28"/>
      <c r="C117" s="19" t="s">
        <v>116</v>
      </c>
      <c r="D117" s="27"/>
      <c r="E117" s="27"/>
      <c r="F117" s="27"/>
      <c r="G117" s="27"/>
      <c r="H117" s="27"/>
      <c r="I117" s="27"/>
      <c r="J117" s="27"/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31" s="2" customFormat="1" ht="6.9" customHeight="1">
      <c r="A118" s="27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31" s="2" customFormat="1" ht="12" customHeight="1">
      <c r="A119" s="27"/>
      <c r="B119" s="28"/>
      <c r="C119" s="24" t="s">
        <v>13</v>
      </c>
      <c r="D119" s="27"/>
      <c r="E119" s="27"/>
      <c r="F119" s="27"/>
      <c r="G119" s="27"/>
      <c r="H119" s="27"/>
      <c r="I119" s="27"/>
      <c r="J119" s="27"/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31" s="2" customFormat="1" ht="16.5" customHeight="1">
      <c r="A120" s="27"/>
      <c r="B120" s="28"/>
      <c r="C120" s="27"/>
      <c r="D120" s="27"/>
      <c r="E120" s="220" t="str">
        <f>E7</f>
        <v>Kompostáreň - Gemerská Poloma</v>
      </c>
      <c r="F120" s="221"/>
      <c r="G120" s="221"/>
      <c r="H120" s="221"/>
      <c r="I120" s="27"/>
      <c r="J120" s="27"/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31" s="2" customFormat="1" ht="12" customHeight="1">
      <c r="A121" s="27"/>
      <c r="B121" s="28"/>
      <c r="C121" s="24" t="s">
        <v>102</v>
      </c>
      <c r="D121" s="27"/>
      <c r="E121" s="27"/>
      <c r="F121" s="27"/>
      <c r="G121" s="27"/>
      <c r="H121" s="27"/>
      <c r="I121" s="27"/>
      <c r="J121" s="27"/>
      <c r="K121" s="27"/>
      <c r="L121" s="3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31" s="2" customFormat="1" ht="24.75" customHeight="1">
      <c r="A122" s="27"/>
      <c r="B122" s="28"/>
      <c r="C122" s="27"/>
      <c r="D122" s="27"/>
      <c r="E122" s="210" t="str">
        <f>E9</f>
        <v>SO-04 - Dažďová kanalizácia a odvodnenie kompostovanej plochy a manipulačnej plochy</v>
      </c>
      <c r="F122" s="219"/>
      <c r="G122" s="219"/>
      <c r="H122" s="219"/>
      <c r="I122" s="27"/>
      <c r="J122" s="27"/>
      <c r="K122" s="27"/>
      <c r="L122" s="3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  <row r="123" spans="1:31" s="2" customFormat="1" ht="6.9" customHeight="1">
      <c r="A123" s="27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3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  <row r="124" spans="1:31" s="2" customFormat="1" ht="12" customHeight="1">
      <c r="A124" s="27"/>
      <c r="B124" s="28"/>
      <c r="C124" s="24" t="s">
        <v>17</v>
      </c>
      <c r="D124" s="27"/>
      <c r="E124" s="27"/>
      <c r="F124" s="22" t="str">
        <f>F12</f>
        <v>k.ú. Gemerská Poloma</v>
      </c>
      <c r="G124" s="27"/>
      <c r="H124" s="27"/>
      <c r="I124" s="24" t="s">
        <v>19</v>
      </c>
      <c r="J124" s="50" t="str">
        <f>IF(J12="","",J12)</f>
        <v>1. 2020</v>
      </c>
      <c r="K124" s="27"/>
      <c r="L124" s="3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</row>
    <row r="125" spans="1:31" s="2" customFormat="1" ht="6.9" customHeight="1">
      <c r="A125" s="27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3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</row>
    <row r="126" spans="1:31" s="2" customFormat="1" ht="15.15" customHeight="1">
      <c r="A126" s="27"/>
      <c r="B126" s="28"/>
      <c r="C126" s="24" t="s">
        <v>20</v>
      </c>
      <c r="D126" s="27"/>
      <c r="E126" s="27"/>
      <c r="F126" s="22" t="str">
        <f>E15</f>
        <v>Obec Gemerská Poloma</v>
      </c>
      <c r="G126" s="27"/>
      <c r="H126" s="27"/>
      <c r="I126" s="24" t="s">
        <v>26</v>
      </c>
      <c r="J126" s="25"/>
      <c r="K126" s="27"/>
      <c r="L126" s="3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</row>
    <row r="127" spans="1:31" s="2" customFormat="1" ht="15.15" customHeight="1">
      <c r="A127" s="27"/>
      <c r="B127" s="28"/>
      <c r="C127" s="24" t="s">
        <v>24</v>
      </c>
      <c r="D127" s="27"/>
      <c r="E127" s="27"/>
      <c r="F127" s="22" t="str">
        <f>IF(E18="","",E18)</f>
        <v xml:space="preserve"> </v>
      </c>
      <c r="G127" s="27"/>
      <c r="H127" s="27"/>
      <c r="I127" s="24" t="s">
        <v>29</v>
      </c>
      <c r="J127" s="25"/>
      <c r="K127" s="27"/>
      <c r="L127" s="3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</row>
    <row r="128" spans="1:31" s="2" customFormat="1" ht="10.35" customHeight="1">
      <c r="A128" s="27"/>
      <c r="B128" s="28"/>
      <c r="C128" s="27"/>
      <c r="D128" s="27"/>
      <c r="E128" s="27"/>
      <c r="F128" s="27"/>
      <c r="G128" s="27"/>
      <c r="H128" s="27"/>
      <c r="I128" s="27"/>
      <c r="J128" s="27"/>
      <c r="K128" s="27"/>
      <c r="L128" s="3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</row>
    <row r="129" spans="1:65" s="11" customFormat="1" ht="29.25" customHeight="1">
      <c r="A129" s="121"/>
      <c r="B129" s="122"/>
      <c r="C129" s="123" t="s">
        <v>117</v>
      </c>
      <c r="D129" s="124" t="s">
        <v>56</v>
      </c>
      <c r="E129" s="124" t="s">
        <v>52</v>
      </c>
      <c r="F129" s="124" t="s">
        <v>53</v>
      </c>
      <c r="G129" s="124" t="s">
        <v>118</v>
      </c>
      <c r="H129" s="124" t="s">
        <v>119</v>
      </c>
      <c r="I129" s="124" t="s">
        <v>120</v>
      </c>
      <c r="J129" s="125" t="s">
        <v>106</v>
      </c>
      <c r="K129" s="126" t="s">
        <v>121</v>
      </c>
      <c r="L129" s="127"/>
      <c r="M129" s="57" t="s">
        <v>1</v>
      </c>
      <c r="N129" s="58" t="s">
        <v>35</v>
      </c>
      <c r="O129" s="58" t="s">
        <v>122</v>
      </c>
      <c r="P129" s="58" t="s">
        <v>123</v>
      </c>
      <c r="Q129" s="58" t="s">
        <v>124</v>
      </c>
      <c r="R129" s="58" t="s">
        <v>125</v>
      </c>
      <c r="S129" s="58" t="s">
        <v>126</v>
      </c>
      <c r="T129" s="59" t="s">
        <v>127</v>
      </c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</row>
    <row r="130" spans="1:65" s="2" customFormat="1" ht="22.95" customHeight="1">
      <c r="A130" s="27"/>
      <c r="B130" s="28"/>
      <c r="C130" s="64" t="s">
        <v>107</v>
      </c>
      <c r="D130" s="27"/>
      <c r="E130" s="27"/>
      <c r="F130" s="27"/>
      <c r="G130" s="27"/>
      <c r="H130" s="27"/>
      <c r="I130" s="27"/>
      <c r="J130" s="128">
        <f>BK130</f>
        <v>0</v>
      </c>
      <c r="K130" s="27"/>
      <c r="L130" s="28"/>
      <c r="M130" s="60"/>
      <c r="N130" s="51"/>
      <c r="O130" s="61"/>
      <c r="P130" s="129">
        <f>P131+P209+P221+P225+P227</f>
        <v>0</v>
      </c>
      <c r="Q130" s="61"/>
      <c r="R130" s="129">
        <f>R131+R209+R221+R225+R227</f>
        <v>0</v>
      </c>
      <c r="S130" s="61"/>
      <c r="T130" s="130">
        <f>T131+T209+T221+T225+T227</f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T130" s="15" t="s">
        <v>70</v>
      </c>
      <c r="AU130" s="15" t="s">
        <v>108</v>
      </c>
      <c r="BK130" s="131">
        <f>BK131+BK209+BK221+BK225+BK227</f>
        <v>0</v>
      </c>
    </row>
    <row r="131" spans="1:65" s="12" customFormat="1" ht="25.95" customHeight="1">
      <c r="B131" s="132"/>
      <c r="D131" s="133" t="s">
        <v>70</v>
      </c>
      <c r="E131" s="134" t="s">
        <v>128</v>
      </c>
      <c r="F131" s="134" t="s">
        <v>129</v>
      </c>
      <c r="J131" s="135">
        <f>BK131</f>
        <v>0</v>
      </c>
      <c r="L131" s="132"/>
      <c r="M131" s="136"/>
      <c r="N131" s="137"/>
      <c r="O131" s="137"/>
      <c r="P131" s="138">
        <f>P132+P146+P150+P152+P201+P207</f>
        <v>0</v>
      </c>
      <c r="Q131" s="137"/>
      <c r="R131" s="138">
        <f>R132+R146+R150+R152+R201+R207</f>
        <v>0</v>
      </c>
      <c r="S131" s="137"/>
      <c r="T131" s="139">
        <f>T132+T146+T150+T152+T201+T207</f>
        <v>0</v>
      </c>
      <c r="AR131" s="133" t="s">
        <v>79</v>
      </c>
      <c r="AT131" s="140" t="s">
        <v>70</v>
      </c>
      <c r="AU131" s="140" t="s">
        <v>71</v>
      </c>
      <c r="AY131" s="133" t="s">
        <v>130</v>
      </c>
      <c r="BK131" s="141">
        <f>BK132+BK146+BK150+BK152+BK201+BK207</f>
        <v>0</v>
      </c>
    </row>
    <row r="132" spans="1:65" s="12" customFormat="1" ht="22.95" customHeight="1">
      <c r="B132" s="132"/>
      <c r="D132" s="133" t="s">
        <v>70</v>
      </c>
      <c r="E132" s="142" t="s">
        <v>79</v>
      </c>
      <c r="F132" s="142" t="s">
        <v>521</v>
      </c>
      <c r="J132" s="143">
        <f>BK132</f>
        <v>0</v>
      </c>
      <c r="L132" s="132"/>
      <c r="M132" s="136"/>
      <c r="N132" s="137"/>
      <c r="O132" s="137"/>
      <c r="P132" s="138">
        <f>SUM(P133:P145)</f>
        <v>0</v>
      </c>
      <c r="Q132" s="137"/>
      <c r="R132" s="138">
        <f>SUM(R133:R145)</f>
        <v>0</v>
      </c>
      <c r="S132" s="137"/>
      <c r="T132" s="139">
        <f>SUM(T133:T145)</f>
        <v>0</v>
      </c>
      <c r="AR132" s="133" t="s">
        <v>79</v>
      </c>
      <c r="AT132" s="140" t="s">
        <v>70</v>
      </c>
      <c r="AU132" s="140" t="s">
        <v>79</v>
      </c>
      <c r="AY132" s="133" t="s">
        <v>130</v>
      </c>
      <c r="BK132" s="141">
        <f>SUM(BK133:BK145)</f>
        <v>0</v>
      </c>
    </row>
    <row r="133" spans="1:65" s="2" customFormat="1" ht="21.75" customHeight="1">
      <c r="A133" s="27"/>
      <c r="B133" s="144"/>
      <c r="C133" s="145" t="s">
        <v>79</v>
      </c>
      <c r="D133" s="145" t="s">
        <v>132</v>
      </c>
      <c r="E133" s="146"/>
      <c r="F133" s="147" t="s">
        <v>133</v>
      </c>
      <c r="G133" s="148" t="s">
        <v>134</v>
      </c>
      <c r="H133" s="149"/>
      <c r="I133" s="150"/>
      <c r="J133" s="150">
        <f t="shared" ref="J133:J145" si="0">ROUND(I133*H133,2)</f>
        <v>0</v>
      </c>
      <c r="K133" s="151"/>
      <c r="L133" s="28"/>
      <c r="M133" s="152" t="s">
        <v>1</v>
      </c>
      <c r="N133" s="153" t="s">
        <v>37</v>
      </c>
      <c r="O133" s="154">
        <v>0</v>
      </c>
      <c r="P133" s="154">
        <f t="shared" ref="P133:P145" si="1">O133*H133</f>
        <v>0</v>
      </c>
      <c r="Q133" s="154">
        <v>0</v>
      </c>
      <c r="R133" s="154">
        <f t="shared" ref="R133:R145" si="2">Q133*H133</f>
        <v>0</v>
      </c>
      <c r="S133" s="154">
        <v>0</v>
      </c>
      <c r="T133" s="155">
        <f t="shared" ref="T133:T145" si="3">S133*H133</f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56" t="s">
        <v>135</v>
      </c>
      <c r="AT133" s="156" t="s">
        <v>132</v>
      </c>
      <c r="AU133" s="156" t="s">
        <v>87</v>
      </c>
      <c r="AY133" s="15" t="s">
        <v>130</v>
      </c>
      <c r="BE133" s="157">
        <f t="shared" ref="BE133:BE145" si="4">IF(N133="základná",J133,0)</f>
        <v>0</v>
      </c>
      <c r="BF133" s="157">
        <f t="shared" ref="BF133:BF145" si="5">IF(N133="znížená",J133,0)</f>
        <v>0</v>
      </c>
      <c r="BG133" s="157">
        <f t="shared" ref="BG133:BG145" si="6">IF(N133="zákl. prenesená",J133,0)</f>
        <v>0</v>
      </c>
      <c r="BH133" s="157">
        <f t="shared" ref="BH133:BH145" si="7">IF(N133="zníž. prenesená",J133,0)</f>
        <v>0</v>
      </c>
      <c r="BI133" s="157">
        <f t="shared" ref="BI133:BI145" si="8">IF(N133="nulová",J133,0)</f>
        <v>0</v>
      </c>
      <c r="BJ133" s="15" t="s">
        <v>87</v>
      </c>
      <c r="BK133" s="157">
        <f t="shared" ref="BK133:BK145" si="9">ROUND(I133*H133,2)</f>
        <v>0</v>
      </c>
      <c r="BL133" s="15" t="s">
        <v>135</v>
      </c>
      <c r="BM133" s="156" t="s">
        <v>87</v>
      </c>
    </row>
    <row r="134" spans="1:65" s="2" customFormat="1" ht="21.75" customHeight="1">
      <c r="A134" s="27"/>
      <c r="B134" s="144"/>
      <c r="C134" s="145" t="s">
        <v>87</v>
      </c>
      <c r="D134" s="145" t="s">
        <v>132</v>
      </c>
      <c r="E134" s="146"/>
      <c r="F134" s="147" t="s">
        <v>522</v>
      </c>
      <c r="G134" s="148" t="s">
        <v>134</v>
      </c>
      <c r="H134" s="149"/>
      <c r="I134" s="150"/>
      <c r="J134" s="150">
        <f t="shared" si="0"/>
        <v>0</v>
      </c>
      <c r="K134" s="151"/>
      <c r="L134" s="28"/>
      <c r="M134" s="152" t="s">
        <v>1</v>
      </c>
      <c r="N134" s="153" t="s">
        <v>37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56" t="s">
        <v>135</v>
      </c>
      <c r="AT134" s="156" t="s">
        <v>132</v>
      </c>
      <c r="AU134" s="156" t="s">
        <v>87</v>
      </c>
      <c r="AY134" s="15" t="s">
        <v>130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5" t="s">
        <v>87</v>
      </c>
      <c r="BK134" s="157">
        <f t="shared" si="9"/>
        <v>0</v>
      </c>
      <c r="BL134" s="15" t="s">
        <v>135</v>
      </c>
      <c r="BM134" s="156" t="s">
        <v>135</v>
      </c>
    </row>
    <row r="135" spans="1:65" s="2" customFormat="1" ht="16.5" customHeight="1">
      <c r="A135" s="27"/>
      <c r="B135" s="144"/>
      <c r="C135" s="145" t="s">
        <v>140</v>
      </c>
      <c r="D135" s="145" t="s">
        <v>132</v>
      </c>
      <c r="E135" s="146"/>
      <c r="F135" s="147" t="s">
        <v>523</v>
      </c>
      <c r="G135" s="148" t="s">
        <v>134</v>
      </c>
      <c r="H135" s="149"/>
      <c r="I135" s="150"/>
      <c r="J135" s="150">
        <f t="shared" si="0"/>
        <v>0</v>
      </c>
      <c r="K135" s="151"/>
      <c r="L135" s="28"/>
      <c r="M135" s="152" t="s">
        <v>1</v>
      </c>
      <c r="N135" s="153" t="s">
        <v>37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56" t="s">
        <v>135</v>
      </c>
      <c r="AT135" s="156" t="s">
        <v>132</v>
      </c>
      <c r="AU135" s="156" t="s">
        <v>87</v>
      </c>
      <c r="AY135" s="15" t="s">
        <v>130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5" t="s">
        <v>87</v>
      </c>
      <c r="BK135" s="157">
        <f t="shared" si="9"/>
        <v>0</v>
      </c>
      <c r="BL135" s="15" t="s">
        <v>135</v>
      </c>
      <c r="BM135" s="156" t="s">
        <v>148</v>
      </c>
    </row>
    <row r="136" spans="1:65" s="2" customFormat="1" ht="21.75" customHeight="1">
      <c r="A136" s="27"/>
      <c r="B136" s="144"/>
      <c r="C136" s="145" t="s">
        <v>135</v>
      </c>
      <c r="D136" s="145" t="s">
        <v>132</v>
      </c>
      <c r="E136" s="146"/>
      <c r="F136" s="147" t="s">
        <v>524</v>
      </c>
      <c r="G136" s="148" t="s">
        <v>163</v>
      </c>
      <c r="H136" s="149"/>
      <c r="I136" s="150"/>
      <c r="J136" s="150">
        <f t="shared" si="0"/>
        <v>0</v>
      </c>
      <c r="K136" s="151"/>
      <c r="L136" s="28"/>
      <c r="M136" s="152" t="s">
        <v>1</v>
      </c>
      <c r="N136" s="153" t="s">
        <v>37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56" t="s">
        <v>135</v>
      </c>
      <c r="AT136" s="156" t="s">
        <v>132</v>
      </c>
      <c r="AU136" s="156" t="s">
        <v>87</v>
      </c>
      <c r="AY136" s="15" t="s">
        <v>130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5" t="s">
        <v>87</v>
      </c>
      <c r="BK136" s="157">
        <f t="shared" si="9"/>
        <v>0</v>
      </c>
      <c r="BL136" s="15" t="s">
        <v>135</v>
      </c>
      <c r="BM136" s="156" t="s">
        <v>154</v>
      </c>
    </row>
    <row r="137" spans="1:65" s="2" customFormat="1" ht="21.75" customHeight="1">
      <c r="A137" s="27"/>
      <c r="B137" s="144"/>
      <c r="C137" s="145" t="s">
        <v>145</v>
      </c>
      <c r="D137" s="145" t="s">
        <v>132</v>
      </c>
      <c r="E137" s="146"/>
      <c r="F137" s="147" t="s">
        <v>525</v>
      </c>
      <c r="G137" s="148" t="s">
        <v>163</v>
      </c>
      <c r="H137" s="149"/>
      <c r="I137" s="150"/>
      <c r="J137" s="150">
        <f t="shared" si="0"/>
        <v>0</v>
      </c>
      <c r="K137" s="151"/>
      <c r="L137" s="28"/>
      <c r="M137" s="152" t="s">
        <v>1</v>
      </c>
      <c r="N137" s="153" t="s">
        <v>37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56" t="s">
        <v>135</v>
      </c>
      <c r="AT137" s="156" t="s">
        <v>132</v>
      </c>
      <c r="AU137" s="156" t="s">
        <v>87</v>
      </c>
      <c r="AY137" s="15" t="s">
        <v>130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5" t="s">
        <v>87</v>
      </c>
      <c r="BK137" s="157">
        <f t="shared" si="9"/>
        <v>0</v>
      </c>
      <c r="BL137" s="15" t="s">
        <v>135</v>
      </c>
      <c r="BM137" s="156" t="s">
        <v>161</v>
      </c>
    </row>
    <row r="138" spans="1:65" s="2" customFormat="1" ht="21.75" customHeight="1">
      <c r="A138" s="27"/>
      <c r="B138" s="144"/>
      <c r="C138" s="145" t="s">
        <v>148</v>
      </c>
      <c r="D138" s="145" t="s">
        <v>132</v>
      </c>
      <c r="E138" s="146"/>
      <c r="F138" s="147" t="s">
        <v>526</v>
      </c>
      <c r="G138" s="148" t="s">
        <v>134</v>
      </c>
      <c r="H138" s="149"/>
      <c r="I138" s="150"/>
      <c r="J138" s="150">
        <f t="shared" si="0"/>
        <v>0</v>
      </c>
      <c r="K138" s="151"/>
      <c r="L138" s="28"/>
      <c r="M138" s="152" t="s">
        <v>1</v>
      </c>
      <c r="N138" s="153" t="s">
        <v>37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56" t="s">
        <v>135</v>
      </c>
      <c r="AT138" s="156" t="s">
        <v>132</v>
      </c>
      <c r="AU138" s="156" t="s">
        <v>87</v>
      </c>
      <c r="AY138" s="15" t="s">
        <v>130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5" t="s">
        <v>87</v>
      </c>
      <c r="BK138" s="157">
        <f t="shared" si="9"/>
        <v>0</v>
      </c>
      <c r="BL138" s="15" t="s">
        <v>135</v>
      </c>
      <c r="BM138" s="156" t="s">
        <v>170</v>
      </c>
    </row>
    <row r="139" spans="1:65" s="2" customFormat="1" ht="16.5" customHeight="1">
      <c r="A139" s="27"/>
      <c r="B139" s="144"/>
      <c r="C139" s="145" t="s">
        <v>151</v>
      </c>
      <c r="D139" s="145" t="s">
        <v>132</v>
      </c>
      <c r="E139" s="146"/>
      <c r="F139" s="147" t="s">
        <v>527</v>
      </c>
      <c r="G139" s="148" t="s">
        <v>134</v>
      </c>
      <c r="H139" s="149"/>
      <c r="I139" s="150"/>
      <c r="J139" s="150">
        <f t="shared" si="0"/>
        <v>0</v>
      </c>
      <c r="K139" s="151"/>
      <c r="L139" s="28"/>
      <c r="M139" s="152" t="s">
        <v>1</v>
      </c>
      <c r="N139" s="153" t="s">
        <v>37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56" t="s">
        <v>135</v>
      </c>
      <c r="AT139" s="156" t="s">
        <v>132</v>
      </c>
      <c r="AU139" s="156" t="s">
        <v>87</v>
      </c>
      <c r="AY139" s="15" t="s">
        <v>130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5" t="s">
        <v>87</v>
      </c>
      <c r="BK139" s="157">
        <f t="shared" si="9"/>
        <v>0</v>
      </c>
      <c r="BL139" s="15" t="s">
        <v>135</v>
      </c>
      <c r="BM139" s="156" t="s">
        <v>176</v>
      </c>
    </row>
    <row r="140" spans="1:65" s="2" customFormat="1" ht="21.75" customHeight="1">
      <c r="A140" s="27"/>
      <c r="B140" s="144"/>
      <c r="C140" s="145" t="s">
        <v>154</v>
      </c>
      <c r="D140" s="145" t="s">
        <v>132</v>
      </c>
      <c r="E140" s="146"/>
      <c r="F140" s="147" t="s">
        <v>146</v>
      </c>
      <c r="G140" s="148" t="s">
        <v>134</v>
      </c>
      <c r="H140" s="149"/>
      <c r="I140" s="150"/>
      <c r="J140" s="150">
        <f t="shared" si="0"/>
        <v>0</v>
      </c>
      <c r="K140" s="151"/>
      <c r="L140" s="28"/>
      <c r="M140" s="152" t="s">
        <v>1</v>
      </c>
      <c r="N140" s="153" t="s">
        <v>37</v>
      </c>
      <c r="O140" s="154">
        <v>0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56" t="s">
        <v>135</v>
      </c>
      <c r="AT140" s="156" t="s">
        <v>132</v>
      </c>
      <c r="AU140" s="156" t="s">
        <v>87</v>
      </c>
      <c r="AY140" s="15" t="s">
        <v>130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5" t="s">
        <v>87</v>
      </c>
      <c r="BK140" s="157">
        <f t="shared" si="9"/>
        <v>0</v>
      </c>
      <c r="BL140" s="15" t="s">
        <v>135</v>
      </c>
      <c r="BM140" s="156" t="s">
        <v>182</v>
      </c>
    </row>
    <row r="141" spans="1:65" s="2" customFormat="1" ht="16.5" customHeight="1">
      <c r="A141" s="27"/>
      <c r="B141" s="144"/>
      <c r="C141" s="145" t="s">
        <v>157</v>
      </c>
      <c r="D141" s="145" t="s">
        <v>132</v>
      </c>
      <c r="E141" s="146"/>
      <c r="F141" s="147" t="s">
        <v>528</v>
      </c>
      <c r="G141" s="148" t="s">
        <v>134</v>
      </c>
      <c r="H141" s="149"/>
      <c r="I141" s="150"/>
      <c r="J141" s="150">
        <f t="shared" si="0"/>
        <v>0</v>
      </c>
      <c r="K141" s="151"/>
      <c r="L141" s="28"/>
      <c r="M141" s="152" t="s">
        <v>1</v>
      </c>
      <c r="N141" s="153" t="s">
        <v>37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56" t="s">
        <v>135</v>
      </c>
      <c r="AT141" s="156" t="s">
        <v>132</v>
      </c>
      <c r="AU141" s="156" t="s">
        <v>87</v>
      </c>
      <c r="AY141" s="15" t="s">
        <v>130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5" t="s">
        <v>87</v>
      </c>
      <c r="BK141" s="157">
        <f t="shared" si="9"/>
        <v>0</v>
      </c>
      <c r="BL141" s="15" t="s">
        <v>135</v>
      </c>
      <c r="BM141" s="156" t="s">
        <v>188</v>
      </c>
    </row>
    <row r="142" spans="1:65" s="2" customFormat="1" ht="21.75" customHeight="1">
      <c r="A142" s="27"/>
      <c r="B142" s="144"/>
      <c r="C142" s="145" t="s">
        <v>161</v>
      </c>
      <c r="D142" s="145" t="s">
        <v>132</v>
      </c>
      <c r="E142" s="146"/>
      <c r="F142" s="147" t="s">
        <v>529</v>
      </c>
      <c r="G142" s="148" t="s">
        <v>134</v>
      </c>
      <c r="H142" s="149"/>
      <c r="I142" s="150"/>
      <c r="J142" s="150">
        <f t="shared" si="0"/>
        <v>0</v>
      </c>
      <c r="K142" s="151"/>
      <c r="L142" s="28"/>
      <c r="M142" s="152" t="s">
        <v>1</v>
      </c>
      <c r="N142" s="153" t="s">
        <v>37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56" t="s">
        <v>135</v>
      </c>
      <c r="AT142" s="156" t="s">
        <v>132</v>
      </c>
      <c r="AU142" s="156" t="s">
        <v>87</v>
      </c>
      <c r="AY142" s="15" t="s">
        <v>130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5" t="s">
        <v>87</v>
      </c>
      <c r="BK142" s="157">
        <f t="shared" si="9"/>
        <v>0</v>
      </c>
      <c r="BL142" s="15" t="s">
        <v>135</v>
      </c>
      <c r="BM142" s="156" t="s">
        <v>7</v>
      </c>
    </row>
    <row r="143" spans="1:65" s="2" customFormat="1" ht="16.5" customHeight="1">
      <c r="A143" s="27"/>
      <c r="B143" s="144"/>
      <c r="C143" s="145" t="s">
        <v>166</v>
      </c>
      <c r="D143" s="145" t="s">
        <v>132</v>
      </c>
      <c r="E143" s="146"/>
      <c r="F143" s="147" t="s">
        <v>530</v>
      </c>
      <c r="G143" s="148" t="s">
        <v>134</v>
      </c>
      <c r="H143" s="149"/>
      <c r="I143" s="150"/>
      <c r="J143" s="150">
        <f t="shared" si="0"/>
        <v>0</v>
      </c>
      <c r="K143" s="151"/>
      <c r="L143" s="28"/>
      <c r="M143" s="152" t="s">
        <v>1</v>
      </c>
      <c r="N143" s="153" t="s">
        <v>37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56" t="s">
        <v>135</v>
      </c>
      <c r="AT143" s="156" t="s">
        <v>132</v>
      </c>
      <c r="AU143" s="156" t="s">
        <v>87</v>
      </c>
      <c r="AY143" s="15" t="s">
        <v>130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5" t="s">
        <v>87</v>
      </c>
      <c r="BK143" s="157">
        <f t="shared" si="9"/>
        <v>0</v>
      </c>
      <c r="BL143" s="15" t="s">
        <v>135</v>
      </c>
      <c r="BM143" s="156" t="s">
        <v>204</v>
      </c>
    </row>
    <row r="144" spans="1:65" s="2" customFormat="1" ht="16.5" customHeight="1">
      <c r="A144" s="27"/>
      <c r="B144" s="144"/>
      <c r="C144" s="166" t="s">
        <v>170</v>
      </c>
      <c r="D144" s="166" t="s">
        <v>200</v>
      </c>
      <c r="E144" s="167"/>
      <c r="F144" s="168" t="s">
        <v>531</v>
      </c>
      <c r="G144" s="169" t="s">
        <v>134</v>
      </c>
      <c r="H144" s="170"/>
      <c r="I144" s="171"/>
      <c r="J144" s="171">
        <f t="shared" si="0"/>
        <v>0</v>
      </c>
      <c r="K144" s="172"/>
      <c r="L144" s="173"/>
      <c r="M144" s="174" t="s">
        <v>1</v>
      </c>
      <c r="N144" s="175" t="s">
        <v>37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56" t="s">
        <v>154</v>
      </c>
      <c r="AT144" s="156" t="s">
        <v>200</v>
      </c>
      <c r="AU144" s="156" t="s">
        <v>87</v>
      </c>
      <c r="AY144" s="15" t="s">
        <v>130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5" t="s">
        <v>87</v>
      </c>
      <c r="BK144" s="157">
        <f t="shared" si="9"/>
        <v>0</v>
      </c>
      <c r="BL144" s="15" t="s">
        <v>135</v>
      </c>
      <c r="BM144" s="156" t="s">
        <v>210</v>
      </c>
    </row>
    <row r="145" spans="1:65" s="2" customFormat="1" ht="16.5" customHeight="1">
      <c r="A145" s="27"/>
      <c r="B145" s="144"/>
      <c r="C145" s="145" t="s">
        <v>173</v>
      </c>
      <c r="D145" s="145" t="s">
        <v>132</v>
      </c>
      <c r="E145" s="146"/>
      <c r="F145" s="147" t="s">
        <v>532</v>
      </c>
      <c r="G145" s="148" t="s">
        <v>163</v>
      </c>
      <c r="H145" s="149"/>
      <c r="I145" s="150"/>
      <c r="J145" s="150">
        <f t="shared" si="0"/>
        <v>0</v>
      </c>
      <c r="K145" s="151"/>
      <c r="L145" s="28"/>
      <c r="M145" s="152" t="s">
        <v>1</v>
      </c>
      <c r="N145" s="153" t="s">
        <v>37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56" t="s">
        <v>135</v>
      </c>
      <c r="AT145" s="156" t="s">
        <v>132</v>
      </c>
      <c r="AU145" s="156" t="s">
        <v>87</v>
      </c>
      <c r="AY145" s="15" t="s">
        <v>130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5" t="s">
        <v>87</v>
      </c>
      <c r="BK145" s="157">
        <f t="shared" si="9"/>
        <v>0</v>
      </c>
      <c r="BL145" s="15" t="s">
        <v>135</v>
      </c>
      <c r="BM145" s="156" t="s">
        <v>219</v>
      </c>
    </row>
    <row r="146" spans="1:65" s="12" customFormat="1" ht="22.95" customHeight="1">
      <c r="B146" s="132"/>
      <c r="D146" s="133" t="s">
        <v>70</v>
      </c>
      <c r="E146" s="142" t="s">
        <v>87</v>
      </c>
      <c r="F146" s="142" t="s">
        <v>165</v>
      </c>
      <c r="J146" s="143">
        <f>BK146</f>
        <v>0</v>
      </c>
      <c r="L146" s="132"/>
      <c r="M146" s="136"/>
      <c r="N146" s="137"/>
      <c r="O146" s="137"/>
      <c r="P146" s="138">
        <f>SUM(P147:P149)</f>
        <v>0</v>
      </c>
      <c r="Q146" s="137"/>
      <c r="R146" s="138">
        <f>SUM(R147:R149)</f>
        <v>0</v>
      </c>
      <c r="S146" s="137"/>
      <c r="T146" s="139">
        <f>SUM(T147:T149)</f>
        <v>0</v>
      </c>
      <c r="AR146" s="133" t="s">
        <v>79</v>
      </c>
      <c r="AT146" s="140" t="s">
        <v>70</v>
      </c>
      <c r="AU146" s="140" t="s">
        <v>79</v>
      </c>
      <c r="AY146" s="133" t="s">
        <v>130</v>
      </c>
      <c r="BK146" s="141">
        <f>SUM(BK147:BK149)</f>
        <v>0</v>
      </c>
    </row>
    <row r="147" spans="1:65" s="2" customFormat="1" ht="21.75" customHeight="1">
      <c r="A147" s="27"/>
      <c r="B147" s="144"/>
      <c r="C147" s="145" t="s">
        <v>176</v>
      </c>
      <c r="D147" s="145" t="s">
        <v>132</v>
      </c>
      <c r="E147" s="146"/>
      <c r="F147" s="147" t="s">
        <v>533</v>
      </c>
      <c r="G147" s="148" t="s">
        <v>134</v>
      </c>
      <c r="H147" s="149"/>
      <c r="I147" s="150"/>
      <c r="J147" s="150">
        <f>ROUND(I147*H147,2)</f>
        <v>0</v>
      </c>
      <c r="K147" s="151"/>
      <c r="L147" s="28"/>
      <c r="M147" s="152" t="s">
        <v>1</v>
      </c>
      <c r="N147" s="153" t="s">
        <v>37</v>
      </c>
      <c r="O147" s="154">
        <v>0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56" t="s">
        <v>135</v>
      </c>
      <c r="AT147" s="156" t="s">
        <v>132</v>
      </c>
      <c r="AU147" s="156" t="s">
        <v>87</v>
      </c>
      <c r="AY147" s="15" t="s">
        <v>130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5" t="s">
        <v>87</v>
      </c>
      <c r="BK147" s="157">
        <f>ROUND(I147*H147,2)</f>
        <v>0</v>
      </c>
      <c r="BL147" s="15" t="s">
        <v>135</v>
      </c>
      <c r="BM147" s="156" t="s">
        <v>284</v>
      </c>
    </row>
    <row r="148" spans="1:65" s="2" customFormat="1" ht="16.5" customHeight="1">
      <c r="A148" s="27"/>
      <c r="B148" s="144"/>
      <c r="C148" s="145" t="s">
        <v>179</v>
      </c>
      <c r="D148" s="145" t="s">
        <v>132</v>
      </c>
      <c r="E148" s="146"/>
      <c r="F148" s="147" t="s">
        <v>534</v>
      </c>
      <c r="G148" s="148" t="s">
        <v>134</v>
      </c>
      <c r="H148" s="149"/>
      <c r="I148" s="150"/>
      <c r="J148" s="150">
        <f>ROUND(I148*H148,2)</f>
        <v>0</v>
      </c>
      <c r="K148" s="151"/>
      <c r="L148" s="28"/>
      <c r="M148" s="152" t="s">
        <v>1</v>
      </c>
      <c r="N148" s="153" t="s">
        <v>37</v>
      </c>
      <c r="O148" s="154">
        <v>0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56" t="s">
        <v>135</v>
      </c>
      <c r="AT148" s="156" t="s">
        <v>132</v>
      </c>
      <c r="AU148" s="156" t="s">
        <v>87</v>
      </c>
      <c r="AY148" s="15" t="s">
        <v>130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5" t="s">
        <v>87</v>
      </c>
      <c r="BK148" s="157">
        <f>ROUND(I148*H148,2)</f>
        <v>0</v>
      </c>
      <c r="BL148" s="15" t="s">
        <v>135</v>
      </c>
      <c r="BM148" s="156" t="s">
        <v>290</v>
      </c>
    </row>
    <row r="149" spans="1:65" s="2" customFormat="1" ht="16.5" customHeight="1">
      <c r="A149" s="27"/>
      <c r="B149" s="144"/>
      <c r="C149" s="145" t="s">
        <v>182</v>
      </c>
      <c r="D149" s="145" t="s">
        <v>132</v>
      </c>
      <c r="E149" s="146"/>
      <c r="F149" s="147" t="s">
        <v>535</v>
      </c>
      <c r="G149" s="148" t="s">
        <v>159</v>
      </c>
      <c r="H149" s="149"/>
      <c r="I149" s="150"/>
      <c r="J149" s="150">
        <f>ROUND(I149*H149,2)</f>
        <v>0</v>
      </c>
      <c r="K149" s="151"/>
      <c r="L149" s="28"/>
      <c r="M149" s="152" t="s">
        <v>1</v>
      </c>
      <c r="N149" s="153" t="s">
        <v>37</v>
      </c>
      <c r="O149" s="154">
        <v>0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56" t="s">
        <v>135</v>
      </c>
      <c r="AT149" s="156" t="s">
        <v>132</v>
      </c>
      <c r="AU149" s="156" t="s">
        <v>87</v>
      </c>
      <c r="AY149" s="15" t="s">
        <v>130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5" t="s">
        <v>87</v>
      </c>
      <c r="BK149" s="157">
        <f>ROUND(I149*H149,2)</f>
        <v>0</v>
      </c>
      <c r="BL149" s="15" t="s">
        <v>135</v>
      </c>
      <c r="BM149" s="156" t="s">
        <v>296</v>
      </c>
    </row>
    <row r="150" spans="1:65" s="12" customFormat="1" ht="22.95" customHeight="1">
      <c r="B150" s="132"/>
      <c r="D150" s="133" t="s">
        <v>70</v>
      </c>
      <c r="E150" s="142" t="s">
        <v>135</v>
      </c>
      <c r="F150" s="142" t="s">
        <v>272</v>
      </c>
      <c r="J150" s="143">
        <f>BK150</f>
        <v>0</v>
      </c>
      <c r="L150" s="132"/>
      <c r="M150" s="136"/>
      <c r="N150" s="137"/>
      <c r="O150" s="137"/>
      <c r="P150" s="138">
        <f>P151</f>
        <v>0</v>
      </c>
      <c r="Q150" s="137"/>
      <c r="R150" s="138">
        <f>R151</f>
        <v>0</v>
      </c>
      <c r="S150" s="137"/>
      <c r="T150" s="139">
        <f>T151</f>
        <v>0</v>
      </c>
      <c r="AR150" s="133" t="s">
        <v>79</v>
      </c>
      <c r="AT150" s="140" t="s">
        <v>70</v>
      </c>
      <c r="AU150" s="140" t="s">
        <v>79</v>
      </c>
      <c r="AY150" s="133" t="s">
        <v>130</v>
      </c>
      <c r="BK150" s="141">
        <f>BK151</f>
        <v>0</v>
      </c>
    </row>
    <row r="151" spans="1:65" s="2" customFormat="1" ht="21.75" customHeight="1">
      <c r="A151" s="27"/>
      <c r="B151" s="144"/>
      <c r="C151" s="145" t="s">
        <v>185</v>
      </c>
      <c r="D151" s="145" t="s">
        <v>132</v>
      </c>
      <c r="E151" s="146"/>
      <c r="F151" s="147" t="s">
        <v>536</v>
      </c>
      <c r="G151" s="148" t="s">
        <v>134</v>
      </c>
      <c r="H151" s="149"/>
      <c r="I151" s="150"/>
      <c r="J151" s="150">
        <f>ROUND(I151*H151,2)</f>
        <v>0</v>
      </c>
      <c r="K151" s="151"/>
      <c r="L151" s="28"/>
      <c r="M151" s="152" t="s">
        <v>1</v>
      </c>
      <c r="N151" s="153" t="s">
        <v>37</v>
      </c>
      <c r="O151" s="154">
        <v>0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56" t="s">
        <v>135</v>
      </c>
      <c r="AT151" s="156" t="s">
        <v>132</v>
      </c>
      <c r="AU151" s="156" t="s">
        <v>87</v>
      </c>
      <c r="AY151" s="15" t="s">
        <v>130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5" t="s">
        <v>87</v>
      </c>
      <c r="BK151" s="157">
        <f>ROUND(I151*H151,2)</f>
        <v>0</v>
      </c>
      <c r="BL151" s="15" t="s">
        <v>135</v>
      </c>
      <c r="BM151" s="156" t="s">
        <v>307</v>
      </c>
    </row>
    <row r="152" spans="1:65" s="12" customFormat="1" ht="22.95" customHeight="1">
      <c r="B152" s="132"/>
      <c r="D152" s="133" t="s">
        <v>70</v>
      </c>
      <c r="E152" s="142" t="s">
        <v>154</v>
      </c>
      <c r="F152" s="142" t="s">
        <v>537</v>
      </c>
      <c r="J152" s="143">
        <f>BK152</f>
        <v>0</v>
      </c>
      <c r="L152" s="132"/>
      <c r="M152" s="136"/>
      <c r="N152" s="137"/>
      <c r="O152" s="137"/>
      <c r="P152" s="138">
        <f>SUM(P153:P200)</f>
        <v>0</v>
      </c>
      <c r="Q152" s="137"/>
      <c r="R152" s="138">
        <f>SUM(R153:R200)</f>
        <v>0</v>
      </c>
      <c r="S152" s="137"/>
      <c r="T152" s="139">
        <f>SUM(T153:T200)</f>
        <v>0</v>
      </c>
      <c r="AR152" s="133" t="s">
        <v>79</v>
      </c>
      <c r="AT152" s="140" t="s">
        <v>70</v>
      </c>
      <c r="AU152" s="140" t="s">
        <v>79</v>
      </c>
      <c r="AY152" s="133" t="s">
        <v>130</v>
      </c>
      <c r="BK152" s="141">
        <f>SUM(BK153:BK200)</f>
        <v>0</v>
      </c>
    </row>
    <row r="153" spans="1:65" s="2" customFormat="1" ht="21.75" customHeight="1">
      <c r="A153" s="27"/>
      <c r="B153" s="144"/>
      <c r="C153" s="145" t="s">
        <v>188</v>
      </c>
      <c r="D153" s="145" t="s">
        <v>132</v>
      </c>
      <c r="E153" s="146"/>
      <c r="F153" s="147" t="s">
        <v>538</v>
      </c>
      <c r="G153" s="148" t="s">
        <v>197</v>
      </c>
      <c r="H153" s="149"/>
      <c r="I153" s="150"/>
      <c r="J153" s="150">
        <f t="shared" ref="J153:J200" si="10">ROUND(I153*H153,2)</f>
        <v>0</v>
      </c>
      <c r="K153" s="151"/>
      <c r="L153" s="28"/>
      <c r="M153" s="152" t="s">
        <v>1</v>
      </c>
      <c r="N153" s="153" t="s">
        <v>37</v>
      </c>
      <c r="O153" s="154">
        <v>0</v>
      </c>
      <c r="P153" s="154">
        <f t="shared" ref="P153:P200" si="11">O153*H153</f>
        <v>0</v>
      </c>
      <c r="Q153" s="154">
        <v>0</v>
      </c>
      <c r="R153" s="154">
        <f t="shared" ref="R153:R200" si="12">Q153*H153</f>
        <v>0</v>
      </c>
      <c r="S153" s="154">
        <v>0</v>
      </c>
      <c r="T153" s="155">
        <f t="shared" ref="T153:T200" si="13">S153*H153</f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56" t="s">
        <v>135</v>
      </c>
      <c r="AT153" s="156" t="s">
        <v>132</v>
      </c>
      <c r="AU153" s="156" t="s">
        <v>87</v>
      </c>
      <c r="AY153" s="15" t="s">
        <v>130</v>
      </c>
      <c r="BE153" s="157">
        <f t="shared" ref="BE153:BE200" si="14">IF(N153="základná",J153,0)</f>
        <v>0</v>
      </c>
      <c r="BF153" s="157">
        <f t="shared" ref="BF153:BF200" si="15">IF(N153="znížená",J153,0)</f>
        <v>0</v>
      </c>
      <c r="BG153" s="157">
        <f t="shared" ref="BG153:BG200" si="16">IF(N153="zákl. prenesená",J153,0)</f>
        <v>0</v>
      </c>
      <c r="BH153" s="157">
        <f t="shared" ref="BH153:BH200" si="17">IF(N153="zníž. prenesená",J153,0)</f>
        <v>0</v>
      </c>
      <c r="BI153" s="157">
        <f t="shared" ref="BI153:BI200" si="18">IF(N153="nulová",J153,0)</f>
        <v>0</v>
      </c>
      <c r="BJ153" s="15" t="s">
        <v>87</v>
      </c>
      <c r="BK153" s="157">
        <f t="shared" ref="BK153:BK200" si="19">ROUND(I153*H153,2)</f>
        <v>0</v>
      </c>
      <c r="BL153" s="15" t="s">
        <v>135</v>
      </c>
      <c r="BM153" s="156" t="s">
        <v>313</v>
      </c>
    </row>
    <row r="154" spans="1:65" s="2" customFormat="1" ht="21.75" customHeight="1">
      <c r="A154" s="27"/>
      <c r="B154" s="144"/>
      <c r="C154" s="166" t="s">
        <v>192</v>
      </c>
      <c r="D154" s="166" t="s">
        <v>200</v>
      </c>
      <c r="E154" s="167"/>
      <c r="F154" s="168" t="s">
        <v>539</v>
      </c>
      <c r="G154" s="169" t="s">
        <v>197</v>
      </c>
      <c r="H154" s="170"/>
      <c r="I154" s="171"/>
      <c r="J154" s="171">
        <f t="shared" si="10"/>
        <v>0</v>
      </c>
      <c r="K154" s="172"/>
      <c r="L154" s="173"/>
      <c r="M154" s="174" t="s">
        <v>1</v>
      </c>
      <c r="N154" s="175" t="s">
        <v>37</v>
      </c>
      <c r="O154" s="154">
        <v>0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R154" s="156" t="s">
        <v>154</v>
      </c>
      <c r="AT154" s="156" t="s">
        <v>200</v>
      </c>
      <c r="AU154" s="156" t="s">
        <v>87</v>
      </c>
      <c r="AY154" s="15" t="s">
        <v>130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5" t="s">
        <v>87</v>
      </c>
      <c r="BK154" s="157">
        <f t="shared" si="19"/>
        <v>0</v>
      </c>
      <c r="BL154" s="15" t="s">
        <v>135</v>
      </c>
      <c r="BM154" s="156" t="s">
        <v>318</v>
      </c>
    </row>
    <row r="155" spans="1:65" s="2" customFormat="1" ht="21.75" customHeight="1">
      <c r="A155" s="27"/>
      <c r="B155" s="144"/>
      <c r="C155" s="166" t="s">
        <v>7</v>
      </c>
      <c r="D155" s="166" t="s">
        <v>200</v>
      </c>
      <c r="E155" s="167"/>
      <c r="F155" s="168" t="s">
        <v>540</v>
      </c>
      <c r="G155" s="169" t="s">
        <v>202</v>
      </c>
      <c r="H155" s="170"/>
      <c r="I155" s="171"/>
      <c r="J155" s="171">
        <f t="shared" si="10"/>
        <v>0</v>
      </c>
      <c r="K155" s="172"/>
      <c r="L155" s="173"/>
      <c r="M155" s="174" t="s">
        <v>1</v>
      </c>
      <c r="N155" s="175" t="s">
        <v>37</v>
      </c>
      <c r="O155" s="154">
        <v>0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56" t="s">
        <v>154</v>
      </c>
      <c r="AT155" s="156" t="s">
        <v>200</v>
      </c>
      <c r="AU155" s="156" t="s">
        <v>87</v>
      </c>
      <c r="AY155" s="15" t="s">
        <v>130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5" t="s">
        <v>87</v>
      </c>
      <c r="BK155" s="157">
        <f t="shared" si="19"/>
        <v>0</v>
      </c>
      <c r="BL155" s="15" t="s">
        <v>135</v>
      </c>
      <c r="BM155" s="156" t="s">
        <v>326</v>
      </c>
    </row>
    <row r="156" spans="1:65" s="2" customFormat="1" ht="21.75" customHeight="1">
      <c r="A156" s="27"/>
      <c r="B156" s="144"/>
      <c r="C156" s="145" t="s">
        <v>199</v>
      </c>
      <c r="D156" s="145" t="s">
        <v>132</v>
      </c>
      <c r="E156" s="146"/>
      <c r="F156" s="147" t="s">
        <v>541</v>
      </c>
      <c r="G156" s="148" t="s">
        <v>197</v>
      </c>
      <c r="H156" s="149"/>
      <c r="I156" s="150"/>
      <c r="J156" s="150">
        <f t="shared" si="10"/>
        <v>0</v>
      </c>
      <c r="K156" s="151"/>
      <c r="L156" s="28"/>
      <c r="M156" s="152" t="s">
        <v>1</v>
      </c>
      <c r="N156" s="153" t="s">
        <v>37</v>
      </c>
      <c r="O156" s="154">
        <v>0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56" t="s">
        <v>135</v>
      </c>
      <c r="AT156" s="156" t="s">
        <v>132</v>
      </c>
      <c r="AU156" s="156" t="s">
        <v>87</v>
      </c>
      <c r="AY156" s="15" t="s">
        <v>130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5" t="s">
        <v>87</v>
      </c>
      <c r="BK156" s="157">
        <f t="shared" si="19"/>
        <v>0</v>
      </c>
      <c r="BL156" s="15" t="s">
        <v>135</v>
      </c>
      <c r="BM156" s="156" t="s">
        <v>332</v>
      </c>
    </row>
    <row r="157" spans="1:65" s="2" customFormat="1" ht="21.75" customHeight="1">
      <c r="A157" s="27"/>
      <c r="B157" s="144"/>
      <c r="C157" s="166" t="s">
        <v>204</v>
      </c>
      <c r="D157" s="166" t="s">
        <v>200</v>
      </c>
      <c r="E157" s="167"/>
      <c r="F157" s="168" t="s">
        <v>542</v>
      </c>
      <c r="G157" s="169" t="s">
        <v>202</v>
      </c>
      <c r="H157" s="170"/>
      <c r="I157" s="171"/>
      <c r="J157" s="171">
        <f t="shared" si="10"/>
        <v>0</v>
      </c>
      <c r="K157" s="172"/>
      <c r="L157" s="173"/>
      <c r="M157" s="174" t="s">
        <v>1</v>
      </c>
      <c r="N157" s="175" t="s">
        <v>37</v>
      </c>
      <c r="O157" s="154">
        <v>0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56" t="s">
        <v>154</v>
      </c>
      <c r="AT157" s="156" t="s">
        <v>200</v>
      </c>
      <c r="AU157" s="156" t="s">
        <v>87</v>
      </c>
      <c r="AY157" s="15" t="s">
        <v>130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5" t="s">
        <v>87</v>
      </c>
      <c r="BK157" s="157">
        <f t="shared" si="19"/>
        <v>0</v>
      </c>
      <c r="BL157" s="15" t="s">
        <v>135</v>
      </c>
      <c r="BM157" s="156" t="s">
        <v>338</v>
      </c>
    </row>
    <row r="158" spans="1:65" s="2" customFormat="1" ht="21.75" customHeight="1">
      <c r="A158" s="27"/>
      <c r="B158" s="144"/>
      <c r="C158" s="145" t="s">
        <v>207</v>
      </c>
      <c r="D158" s="145" t="s">
        <v>132</v>
      </c>
      <c r="E158" s="146"/>
      <c r="F158" s="147" t="s">
        <v>543</v>
      </c>
      <c r="G158" s="148" t="s">
        <v>197</v>
      </c>
      <c r="H158" s="149"/>
      <c r="I158" s="150"/>
      <c r="J158" s="150">
        <f t="shared" si="10"/>
        <v>0</v>
      </c>
      <c r="K158" s="151"/>
      <c r="L158" s="28"/>
      <c r="M158" s="152" t="s">
        <v>1</v>
      </c>
      <c r="N158" s="153" t="s">
        <v>37</v>
      </c>
      <c r="O158" s="154">
        <v>0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56" t="s">
        <v>135</v>
      </c>
      <c r="AT158" s="156" t="s">
        <v>132</v>
      </c>
      <c r="AU158" s="156" t="s">
        <v>87</v>
      </c>
      <c r="AY158" s="15" t="s">
        <v>130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5" t="s">
        <v>87</v>
      </c>
      <c r="BK158" s="157">
        <f t="shared" si="19"/>
        <v>0</v>
      </c>
      <c r="BL158" s="15" t="s">
        <v>135</v>
      </c>
      <c r="BM158" s="156" t="s">
        <v>344</v>
      </c>
    </row>
    <row r="159" spans="1:65" s="2" customFormat="1" ht="21.75" customHeight="1">
      <c r="A159" s="27"/>
      <c r="B159" s="144"/>
      <c r="C159" s="166" t="s">
        <v>210</v>
      </c>
      <c r="D159" s="166" t="s">
        <v>200</v>
      </c>
      <c r="E159" s="167"/>
      <c r="F159" s="168" t="s">
        <v>544</v>
      </c>
      <c r="G159" s="169" t="s">
        <v>202</v>
      </c>
      <c r="H159" s="170"/>
      <c r="I159" s="171"/>
      <c r="J159" s="171">
        <f t="shared" si="10"/>
        <v>0</v>
      </c>
      <c r="K159" s="172"/>
      <c r="L159" s="173"/>
      <c r="M159" s="174" t="s">
        <v>1</v>
      </c>
      <c r="N159" s="175" t="s">
        <v>37</v>
      </c>
      <c r="O159" s="154">
        <v>0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56" t="s">
        <v>154</v>
      </c>
      <c r="AT159" s="156" t="s">
        <v>200</v>
      </c>
      <c r="AU159" s="156" t="s">
        <v>87</v>
      </c>
      <c r="AY159" s="15" t="s">
        <v>130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5" t="s">
        <v>87</v>
      </c>
      <c r="BK159" s="157">
        <f t="shared" si="19"/>
        <v>0</v>
      </c>
      <c r="BL159" s="15" t="s">
        <v>135</v>
      </c>
      <c r="BM159" s="156" t="s">
        <v>355</v>
      </c>
    </row>
    <row r="160" spans="1:65" s="2" customFormat="1" ht="16.5" customHeight="1">
      <c r="A160" s="27"/>
      <c r="B160" s="144"/>
      <c r="C160" s="145" t="s">
        <v>213</v>
      </c>
      <c r="D160" s="145" t="s">
        <v>132</v>
      </c>
      <c r="E160" s="146"/>
      <c r="F160" s="147" t="s">
        <v>545</v>
      </c>
      <c r="G160" s="148" t="s">
        <v>202</v>
      </c>
      <c r="H160" s="149"/>
      <c r="I160" s="150"/>
      <c r="J160" s="150">
        <f t="shared" si="10"/>
        <v>0</v>
      </c>
      <c r="K160" s="151"/>
      <c r="L160" s="28"/>
      <c r="M160" s="152" t="s">
        <v>1</v>
      </c>
      <c r="N160" s="153" t="s">
        <v>37</v>
      </c>
      <c r="O160" s="154">
        <v>0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R160" s="156" t="s">
        <v>135</v>
      </c>
      <c r="AT160" s="156" t="s">
        <v>132</v>
      </c>
      <c r="AU160" s="156" t="s">
        <v>87</v>
      </c>
      <c r="AY160" s="15" t="s">
        <v>130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5" t="s">
        <v>87</v>
      </c>
      <c r="BK160" s="157">
        <f t="shared" si="19"/>
        <v>0</v>
      </c>
      <c r="BL160" s="15" t="s">
        <v>135</v>
      </c>
      <c r="BM160" s="156" t="s">
        <v>546</v>
      </c>
    </row>
    <row r="161" spans="1:65" s="2" customFormat="1" ht="21.75" customHeight="1">
      <c r="A161" s="27"/>
      <c r="B161" s="144"/>
      <c r="C161" s="166" t="s">
        <v>219</v>
      </c>
      <c r="D161" s="166" t="s">
        <v>200</v>
      </c>
      <c r="E161" s="167"/>
      <c r="F161" s="168" t="s">
        <v>547</v>
      </c>
      <c r="G161" s="169" t="s">
        <v>202</v>
      </c>
      <c r="H161" s="170"/>
      <c r="I161" s="171"/>
      <c r="J161" s="171">
        <f t="shared" si="10"/>
        <v>0</v>
      </c>
      <c r="K161" s="172"/>
      <c r="L161" s="173"/>
      <c r="M161" s="174" t="s">
        <v>1</v>
      </c>
      <c r="N161" s="175" t="s">
        <v>37</v>
      </c>
      <c r="O161" s="154">
        <v>0</v>
      </c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56" t="s">
        <v>154</v>
      </c>
      <c r="AT161" s="156" t="s">
        <v>200</v>
      </c>
      <c r="AU161" s="156" t="s">
        <v>87</v>
      </c>
      <c r="AY161" s="15" t="s">
        <v>130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5" t="s">
        <v>87</v>
      </c>
      <c r="BK161" s="157">
        <f t="shared" si="19"/>
        <v>0</v>
      </c>
      <c r="BL161" s="15" t="s">
        <v>135</v>
      </c>
      <c r="BM161" s="156" t="s">
        <v>548</v>
      </c>
    </row>
    <row r="162" spans="1:65" s="2" customFormat="1" ht="21.75" customHeight="1">
      <c r="A162" s="27"/>
      <c r="B162" s="144"/>
      <c r="C162" s="166" t="s">
        <v>281</v>
      </c>
      <c r="D162" s="166" t="s">
        <v>200</v>
      </c>
      <c r="E162" s="167"/>
      <c r="F162" s="168" t="s">
        <v>549</v>
      </c>
      <c r="G162" s="169" t="s">
        <v>202</v>
      </c>
      <c r="H162" s="170"/>
      <c r="I162" s="171"/>
      <c r="J162" s="171">
        <f t="shared" si="10"/>
        <v>0</v>
      </c>
      <c r="K162" s="172"/>
      <c r="L162" s="173"/>
      <c r="M162" s="174" t="s">
        <v>1</v>
      </c>
      <c r="N162" s="175" t="s">
        <v>37</v>
      </c>
      <c r="O162" s="154">
        <v>0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R162" s="156" t="s">
        <v>154</v>
      </c>
      <c r="AT162" s="156" t="s">
        <v>200</v>
      </c>
      <c r="AU162" s="156" t="s">
        <v>87</v>
      </c>
      <c r="AY162" s="15" t="s">
        <v>130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5" t="s">
        <v>87</v>
      </c>
      <c r="BK162" s="157">
        <f t="shared" si="19"/>
        <v>0</v>
      </c>
      <c r="BL162" s="15" t="s">
        <v>135</v>
      </c>
      <c r="BM162" s="156" t="s">
        <v>550</v>
      </c>
    </row>
    <row r="163" spans="1:65" s="2" customFormat="1" ht="16.5" customHeight="1">
      <c r="A163" s="27"/>
      <c r="B163" s="144"/>
      <c r="C163" s="145" t="s">
        <v>284</v>
      </c>
      <c r="D163" s="145" t="s">
        <v>132</v>
      </c>
      <c r="E163" s="146"/>
      <c r="F163" s="147" t="s">
        <v>551</v>
      </c>
      <c r="G163" s="148" t="s">
        <v>202</v>
      </c>
      <c r="H163" s="149"/>
      <c r="I163" s="150"/>
      <c r="J163" s="150">
        <f t="shared" si="10"/>
        <v>0</v>
      </c>
      <c r="K163" s="151"/>
      <c r="L163" s="28"/>
      <c r="M163" s="152" t="s">
        <v>1</v>
      </c>
      <c r="N163" s="153" t="s">
        <v>37</v>
      </c>
      <c r="O163" s="154">
        <v>0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56" t="s">
        <v>135</v>
      </c>
      <c r="AT163" s="156" t="s">
        <v>132</v>
      </c>
      <c r="AU163" s="156" t="s">
        <v>87</v>
      </c>
      <c r="AY163" s="15" t="s">
        <v>130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5" t="s">
        <v>87</v>
      </c>
      <c r="BK163" s="157">
        <f t="shared" si="19"/>
        <v>0</v>
      </c>
      <c r="BL163" s="15" t="s">
        <v>135</v>
      </c>
      <c r="BM163" s="156" t="s">
        <v>552</v>
      </c>
    </row>
    <row r="164" spans="1:65" s="2" customFormat="1" ht="21.75" customHeight="1">
      <c r="A164" s="27"/>
      <c r="B164" s="144"/>
      <c r="C164" s="166" t="s">
        <v>287</v>
      </c>
      <c r="D164" s="166" t="s">
        <v>200</v>
      </c>
      <c r="E164" s="167"/>
      <c r="F164" s="168" t="s">
        <v>553</v>
      </c>
      <c r="G164" s="169" t="s">
        <v>202</v>
      </c>
      <c r="H164" s="170"/>
      <c r="I164" s="171"/>
      <c r="J164" s="171">
        <f t="shared" si="10"/>
        <v>0</v>
      </c>
      <c r="K164" s="172"/>
      <c r="L164" s="173"/>
      <c r="M164" s="174" t="s">
        <v>1</v>
      </c>
      <c r="N164" s="175" t="s">
        <v>37</v>
      </c>
      <c r="O164" s="154">
        <v>0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R164" s="156" t="s">
        <v>154</v>
      </c>
      <c r="AT164" s="156" t="s">
        <v>200</v>
      </c>
      <c r="AU164" s="156" t="s">
        <v>87</v>
      </c>
      <c r="AY164" s="15" t="s">
        <v>130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5" t="s">
        <v>87</v>
      </c>
      <c r="BK164" s="157">
        <f t="shared" si="19"/>
        <v>0</v>
      </c>
      <c r="BL164" s="15" t="s">
        <v>135</v>
      </c>
      <c r="BM164" s="156" t="s">
        <v>554</v>
      </c>
    </row>
    <row r="165" spans="1:65" s="2" customFormat="1" ht="16.5" customHeight="1">
      <c r="A165" s="27"/>
      <c r="B165" s="144"/>
      <c r="C165" s="145" t="s">
        <v>290</v>
      </c>
      <c r="D165" s="145" t="s">
        <v>132</v>
      </c>
      <c r="E165" s="146"/>
      <c r="F165" s="147" t="s">
        <v>555</v>
      </c>
      <c r="G165" s="148" t="s">
        <v>202</v>
      </c>
      <c r="H165" s="149"/>
      <c r="I165" s="150"/>
      <c r="J165" s="150">
        <f t="shared" si="10"/>
        <v>0</v>
      </c>
      <c r="K165" s="151"/>
      <c r="L165" s="28"/>
      <c r="M165" s="152" t="s">
        <v>1</v>
      </c>
      <c r="N165" s="153" t="s">
        <v>37</v>
      </c>
      <c r="O165" s="154">
        <v>0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R165" s="156" t="s">
        <v>135</v>
      </c>
      <c r="AT165" s="156" t="s">
        <v>132</v>
      </c>
      <c r="AU165" s="156" t="s">
        <v>87</v>
      </c>
      <c r="AY165" s="15" t="s">
        <v>130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5" t="s">
        <v>87</v>
      </c>
      <c r="BK165" s="157">
        <f t="shared" si="19"/>
        <v>0</v>
      </c>
      <c r="BL165" s="15" t="s">
        <v>135</v>
      </c>
      <c r="BM165" s="156" t="s">
        <v>556</v>
      </c>
    </row>
    <row r="166" spans="1:65" s="2" customFormat="1" ht="21.75" customHeight="1">
      <c r="A166" s="27"/>
      <c r="B166" s="144"/>
      <c r="C166" s="166" t="s">
        <v>293</v>
      </c>
      <c r="D166" s="166" t="s">
        <v>200</v>
      </c>
      <c r="E166" s="167"/>
      <c r="F166" s="168" t="s">
        <v>557</v>
      </c>
      <c r="G166" s="169" t="s">
        <v>202</v>
      </c>
      <c r="H166" s="170"/>
      <c r="I166" s="171"/>
      <c r="J166" s="171">
        <f t="shared" si="10"/>
        <v>0</v>
      </c>
      <c r="K166" s="172"/>
      <c r="L166" s="173"/>
      <c r="M166" s="174" t="s">
        <v>1</v>
      </c>
      <c r="N166" s="175" t="s">
        <v>37</v>
      </c>
      <c r="O166" s="154">
        <v>0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R166" s="156" t="s">
        <v>154</v>
      </c>
      <c r="AT166" s="156" t="s">
        <v>200</v>
      </c>
      <c r="AU166" s="156" t="s">
        <v>87</v>
      </c>
      <c r="AY166" s="15" t="s">
        <v>130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5" t="s">
        <v>87</v>
      </c>
      <c r="BK166" s="157">
        <f t="shared" si="19"/>
        <v>0</v>
      </c>
      <c r="BL166" s="15" t="s">
        <v>135</v>
      </c>
      <c r="BM166" s="156" t="s">
        <v>558</v>
      </c>
    </row>
    <row r="167" spans="1:65" s="2" customFormat="1" ht="16.5" customHeight="1">
      <c r="A167" s="27"/>
      <c r="B167" s="144"/>
      <c r="C167" s="145" t="s">
        <v>296</v>
      </c>
      <c r="D167" s="145" t="s">
        <v>132</v>
      </c>
      <c r="E167" s="146"/>
      <c r="F167" s="147" t="s">
        <v>559</v>
      </c>
      <c r="G167" s="148" t="s">
        <v>202</v>
      </c>
      <c r="H167" s="149"/>
      <c r="I167" s="150"/>
      <c r="J167" s="150">
        <f t="shared" si="10"/>
        <v>0</v>
      </c>
      <c r="K167" s="151"/>
      <c r="L167" s="28"/>
      <c r="M167" s="152" t="s">
        <v>1</v>
      </c>
      <c r="N167" s="153" t="s">
        <v>37</v>
      </c>
      <c r="O167" s="154">
        <v>0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R167" s="156" t="s">
        <v>135</v>
      </c>
      <c r="AT167" s="156" t="s">
        <v>132</v>
      </c>
      <c r="AU167" s="156" t="s">
        <v>87</v>
      </c>
      <c r="AY167" s="15" t="s">
        <v>130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5" t="s">
        <v>87</v>
      </c>
      <c r="BK167" s="157">
        <f t="shared" si="19"/>
        <v>0</v>
      </c>
      <c r="BL167" s="15" t="s">
        <v>135</v>
      </c>
      <c r="BM167" s="156" t="s">
        <v>353</v>
      </c>
    </row>
    <row r="168" spans="1:65" s="2" customFormat="1" ht="21.75" customHeight="1">
      <c r="A168" s="27"/>
      <c r="B168" s="144"/>
      <c r="C168" s="166" t="s">
        <v>300</v>
      </c>
      <c r="D168" s="166" t="s">
        <v>200</v>
      </c>
      <c r="E168" s="167"/>
      <c r="F168" s="168" t="s">
        <v>560</v>
      </c>
      <c r="G168" s="169" t="s">
        <v>202</v>
      </c>
      <c r="H168" s="170"/>
      <c r="I168" s="171"/>
      <c r="J168" s="171">
        <f t="shared" si="10"/>
        <v>0</v>
      </c>
      <c r="K168" s="172"/>
      <c r="L168" s="173"/>
      <c r="M168" s="174" t="s">
        <v>1</v>
      </c>
      <c r="N168" s="175" t="s">
        <v>37</v>
      </c>
      <c r="O168" s="154">
        <v>0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R168" s="156" t="s">
        <v>154</v>
      </c>
      <c r="AT168" s="156" t="s">
        <v>200</v>
      </c>
      <c r="AU168" s="156" t="s">
        <v>87</v>
      </c>
      <c r="AY168" s="15" t="s">
        <v>130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5" t="s">
        <v>87</v>
      </c>
      <c r="BK168" s="157">
        <f t="shared" si="19"/>
        <v>0</v>
      </c>
      <c r="BL168" s="15" t="s">
        <v>135</v>
      </c>
      <c r="BM168" s="156" t="s">
        <v>561</v>
      </c>
    </row>
    <row r="169" spans="1:65" s="2" customFormat="1" ht="16.5" customHeight="1">
      <c r="A169" s="27"/>
      <c r="B169" s="144"/>
      <c r="C169" s="145" t="s">
        <v>307</v>
      </c>
      <c r="D169" s="145" t="s">
        <v>132</v>
      </c>
      <c r="E169" s="146"/>
      <c r="F169" s="147" t="s">
        <v>562</v>
      </c>
      <c r="G169" s="148" t="s">
        <v>197</v>
      </c>
      <c r="H169" s="149"/>
      <c r="I169" s="150"/>
      <c r="J169" s="150">
        <f t="shared" si="10"/>
        <v>0</v>
      </c>
      <c r="K169" s="151"/>
      <c r="L169" s="28"/>
      <c r="M169" s="152" t="s">
        <v>1</v>
      </c>
      <c r="N169" s="153" t="s">
        <v>37</v>
      </c>
      <c r="O169" s="154">
        <v>0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R169" s="156" t="s">
        <v>135</v>
      </c>
      <c r="AT169" s="156" t="s">
        <v>132</v>
      </c>
      <c r="AU169" s="156" t="s">
        <v>87</v>
      </c>
      <c r="AY169" s="15" t="s">
        <v>130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5" t="s">
        <v>87</v>
      </c>
      <c r="BK169" s="157">
        <f t="shared" si="19"/>
        <v>0</v>
      </c>
      <c r="BL169" s="15" t="s">
        <v>135</v>
      </c>
      <c r="BM169" s="156" t="s">
        <v>563</v>
      </c>
    </row>
    <row r="170" spans="1:65" s="2" customFormat="1" ht="21.75" customHeight="1">
      <c r="A170" s="27"/>
      <c r="B170" s="144"/>
      <c r="C170" s="145" t="s">
        <v>310</v>
      </c>
      <c r="D170" s="145" t="s">
        <v>132</v>
      </c>
      <c r="E170" s="146"/>
      <c r="F170" s="147" t="s">
        <v>564</v>
      </c>
      <c r="G170" s="148" t="s">
        <v>197</v>
      </c>
      <c r="H170" s="149"/>
      <c r="I170" s="150"/>
      <c r="J170" s="150">
        <f t="shared" si="10"/>
        <v>0</v>
      </c>
      <c r="K170" s="151"/>
      <c r="L170" s="28"/>
      <c r="M170" s="152" t="s">
        <v>1</v>
      </c>
      <c r="N170" s="153" t="s">
        <v>37</v>
      </c>
      <c r="O170" s="154">
        <v>0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R170" s="156" t="s">
        <v>135</v>
      </c>
      <c r="AT170" s="156" t="s">
        <v>132</v>
      </c>
      <c r="AU170" s="156" t="s">
        <v>87</v>
      </c>
      <c r="AY170" s="15" t="s">
        <v>130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5" t="s">
        <v>87</v>
      </c>
      <c r="BK170" s="157">
        <f t="shared" si="19"/>
        <v>0</v>
      </c>
      <c r="BL170" s="15" t="s">
        <v>135</v>
      </c>
      <c r="BM170" s="156" t="s">
        <v>565</v>
      </c>
    </row>
    <row r="171" spans="1:65" s="2" customFormat="1" ht="21.75" customHeight="1">
      <c r="A171" s="27"/>
      <c r="B171" s="144"/>
      <c r="C171" s="145" t="s">
        <v>313</v>
      </c>
      <c r="D171" s="145" t="s">
        <v>132</v>
      </c>
      <c r="E171" s="146"/>
      <c r="F171" s="147" t="s">
        <v>566</v>
      </c>
      <c r="G171" s="148" t="s">
        <v>202</v>
      </c>
      <c r="H171" s="149"/>
      <c r="I171" s="150"/>
      <c r="J171" s="150">
        <f t="shared" si="10"/>
        <v>0</v>
      </c>
      <c r="K171" s="151"/>
      <c r="L171" s="28"/>
      <c r="M171" s="152" t="s">
        <v>1</v>
      </c>
      <c r="N171" s="153" t="s">
        <v>37</v>
      </c>
      <c r="O171" s="154">
        <v>0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R171" s="156" t="s">
        <v>135</v>
      </c>
      <c r="AT171" s="156" t="s">
        <v>132</v>
      </c>
      <c r="AU171" s="156" t="s">
        <v>87</v>
      </c>
      <c r="AY171" s="15" t="s">
        <v>130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5" t="s">
        <v>87</v>
      </c>
      <c r="BK171" s="157">
        <f t="shared" si="19"/>
        <v>0</v>
      </c>
      <c r="BL171" s="15" t="s">
        <v>135</v>
      </c>
      <c r="BM171" s="156" t="s">
        <v>567</v>
      </c>
    </row>
    <row r="172" spans="1:65" s="2" customFormat="1" ht="16.5" customHeight="1">
      <c r="A172" s="27"/>
      <c r="B172" s="144"/>
      <c r="C172" s="166" t="s">
        <v>316</v>
      </c>
      <c r="D172" s="166" t="s">
        <v>200</v>
      </c>
      <c r="E172" s="167"/>
      <c r="F172" s="168" t="s">
        <v>568</v>
      </c>
      <c r="G172" s="169" t="s">
        <v>202</v>
      </c>
      <c r="H172" s="170"/>
      <c r="I172" s="171"/>
      <c r="J172" s="171">
        <f t="shared" si="10"/>
        <v>0</v>
      </c>
      <c r="K172" s="172"/>
      <c r="L172" s="173"/>
      <c r="M172" s="174" t="s">
        <v>1</v>
      </c>
      <c r="N172" s="175" t="s">
        <v>37</v>
      </c>
      <c r="O172" s="154">
        <v>0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R172" s="156" t="s">
        <v>154</v>
      </c>
      <c r="AT172" s="156" t="s">
        <v>200</v>
      </c>
      <c r="AU172" s="156" t="s">
        <v>87</v>
      </c>
      <c r="AY172" s="15" t="s">
        <v>130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5" t="s">
        <v>87</v>
      </c>
      <c r="BK172" s="157">
        <f t="shared" si="19"/>
        <v>0</v>
      </c>
      <c r="BL172" s="15" t="s">
        <v>135</v>
      </c>
      <c r="BM172" s="156" t="s">
        <v>569</v>
      </c>
    </row>
    <row r="173" spans="1:65" s="2" customFormat="1" ht="16.5" customHeight="1">
      <c r="A173" s="27"/>
      <c r="B173" s="144"/>
      <c r="C173" s="166" t="s">
        <v>318</v>
      </c>
      <c r="D173" s="166" t="s">
        <v>200</v>
      </c>
      <c r="E173" s="167"/>
      <c r="F173" s="168" t="s">
        <v>570</v>
      </c>
      <c r="G173" s="169" t="s">
        <v>202</v>
      </c>
      <c r="H173" s="170"/>
      <c r="I173" s="171"/>
      <c r="J173" s="171">
        <f t="shared" si="10"/>
        <v>0</v>
      </c>
      <c r="K173" s="172"/>
      <c r="L173" s="173"/>
      <c r="M173" s="174" t="s">
        <v>1</v>
      </c>
      <c r="N173" s="175" t="s">
        <v>37</v>
      </c>
      <c r="O173" s="154">
        <v>0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R173" s="156" t="s">
        <v>154</v>
      </c>
      <c r="AT173" s="156" t="s">
        <v>200</v>
      </c>
      <c r="AU173" s="156" t="s">
        <v>87</v>
      </c>
      <c r="AY173" s="15" t="s">
        <v>130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5" t="s">
        <v>87</v>
      </c>
      <c r="BK173" s="157">
        <f t="shared" si="19"/>
        <v>0</v>
      </c>
      <c r="BL173" s="15" t="s">
        <v>135</v>
      </c>
      <c r="BM173" s="156" t="s">
        <v>571</v>
      </c>
    </row>
    <row r="174" spans="1:65" s="2" customFormat="1" ht="16.5" customHeight="1">
      <c r="A174" s="27"/>
      <c r="B174" s="144"/>
      <c r="C174" s="166" t="s">
        <v>323</v>
      </c>
      <c r="D174" s="166" t="s">
        <v>200</v>
      </c>
      <c r="E174" s="167"/>
      <c r="F174" s="168" t="s">
        <v>572</v>
      </c>
      <c r="G174" s="169" t="s">
        <v>202</v>
      </c>
      <c r="H174" s="170"/>
      <c r="I174" s="171"/>
      <c r="J174" s="171">
        <f t="shared" si="10"/>
        <v>0</v>
      </c>
      <c r="K174" s="172"/>
      <c r="L174" s="173"/>
      <c r="M174" s="174" t="s">
        <v>1</v>
      </c>
      <c r="N174" s="175" t="s">
        <v>37</v>
      </c>
      <c r="O174" s="154">
        <v>0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R174" s="156" t="s">
        <v>154</v>
      </c>
      <c r="AT174" s="156" t="s">
        <v>200</v>
      </c>
      <c r="AU174" s="156" t="s">
        <v>87</v>
      </c>
      <c r="AY174" s="15" t="s">
        <v>130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5" t="s">
        <v>87</v>
      </c>
      <c r="BK174" s="157">
        <f t="shared" si="19"/>
        <v>0</v>
      </c>
      <c r="BL174" s="15" t="s">
        <v>135</v>
      </c>
      <c r="BM174" s="156" t="s">
        <v>573</v>
      </c>
    </row>
    <row r="175" spans="1:65" s="2" customFormat="1" ht="16.5" customHeight="1">
      <c r="A175" s="27"/>
      <c r="B175" s="144"/>
      <c r="C175" s="166" t="s">
        <v>326</v>
      </c>
      <c r="D175" s="166" t="s">
        <v>200</v>
      </c>
      <c r="E175" s="167"/>
      <c r="F175" s="168" t="s">
        <v>574</v>
      </c>
      <c r="G175" s="169" t="s">
        <v>202</v>
      </c>
      <c r="H175" s="170"/>
      <c r="I175" s="171"/>
      <c r="J175" s="171">
        <f t="shared" si="10"/>
        <v>0</v>
      </c>
      <c r="K175" s="172"/>
      <c r="L175" s="173"/>
      <c r="M175" s="174" t="s">
        <v>1</v>
      </c>
      <c r="N175" s="175" t="s">
        <v>37</v>
      </c>
      <c r="O175" s="154">
        <v>0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R175" s="156" t="s">
        <v>154</v>
      </c>
      <c r="AT175" s="156" t="s">
        <v>200</v>
      </c>
      <c r="AU175" s="156" t="s">
        <v>87</v>
      </c>
      <c r="AY175" s="15" t="s">
        <v>130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5" t="s">
        <v>87</v>
      </c>
      <c r="BK175" s="157">
        <f t="shared" si="19"/>
        <v>0</v>
      </c>
      <c r="BL175" s="15" t="s">
        <v>135</v>
      </c>
      <c r="BM175" s="156" t="s">
        <v>575</v>
      </c>
    </row>
    <row r="176" spans="1:65" s="2" customFormat="1" ht="16.5" customHeight="1">
      <c r="A176" s="27"/>
      <c r="B176" s="144"/>
      <c r="C176" s="166" t="s">
        <v>329</v>
      </c>
      <c r="D176" s="166" t="s">
        <v>200</v>
      </c>
      <c r="E176" s="167"/>
      <c r="F176" s="168" t="s">
        <v>576</v>
      </c>
      <c r="G176" s="169" t="s">
        <v>202</v>
      </c>
      <c r="H176" s="170"/>
      <c r="I176" s="171"/>
      <c r="J176" s="171">
        <f t="shared" si="10"/>
        <v>0</v>
      </c>
      <c r="K176" s="172"/>
      <c r="L176" s="173"/>
      <c r="M176" s="174" t="s">
        <v>1</v>
      </c>
      <c r="N176" s="175" t="s">
        <v>37</v>
      </c>
      <c r="O176" s="154">
        <v>0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R176" s="156" t="s">
        <v>154</v>
      </c>
      <c r="AT176" s="156" t="s">
        <v>200</v>
      </c>
      <c r="AU176" s="156" t="s">
        <v>87</v>
      </c>
      <c r="AY176" s="15" t="s">
        <v>130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5" t="s">
        <v>87</v>
      </c>
      <c r="BK176" s="157">
        <f t="shared" si="19"/>
        <v>0</v>
      </c>
      <c r="BL176" s="15" t="s">
        <v>135</v>
      </c>
      <c r="BM176" s="156" t="s">
        <v>577</v>
      </c>
    </row>
    <row r="177" spans="1:65" s="2" customFormat="1" ht="16.5" customHeight="1">
      <c r="A177" s="27"/>
      <c r="B177" s="144"/>
      <c r="C177" s="166" t="s">
        <v>332</v>
      </c>
      <c r="D177" s="166" t="s">
        <v>200</v>
      </c>
      <c r="E177" s="167"/>
      <c r="F177" s="168" t="s">
        <v>578</v>
      </c>
      <c r="G177" s="169" t="s">
        <v>202</v>
      </c>
      <c r="H177" s="170"/>
      <c r="I177" s="171"/>
      <c r="J177" s="171">
        <f t="shared" si="10"/>
        <v>0</v>
      </c>
      <c r="K177" s="172"/>
      <c r="L177" s="173"/>
      <c r="M177" s="174" t="s">
        <v>1</v>
      </c>
      <c r="N177" s="175" t="s">
        <v>37</v>
      </c>
      <c r="O177" s="154">
        <v>0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R177" s="156" t="s">
        <v>154</v>
      </c>
      <c r="AT177" s="156" t="s">
        <v>200</v>
      </c>
      <c r="AU177" s="156" t="s">
        <v>87</v>
      </c>
      <c r="AY177" s="15" t="s">
        <v>130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5" t="s">
        <v>87</v>
      </c>
      <c r="BK177" s="157">
        <f t="shared" si="19"/>
        <v>0</v>
      </c>
      <c r="BL177" s="15" t="s">
        <v>135</v>
      </c>
      <c r="BM177" s="156" t="s">
        <v>579</v>
      </c>
    </row>
    <row r="178" spans="1:65" s="2" customFormat="1" ht="21.75" customHeight="1">
      <c r="A178" s="27"/>
      <c r="B178" s="144"/>
      <c r="C178" s="145" t="s">
        <v>335</v>
      </c>
      <c r="D178" s="145" t="s">
        <v>132</v>
      </c>
      <c r="E178" s="146"/>
      <c r="F178" s="147" t="s">
        <v>580</v>
      </c>
      <c r="G178" s="148" t="s">
        <v>202</v>
      </c>
      <c r="H178" s="149"/>
      <c r="I178" s="150"/>
      <c r="J178" s="150">
        <f t="shared" si="10"/>
        <v>0</v>
      </c>
      <c r="K178" s="151"/>
      <c r="L178" s="28"/>
      <c r="M178" s="152" t="s">
        <v>1</v>
      </c>
      <c r="N178" s="153" t="s">
        <v>37</v>
      </c>
      <c r="O178" s="154">
        <v>0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R178" s="156" t="s">
        <v>135</v>
      </c>
      <c r="AT178" s="156" t="s">
        <v>132</v>
      </c>
      <c r="AU178" s="156" t="s">
        <v>87</v>
      </c>
      <c r="AY178" s="15" t="s">
        <v>130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5" t="s">
        <v>87</v>
      </c>
      <c r="BK178" s="157">
        <f t="shared" si="19"/>
        <v>0</v>
      </c>
      <c r="BL178" s="15" t="s">
        <v>135</v>
      </c>
      <c r="BM178" s="156" t="s">
        <v>581</v>
      </c>
    </row>
    <row r="179" spans="1:65" s="2" customFormat="1" ht="16.5" customHeight="1">
      <c r="A179" s="27"/>
      <c r="B179" s="144"/>
      <c r="C179" s="166" t="s">
        <v>338</v>
      </c>
      <c r="D179" s="166" t="s">
        <v>200</v>
      </c>
      <c r="E179" s="167"/>
      <c r="F179" s="168" t="s">
        <v>582</v>
      </c>
      <c r="G179" s="169" t="s">
        <v>202</v>
      </c>
      <c r="H179" s="170"/>
      <c r="I179" s="171"/>
      <c r="J179" s="171">
        <f t="shared" si="10"/>
        <v>0</v>
      </c>
      <c r="K179" s="172"/>
      <c r="L179" s="173"/>
      <c r="M179" s="174" t="s">
        <v>1</v>
      </c>
      <c r="N179" s="175" t="s">
        <v>37</v>
      </c>
      <c r="O179" s="154">
        <v>0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R179" s="156" t="s">
        <v>154</v>
      </c>
      <c r="AT179" s="156" t="s">
        <v>200</v>
      </c>
      <c r="AU179" s="156" t="s">
        <v>87</v>
      </c>
      <c r="AY179" s="15" t="s">
        <v>130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5" t="s">
        <v>87</v>
      </c>
      <c r="BK179" s="157">
        <f t="shared" si="19"/>
        <v>0</v>
      </c>
      <c r="BL179" s="15" t="s">
        <v>135</v>
      </c>
      <c r="BM179" s="156" t="s">
        <v>583</v>
      </c>
    </row>
    <row r="180" spans="1:65" s="2" customFormat="1" ht="16.5" customHeight="1">
      <c r="A180" s="27"/>
      <c r="B180" s="144"/>
      <c r="C180" s="166" t="s">
        <v>341</v>
      </c>
      <c r="D180" s="166" t="s">
        <v>200</v>
      </c>
      <c r="E180" s="167"/>
      <c r="F180" s="168" t="s">
        <v>570</v>
      </c>
      <c r="G180" s="169" t="s">
        <v>202</v>
      </c>
      <c r="H180" s="170"/>
      <c r="I180" s="171"/>
      <c r="J180" s="171">
        <f t="shared" si="10"/>
        <v>0</v>
      </c>
      <c r="K180" s="172"/>
      <c r="L180" s="173"/>
      <c r="M180" s="174" t="s">
        <v>1</v>
      </c>
      <c r="N180" s="175" t="s">
        <v>37</v>
      </c>
      <c r="O180" s="154">
        <v>0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R180" s="156" t="s">
        <v>154</v>
      </c>
      <c r="AT180" s="156" t="s">
        <v>200</v>
      </c>
      <c r="AU180" s="156" t="s">
        <v>87</v>
      </c>
      <c r="AY180" s="15" t="s">
        <v>130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5" t="s">
        <v>87</v>
      </c>
      <c r="BK180" s="157">
        <f t="shared" si="19"/>
        <v>0</v>
      </c>
      <c r="BL180" s="15" t="s">
        <v>135</v>
      </c>
      <c r="BM180" s="156" t="s">
        <v>584</v>
      </c>
    </row>
    <row r="181" spans="1:65" s="2" customFormat="1" ht="16.5" customHeight="1">
      <c r="A181" s="27"/>
      <c r="B181" s="144"/>
      <c r="C181" s="166" t="s">
        <v>344</v>
      </c>
      <c r="D181" s="166" t="s">
        <v>200</v>
      </c>
      <c r="E181" s="167"/>
      <c r="F181" s="168" t="s">
        <v>572</v>
      </c>
      <c r="G181" s="169" t="s">
        <v>202</v>
      </c>
      <c r="H181" s="170"/>
      <c r="I181" s="171"/>
      <c r="J181" s="171">
        <f t="shared" si="10"/>
        <v>0</v>
      </c>
      <c r="K181" s="172"/>
      <c r="L181" s="173"/>
      <c r="M181" s="174" t="s">
        <v>1</v>
      </c>
      <c r="N181" s="175" t="s">
        <v>37</v>
      </c>
      <c r="O181" s="154">
        <v>0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R181" s="156" t="s">
        <v>154</v>
      </c>
      <c r="AT181" s="156" t="s">
        <v>200</v>
      </c>
      <c r="AU181" s="156" t="s">
        <v>87</v>
      </c>
      <c r="AY181" s="15" t="s">
        <v>130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5" t="s">
        <v>87</v>
      </c>
      <c r="BK181" s="157">
        <f t="shared" si="19"/>
        <v>0</v>
      </c>
      <c r="BL181" s="15" t="s">
        <v>135</v>
      </c>
      <c r="BM181" s="156" t="s">
        <v>585</v>
      </c>
    </row>
    <row r="182" spans="1:65" s="2" customFormat="1" ht="16.5" customHeight="1">
      <c r="A182" s="27"/>
      <c r="B182" s="144"/>
      <c r="C182" s="166" t="s">
        <v>350</v>
      </c>
      <c r="D182" s="166" t="s">
        <v>200</v>
      </c>
      <c r="E182" s="167"/>
      <c r="F182" s="168" t="s">
        <v>574</v>
      </c>
      <c r="G182" s="169" t="s">
        <v>202</v>
      </c>
      <c r="H182" s="170"/>
      <c r="I182" s="171"/>
      <c r="J182" s="171">
        <f t="shared" si="10"/>
        <v>0</v>
      </c>
      <c r="K182" s="172"/>
      <c r="L182" s="173"/>
      <c r="M182" s="174" t="s">
        <v>1</v>
      </c>
      <c r="N182" s="175" t="s">
        <v>37</v>
      </c>
      <c r="O182" s="154">
        <v>0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R182" s="156" t="s">
        <v>154</v>
      </c>
      <c r="AT182" s="156" t="s">
        <v>200</v>
      </c>
      <c r="AU182" s="156" t="s">
        <v>87</v>
      </c>
      <c r="AY182" s="15" t="s">
        <v>130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5" t="s">
        <v>87</v>
      </c>
      <c r="BK182" s="157">
        <f t="shared" si="19"/>
        <v>0</v>
      </c>
      <c r="BL182" s="15" t="s">
        <v>135</v>
      </c>
      <c r="BM182" s="156" t="s">
        <v>586</v>
      </c>
    </row>
    <row r="183" spans="1:65" s="2" customFormat="1" ht="16.5" customHeight="1">
      <c r="A183" s="27"/>
      <c r="B183" s="144"/>
      <c r="C183" s="166" t="s">
        <v>355</v>
      </c>
      <c r="D183" s="166" t="s">
        <v>200</v>
      </c>
      <c r="E183" s="167"/>
      <c r="F183" s="168" t="s">
        <v>576</v>
      </c>
      <c r="G183" s="169" t="s">
        <v>202</v>
      </c>
      <c r="H183" s="170"/>
      <c r="I183" s="171"/>
      <c r="J183" s="171">
        <f t="shared" si="10"/>
        <v>0</v>
      </c>
      <c r="K183" s="172"/>
      <c r="L183" s="173"/>
      <c r="M183" s="174" t="s">
        <v>1</v>
      </c>
      <c r="N183" s="175" t="s">
        <v>37</v>
      </c>
      <c r="O183" s="154">
        <v>0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R183" s="156" t="s">
        <v>154</v>
      </c>
      <c r="AT183" s="156" t="s">
        <v>200</v>
      </c>
      <c r="AU183" s="156" t="s">
        <v>87</v>
      </c>
      <c r="AY183" s="15" t="s">
        <v>130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5" t="s">
        <v>87</v>
      </c>
      <c r="BK183" s="157">
        <f t="shared" si="19"/>
        <v>0</v>
      </c>
      <c r="BL183" s="15" t="s">
        <v>135</v>
      </c>
      <c r="BM183" s="156" t="s">
        <v>587</v>
      </c>
    </row>
    <row r="184" spans="1:65" s="2" customFormat="1" ht="16.5" customHeight="1">
      <c r="A184" s="27"/>
      <c r="B184" s="144"/>
      <c r="C184" s="166" t="s">
        <v>359</v>
      </c>
      <c r="D184" s="166" t="s">
        <v>200</v>
      </c>
      <c r="E184" s="167"/>
      <c r="F184" s="168" t="s">
        <v>588</v>
      </c>
      <c r="G184" s="169" t="s">
        <v>202</v>
      </c>
      <c r="H184" s="170"/>
      <c r="I184" s="171"/>
      <c r="J184" s="171">
        <f t="shared" si="10"/>
        <v>0</v>
      </c>
      <c r="K184" s="172"/>
      <c r="L184" s="173"/>
      <c r="M184" s="174" t="s">
        <v>1</v>
      </c>
      <c r="N184" s="175" t="s">
        <v>37</v>
      </c>
      <c r="O184" s="154">
        <v>0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R184" s="156" t="s">
        <v>154</v>
      </c>
      <c r="AT184" s="156" t="s">
        <v>200</v>
      </c>
      <c r="AU184" s="156" t="s">
        <v>87</v>
      </c>
      <c r="AY184" s="15" t="s">
        <v>130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5" t="s">
        <v>87</v>
      </c>
      <c r="BK184" s="157">
        <f t="shared" si="19"/>
        <v>0</v>
      </c>
      <c r="BL184" s="15" t="s">
        <v>135</v>
      </c>
      <c r="BM184" s="156" t="s">
        <v>589</v>
      </c>
    </row>
    <row r="185" spans="1:65" s="2" customFormat="1" ht="16.5" customHeight="1">
      <c r="A185" s="27"/>
      <c r="B185" s="144"/>
      <c r="C185" s="145" t="s">
        <v>546</v>
      </c>
      <c r="D185" s="145" t="s">
        <v>132</v>
      </c>
      <c r="E185" s="146"/>
      <c r="F185" s="147" t="s">
        <v>590</v>
      </c>
      <c r="G185" s="148" t="s">
        <v>202</v>
      </c>
      <c r="H185" s="149"/>
      <c r="I185" s="150"/>
      <c r="J185" s="150">
        <f t="shared" si="10"/>
        <v>0</v>
      </c>
      <c r="K185" s="151"/>
      <c r="L185" s="28"/>
      <c r="M185" s="152" t="s">
        <v>1</v>
      </c>
      <c r="N185" s="153" t="s">
        <v>37</v>
      </c>
      <c r="O185" s="154">
        <v>0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R185" s="156" t="s">
        <v>135</v>
      </c>
      <c r="AT185" s="156" t="s">
        <v>132</v>
      </c>
      <c r="AU185" s="156" t="s">
        <v>87</v>
      </c>
      <c r="AY185" s="15" t="s">
        <v>130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5" t="s">
        <v>87</v>
      </c>
      <c r="BK185" s="157">
        <f t="shared" si="19"/>
        <v>0</v>
      </c>
      <c r="BL185" s="15" t="s">
        <v>135</v>
      </c>
      <c r="BM185" s="156" t="s">
        <v>591</v>
      </c>
    </row>
    <row r="186" spans="1:65" s="2" customFormat="1" ht="16.5" customHeight="1">
      <c r="A186" s="27"/>
      <c r="B186" s="144"/>
      <c r="C186" s="166" t="s">
        <v>592</v>
      </c>
      <c r="D186" s="166" t="s">
        <v>200</v>
      </c>
      <c r="E186" s="167"/>
      <c r="F186" s="168" t="s">
        <v>593</v>
      </c>
      <c r="G186" s="169" t="s">
        <v>202</v>
      </c>
      <c r="H186" s="170"/>
      <c r="I186" s="171"/>
      <c r="J186" s="171">
        <f t="shared" si="10"/>
        <v>0</v>
      </c>
      <c r="K186" s="172"/>
      <c r="L186" s="173"/>
      <c r="M186" s="174" t="s">
        <v>1</v>
      </c>
      <c r="N186" s="175" t="s">
        <v>37</v>
      </c>
      <c r="O186" s="154">
        <v>0</v>
      </c>
      <c r="P186" s="154">
        <f t="shared" si="11"/>
        <v>0</v>
      </c>
      <c r="Q186" s="154">
        <v>0</v>
      </c>
      <c r="R186" s="154">
        <f t="shared" si="12"/>
        <v>0</v>
      </c>
      <c r="S186" s="154">
        <v>0</v>
      </c>
      <c r="T186" s="155">
        <f t="shared" si="13"/>
        <v>0</v>
      </c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R186" s="156" t="s">
        <v>154</v>
      </c>
      <c r="AT186" s="156" t="s">
        <v>200</v>
      </c>
      <c r="AU186" s="156" t="s">
        <v>87</v>
      </c>
      <c r="AY186" s="15" t="s">
        <v>130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5" t="s">
        <v>87</v>
      </c>
      <c r="BK186" s="157">
        <f t="shared" si="19"/>
        <v>0</v>
      </c>
      <c r="BL186" s="15" t="s">
        <v>135</v>
      </c>
      <c r="BM186" s="156" t="s">
        <v>594</v>
      </c>
    </row>
    <row r="187" spans="1:65" s="2" customFormat="1" ht="16.5" customHeight="1">
      <c r="A187" s="27"/>
      <c r="B187" s="144"/>
      <c r="C187" s="166" t="s">
        <v>548</v>
      </c>
      <c r="D187" s="166" t="s">
        <v>200</v>
      </c>
      <c r="E187" s="167"/>
      <c r="F187" s="168" t="s">
        <v>595</v>
      </c>
      <c r="G187" s="169" t="s">
        <v>202</v>
      </c>
      <c r="H187" s="170"/>
      <c r="I187" s="171"/>
      <c r="J187" s="171">
        <f t="shared" si="10"/>
        <v>0</v>
      </c>
      <c r="K187" s="172"/>
      <c r="L187" s="173"/>
      <c r="M187" s="174" t="s">
        <v>1</v>
      </c>
      <c r="N187" s="175" t="s">
        <v>37</v>
      </c>
      <c r="O187" s="154">
        <v>0</v>
      </c>
      <c r="P187" s="154">
        <f t="shared" si="11"/>
        <v>0</v>
      </c>
      <c r="Q187" s="154">
        <v>0</v>
      </c>
      <c r="R187" s="154">
        <f t="shared" si="12"/>
        <v>0</v>
      </c>
      <c r="S187" s="154">
        <v>0</v>
      </c>
      <c r="T187" s="155">
        <f t="shared" si="13"/>
        <v>0</v>
      </c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R187" s="156" t="s">
        <v>154</v>
      </c>
      <c r="AT187" s="156" t="s">
        <v>200</v>
      </c>
      <c r="AU187" s="156" t="s">
        <v>87</v>
      </c>
      <c r="AY187" s="15" t="s">
        <v>130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5" t="s">
        <v>87</v>
      </c>
      <c r="BK187" s="157">
        <f t="shared" si="19"/>
        <v>0</v>
      </c>
      <c r="BL187" s="15" t="s">
        <v>135</v>
      </c>
      <c r="BM187" s="156" t="s">
        <v>596</v>
      </c>
    </row>
    <row r="188" spans="1:65" s="2" customFormat="1" ht="16.5" customHeight="1">
      <c r="A188" s="27"/>
      <c r="B188" s="144"/>
      <c r="C188" s="166" t="s">
        <v>597</v>
      </c>
      <c r="D188" s="166" t="s">
        <v>200</v>
      </c>
      <c r="E188" s="167"/>
      <c r="F188" s="168" t="s">
        <v>598</v>
      </c>
      <c r="G188" s="169" t="s">
        <v>202</v>
      </c>
      <c r="H188" s="170"/>
      <c r="I188" s="171"/>
      <c r="J188" s="171">
        <f t="shared" si="10"/>
        <v>0</v>
      </c>
      <c r="K188" s="172"/>
      <c r="L188" s="173"/>
      <c r="M188" s="174" t="s">
        <v>1</v>
      </c>
      <c r="N188" s="175" t="s">
        <v>37</v>
      </c>
      <c r="O188" s="154">
        <v>0</v>
      </c>
      <c r="P188" s="154">
        <f t="shared" si="11"/>
        <v>0</v>
      </c>
      <c r="Q188" s="154">
        <v>0</v>
      </c>
      <c r="R188" s="154">
        <f t="shared" si="12"/>
        <v>0</v>
      </c>
      <c r="S188" s="154">
        <v>0</v>
      </c>
      <c r="T188" s="155">
        <f t="shared" si="13"/>
        <v>0</v>
      </c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R188" s="156" t="s">
        <v>154</v>
      </c>
      <c r="AT188" s="156" t="s">
        <v>200</v>
      </c>
      <c r="AU188" s="156" t="s">
        <v>87</v>
      </c>
      <c r="AY188" s="15" t="s">
        <v>130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5" t="s">
        <v>87</v>
      </c>
      <c r="BK188" s="157">
        <f t="shared" si="19"/>
        <v>0</v>
      </c>
      <c r="BL188" s="15" t="s">
        <v>135</v>
      </c>
      <c r="BM188" s="156" t="s">
        <v>599</v>
      </c>
    </row>
    <row r="189" spans="1:65" s="2" customFormat="1" ht="16.5" customHeight="1">
      <c r="A189" s="27"/>
      <c r="B189" s="144"/>
      <c r="C189" s="166" t="s">
        <v>550</v>
      </c>
      <c r="D189" s="166" t="s">
        <v>200</v>
      </c>
      <c r="E189" s="167"/>
      <c r="F189" s="168" t="s">
        <v>600</v>
      </c>
      <c r="G189" s="169" t="s">
        <v>202</v>
      </c>
      <c r="H189" s="170"/>
      <c r="I189" s="171"/>
      <c r="J189" s="171">
        <f t="shared" si="10"/>
        <v>0</v>
      </c>
      <c r="K189" s="172"/>
      <c r="L189" s="173"/>
      <c r="M189" s="174" t="s">
        <v>1</v>
      </c>
      <c r="N189" s="175" t="s">
        <v>37</v>
      </c>
      <c r="O189" s="154">
        <v>0</v>
      </c>
      <c r="P189" s="154">
        <f t="shared" si="11"/>
        <v>0</v>
      </c>
      <c r="Q189" s="154">
        <v>0</v>
      </c>
      <c r="R189" s="154">
        <f t="shared" si="12"/>
        <v>0</v>
      </c>
      <c r="S189" s="154">
        <v>0</v>
      </c>
      <c r="T189" s="155">
        <f t="shared" si="13"/>
        <v>0</v>
      </c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R189" s="156" t="s">
        <v>154</v>
      </c>
      <c r="AT189" s="156" t="s">
        <v>200</v>
      </c>
      <c r="AU189" s="156" t="s">
        <v>87</v>
      </c>
      <c r="AY189" s="15" t="s">
        <v>130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5" t="s">
        <v>87</v>
      </c>
      <c r="BK189" s="157">
        <f t="shared" si="19"/>
        <v>0</v>
      </c>
      <c r="BL189" s="15" t="s">
        <v>135</v>
      </c>
      <c r="BM189" s="156" t="s">
        <v>601</v>
      </c>
    </row>
    <row r="190" spans="1:65" s="2" customFormat="1" ht="16.5" customHeight="1">
      <c r="A190" s="27"/>
      <c r="B190" s="144"/>
      <c r="C190" s="166" t="s">
        <v>602</v>
      </c>
      <c r="D190" s="166" t="s">
        <v>200</v>
      </c>
      <c r="E190" s="167"/>
      <c r="F190" s="168" t="s">
        <v>603</v>
      </c>
      <c r="G190" s="169" t="s">
        <v>202</v>
      </c>
      <c r="H190" s="170"/>
      <c r="I190" s="171"/>
      <c r="J190" s="171">
        <f t="shared" si="10"/>
        <v>0</v>
      </c>
      <c r="K190" s="172"/>
      <c r="L190" s="173"/>
      <c r="M190" s="174" t="s">
        <v>1</v>
      </c>
      <c r="N190" s="175" t="s">
        <v>37</v>
      </c>
      <c r="O190" s="154">
        <v>0</v>
      </c>
      <c r="P190" s="154">
        <f t="shared" si="11"/>
        <v>0</v>
      </c>
      <c r="Q190" s="154">
        <v>0</v>
      </c>
      <c r="R190" s="154">
        <f t="shared" si="12"/>
        <v>0</v>
      </c>
      <c r="S190" s="154">
        <v>0</v>
      </c>
      <c r="T190" s="155">
        <f t="shared" si="13"/>
        <v>0</v>
      </c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R190" s="156" t="s">
        <v>154</v>
      </c>
      <c r="AT190" s="156" t="s">
        <v>200</v>
      </c>
      <c r="AU190" s="156" t="s">
        <v>87</v>
      </c>
      <c r="AY190" s="15" t="s">
        <v>130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5" t="s">
        <v>87</v>
      </c>
      <c r="BK190" s="157">
        <f t="shared" si="19"/>
        <v>0</v>
      </c>
      <c r="BL190" s="15" t="s">
        <v>135</v>
      </c>
      <c r="BM190" s="156" t="s">
        <v>604</v>
      </c>
    </row>
    <row r="191" spans="1:65" s="2" customFormat="1" ht="16.5" customHeight="1">
      <c r="A191" s="27"/>
      <c r="B191" s="144"/>
      <c r="C191" s="166" t="s">
        <v>552</v>
      </c>
      <c r="D191" s="166" t="s">
        <v>200</v>
      </c>
      <c r="E191" s="167"/>
      <c r="F191" s="168" t="s">
        <v>605</v>
      </c>
      <c r="G191" s="169" t="s">
        <v>202</v>
      </c>
      <c r="H191" s="170"/>
      <c r="I191" s="171"/>
      <c r="J191" s="171">
        <f t="shared" si="10"/>
        <v>0</v>
      </c>
      <c r="K191" s="172"/>
      <c r="L191" s="173"/>
      <c r="M191" s="174" t="s">
        <v>1</v>
      </c>
      <c r="N191" s="175" t="s">
        <v>37</v>
      </c>
      <c r="O191" s="154">
        <v>0</v>
      </c>
      <c r="P191" s="154">
        <f t="shared" si="11"/>
        <v>0</v>
      </c>
      <c r="Q191" s="154">
        <v>0</v>
      </c>
      <c r="R191" s="154">
        <f t="shared" si="12"/>
        <v>0</v>
      </c>
      <c r="S191" s="154">
        <v>0</v>
      </c>
      <c r="T191" s="155">
        <f t="shared" si="13"/>
        <v>0</v>
      </c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R191" s="156" t="s">
        <v>154</v>
      </c>
      <c r="AT191" s="156" t="s">
        <v>200</v>
      </c>
      <c r="AU191" s="156" t="s">
        <v>87</v>
      </c>
      <c r="AY191" s="15" t="s">
        <v>130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5" t="s">
        <v>87</v>
      </c>
      <c r="BK191" s="157">
        <f t="shared" si="19"/>
        <v>0</v>
      </c>
      <c r="BL191" s="15" t="s">
        <v>135</v>
      </c>
      <c r="BM191" s="156" t="s">
        <v>606</v>
      </c>
    </row>
    <row r="192" spans="1:65" s="2" customFormat="1" ht="16.5" customHeight="1">
      <c r="A192" s="27"/>
      <c r="B192" s="144"/>
      <c r="C192" s="166" t="s">
        <v>607</v>
      </c>
      <c r="D192" s="166" t="s">
        <v>200</v>
      </c>
      <c r="E192" s="167"/>
      <c r="F192" s="168" t="s">
        <v>608</v>
      </c>
      <c r="G192" s="169" t="s">
        <v>202</v>
      </c>
      <c r="H192" s="170"/>
      <c r="I192" s="171"/>
      <c r="J192" s="171">
        <f t="shared" si="10"/>
        <v>0</v>
      </c>
      <c r="K192" s="172"/>
      <c r="L192" s="173"/>
      <c r="M192" s="174" t="s">
        <v>1</v>
      </c>
      <c r="N192" s="175" t="s">
        <v>37</v>
      </c>
      <c r="O192" s="154">
        <v>0</v>
      </c>
      <c r="P192" s="154">
        <f t="shared" si="11"/>
        <v>0</v>
      </c>
      <c r="Q192" s="154">
        <v>0</v>
      </c>
      <c r="R192" s="154">
        <f t="shared" si="12"/>
        <v>0</v>
      </c>
      <c r="S192" s="154">
        <v>0</v>
      </c>
      <c r="T192" s="155">
        <f t="shared" si="13"/>
        <v>0</v>
      </c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R192" s="156" t="s">
        <v>154</v>
      </c>
      <c r="AT192" s="156" t="s">
        <v>200</v>
      </c>
      <c r="AU192" s="156" t="s">
        <v>87</v>
      </c>
      <c r="AY192" s="15" t="s">
        <v>130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5" t="s">
        <v>87</v>
      </c>
      <c r="BK192" s="157">
        <f t="shared" si="19"/>
        <v>0</v>
      </c>
      <c r="BL192" s="15" t="s">
        <v>135</v>
      </c>
      <c r="BM192" s="156" t="s">
        <v>609</v>
      </c>
    </row>
    <row r="193" spans="1:65" s="2" customFormat="1" ht="16.5" customHeight="1">
      <c r="A193" s="27"/>
      <c r="B193" s="144"/>
      <c r="C193" s="166" t="s">
        <v>554</v>
      </c>
      <c r="D193" s="166" t="s">
        <v>200</v>
      </c>
      <c r="E193" s="167"/>
      <c r="F193" s="168" t="s">
        <v>610</v>
      </c>
      <c r="G193" s="169" t="s">
        <v>202</v>
      </c>
      <c r="H193" s="170"/>
      <c r="I193" s="171"/>
      <c r="J193" s="171">
        <f t="shared" si="10"/>
        <v>0</v>
      </c>
      <c r="K193" s="172"/>
      <c r="L193" s="173"/>
      <c r="M193" s="174" t="s">
        <v>1</v>
      </c>
      <c r="N193" s="175" t="s">
        <v>37</v>
      </c>
      <c r="O193" s="154">
        <v>0</v>
      </c>
      <c r="P193" s="154">
        <f t="shared" si="11"/>
        <v>0</v>
      </c>
      <c r="Q193" s="154">
        <v>0</v>
      </c>
      <c r="R193" s="154">
        <f t="shared" si="12"/>
        <v>0</v>
      </c>
      <c r="S193" s="154">
        <v>0</v>
      </c>
      <c r="T193" s="155">
        <f t="shared" si="13"/>
        <v>0</v>
      </c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R193" s="156" t="s">
        <v>154</v>
      </c>
      <c r="AT193" s="156" t="s">
        <v>200</v>
      </c>
      <c r="AU193" s="156" t="s">
        <v>87</v>
      </c>
      <c r="AY193" s="15" t="s">
        <v>130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5" t="s">
        <v>87</v>
      </c>
      <c r="BK193" s="157">
        <f t="shared" si="19"/>
        <v>0</v>
      </c>
      <c r="BL193" s="15" t="s">
        <v>135</v>
      </c>
      <c r="BM193" s="156" t="s">
        <v>611</v>
      </c>
    </row>
    <row r="194" spans="1:65" s="2" customFormat="1" ht="16.5" customHeight="1">
      <c r="A194" s="27"/>
      <c r="B194" s="144"/>
      <c r="C194" s="166" t="s">
        <v>612</v>
      </c>
      <c r="D194" s="166" t="s">
        <v>200</v>
      </c>
      <c r="E194" s="167"/>
      <c r="F194" s="168" t="s">
        <v>613</v>
      </c>
      <c r="G194" s="169" t="s">
        <v>202</v>
      </c>
      <c r="H194" s="170"/>
      <c r="I194" s="171"/>
      <c r="J194" s="171">
        <f t="shared" si="10"/>
        <v>0</v>
      </c>
      <c r="K194" s="172"/>
      <c r="L194" s="173"/>
      <c r="M194" s="174" t="s">
        <v>1</v>
      </c>
      <c r="N194" s="175" t="s">
        <v>37</v>
      </c>
      <c r="O194" s="154">
        <v>0</v>
      </c>
      <c r="P194" s="154">
        <f t="shared" si="11"/>
        <v>0</v>
      </c>
      <c r="Q194" s="154">
        <v>0</v>
      </c>
      <c r="R194" s="154">
        <f t="shared" si="12"/>
        <v>0</v>
      </c>
      <c r="S194" s="154">
        <v>0</v>
      </c>
      <c r="T194" s="155">
        <f t="shared" si="13"/>
        <v>0</v>
      </c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R194" s="156" t="s">
        <v>154</v>
      </c>
      <c r="AT194" s="156" t="s">
        <v>200</v>
      </c>
      <c r="AU194" s="156" t="s">
        <v>87</v>
      </c>
      <c r="AY194" s="15" t="s">
        <v>130</v>
      </c>
      <c r="BE194" s="157">
        <f t="shared" si="14"/>
        <v>0</v>
      </c>
      <c r="BF194" s="157">
        <f t="shared" si="15"/>
        <v>0</v>
      </c>
      <c r="BG194" s="157">
        <f t="shared" si="16"/>
        <v>0</v>
      </c>
      <c r="BH194" s="157">
        <f t="shared" si="17"/>
        <v>0</v>
      </c>
      <c r="BI194" s="157">
        <f t="shared" si="18"/>
        <v>0</v>
      </c>
      <c r="BJ194" s="15" t="s">
        <v>87</v>
      </c>
      <c r="BK194" s="157">
        <f t="shared" si="19"/>
        <v>0</v>
      </c>
      <c r="BL194" s="15" t="s">
        <v>135</v>
      </c>
      <c r="BM194" s="156" t="s">
        <v>614</v>
      </c>
    </row>
    <row r="195" spans="1:65" s="2" customFormat="1" ht="16.5" customHeight="1">
      <c r="A195" s="27"/>
      <c r="B195" s="144"/>
      <c r="C195" s="166" t="s">
        <v>556</v>
      </c>
      <c r="D195" s="166" t="s">
        <v>200</v>
      </c>
      <c r="E195" s="167"/>
      <c r="F195" s="168" t="s">
        <v>615</v>
      </c>
      <c r="G195" s="169" t="s">
        <v>202</v>
      </c>
      <c r="H195" s="170"/>
      <c r="I195" s="171"/>
      <c r="J195" s="171">
        <f t="shared" si="10"/>
        <v>0</v>
      </c>
      <c r="K195" s="172"/>
      <c r="L195" s="173"/>
      <c r="M195" s="174" t="s">
        <v>1</v>
      </c>
      <c r="N195" s="175" t="s">
        <v>37</v>
      </c>
      <c r="O195" s="154">
        <v>0</v>
      </c>
      <c r="P195" s="154">
        <f t="shared" si="11"/>
        <v>0</v>
      </c>
      <c r="Q195" s="154">
        <v>0</v>
      </c>
      <c r="R195" s="154">
        <f t="shared" si="12"/>
        <v>0</v>
      </c>
      <c r="S195" s="154">
        <v>0</v>
      </c>
      <c r="T195" s="155">
        <f t="shared" si="13"/>
        <v>0</v>
      </c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R195" s="156" t="s">
        <v>154</v>
      </c>
      <c r="AT195" s="156" t="s">
        <v>200</v>
      </c>
      <c r="AU195" s="156" t="s">
        <v>87</v>
      </c>
      <c r="AY195" s="15" t="s">
        <v>130</v>
      </c>
      <c r="BE195" s="157">
        <f t="shared" si="14"/>
        <v>0</v>
      </c>
      <c r="BF195" s="157">
        <f t="shared" si="15"/>
        <v>0</v>
      </c>
      <c r="BG195" s="157">
        <f t="shared" si="16"/>
        <v>0</v>
      </c>
      <c r="BH195" s="157">
        <f t="shared" si="17"/>
        <v>0</v>
      </c>
      <c r="BI195" s="157">
        <f t="shared" si="18"/>
        <v>0</v>
      </c>
      <c r="BJ195" s="15" t="s">
        <v>87</v>
      </c>
      <c r="BK195" s="157">
        <f t="shared" si="19"/>
        <v>0</v>
      </c>
      <c r="BL195" s="15" t="s">
        <v>135</v>
      </c>
      <c r="BM195" s="156" t="s">
        <v>616</v>
      </c>
    </row>
    <row r="196" spans="1:65" s="2" customFormat="1" ht="16.5" customHeight="1">
      <c r="A196" s="27"/>
      <c r="B196" s="144"/>
      <c r="C196" s="166" t="s">
        <v>617</v>
      </c>
      <c r="D196" s="166" t="s">
        <v>200</v>
      </c>
      <c r="E196" s="167"/>
      <c r="F196" s="168" t="s">
        <v>618</v>
      </c>
      <c r="G196" s="169" t="s">
        <v>202</v>
      </c>
      <c r="H196" s="170"/>
      <c r="I196" s="171"/>
      <c r="J196" s="171">
        <f t="shared" si="10"/>
        <v>0</v>
      </c>
      <c r="K196" s="172"/>
      <c r="L196" s="173"/>
      <c r="M196" s="174" t="s">
        <v>1</v>
      </c>
      <c r="N196" s="175" t="s">
        <v>37</v>
      </c>
      <c r="O196" s="154">
        <v>0</v>
      </c>
      <c r="P196" s="154">
        <f t="shared" si="11"/>
        <v>0</v>
      </c>
      <c r="Q196" s="154">
        <v>0</v>
      </c>
      <c r="R196" s="154">
        <f t="shared" si="12"/>
        <v>0</v>
      </c>
      <c r="S196" s="154">
        <v>0</v>
      </c>
      <c r="T196" s="155">
        <f t="shared" si="13"/>
        <v>0</v>
      </c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R196" s="156" t="s">
        <v>154</v>
      </c>
      <c r="AT196" s="156" t="s">
        <v>200</v>
      </c>
      <c r="AU196" s="156" t="s">
        <v>87</v>
      </c>
      <c r="AY196" s="15" t="s">
        <v>130</v>
      </c>
      <c r="BE196" s="157">
        <f t="shared" si="14"/>
        <v>0</v>
      </c>
      <c r="BF196" s="157">
        <f t="shared" si="15"/>
        <v>0</v>
      </c>
      <c r="BG196" s="157">
        <f t="shared" si="16"/>
        <v>0</v>
      </c>
      <c r="BH196" s="157">
        <f t="shared" si="17"/>
        <v>0</v>
      </c>
      <c r="BI196" s="157">
        <f t="shared" si="18"/>
        <v>0</v>
      </c>
      <c r="BJ196" s="15" t="s">
        <v>87</v>
      </c>
      <c r="BK196" s="157">
        <f t="shared" si="19"/>
        <v>0</v>
      </c>
      <c r="BL196" s="15" t="s">
        <v>135</v>
      </c>
      <c r="BM196" s="156" t="s">
        <v>619</v>
      </c>
    </row>
    <row r="197" spans="1:65" s="2" customFormat="1" ht="16.5" customHeight="1">
      <c r="A197" s="27"/>
      <c r="B197" s="144"/>
      <c r="C197" s="166" t="s">
        <v>558</v>
      </c>
      <c r="D197" s="166" t="s">
        <v>200</v>
      </c>
      <c r="E197" s="167"/>
      <c r="F197" s="168" t="s">
        <v>620</v>
      </c>
      <c r="G197" s="169" t="s">
        <v>202</v>
      </c>
      <c r="H197" s="170"/>
      <c r="I197" s="171"/>
      <c r="J197" s="171">
        <f t="shared" si="10"/>
        <v>0</v>
      </c>
      <c r="K197" s="172"/>
      <c r="L197" s="173"/>
      <c r="M197" s="174" t="s">
        <v>1</v>
      </c>
      <c r="N197" s="175" t="s">
        <v>37</v>
      </c>
      <c r="O197" s="154">
        <v>0</v>
      </c>
      <c r="P197" s="154">
        <f t="shared" si="11"/>
        <v>0</v>
      </c>
      <c r="Q197" s="154">
        <v>0</v>
      </c>
      <c r="R197" s="154">
        <f t="shared" si="12"/>
        <v>0</v>
      </c>
      <c r="S197" s="154">
        <v>0</v>
      </c>
      <c r="T197" s="155">
        <f t="shared" si="13"/>
        <v>0</v>
      </c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R197" s="156" t="s">
        <v>154</v>
      </c>
      <c r="AT197" s="156" t="s">
        <v>200</v>
      </c>
      <c r="AU197" s="156" t="s">
        <v>87</v>
      </c>
      <c r="AY197" s="15" t="s">
        <v>130</v>
      </c>
      <c r="BE197" s="157">
        <f t="shared" si="14"/>
        <v>0</v>
      </c>
      <c r="BF197" s="157">
        <f t="shared" si="15"/>
        <v>0</v>
      </c>
      <c r="BG197" s="157">
        <f t="shared" si="16"/>
        <v>0</v>
      </c>
      <c r="BH197" s="157">
        <f t="shared" si="17"/>
        <v>0</v>
      </c>
      <c r="BI197" s="157">
        <f t="shared" si="18"/>
        <v>0</v>
      </c>
      <c r="BJ197" s="15" t="s">
        <v>87</v>
      </c>
      <c r="BK197" s="157">
        <f t="shared" si="19"/>
        <v>0</v>
      </c>
      <c r="BL197" s="15" t="s">
        <v>135</v>
      </c>
      <c r="BM197" s="156" t="s">
        <v>621</v>
      </c>
    </row>
    <row r="198" spans="1:65" s="2" customFormat="1" ht="16.5" customHeight="1">
      <c r="A198" s="27"/>
      <c r="B198" s="144"/>
      <c r="C198" s="166" t="s">
        <v>622</v>
      </c>
      <c r="D198" s="166" t="s">
        <v>200</v>
      </c>
      <c r="E198" s="167"/>
      <c r="F198" s="168" t="s">
        <v>623</v>
      </c>
      <c r="G198" s="169" t="s">
        <v>202</v>
      </c>
      <c r="H198" s="170"/>
      <c r="I198" s="171"/>
      <c r="J198" s="171">
        <f t="shared" si="10"/>
        <v>0</v>
      </c>
      <c r="K198" s="172"/>
      <c r="L198" s="173"/>
      <c r="M198" s="174" t="s">
        <v>1</v>
      </c>
      <c r="N198" s="175" t="s">
        <v>37</v>
      </c>
      <c r="O198" s="154">
        <v>0</v>
      </c>
      <c r="P198" s="154">
        <f t="shared" si="11"/>
        <v>0</v>
      </c>
      <c r="Q198" s="154">
        <v>0</v>
      </c>
      <c r="R198" s="154">
        <f t="shared" si="12"/>
        <v>0</v>
      </c>
      <c r="S198" s="154">
        <v>0</v>
      </c>
      <c r="T198" s="155">
        <f t="shared" si="13"/>
        <v>0</v>
      </c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R198" s="156" t="s">
        <v>154</v>
      </c>
      <c r="AT198" s="156" t="s">
        <v>200</v>
      </c>
      <c r="AU198" s="156" t="s">
        <v>87</v>
      </c>
      <c r="AY198" s="15" t="s">
        <v>130</v>
      </c>
      <c r="BE198" s="157">
        <f t="shared" si="14"/>
        <v>0</v>
      </c>
      <c r="BF198" s="157">
        <f t="shared" si="15"/>
        <v>0</v>
      </c>
      <c r="BG198" s="157">
        <f t="shared" si="16"/>
        <v>0</v>
      </c>
      <c r="BH198" s="157">
        <f t="shared" si="17"/>
        <v>0</v>
      </c>
      <c r="BI198" s="157">
        <f t="shared" si="18"/>
        <v>0</v>
      </c>
      <c r="BJ198" s="15" t="s">
        <v>87</v>
      </c>
      <c r="BK198" s="157">
        <f t="shared" si="19"/>
        <v>0</v>
      </c>
      <c r="BL198" s="15" t="s">
        <v>135</v>
      </c>
      <c r="BM198" s="156" t="s">
        <v>624</v>
      </c>
    </row>
    <row r="199" spans="1:65" s="2" customFormat="1" ht="21.75" customHeight="1">
      <c r="A199" s="27"/>
      <c r="B199" s="144"/>
      <c r="C199" s="145" t="s">
        <v>353</v>
      </c>
      <c r="D199" s="145" t="s">
        <v>132</v>
      </c>
      <c r="E199" s="146"/>
      <c r="F199" s="147" t="s">
        <v>625</v>
      </c>
      <c r="G199" s="148" t="s">
        <v>197</v>
      </c>
      <c r="H199" s="149"/>
      <c r="I199" s="150"/>
      <c r="J199" s="150">
        <f t="shared" si="10"/>
        <v>0</v>
      </c>
      <c r="K199" s="151"/>
      <c r="L199" s="28"/>
      <c r="M199" s="152" t="s">
        <v>1</v>
      </c>
      <c r="N199" s="153" t="s">
        <v>37</v>
      </c>
      <c r="O199" s="154">
        <v>0</v>
      </c>
      <c r="P199" s="154">
        <f t="shared" si="11"/>
        <v>0</v>
      </c>
      <c r="Q199" s="154">
        <v>0</v>
      </c>
      <c r="R199" s="154">
        <f t="shared" si="12"/>
        <v>0</v>
      </c>
      <c r="S199" s="154">
        <v>0</v>
      </c>
      <c r="T199" s="155">
        <f t="shared" si="13"/>
        <v>0</v>
      </c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R199" s="156" t="s">
        <v>135</v>
      </c>
      <c r="AT199" s="156" t="s">
        <v>132</v>
      </c>
      <c r="AU199" s="156" t="s">
        <v>87</v>
      </c>
      <c r="AY199" s="15" t="s">
        <v>130</v>
      </c>
      <c r="BE199" s="157">
        <f t="shared" si="14"/>
        <v>0</v>
      </c>
      <c r="BF199" s="157">
        <f t="shared" si="15"/>
        <v>0</v>
      </c>
      <c r="BG199" s="157">
        <f t="shared" si="16"/>
        <v>0</v>
      </c>
      <c r="BH199" s="157">
        <f t="shared" si="17"/>
        <v>0</v>
      </c>
      <c r="BI199" s="157">
        <f t="shared" si="18"/>
        <v>0</v>
      </c>
      <c r="BJ199" s="15" t="s">
        <v>87</v>
      </c>
      <c r="BK199" s="157">
        <f t="shared" si="19"/>
        <v>0</v>
      </c>
      <c r="BL199" s="15" t="s">
        <v>135</v>
      </c>
      <c r="BM199" s="156" t="s">
        <v>357</v>
      </c>
    </row>
    <row r="200" spans="1:65" s="2" customFormat="1" ht="21.75" customHeight="1">
      <c r="A200" s="27"/>
      <c r="B200" s="144"/>
      <c r="C200" s="145" t="s">
        <v>626</v>
      </c>
      <c r="D200" s="145" t="s">
        <v>132</v>
      </c>
      <c r="E200" s="146"/>
      <c r="F200" s="147" t="s">
        <v>627</v>
      </c>
      <c r="G200" s="148" t="s">
        <v>197</v>
      </c>
      <c r="H200" s="149"/>
      <c r="I200" s="150"/>
      <c r="J200" s="150">
        <f t="shared" si="10"/>
        <v>0</v>
      </c>
      <c r="K200" s="151"/>
      <c r="L200" s="28"/>
      <c r="M200" s="152" t="s">
        <v>1</v>
      </c>
      <c r="N200" s="153" t="s">
        <v>37</v>
      </c>
      <c r="O200" s="154">
        <v>0</v>
      </c>
      <c r="P200" s="154">
        <f t="shared" si="11"/>
        <v>0</v>
      </c>
      <c r="Q200" s="154">
        <v>0</v>
      </c>
      <c r="R200" s="154">
        <f t="shared" si="12"/>
        <v>0</v>
      </c>
      <c r="S200" s="154">
        <v>0</v>
      </c>
      <c r="T200" s="155">
        <f t="shared" si="13"/>
        <v>0</v>
      </c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R200" s="156" t="s">
        <v>135</v>
      </c>
      <c r="AT200" s="156" t="s">
        <v>132</v>
      </c>
      <c r="AU200" s="156" t="s">
        <v>87</v>
      </c>
      <c r="AY200" s="15" t="s">
        <v>130</v>
      </c>
      <c r="BE200" s="157">
        <f t="shared" si="14"/>
        <v>0</v>
      </c>
      <c r="BF200" s="157">
        <f t="shared" si="15"/>
        <v>0</v>
      </c>
      <c r="BG200" s="157">
        <f t="shared" si="16"/>
        <v>0</v>
      </c>
      <c r="BH200" s="157">
        <f t="shared" si="17"/>
        <v>0</v>
      </c>
      <c r="BI200" s="157">
        <f t="shared" si="18"/>
        <v>0</v>
      </c>
      <c r="BJ200" s="15" t="s">
        <v>87</v>
      </c>
      <c r="BK200" s="157">
        <f t="shared" si="19"/>
        <v>0</v>
      </c>
      <c r="BL200" s="15" t="s">
        <v>135</v>
      </c>
      <c r="BM200" s="156" t="s">
        <v>628</v>
      </c>
    </row>
    <row r="201" spans="1:65" s="12" customFormat="1" ht="22.95" customHeight="1">
      <c r="B201" s="132"/>
      <c r="D201" s="133" t="s">
        <v>70</v>
      </c>
      <c r="E201" s="142"/>
      <c r="F201" s="142" t="s">
        <v>629</v>
      </c>
      <c r="J201" s="143">
        <f>BK201</f>
        <v>0</v>
      </c>
      <c r="L201" s="132"/>
      <c r="M201" s="136"/>
      <c r="N201" s="137"/>
      <c r="O201" s="137"/>
      <c r="P201" s="138">
        <f>SUM(P202:P206)</f>
        <v>0</v>
      </c>
      <c r="Q201" s="137"/>
      <c r="R201" s="138">
        <f>SUM(R202:R206)</f>
        <v>0</v>
      </c>
      <c r="S201" s="137"/>
      <c r="T201" s="139">
        <f>SUM(T202:T206)</f>
        <v>0</v>
      </c>
      <c r="AR201" s="133" t="s">
        <v>79</v>
      </c>
      <c r="AT201" s="140" t="s">
        <v>70</v>
      </c>
      <c r="AU201" s="140" t="s">
        <v>79</v>
      </c>
      <c r="AY201" s="133" t="s">
        <v>130</v>
      </c>
      <c r="BK201" s="141">
        <f>SUM(BK202:BK206)</f>
        <v>0</v>
      </c>
    </row>
    <row r="202" spans="1:65" s="2" customFormat="1" ht="21.75" customHeight="1">
      <c r="A202" s="27"/>
      <c r="B202" s="144"/>
      <c r="C202" s="145" t="s">
        <v>561</v>
      </c>
      <c r="D202" s="145" t="s">
        <v>132</v>
      </c>
      <c r="E202" s="146"/>
      <c r="F202" s="147" t="s">
        <v>630</v>
      </c>
      <c r="G202" s="148" t="s">
        <v>202</v>
      </c>
      <c r="H202" s="149"/>
      <c r="I202" s="150"/>
      <c r="J202" s="150">
        <f>ROUND(I202*H202,2)</f>
        <v>0</v>
      </c>
      <c r="K202" s="151"/>
      <c r="L202" s="28"/>
      <c r="M202" s="152" t="s">
        <v>1</v>
      </c>
      <c r="N202" s="153" t="s">
        <v>37</v>
      </c>
      <c r="O202" s="154">
        <v>0</v>
      </c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R202" s="156" t="s">
        <v>135</v>
      </c>
      <c r="AT202" s="156" t="s">
        <v>132</v>
      </c>
      <c r="AU202" s="156" t="s">
        <v>87</v>
      </c>
      <c r="AY202" s="15" t="s">
        <v>130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5" t="s">
        <v>87</v>
      </c>
      <c r="BK202" s="157">
        <f>ROUND(I202*H202,2)</f>
        <v>0</v>
      </c>
      <c r="BL202" s="15" t="s">
        <v>135</v>
      </c>
      <c r="BM202" s="156" t="s">
        <v>631</v>
      </c>
    </row>
    <row r="203" spans="1:65" s="2" customFormat="1" ht="16.5" customHeight="1">
      <c r="A203" s="27"/>
      <c r="B203" s="144"/>
      <c r="C203" s="166" t="s">
        <v>632</v>
      </c>
      <c r="D203" s="166" t="s">
        <v>200</v>
      </c>
      <c r="E203" s="167"/>
      <c r="F203" s="168" t="s">
        <v>633</v>
      </c>
      <c r="G203" s="169" t="s">
        <v>202</v>
      </c>
      <c r="H203" s="170"/>
      <c r="I203" s="171"/>
      <c r="J203" s="171">
        <f>ROUND(I203*H203,2)</f>
        <v>0</v>
      </c>
      <c r="K203" s="172"/>
      <c r="L203" s="173"/>
      <c r="M203" s="174" t="s">
        <v>1</v>
      </c>
      <c r="N203" s="175" t="s">
        <v>37</v>
      </c>
      <c r="O203" s="154">
        <v>0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R203" s="156" t="s">
        <v>154</v>
      </c>
      <c r="AT203" s="156" t="s">
        <v>200</v>
      </c>
      <c r="AU203" s="156" t="s">
        <v>87</v>
      </c>
      <c r="AY203" s="15" t="s">
        <v>130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5" t="s">
        <v>87</v>
      </c>
      <c r="BK203" s="157">
        <f>ROUND(I203*H203,2)</f>
        <v>0</v>
      </c>
      <c r="BL203" s="15" t="s">
        <v>135</v>
      </c>
      <c r="BM203" s="156" t="s">
        <v>634</v>
      </c>
    </row>
    <row r="204" spans="1:65" s="2" customFormat="1" ht="21.75" customHeight="1">
      <c r="A204" s="27"/>
      <c r="B204" s="144"/>
      <c r="C204" s="166" t="s">
        <v>563</v>
      </c>
      <c r="D204" s="166" t="s">
        <v>200</v>
      </c>
      <c r="E204" s="167"/>
      <c r="F204" s="168" t="s">
        <v>635</v>
      </c>
      <c r="G204" s="169" t="s">
        <v>202</v>
      </c>
      <c r="H204" s="170"/>
      <c r="I204" s="171"/>
      <c r="J204" s="171">
        <f>ROUND(I204*H204,2)</f>
        <v>0</v>
      </c>
      <c r="K204" s="172"/>
      <c r="L204" s="173"/>
      <c r="M204" s="174" t="s">
        <v>1</v>
      </c>
      <c r="N204" s="175" t="s">
        <v>37</v>
      </c>
      <c r="O204" s="154">
        <v>0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R204" s="156" t="s">
        <v>154</v>
      </c>
      <c r="AT204" s="156" t="s">
        <v>200</v>
      </c>
      <c r="AU204" s="156" t="s">
        <v>87</v>
      </c>
      <c r="AY204" s="15" t="s">
        <v>130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5" t="s">
        <v>87</v>
      </c>
      <c r="BK204" s="157">
        <f>ROUND(I204*H204,2)</f>
        <v>0</v>
      </c>
      <c r="BL204" s="15" t="s">
        <v>135</v>
      </c>
      <c r="BM204" s="156" t="s">
        <v>636</v>
      </c>
    </row>
    <row r="205" spans="1:65" s="2" customFormat="1" ht="21.75" customHeight="1">
      <c r="A205" s="27"/>
      <c r="B205" s="144"/>
      <c r="C205" s="166" t="s">
        <v>637</v>
      </c>
      <c r="D205" s="166" t="s">
        <v>200</v>
      </c>
      <c r="E205" s="167"/>
      <c r="F205" s="168" t="s">
        <v>638</v>
      </c>
      <c r="G205" s="169" t="s">
        <v>202</v>
      </c>
      <c r="H205" s="170"/>
      <c r="I205" s="171"/>
      <c r="J205" s="171">
        <f>ROUND(I205*H205,2)</f>
        <v>0</v>
      </c>
      <c r="K205" s="172"/>
      <c r="L205" s="173"/>
      <c r="M205" s="174" t="s">
        <v>1</v>
      </c>
      <c r="N205" s="175" t="s">
        <v>37</v>
      </c>
      <c r="O205" s="154">
        <v>0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R205" s="156" t="s">
        <v>154</v>
      </c>
      <c r="AT205" s="156" t="s">
        <v>200</v>
      </c>
      <c r="AU205" s="156" t="s">
        <v>87</v>
      </c>
      <c r="AY205" s="15" t="s">
        <v>130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5" t="s">
        <v>87</v>
      </c>
      <c r="BK205" s="157">
        <f>ROUND(I205*H205,2)</f>
        <v>0</v>
      </c>
      <c r="BL205" s="15" t="s">
        <v>135</v>
      </c>
      <c r="BM205" s="156" t="s">
        <v>639</v>
      </c>
    </row>
    <row r="206" spans="1:65" s="2" customFormat="1" ht="16.5" customHeight="1">
      <c r="A206" s="27"/>
      <c r="B206" s="144"/>
      <c r="C206" s="166" t="s">
        <v>565</v>
      </c>
      <c r="D206" s="166" t="s">
        <v>200</v>
      </c>
      <c r="E206" s="167"/>
      <c r="F206" s="168" t="s">
        <v>640</v>
      </c>
      <c r="G206" s="169" t="s">
        <v>202</v>
      </c>
      <c r="H206" s="170"/>
      <c r="I206" s="171"/>
      <c r="J206" s="171">
        <f>ROUND(I206*H206,2)</f>
        <v>0</v>
      </c>
      <c r="K206" s="172"/>
      <c r="L206" s="173"/>
      <c r="M206" s="174" t="s">
        <v>1</v>
      </c>
      <c r="N206" s="175" t="s">
        <v>37</v>
      </c>
      <c r="O206" s="154">
        <v>0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R206" s="156" t="s">
        <v>154</v>
      </c>
      <c r="AT206" s="156" t="s">
        <v>200</v>
      </c>
      <c r="AU206" s="156" t="s">
        <v>87</v>
      </c>
      <c r="AY206" s="15" t="s">
        <v>130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5" t="s">
        <v>87</v>
      </c>
      <c r="BK206" s="157">
        <f>ROUND(I206*H206,2)</f>
        <v>0</v>
      </c>
      <c r="BL206" s="15" t="s">
        <v>135</v>
      </c>
      <c r="BM206" s="156" t="s">
        <v>641</v>
      </c>
    </row>
    <row r="207" spans="1:65" s="12" customFormat="1" ht="22.95" customHeight="1">
      <c r="B207" s="132"/>
      <c r="D207" s="133" t="s">
        <v>70</v>
      </c>
      <c r="E207" s="142"/>
      <c r="F207" s="142" t="s">
        <v>218</v>
      </c>
      <c r="J207" s="143">
        <f>BK207</f>
        <v>0</v>
      </c>
      <c r="L207" s="132"/>
      <c r="M207" s="136"/>
      <c r="N207" s="137"/>
      <c r="O207" s="137"/>
      <c r="P207" s="138">
        <f>P208</f>
        <v>0</v>
      </c>
      <c r="Q207" s="137"/>
      <c r="R207" s="138">
        <f>R208</f>
        <v>0</v>
      </c>
      <c r="S207" s="137"/>
      <c r="T207" s="139">
        <f>T208</f>
        <v>0</v>
      </c>
      <c r="AR207" s="133" t="s">
        <v>79</v>
      </c>
      <c r="AT207" s="140" t="s">
        <v>70</v>
      </c>
      <c r="AU207" s="140" t="s">
        <v>79</v>
      </c>
      <c r="AY207" s="133" t="s">
        <v>130</v>
      </c>
      <c r="BK207" s="141">
        <f>BK208</f>
        <v>0</v>
      </c>
    </row>
    <row r="208" spans="1:65" s="2" customFormat="1" ht="21.75" customHeight="1">
      <c r="A208" s="27"/>
      <c r="B208" s="144"/>
      <c r="C208" s="145" t="s">
        <v>642</v>
      </c>
      <c r="D208" s="145" t="s">
        <v>132</v>
      </c>
      <c r="E208" s="146"/>
      <c r="F208" s="147" t="s">
        <v>643</v>
      </c>
      <c r="G208" s="148" t="s">
        <v>159</v>
      </c>
      <c r="H208" s="149"/>
      <c r="I208" s="150"/>
      <c r="J208" s="150">
        <f>ROUND(I208*H208,2)</f>
        <v>0</v>
      </c>
      <c r="K208" s="151"/>
      <c r="L208" s="28"/>
      <c r="M208" s="152" t="s">
        <v>1</v>
      </c>
      <c r="N208" s="153" t="s">
        <v>37</v>
      </c>
      <c r="O208" s="154">
        <v>0</v>
      </c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R208" s="156" t="s">
        <v>135</v>
      </c>
      <c r="AT208" s="156" t="s">
        <v>132</v>
      </c>
      <c r="AU208" s="156" t="s">
        <v>87</v>
      </c>
      <c r="AY208" s="15" t="s">
        <v>130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5" t="s">
        <v>87</v>
      </c>
      <c r="BK208" s="157">
        <f>ROUND(I208*H208,2)</f>
        <v>0</v>
      </c>
      <c r="BL208" s="15" t="s">
        <v>135</v>
      </c>
      <c r="BM208" s="156" t="s">
        <v>644</v>
      </c>
    </row>
    <row r="209" spans="1:65" s="12" customFormat="1" ht="25.95" customHeight="1">
      <c r="B209" s="132"/>
      <c r="D209" s="133" t="s">
        <v>70</v>
      </c>
      <c r="E209" s="134" t="s">
        <v>303</v>
      </c>
      <c r="F209" s="134" t="s">
        <v>304</v>
      </c>
      <c r="J209" s="135">
        <f>BK209</f>
        <v>0</v>
      </c>
      <c r="L209" s="132"/>
      <c r="M209" s="136"/>
      <c r="N209" s="137"/>
      <c r="O209" s="137"/>
      <c r="P209" s="138">
        <f>P210+P213</f>
        <v>0</v>
      </c>
      <c r="Q209" s="137"/>
      <c r="R209" s="138">
        <f>R210+R213</f>
        <v>0</v>
      </c>
      <c r="S209" s="137"/>
      <c r="T209" s="139">
        <f>T210+T213</f>
        <v>0</v>
      </c>
      <c r="AR209" s="133" t="s">
        <v>87</v>
      </c>
      <c r="AT209" s="140" t="s">
        <v>70</v>
      </c>
      <c r="AU209" s="140" t="s">
        <v>71</v>
      </c>
      <c r="AY209" s="133" t="s">
        <v>130</v>
      </c>
      <c r="BK209" s="141">
        <f>BK210+BK213</f>
        <v>0</v>
      </c>
    </row>
    <row r="210" spans="1:65" s="12" customFormat="1" ht="22.95" customHeight="1">
      <c r="B210" s="132"/>
      <c r="D210" s="133" t="s">
        <v>70</v>
      </c>
      <c r="E210" s="142" t="s">
        <v>498</v>
      </c>
      <c r="F210" s="142" t="s">
        <v>645</v>
      </c>
      <c r="J210" s="143">
        <f>BK210</f>
        <v>0</v>
      </c>
      <c r="L210" s="132"/>
      <c r="M210" s="136"/>
      <c r="N210" s="137"/>
      <c r="O210" s="137"/>
      <c r="P210" s="138">
        <f>SUM(P211:P212)</f>
        <v>0</v>
      </c>
      <c r="Q210" s="137"/>
      <c r="R210" s="138">
        <f>SUM(R211:R212)</f>
        <v>0</v>
      </c>
      <c r="S210" s="137"/>
      <c r="T210" s="139">
        <f>SUM(T211:T212)</f>
        <v>0</v>
      </c>
      <c r="AR210" s="133" t="s">
        <v>87</v>
      </c>
      <c r="AT210" s="140" t="s">
        <v>70</v>
      </c>
      <c r="AU210" s="140" t="s">
        <v>79</v>
      </c>
      <c r="AY210" s="133" t="s">
        <v>130</v>
      </c>
      <c r="BK210" s="141">
        <f>SUM(BK211:BK212)</f>
        <v>0</v>
      </c>
    </row>
    <row r="211" spans="1:65" s="2" customFormat="1" ht="44.25" customHeight="1">
      <c r="A211" s="27"/>
      <c r="B211" s="144"/>
      <c r="C211" s="145" t="s">
        <v>567</v>
      </c>
      <c r="D211" s="145" t="s">
        <v>132</v>
      </c>
      <c r="E211" s="146"/>
      <c r="F211" s="147" t="s">
        <v>646</v>
      </c>
      <c r="G211" s="148" t="s">
        <v>202</v>
      </c>
      <c r="H211" s="149"/>
      <c r="I211" s="150"/>
      <c r="J211" s="150">
        <f>ROUND(I211*H211,2)</f>
        <v>0</v>
      </c>
      <c r="K211" s="151"/>
      <c r="L211" s="28"/>
      <c r="M211" s="152" t="s">
        <v>1</v>
      </c>
      <c r="N211" s="153" t="s">
        <v>37</v>
      </c>
      <c r="O211" s="154">
        <v>0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R211" s="156" t="s">
        <v>182</v>
      </c>
      <c r="AT211" s="156" t="s">
        <v>132</v>
      </c>
      <c r="AU211" s="156" t="s">
        <v>87</v>
      </c>
      <c r="AY211" s="15" t="s">
        <v>130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5" t="s">
        <v>87</v>
      </c>
      <c r="BK211" s="157">
        <f>ROUND(I211*H211,2)</f>
        <v>0</v>
      </c>
      <c r="BL211" s="15" t="s">
        <v>182</v>
      </c>
      <c r="BM211" s="156" t="s">
        <v>647</v>
      </c>
    </row>
    <row r="212" spans="1:65" s="2" customFormat="1" ht="21.75" customHeight="1">
      <c r="A212" s="27"/>
      <c r="B212" s="144"/>
      <c r="C212" s="145" t="s">
        <v>648</v>
      </c>
      <c r="D212" s="145" t="s">
        <v>132</v>
      </c>
      <c r="E212" s="146"/>
      <c r="F212" s="147" t="s">
        <v>502</v>
      </c>
      <c r="G212" s="148" t="s">
        <v>159</v>
      </c>
      <c r="H212" s="149"/>
      <c r="I212" s="150"/>
      <c r="J212" s="150">
        <f>ROUND(I212*H212,2)</f>
        <v>0</v>
      </c>
      <c r="K212" s="151"/>
      <c r="L212" s="28"/>
      <c r="M212" s="152" t="s">
        <v>1</v>
      </c>
      <c r="N212" s="153" t="s">
        <v>37</v>
      </c>
      <c r="O212" s="154">
        <v>0</v>
      </c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R212" s="156" t="s">
        <v>182</v>
      </c>
      <c r="AT212" s="156" t="s">
        <v>132</v>
      </c>
      <c r="AU212" s="156" t="s">
        <v>87</v>
      </c>
      <c r="AY212" s="15" t="s">
        <v>130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5" t="s">
        <v>87</v>
      </c>
      <c r="BK212" s="157">
        <f>ROUND(I212*H212,2)</f>
        <v>0</v>
      </c>
      <c r="BL212" s="15" t="s">
        <v>182</v>
      </c>
      <c r="BM212" s="156" t="s">
        <v>649</v>
      </c>
    </row>
    <row r="213" spans="1:65" s="12" customFormat="1" ht="22.95" customHeight="1">
      <c r="B213" s="132"/>
      <c r="D213" s="133" t="s">
        <v>70</v>
      </c>
      <c r="E213" s="142" t="s">
        <v>650</v>
      </c>
      <c r="F213" s="142" t="s">
        <v>651</v>
      </c>
      <c r="J213" s="143">
        <f>BK213</f>
        <v>0</v>
      </c>
      <c r="L213" s="132"/>
      <c r="M213" s="136"/>
      <c r="N213" s="137"/>
      <c r="O213" s="137"/>
      <c r="P213" s="138">
        <f>SUM(P214:P220)</f>
        <v>0</v>
      </c>
      <c r="Q213" s="137"/>
      <c r="R213" s="138">
        <f>SUM(R214:R220)</f>
        <v>0</v>
      </c>
      <c r="S213" s="137"/>
      <c r="T213" s="139">
        <f>SUM(T214:T220)</f>
        <v>0</v>
      </c>
      <c r="AR213" s="133" t="s">
        <v>87</v>
      </c>
      <c r="AT213" s="140" t="s">
        <v>70</v>
      </c>
      <c r="AU213" s="140" t="s">
        <v>79</v>
      </c>
      <c r="AY213" s="133" t="s">
        <v>130</v>
      </c>
      <c r="BK213" s="141">
        <f>SUM(BK214:BK220)</f>
        <v>0</v>
      </c>
    </row>
    <row r="214" spans="1:65" s="2" customFormat="1" ht="16.5" customHeight="1">
      <c r="A214" s="27"/>
      <c r="B214" s="144"/>
      <c r="C214" s="145" t="s">
        <v>569</v>
      </c>
      <c r="D214" s="145" t="s">
        <v>132</v>
      </c>
      <c r="E214" s="146"/>
      <c r="F214" s="147" t="s">
        <v>652</v>
      </c>
      <c r="G214" s="148" t="s">
        <v>202</v>
      </c>
      <c r="H214" s="149"/>
      <c r="I214" s="150"/>
      <c r="J214" s="150">
        <f t="shared" ref="J214:J220" si="20">ROUND(I214*H214,2)</f>
        <v>0</v>
      </c>
      <c r="K214" s="151"/>
      <c r="L214" s="28"/>
      <c r="M214" s="152" t="s">
        <v>1</v>
      </c>
      <c r="N214" s="153" t="s">
        <v>37</v>
      </c>
      <c r="O214" s="154">
        <v>0</v>
      </c>
      <c r="P214" s="154">
        <f t="shared" ref="P214:P220" si="21">O214*H214</f>
        <v>0</v>
      </c>
      <c r="Q214" s="154">
        <v>0</v>
      </c>
      <c r="R214" s="154">
        <f t="shared" ref="R214:R220" si="22">Q214*H214</f>
        <v>0</v>
      </c>
      <c r="S214" s="154">
        <v>0</v>
      </c>
      <c r="T214" s="155">
        <f t="shared" ref="T214:T220" si="23">S214*H214</f>
        <v>0</v>
      </c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R214" s="156" t="s">
        <v>182</v>
      </c>
      <c r="AT214" s="156" t="s">
        <v>132</v>
      </c>
      <c r="AU214" s="156" t="s">
        <v>87</v>
      </c>
      <c r="AY214" s="15" t="s">
        <v>130</v>
      </c>
      <c r="BE214" s="157">
        <f t="shared" ref="BE214:BE220" si="24">IF(N214="základná",J214,0)</f>
        <v>0</v>
      </c>
      <c r="BF214" s="157">
        <f t="shared" ref="BF214:BF220" si="25">IF(N214="znížená",J214,0)</f>
        <v>0</v>
      </c>
      <c r="BG214" s="157">
        <f t="shared" ref="BG214:BG220" si="26">IF(N214="zákl. prenesená",J214,0)</f>
        <v>0</v>
      </c>
      <c r="BH214" s="157">
        <f t="shared" ref="BH214:BH220" si="27">IF(N214="zníž. prenesená",J214,0)</f>
        <v>0</v>
      </c>
      <c r="BI214" s="157">
        <f t="shared" ref="BI214:BI220" si="28">IF(N214="nulová",J214,0)</f>
        <v>0</v>
      </c>
      <c r="BJ214" s="15" t="s">
        <v>87</v>
      </c>
      <c r="BK214" s="157">
        <f t="shared" ref="BK214:BK220" si="29">ROUND(I214*H214,2)</f>
        <v>0</v>
      </c>
      <c r="BL214" s="15" t="s">
        <v>182</v>
      </c>
      <c r="BM214" s="156" t="s">
        <v>653</v>
      </c>
    </row>
    <row r="215" spans="1:65" s="2" customFormat="1" ht="33" customHeight="1">
      <c r="A215" s="27"/>
      <c r="B215" s="144"/>
      <c r="C215" s="166" t="s">
        <v>654</v>
      </c>
      <c r="D215" s="166" t="s">
        <v>200</v>
      </c>
      <c r="E215" s="167"/>
      <c r="F215" s="168" t="s">
        <v>655</v>
      </c>
      <c r="G215" s="169" t="s">
        <v>202</v>
      </c>
      <c r="H215" s="170"/>
      <c r="I215" s="171"/>
      <c r="J215" s="171">
        <f t="shared" si="20"/>
        <v>0</v>
      </c>
      <c r="K215" s="172"/>
      <c r="L215" s="173"/>
      <c r="M215" s="174" t="s">
        <v>1</v>
      </c>
      <c r="N215" s="175" t="s">
        <v>37</v>
      </c>
      <c r="O215" s="154">
        <v>0</v>
      </c>
      <c r="P215" s="154">
        <f t="shared" si="21"/>
        <v>0</v>
      </c>
      <c r="Q215" s="154">
        <v>0</v>
      </c>
      <c r="R215" s="154">
        <f t="shared" si="22"/>
        <v>0</v>
      </c>
      <c r="S215" s="154">
        <v>0</v>
      </c>
      <c r="T215" s="155">
        <f t="shared" si="23"/>
        <v>0</v>
      </c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R215" s="156" t="s">
        <v>296</v>
      </c>
      <c r="AT215" s="156" t="s">
        <v>200</v>
      </c>
      <c r="AU215" s="156" t="s">
        <v>87</v>
      </c>
      <c r="AY215" s="15" t="s">
        <v>130</v>
      </c>
      <c r="BE215" s="157">
        <f t="shared" si="24"/>
        <v>0</v>
      </c>
      <c r="BF215" s="157">
        <f t="shared" si="25"/>
        <v>0</v>
      </c>
      <c r="BG215" s="157">
        <f t="shared" si="26"/>
        <v>0</v>
      </c>
      <c r="BH215" s="157">
        <f t="shared" si="27"/>
        <v>0</v>
      </c>
      <c r="BI215" s="157">
        <f t="shared" si="28"/>
        <v>0</v>
      </c>
      <c r="BJ215" s="15" t="s">
        <v>87</v>
      </c>
      <c r="BK215" s="157">
        <f t="shared" si="29"/>
        <v>0</v>
      </c>
      <c r="BL215" s="15" t="s">
        <v>182</v>
      </c>
      <c r="BM215" s="156" t="s">
        <v>656</v>
      </c>
    </row>
    <row r="216" spans="1:65" s="2" customFormat="1" ht="16.5" customHeight="1">
      <c r="A216" s="27"/>
      <c r="B216" s="144"/>
      <c r="C216" s="166" t="s">
        <v>571</v>
      </c>
      <c r="D216" s="166" t="s">
        <v>200</v>
      </c>
      <c r="E216" s="167"/>
      <c r="F216" s="168" t="s">
        <v>657</v>
      </c>
      <c r="G216" s="169" t="s">
        <v>202</v>
      </c>
      <c r="H216" s="170"/>
      <c r="I216" s="171"/>
      <c r="J216" s="171">
        <f t="shared" si="20"/>
        <v>0</v>
      </c>
      <c r="K216" s="172"/>
      <c r="L216" s="173"/>
      <c r="M216" s="174" t="s">
        <v>1</v>
      </c>
      <c r="N216" s="175" t="s">
        <v>37</v>
      </c>
      <c r="O216" s="154">
        <v>0</v>
      </c>
      <c r="P216" s="154">
        <f t="shared" si="21"/>
        <v>0</v>
      </c>
      <c r="Q216" s="154">
        <v>0</v>
      </c>
      <c r="R216" s="154">
        <f t="shared" si="22"/>
        <v>0</v>
      </c>
      <c r="S216" s="154">
        <v>0</v>
      </c>
      <c r="T216" s="155">
        <f t="shared" si="23"/>
        <v>0</v>
      </c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R216" s="156" t="s">
        <v>296</v>
      </c>
      <c r="AT216" s="156" t="s">
        <v>200</v>
      </c>
      <c r="AU216" s="156" t="s">
        <v>87</v>
      </c>
      <c r="AY216" s="15" t="s">
        <v>130</v>
      </c>
      <c r="BE216" s="157">
        <f t="shared" si="24"/>
        <v>0</v>
      </c>
      <c r="BF216" s="157">
        <f t="shared" si="25"/>
        <v>0</v>
      </c>
      <c r="BG216" s="157">
        <f t="shared" si="26"/>
        <v>0</v>
      </c>
      <c r="BH216" s="157">
        <f t="shared" si="27"/>
        <v>0</v>
      </c>
      <c r="BI216" s="157">
        <f t="shared" si="28"/>
        <v>0</v>
      </c>
      <c r="BJ216" s="15" t="s">
        <v>87</v>
      </c>
      <c r="BK216" s="157">
        <f t="shared" si="29"/>
        <v>0</v>
      </c>
      <c r="BL216" s="15" t="s">
        <v>182</v>
      </c>
      <c r="BM216" s="156" t="s">
        <v>658</v>
      </c>
    </row>
    <row r="217" spans="1:65" s="2" customFormat="1" ht="16.5" customHeight="1">
      <c r="A217" s="27"/>
      <c r="B217" s="144"/>
      <c r="C217" s="166" t="s">
        <v>659</v>
      </c>
      <c r="D217" s="166" t="s">
        <v>200</v>
      </c>
      <c r="E217" s="167"/>
      <c r="F217" s="168" t="s">
        <v>660</v>
      </c>
      <c r="G217" s="169" t="s">
        <v>202</v>
      </c>
      <c r="H217" s="170"/>
      <c r="I217" s="171"/>
      <c r="J217" s="171">
        <f t="shared" si="20"/>
        <v>0</v>
      </c>
      <c r="K217" s="172"/>
      <c r="L217" s="173"/>
      <c r="M217" s="174" t="s">
        <v>1</v>
      </c>
      <c r="N217" s="175" t="s">
        <v>37</v>
      </c>
      <c r="O217" s="154">
        <v>0</v>
      </c>
      <c r="P217" s="154">
        <f t="shared" si="21"/>
        <v>0</v>
      </c>
      <c r="Q217" s="154">
        <v>0</v>
      </c>
      <c r="R217" s="154">
        <f t="shared" si="22"/>
        <v>0</v>
      </c>
      <c r="S217" s="154">
        <v>0</v>
      </c>
      <c r="T217" s="155">
        <f t="shared" si="23"/>
        <v>0</v>
      </c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R217" s="156" t="s">
        <v>296</v>
      </c>
      <c r="AT217" s="156" t="s">
        <v>200</v>
      </c>
      <c r="AU217" s="156" t="s">
        <v>87</v>
      </c>
      <c r="AY217" s="15" t="s">
        <v>130</v>
      </c>
      <c r="BE217" s="157">
        <f t="shared" si="24"/>
        <v>0</v>
      </c>
      <c r="BF217" s="157">
        <f t="shared" si="25"/>
        <v>0</v>
      </c>
      <c r="BG217" s="157">
        <f t="shared" si="26"/>
        <v>0</v>
      </c>
      <c r="BH217" s="157">
        <f t="shared" si="27"/>
        <v>0</v>
      </c>
      <c r="BI217" s="157">
        <f t="shared" si="28"/>
        <v>0</v>
      </c>
      <c r="BJ217" s="15" t="s">
        <v>87</v>
      </c>
      <c r="BK217" s="157">
        <f t="shared" si="29"/>
        <v>0</v>
      </c>
      <c r="BL217" s="15" t="s">
        <v>182</v>
      </c>
      <c r="BM217" s="156" t="s">
        <v>661</v>
      </c>
    </row>
    <row r="218" spans="1:65" s="2" customFormat="1" ht="16.5" customHeight="1">
      <c r="A218" s="27"/>
      <c r="B218" s="144"/>
      <c r="C218" s="166" t="s">
        <v>573</v>
      </c>
      <c r="D218" s="166" t="s">
        <v>200</v>
      </c>
      <c r="E218" s="167"/>
      <c r="F218" s="168" t="s">
        <v>662</v>
      </c>
      <c r="G218" s="169" t="s">
        <v>202</v>
      </c>
      <c r="H218" s="170"/>
      <c r="I218" s="171"/>
      <c r="J218" s="171">
        <f t="shared" si="20"/>
        <v>0</v>
      </c>
      <c r="K218" s="172"/>
      <c r="L218" s="173"/>
      <c r="M218" s="174" t="s">
        <v>1</v>
      </c>
      <c r="N218" s="175" t="s">
        <v>37</v>
      </c>
      <c r="O218" s="154">
        <v>0</v>
      </c>
      <c r="P218" s="154">
        <f t="shared" si="21"/>
        <v>0</v>
      </c>
      <c r="Q218" s="154">
        <v>0</v>
      </c>
      <c r="R218" s="154">
        <f t="shared" si="22"/>
        <v>0</v>
      </c>
      <c r="S218" s="154">
        <v>0</v>
      </c>
      <c r="T218" s="155">
        <f t="shared" si="23"/>
        <v>0</v>
      </c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R218" s="156" t="s">
        <v>296</v>
      </c>
      <c r="AT218" s="156" t="s">
        <v>200</v>
      </c>
      <c r="AU218" s="156" t="s">
        <v>87</v>
      </c>
      <c r="AY218" s="15" t="s">
        <v>130</v>
      </c>
      <c r="BE218" s="157">
        <f t="shared" si="24"/>
        <v>0</v>
      </c>
      <c r="BF218" s="157">
        <f t="shared" si="25"/>
        <v>0</v>
      </c>
      <c r="BG218" s="157">
        <f t="shared" si="26"/>
        <v>0</v>
      </c>
      <c r="BH218" s="157">
        <f t="shared" si="27"/>
        <v>0</v>
      </c>
      <c r="BI218" s="157">
        <f t="shared" si="28"/>
        <v>0</v>
      </c>
      <c r="BJ218" s="15" t="s">
        <v>87</v>
      </c>
      <c r="BK218" s="157">
        <f t="shared" si="29"/>
        <v>0</v>
      </c>
      <c r="BL218" s="15" t="s">
        <v>182</v>
      </c>
      <c r="BM218" s="156" t="s">
        <v>663</v>
      </c>
    </row>
    <row r="219" spans="1:65" s="2" customFormat="1" ht="16.5" customHeight="1">
      <c r="A219" s="27"/>
      <c r="B219" s="144"/>
      <c r="C219" s="166" t="s">
        <v>664</v>
      </c>
      <c r="D219" s="166" t="s">
        <v>200</v>
      </c>
      <c r="E219" s="167"/>
      <c r="F219" s="168" t="s">
        <v>665</v>
      </c>
      <c r="G219" s="169" t="s">
        <v>202</v>
      </c>
      <c r="H219" s="170"/>
      <c r="I219" s="171"/>
      <c r="J219" s="171">
        <f t="shared" si="20"/>
        <v>0</v>
      </c>
      <c r="K219" s="172"/>
      <c r="L219" s="173"/>
      <c r="M219" s="174" t="s">
        <v>1</v>
      </c>
      <c r="N219" s="175" t="s">
        <v>37</v>
      </c>
      <c r="O219" s="154">
        <v>0</v>
      </c>
      <c r="P219" s="154">
        <f t="shared" si="21"/>
        <v>0</v>
      </c>
      <c r="Q219" s="154">
        <v>0</v>
      </c>
      <c r="R219" s="154">
        <f t="shared" si="22"/>
        <v>0</v>
      </c>
      <c r="S219" s="154">
        <v>0</v>
      </c>
      <c r="T219" s="155">
        <f t="shared" si="23"/>
        <v>0</v>
      </c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R219" s="156" t="s">
        <v>296</v>
      </c>
      <c r="AT219" s="156" t="s">
        <v>200</v>
      </c>
      <c r="AU219" s="156" t="s">
        <v>87</v>
      </c>
      <c r="AY219" s="15" t="s">
        <v>130</v>
      </c>
      <c r="BE219" s="157">
        <f t="shared" si="24"/>
        <v>0</v>
      </c>
      <c r="BF219" s="157">
        <f t="shared" si="25"/>
        <v>0</v>
      </c>
      <c r="BG219" s="157">
        <f t="shared" si="26"/>
        <v>0</v>
      </c>
      <c r="BH219" s="157">
        <f t="shared" si="27"/>
        <v>0</v>
      </c>
      <c r="BI219" s="157">
        <f t="shared" si="28"/>
        <v>0</v>
      </c>
      <c r="BJ219" s="15" t="s">
        <v>87</v>
      </c>
      <c r="BK219" s="157">
        <f t="shared" si="29"/>
        <v>0</v>
      </c>
      <c r="BL219" s="15" t="s">
        <v>182</v>
      </c>
      <c r="BM219" s="156" t="s">
        <v>666</v>
      </c>
    </row>
    <row r="220" spans="1:65" s="2" customFormat="1" ht="21.75" customHeight="1">
      <c r="A220" s="27"/>
      <c r="B220" s="144"/>
      <c r="C220" s="145" t="s">
        <v>575</v>
      </c>
      <c r="D220" s="145" t="s">
        <v>132</v>
      </c>
      <c r="E220" s="146"/>
      <c r="F220" s="147" t="s">
        <v>667</v>
      </c>
      <c r="G220" s="148" t="s">
        <v>159</v>
      </c>
      <c r="H220" s="149"/>
      <c r="I220" s="150"/>
      <c r="J220" s="150">
        <f t="shared" si="20"/>
        <v>0</v>
      </c>
      <c r="K220" s="151"/>
      <c r="L220" s="28"/>
      <c r="M220" s="152" t="s">
        <v>1</v>
      </c>
      <c r="N220" s="153" t="s">
        <v>37</v>
      </c>
      <c r="O220" s="154">
        <v>0</v>
      </c>
      <c r="P220" s="154">
        <f t="shared" si="21"/>
        <v>0</v>
      </c>
      <c r="Q220" s="154">
        <v>0</v>
      </c>
      <c r="R220" s="154">
        <f t="shared" si="22"/>
        <v>0</v>
      </c>
      <c r="S220" s="154">
        <v>0</v>
      </c>
      <c r="T220" s="155">
        <f t="shared" si="23"/>
        <v>0</v>
      </c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R220" s="156" t="s">
        <v>182</v>
      </c>
      <c r="AT220" s="156" t="s">
        <v>132</v>
      </c>
      <c r="AU220" s="156" t="s">
        <v>87</v>
      </c>
      <c r="AY220" s="15" t="s">
        <v>130</v>
      </c>
      <c r="BE220" s="157">
        <f t="shared" si="24"/>
        <v>0</v>
      </c>
      <c r="BF220" s="157">
        <f t="shared" si="25"/>
        <v>0</v>
      </c>
      <c r="BG220" s="157">
        <f t="shared" si="26"/>
        <v>0</v>
      </c>
      <c r="BH220" s="157">
        <f t="shared" si="27"/>
        <v>0</v>
      </c>
      <c r="BI220" s="157">
        <f t="shared" si="28"/>
        <v>0</v>
      </c>
      <c r="BJ220" s="15" t="s">
        <v>87</v>
      </c>
      <c r="BK220" s="157">
        <f t="shared" si="29"/>
        <v>0</v>
      </c>
      <c r="BL220" s="15" t="s">
        <v>182</v>
      </c>
      <c r="BM220" s="156" t="s">
        <v>668</v>
      </c>
    </row>
    <row r="221" spans="1:65" s="12" customFormat="1" ht="25.95" customHeight="1">
      <c r="B221" s="132"/>
      <c r="D221" s="133" t="s">
        <v>70</v>
      </c>
      <c r="E221" s="134" t="s">
        <v>200</v>
      </c>
      <c r="F221" s="134" t="s">
        <v>347</v>
      </c>
      <c r="J221" s="135">
        <f>BK221</f>
        <v>0</v>
      </c>
      <c r="L221" s="132"/>
      <c r="M221" s="136"/>
      <c r="N221" s="137"/>
      <c r="O221" s="137"/>
      <c r="P221" s="138">
        <f>P222</f>
        <v>0</v>
      </c>
      <c r="Q221" s="137"/>
      <c r="R221" s="138">
        <f>R222</f>
        <v>0</v>
      </c>
      <c r="S221" s="137"/>
      <c r="T221" s="139">
        <f>T222</f>
        <v>0</v>
      </c>
      <c r="AR221" s="133" t="s">
        <v>140</v>
      </c>
      <c r="AT221" s="140" t="s">
        <v>70</v>
      </c>
      <c r="AU221" s="140" t="s">
        <v>71</v>
      </c>
      <c r="AY221" s="133" t="s">
        <v>130</v>
      </c>
      <c r="BK221" s="141">
        <f>BK222</f>
        <v>0</v>
      </c>
    </row>
    <row r="222" spans="1:65" s="12" customFormat="1" ht="22.95" customHeight="1">
      <c r="B222" s="132"/>
      <c r="D222" s="133" t="s">
        <v>70</v>
      </c>
      <c r="E222" s="142" t="s">
        <v>669</v>
      </c>
      <c r="F222" s="142" t="s">
        <v>670</v>
      </c>
      <c r="J222" s="143">
        <f>BK222</f>
        <v>0</v>
      </c>
      <c r="L222" s="132"/>
      <c r="M222" s="136"/>
      <c r="N222" s="137"/>
      <c r="O222" s="137"/>
      <c r="P222" s="138">
        <f>SUM(P223:P224)</f>
        <v>0</v>
      </c>
      <c r="Q222" s="137"/>
      <c r="R222" s="138">
        <f>SUM(R223:R224)</f>
        <v>0</v>
      </c>
      <c r="S222" s="137"/>
      <c r="T222" s="139">
        <f>SUM(T223:T224)</f>
        <v>0</v>
      </c>
      <c r="AR222" s="133" t="s">
        <v>140</v>
      </c>
      <c r="AT222" s="140" t="s">
        <v>70</v>
      </c>
      <c r="AU222" s="140" t="s">
        <v>79</v>
      </c>
      <c r="AY222" s="133" t="s">
        <v>130</v>
      </c>
      <c r="BK222" s="141">
        <f>SUM(BK223:BK224)</f>
        <v>0</v>
      </c>
    </row>
    <row r="223" spans="1:65" s="2" customFormat="1" ht="16.5" customHeight="1">
      <c r="A223" s="27"/>
      <c r="B223" s="144"/>
      <c r="C223" s="145" t="s">
        <v>671</v>
      </c>
      <c r="D223" s="145" t="s">
        <v>132</v>
      </c>
      <c r="E223" s="146"/>
      <c r="F223" s="147" t="s">
        <v>672</v>
      </c>
      <c r="G223" s="148" t="s">
        <v>673</v>
      </c>
      <c r="H223" s="149"/>
      <c r="I223" s="150"/>
      <c r="J223" s="150">
        <f>ROUND(I223*H223,2)</f>
        <v>0</v>
      </c>
      <c r="K223" s="151"/>
      <c r="L223" s="28"/>
      <c r="M223" s="152" t="s">
        <v>1</v>
      </c>
      <c r="N223" s="153" t="s">
        <v>37</v>
      </c>
      <c r="O223" s="154">
        <v>0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R223" s="156" t="s">
        <v>353</v>
      </c>
      <c r="AT223" s="156" t="s">
        <v>132</v>
      </c>
      <c r="AU223" s="156" t="s">
        <v>87</v>
      </c>
      <c r="AY223" s="15" t="s">
        <v>130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5" t="s">
        <v>87</v>
      </c>
      <c r="BK223" s="157">
        <f>ROUND(I223*H223,2)</f>
        <v>0</v>
      </c>
      <c r="BL223" s="15" t="s">
        <v>353</v>
      </c>
      <c r="BM223" s="156" t="s">
        <v>674</v>
      </c>
    </row>
    <row r="224" spans="1:65" s="2" customFormat="1" ht="21.75" customHeight="1">
      <c r="A224" s="27"/>
      <c r="B224" s="144"/>
      <c r="C224" s="145" t="s">
        <v>577</v>
      </c>
      <c r="D224" s="145" t="s">
        <v>132</v>
      </c>
      <c r="E224" s="146"/>
      <c r="F224" s="147" t="s">
        <v>675</v>
      </c>
      <c r="G224" s="148" t="s">
        <v>197</v>
      </c>
      <c r="H224" s="149"/>
      <c r="I224" s="150"/>
      <c r="J224" s="150">
        <f>ROUND(I224*H224,2)</f>
        <v>0</v>
      </c>
      <c r="K224" s="151"/>
      <c r="L224" s="28"/>
      <c r="M224" s="152" t="s">
        <v>1</v>
      </c>
      <c r="N224" s="153" t="s">
        <v>37</v>
      </c>
      <c r="O224" s="154">
        <v>0</v>
      </c>
      <c r="P224" s="154">
        <f>O224*H224</f>
        <v>0</v>
      </c>
      <c r="Q224" s="154">
        <v>0</v>
      </c>
      <c r="R224" s="154">
        <f>Q224*H224</f>
        <v>0</v>
      </c>
      <c r="S224" s="154">
        <v>0</v>
      </c>
      <c r="T224" s="155">
        <f>S224*H224</f>
        <v>0</v>
      </c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R224" s="156" t="s">
        <v>353</v>
      </c>
      <c r="AT224" s="156" t="s">
        <v>132</v>
      </c>
      <c r="AU224" s="156" t="s">
        <v>87</v>
      </c>
      <c r="AY224" s="15" t="s">
        <v>130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5" t="s">
        <v>87</v>
      </c>
      <c r="BK224" s="157">
        <f>ROUND(I224*H224,2)</f>
        <v>0</v>
      </c>
      <c r="BL224" s="15" t="s">
        <v>353</v>
      </c>
      <c r="BM224" s="156" t="s">
        <v>676</v>
      </c>
    </row>
    <row r="225" spans="1:65" s="12" customFormat="1" ht="25.95" customHeight="1">
      <c r="B225" s="132"/>
      <c r="D225" s="133" t="s">
        <v>70</v>
      </c>
      <c r="E225" s="134" t="s">
        <v>677</v>
      </c>
      <c r="F225" s="134" t="s">
        <v>678</v>
      </c>
      <c r="J225" s="135">
        <f>BK225</f>
        <v>0</v>
      </c>
      <c r="L225" s="132"/>
      <c r="M225" s="136"/>
      <c r="N225" s="137"/>
      <c r="O225" s="137"/>
      <c r="P225" s="138">
        <f>P226</f>
        <v>0</v>
      </c>
      <c r="Q225" s="137"/>
      <c r="R225" s="138">
        <f>R226</f>
        <v>0</v>
      </c>
      <c r="S225" s="137"/>
      <c r="T225" s="139">
        <f>T226</f>
        <v>0</v>
      </c>
      <c r="AR225" s="133" t="s">
        <v>135</v>
      </c>
      <c r="AT225" s="140" t="s">
        <v>70</v>
      </c>
      <c r="AU225" s="140" t="s">
        <v>71</v>
      </c>
      <c r="AY225" s="133" t="s">
        <v>130</v>
      </c>
      <c r="BK225" s="141">
        <f>BK226</f>
        <v>0</v>
      </c>
    </row>
    <row r="226" spans="1:65" s="2" customFormat="1" ht="16.5" customHeight="1">
      <c r="A226" s="27"/>
      <c r="B226" s="144"/>
      <c r="C226" s="145" t="s">
        <v>679</v>
      </c>
      <c r="D226" s="145" t="s">
        <v>132</v>
      </c>
      <c r="E226" s="146"/>
      <c r="F226" s="147" t="s">
        <v>680</v>
      </c>
      <c r="G226" s="148" t="s">
        <v>681</v>
      </c>
      <c r="H226" s="149"/>
      <c r="I226" s="150"/>
      <c r="J226" s="150">
        <f>ROUND(I226*H226,2)</f>
        <v>0</v>
      </c>
      <c r="K226" s="151"/>
      <c r="L226" s="28"/>
      <c r="M226" s="152" t="s">
        <v>1</v>
      </c>
      <c r="N226" s="153" t="s">
        <v>37</v>
      </c>
      <c r="O226" s="154">
        <v>0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R226" s="156" t="s">
        <v>682</v>
      </c>
      <c r="AT226" s="156" t="s">
        <v>132</v>
      </c>
      <c r="AU226" s="156" t="s">
        <v>79</v>
      </c>
      <c r="AY226" s="15" t="s">
        <v>130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5" t="s">
        <v>87</v>
      </c>
      <c r="BK226" s="157">
        <f>ROUND(I226*H226,2)</f>
        <v>0</v>
      </c>
      <c r="BL226" s="15" t="s">
        <v>682</v>
      </c>
      <c r="BM226" s="156" t="s">
        <v>683</v>
      </c>
    </row>
    <row r="227" spans="1:65" s="12" customFormat="1" ht="25.95" customHeight="1">
      <c r="B227" s="132"/>
      <c r="D227" s="133" t="s">
        <v>70</v>
      </c>
      <c r="E227" s="134" t="s">
        <v>684</v>
      </c>
      <c r="F227" s="134" t="s">
        <v>685</v>
      </c>
      <c r="J227" s="135">
        <f>BK227</f>
        <v>0</v>
      </c>
      <c r="L227" s="132"/>
      <c r="M227" s="136"/>
      <c r="N227" s="137"/>
      <c r="O227" s="137"/>
      <c r="P227" s="138">
        <f>P228</f>
        <v>0</v>
      </c>
      <c r="Q227" s="137"/>
      <c r="R227" s="138">
        <f>R228</f>
        <v>0</v>
      </c>
      <c r="S227" s="137"/>
      <c r="T227" s="139">
        <f>T228</f>
        <v>0</v>
      </c>
      <c r="AR227" s="133" t="s">
        <v>145</v>
      </c>
      <c r="AT227" s="140" t="s">
        <v>70</v>
      </c>
      <c r="AU227" s="140" t="s">
        <v>71</v>
      </c>
      <c r="AY227" s="133" t="s">
        <v>130</v>
      </c>
      <c r="BK227" s="141">
        <f>BK228</f>
        <v>0</v>
      </c>
    </row>
    <row r="228" spans="1:65" s="2" customFormat="1" ht="21.75" customHeight="1">
      <c r="A228" s="27"/>
      <c r="B228" s="144"/>
      <c r="C228" s="145" t="s">
        <v>579</v>
      </c>
      <c r="D228" s="145" t="s">
        <v>132</v>
      </c>
      <c r="E228" s="146"/>
      <c r="F228" s="147" t="s">
        <v>686</v>
      </c>
      <c r="G228" s="148" t="s">
        <v>202</v>
      </c>
      <c r="H228" s="149"/>
      <c r="I228" s="150"/>
      <c r="J228" s="150">
        <f>ROUND(I228*H228,2)</f>
        <v>0</v>
      </c>
      <c r="K228" s="151"/>
      <c r="L228" s="28"/>
      <c r="M228" s="176" t="s">
        <v>1</v>
      </c>
      <c r="N228" s="177" t="s">
        <v>37</v>
      </c>
      <c r="O228" s="178">
        <v>0</v>
      </c>
      <c r="P228" s="178">
        <f>O228*H228</f>
        <v>0</v>
      </c>
      <c r="Q228" s="178">
        <v>0</v>
      </c>
      <c r="R228" s="178">
        <f>Q228*H228</f>
        <v>0</v>
      </c>
      <c r="S228" s="178">
        <v>0</v>
      </c>
      <c r="T228" s="179">
        <f>S228*H228</f>
        <v>0</v>
      </c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R228" s="156" t="s">
        <v>135</v>
      </c>
      <c r="AT228" s="156" t="s">
        <v>132</v>
      </c>
      <c r="AU228" s="156" t="s">
        <v>79</v>
      </c>
      <c r="AY228" s="15" t="s">
        <v>130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5" t="s">
        <v>87</v>
      </c>
      <c r="BK228" s="157">
        <f>ROUND(I228*H228,2)</f>
        <v>0</v>
      </c>
      <c r="BL228" s="15" t="s">
        <v>135</v>
      </c>
      <c r="BM228" s="156" t="s">
        <v>687</v>
      </c>
    </row>
    <row r="229" spans="1:65" s="2" customFormat="1" ht="6.9" customHeight="1">
      <c r="A229" s="27"/>
      <c r="B229" s="42"/>
      <c r="C229" s="43"/>
      <c r="D229" s="43"/>
      <c r="E229" s="43"/>
      <c r="F229" s="43"/>
      <c r="G229" s="43"/>
      <c r="H229" s="43"/>
      <c r="I229" s="43"/>
      <c r="J229" s="43"/>
      <c r="K229" s="43"/>
      <c r="L229" s="28"/>
      <c r="M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</row>
    <row r="232" spans="1:65">
      <c r="B232" s="222" t="s">
        <v>712</v>
      </c>
      <c r="C232" s="222"/>
      <c r="D232" s="222"/>
      <c r="E232" s="222"/>
      <c r="F232" s="222"/>
      <c r="G232" s="222"/>
      <c r="H232" s="222"/>
      <c r="I232" s="222"/>
      <c r="J232" s="222"/>
    </row>
    <row r="233" spans="1:65">
      <c r="B233" s="222"/>
      <c r="C233" s="222"/>
      <c r="D233" s="222"/>
      <c r="E233" s="222"/>
      <c r="F233" s="222"/>
      <c r="G233" s="222"/>
      <c r="H233" s="222"/>
      <c r="I233" s="222"/>
      <c r="J233" s="222"/>
    </row>
    <row r="234" spans="1:65">
      <c r="B234" s="222"/>
      <c r="C234" s="222"/>
      <c r="D234" s="222"/>
      <c r="E234" s="222"/>
      <c r="F234" s="222"/>
      <c r="G234" s="222"/>
      <c r="H234" s="222"/>
      <c r="I234" s="222"/>
      <c r="J234" s="222"/>
    </row>
    <row r="235" spans="1:65">
      <c r="B235" s="222"/>
      <c r="C235" s="222"/>
      <c r="D235" s="222"/>
      <c r="E235" s="222"/>
      <c r="F235" s="222"/>
      <c r="G235" s="222"/>
      <c r="H235" s="222"/>
      <c r="I235" s="222"/>
      <c r="J235" s="222"/>
    </row>
    <row r="236" spans="1:65">
      <c r="B236" s="222"/>
      <c r="C236" s="222"/>
      <c r="D236" s="222"/>
      <c r="E236" s="222"/>
      <c r="F236" s="222"/>
      <c r="G236" s="222"/>
      <c r="H236" s="222"/>
      <c r="I236" s="222"/>
      <c r="J236" s="222"/>
    </row>
    <row r="239" spans="1:65">
      <c r="B239" s="223" t="s">
        <v>713</v>
      </c>
      <c r="C239" s="223"/>
      <c r="D239" s="223"/>
      <c r="E239" s="223"/>
      <c r="F239" s="223"/>
      <c r="G239" s="223"/>
      <c r="H239" s="223"/>
      <c r="I239" s="223"/>
      <c r="J239" s="223"/>
    </row>
    <row r="240" spans="1:65">
      <c r="B240" s="223"/>
      <c r="C240" s="223"/>
      <c r="D240" s="223"/>
      <c r="E240" s="223"/>
      <c r="F240" s="223"/>
      <c r="G240" s="223"/>
      <c r="H240" s="223"/>
      <c r="I240" s="223"/>
      <c r="J240" s="223"/>
    </row>
    <row r="241" spans="2:10">
      <c r="B241" s="223"/>
      <c r="C241" s="223"/>
      <c r="D241" s="223"/>
      <c r="E241" s="223"/>
      <c r="F241" s="223"/>
      <c r="G241" s="223"/>
      <c r="H241" s="223"/>
      <c r="I241" s="223"/>
      <c r="J241" s="223"/>
    </row>
    <row r="242" spans="2:10">
      <c r="B242" s="223"/>
      <c r="C242" s="223"/>
      <c r="D242" s="223"/>
      <c r="E242" s="223"/>
      <c r="F242" s="223"/>
      <c r="G242" s="223"/>
      <c r="H242" s="223"/>
      <c r="I242" s="223"/>
      <c r="J242" s="223"/>
    </row>
    <row r="243" spans="2:10">
      <c r="B243" s="223"/>
      <c r="C243" s="223"/>
      <c r="D243" s="223"/>
      <c r="E243" s="223"/>
      <c r="F243" s="223"/>
      <c r="G243" s="223"/>
      <c r="H243" s="223"/>
      <c r="I243" s="223"/>
      <c r="J243" s="223"/>
    </row>
    <row r="244" spans="2:10">
      <c r="B244" s="223" t="s">
        <v>714</v>
      </c>
      <c r="C244" s="223"/>
      <c r="D244" s="223"/>
      <c r="E244" s="223"/>
      <c r="F244" s="223"/>
      <c r="G244" s="223"/>
      <c r="H244" s="223"/>
      <c r="I244" s="223"/>
      <c r="J244" s="223"/>
    </row>
    <row r="245" spans="2:10">
      <c r="B245" s="223"/>
      <c r="C245" s="223"/>
      <c r="D245" s="223"/>
      <c r="E245" s="223"/>
      <c r="F245" s="223"/>
      <c r="G245" s="223"/>
      <c r="H245" s="223"/>
      <c r="I245" s="223"/>
      <c r="J245" s="223"/>
    </row>
    <row r="246" spans="2:10">
      <c r="B246" s="223"/>
      <c r="C246" s="223"/>
      <c r="D246" s="223"/>
      <c r="E246" s="223"/>
      <c r="F246" s="223"/>
      <c r="G246" s="223"/>
      <c r="H246" s="223"/>
      <c r="I246" s="223"/>
      <c r="J246" s="223"/>
    </row>
  </sheetData>
  <autoFilter ref="C129:K228" xr:uid="{00000000-0009-0000-0000-000005000000}"/>
  <mergeCells count="12">
    <mergeCell ref="B232:J236"/>
    <mergeCell ref="B239:J243"/>
    <mergeCell ref="B244:J246"/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51"/>
  <sheetViews>
    <sheetView showGridLines="0" tabSelected="1" topLeftCell="A128" workbookViewId="0">
      <selection activeCell="X144" sqref="X144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1" style="1" customWidth="1"/>
    <col min="6" max="6" width="50.85546875" style="1" customWidth="1"/>
    <col min="7" max="7" width="7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3"/>
    </row>
    <row r="2" spans="1:46" s="1" customFormat="1" ht="36.9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100</v>
      </c>
    </row>
    <row r="3" spans="1:46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1:46" s="1" customFormat="1" ht="24.9" customHeight="1">
      <c r="B4" s="18"/>
      <c r="D4" s="19" t="s">
        <v>101</v>
      </c>
      <c r="L4" s="18"/>
      <c r="M4" s="94" t="s">
        <v>9</v>
      </c>
      <c r="AT4" s="15" t="s">
        <v>3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24" t="s">
        <v>13</v>
      </c>
      <c r="L6" s="18"/>
    </row>
    <row r="7" spans="1:46" s="1" customFormat="1" ht="16.5" customHeight="1">
      <c r="B7" s="18"/>
      <c r="E7" s="220" t="str">
        <f>'Rekapitulácia stavby'!K6</f>
        <v>Kompostáreň - Gemerská Poloma</v>
      </c>
      <c r="F7" s="221"/>
      <c r="G7" s="221"/>
      <c r="H7" s="221"/>
      <c r="L7" s="18"/>
    </row>
    <row r="8" spans="1:46" s="2" customFormat="1" ht="12" customHeight="1">
      <c r="A8" s="27"/>
      <c r="B8" s="28"/>
      <c r="C8" s="27"/>
      <c r="D8" s="24" t="s">
        <v>102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210" t="s">
        <v>688</v>
      </c>
      <c r="F9" s="219"/>
      <c r="G9" s="219"/>
      <c r="H9" s="219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15</v>
      </c>
      <c r="E11" s="27"/>
      <c r="F11" s="22" t="s">
        <v>1</v>
      </c>
      <c r="G11" s="27"/>
      <c r="H11" s="27"/>
      <c r="I11" s="24" t="s">
        <v>16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17</v>
      </c>
      <c r="E12" s="27"/>
      <c r="F12" s="22" t="s">
        <v>18</v>
      </c>
      <c r="G12" s="27"/>
      <c r="H12" s="27"/>
      <c r="I12" s="24" t="s">
        <v>19</v>
      </c>
      <c r="J12" s="50" t="str">
        <f>'Rekapitulácia stavby'!AN8</f>
        <v>1. 2020</v>
      </c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5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20</v>
      </c>
      <c r="E14" s="27"/>
      <c r="F14" s="27"/>
      <c r="G14" s="27"/>
      <c r="H14" s="27"/>
      <c r="I14" s="24" t="s">
        <v>21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22</v>
      </c>
      <c r="F15" s="27"/>
      <c r="G15" s="27"/>
      <c r="H15" s="27"/>
      <c r="I15" s="24" t="s">
        <v>23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24</v>
      </c>
      <c r="E17" s="27"/>
      <c r="F17" s="27"/>
      <c r="G17" s="27"/>
      <c r="H17" s="27"/>
      <c r="I17" s="24" t="s">
        <v>21</v>
      </c>
      <c r="J17" s="22" t="str">
        <f>'Rekapitulácia stavby'!AN13</f>
        <v/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90" t="str">
        <f>'Rekapitulácia stavby'!E14</f>
        <v xml:space="preserve"> </v>
      </c>
      <c r="F18" s="190"/>
      <c r="G18" s="190"/>
      <c r="H18" s="190"/>
      <c r="I18" s="24" t="s">
        <v>23</v>
      </c>
      <c r="J18" s="22" t="str">
        <f>'Rekapitulácia stavby'!AN14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26</v>
      </c>
      <c r="E20" s="27"/>
      <c r="F20" s="27"/>
      <c r="G20" s="27"/>
      <c r="H20" s="27"/>
      <c r="I20" s="24" t="s">
        <v>21</v>
      </c>
      <c r="J20" s="22" t="str">
        <f>IF('Rekapitulácia stavby'!AN16="","",'Rekapitulácia stavby'!AN16)</f>
        <v/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tr">
        <f>IF('Rekapitulácia stavby'!E17="","",'Rekapitulácia stavby'!E17)</f>
        <v>Bc. Róbert Malec</v>
      </c>
      <c r="F21" s="27"/>
      <c r="G21" s="27"/>
      <c r="H21" s="27"/>
      <c r="I21" s="24" t="s">
        <v>23</v>
      </c>
      <c r="J21" s="22" t="str">
        <f>IF('Rekapitulácia stavby'!AN17="","",'Rekapitulácia stavby'!AN17)</f>
        <v/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29</v>
      </c>
      <c r="E23" s="27"/>
      <c r="F23" s="27"/>
      <c r="G23" s="27"/>
      <c r="H23" s="27"/>
      <c r="I23" s="24" t="s">
        <v>21</v>
      </c>
      <c r="J23" s="22" t="str">
        <f>IF('Rekapitulácia stavby'!AN19="","",'Rekapitulácia stavby'!AN19)</f>
        <v/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 t="str">
        <f>IF('Rekapitulácia stavby'!E20="","",'Rekapitulácia stavby'!E20)</f>
        <v>Bc. Róbert Malec</v>
      </c>
      <c r="F24" s="27"/>
      <c r="G24" s="27"/>
      <c r="H24" s="27"/>
      <c r="I24" s="24" t="s">
        <v>23</v>
      </c>
      <c r="J24" s="22" t="str">
        <f>IF('Rekapitulácia stavby'!AN20="","",'Rekapitulácia stavby'!AN20)</f>
        <v/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30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5"/>
      <c r="B27" s="96"/>
      <c r="C27" s="95"/>
      <c r="D27" s="95"/>
      <c r="E27" s="192" t="s">
        <v>1</v>
      </c>
      <c r="F27" s="192"/>
      <c r="G27" s="192"/>
      <c r="H27" s="192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" customHeight="1">
      <c r="A29" s="27"/>
      <c r="B29" s="28"/>
      <c r="C29" s="27"/>
      <c r="D29" s="61"/>
      <c r="E29" s="61"/>
      <c r="F29" s="61"/>
      <c r="G29" s="61"/>
      <c r="H29" s="61"/>
      <c r="I29" s="61"/>
      <c r="J29" s="61"/>
      <c r="K29" s="61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8" t="s">
        <v>31</v>
      </c>
      <c r="E30" s="27"/>
      <c r="F30" s="27"/>
      <c r="G30" s="27"/>
      <c r="H30" s="27"/>
      <c r="I30" s="27"/>
      <c r="J30" s="66">
        <f>ROUND(J119,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" customHeight="1">
      <c r="A31" s="27"/>
      <c r="B31" s="28"/>
      <c r="C31" s="27"/>
      <c r="D31" s="61"/>
      <c r="E31" s="61"/>
      <c r="F31" s="61"/>
      <c r="G31" s="61"/>
      <c r="H31" s="61"/>
      <c r="I31" s="61"/>
      <c r="J31" s="61"/>
      <c r="K31" s="61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" customHeight="1">
      <c r="A32" s="27"/>
      <c r="B32" s="28"/>
      <c r="C32" s="27"/>
      <c r="D32" s="27"/>
      <c r="E32" s="27"/>
      <c r="F32" s="31" t="s">
        <v>33</v>
      </c>
      <c r="G32" s="27"/>
      <c r="H32" s="27"/>
      <c r="I32" s="31" t="s">
        <v>32</v>
      </c>
      <c r="J32" s="31" t="s">
        <v>34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" customHeight="1">
      <c r="A33" s="27"/>
      <c r="B33" s="28"/>
      <c r="C33" s="27"/>
      <c r="D33" s="99" t="s">
        <v>35</v>
      </c>
      <c r="E33" s="24" t="s">
        <v>36</v>
      </c>
      <c r="F33" s="100">
        <f>ROUND((SUM(BE119:BE130)),  2)</f>
        <v>0</v>
      </c>
      <c r="G33" s="27"/>
      <c r="H33" s="27"/>
      <c r="I33" s="101">
        <v>0.2</v>
      </c>
      <c r="J33" s="100">
        <f>ROUND(((SUM(BE119:BE130))*I33),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" customHeight="1">
      <c r="A34" s="27"/>
      <c r="B34" s="28"/>
      <c r="C34" s="27"/>
      <c r="D34" s="27"/>
      <c r="E34" s="24" t="s">
        <v>37</v>
      </c>
      <c r="F34" s="100">
        <f>ROUND((SUM(BF119:BF130)),  2)</f>
        <v>0</v>
      </c>
      <c r="G34" s="27"/>
      <c r="H34" s="27"/>
      <c r="I34" s="101">
        <v>0.2</v>
      </c>
      <c r="J34" s="100">
        <f>ROUND(((SUM(BF119:BF130))*I34),  2)</f>
        <v>0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" hidden="1" customHeight="1">
      <c r="A35" s="27"/>
      <c r="B35" s="28"/>
      <c r="C35" s="27"/>
      <c r="D35" s="27"/>
      <c r="E35" s="24" t="s">
        <v>38</v>
      </c>
      <c r="F35" s="100">
        <f>ROUND((SUM(BG119:BG130)),  2)</f>
        <v>0</v>
      </c>
      <c r="G35" s="27"/>
      <c r="H35" s="27"/>
      <c r="I35" s="101">
        <v>0.2</v>
      </c>
      <c r="J35" s="100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" hidden="1" customHeight="1">
      <c r="A36" s="27"/>
      <c r="B36" s="28"/>
      <c r="C36" s="27"/>
      <c r="D36" s="27"/>
      <c r="E36" s="24" t="s">
        <v>39</v>
      </c>
      <c r="F36" s="100">
        <f>ROUND((SUM(BH119:BH130)),  2)</f>
        <v>0</v>
      </c>
      <c r="G36" s="27"/>
      <c r="H36" s="27"/>
      <c r="I36" s="101">
        <v>0.2</v>
      </c>
      <c r="J36" s="100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" hidden="1" customHeight="1">
      <c r="A37" s="27"/>
      <c r="B37" s="28"/>
      <c r="C37" s="27"/>
      <c r="D37" s="27"/>
      <c r="E37" s="24" t="s">
        <v>40</v>
      </c>
      <c r="F37" s="100">
        <f>ROUND((SUM(BI119:BI130)),  2)</f>
        <v>0</v>
      </c>
      <c r="G37" s="27"/>
      <c r="H37" s="27"/>
      <c r="I37" s="101">
        <v>0</v>
      </c>
      <c r="J37" s="100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102"/>
      <c r="D39" s="103" t="s">
        <v>41</v>
      </c>
      <c r="E39" s="55"/>
      <c r="F39" s="55"/>
      <c r="G39" s="104" t="s">
        <v>42</v>
      </c>
      <c r="H39" s="105" t="s">
        <v>43</v>
      </c>
      <c r="I39" s="55"/>
      <c r="J39" s="106">
        <f>SUM(J30:J37)</f>
        <v>0</v>
      </c>
      <c r="K39" s="107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37"/>
      <c r="D50" s="38" t="s">
        <v>44</v>
      </c>
      <c r="E50" s="39"/>
      <c r="F50" s="39"/>
      <c r="G50" s="38" t="s">
        <v>45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3.2">
      <c r="A61" s="27"/>
      <c r="B61" s="28"/>
      <c r="C61" s="27"/>
      <c r="D61" s="40" t="s">
        <v>46</v>
      </c>
      <c r="E61" s="30"/>
      <c r="F61" s="108" t="s">
        <v>47</v>
      </c>
      <c r="G61" s="40" t="s">
        <v>46</v>
      </c>
      <c r="H61" s="30"/>
      <c r="I61" s="30"/>
      <c r="J61" s="109" t="s">
        <v>47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3.2">
      <c r="A65" s="27"/>
      <c r="B65" s="28"/>
      <c r="C65" s="27"/>
      <c r="D65" s="38" t="s">
        <v>48</v>
      </c>
      <c r="E65" s="41"/>
      <c r="F65" s="41"/>
      <c r="G65" s="38" t="s">
        <v>49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3.2">
      <c r="A76" s="27"/>
      <c r="B76" s="28"/>
      <c r="C76" s="27"/>
      <c r="D76" s="40" t="s">
        <v>46</v>
      </c>
      <c r="E76" s="30"/>
      <c r="F76" s="108" t="s">
        <v>47</v>
      </c>
      <c r="G76" s="40" t="s">
        <v>46</v>
      </c>
      <c r="H76" s="30"/>
      <c r="I76" s="30"/>
      <c r="J76" s="109" t="s">
        <v>47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" customHeight="1">
      <c r="A82" s="27"/>
      <c r="B82" s="28"/>
      <c r="C82" s="19" t="s">
        <v>104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13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220" t="str">
        <f>E7</f>
        <v>Kompostáreň - Gemerská Poloma</v>
      </c>
      <c r="F85" s="221"/>
      <c r="G85" s="221"/>
      <c r="H85" s="221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102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210" t="str">
        <f>E9</f>
        <v>ZS - Zariadenie staveniska</v>
      </c>
      <c r="F87" s="219"/>
      <c r="G87" s="219"/>
      <c r="H87" s="219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17</v>
      </c>
      <c r="D89" s="27"/>
      <c r="E89" s="27"/>
      <c r="F89" s="22" t="str">
        <f>F12</f>
        <v>k.ú. Gemerská Poloma</v>
      </c>
      <c r="G89" s="27"/>
      <c r="H89" s="27"/>
      <c r="I89" s="24" t="s">
        <v>19</v>
      </c>
      <c r="J89" s="50" t="str">
        <f>IF(J12="","",J12)</f>
        <v>1. 2020</v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15" customHeight="1">
      <c r="A91" s="27"/>
      <c r="B91" s="28"/>
      <c r="C91" s="24" t="s">
        <v>20</v>
      </c>
      <c r="D91" s="27"/>
      <c r="E91" s="27"/>
      <c r="F91" s="22" t="str">
        <f>E15</f>
        <v>Obec Gemerská Poloma</v>
      </c>
      <c r="G91" s="27"/>
      <c r="H91" s="27"/>
      <c r="I91" s="24" t="s">
        <v>26</v>
      </c>
      <c r="J91" s="25" t="str">
        <f>E21</f>
        <v>Bc. Róbert Malec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15" customHeight="1">
      <c r="A92" s="27"/>
      <c r="B92" s="28"/>
      <c r="C92" s="24" t="s">
        <v>24</v>
      </c>
      <c r="D92" s="27"/>
      <c r="E92" s="27"/>
      <c r="F92" s="22" t="str">
        <f>IF(E18="","",E18)</f>
        <v xml:space="preserve"> </v>
      </c>
      <c r="G92" s="27"/>
      <c r="H92" s="27"/>
      <c r="I92" s="24" t="s">
        <v>29</v>
      </c>
      <c r="J92" s="25" t="str">
        <f>E24</f>
        <v>Bc. Róbert Malec</v>
      </c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0" t="s">
        <v>105</v>
      </c>
      <c r="D94" s="102"/>
      <c r="E94" s="102"/>
      <c r="F94" s="102"/>
      <c r="G94" s="102"/>
      <c r="H94" s="102"/>
      <c r="I94" s="102"/>
      <c r="J94" s="111" t="s">
        <v>106</v>
      </c>
      <c r="K94" s="102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5" customHeight="1">
      <c r="A96" s="27"/>
      <c r="B96" s="28"/>
      <c r="C96" s="112" t="s">
        <v>107</v>
      </c>
      <c r="D96" s="27"/>
      <c r="E96" s="27"/>
      <c r="F96" s="27"/>
      <c r="G96" s="27"/>
      <c r="H96" s="27"/>
      <c r="I96" s="27"/>
      <c r="J96" s="66">
        <f>J119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108</v>
      </c>
    </row>
    <row r="97" spans="1:31" s="9" customFormat="1" ht="24.9" customHeight="1">
      <c r="B97" s="113"/>
      <c r="D97" s="114" t="s">
        <v>689</v>
      </c>
      <c r="E97" s="115"/>
      <c r="F97" s="115"/>
      <c r="G97" s="115"/>
      <c r="H97" s="115"/>
      <c r="I97" s="115"/>
      <c r="J97" s="116">
        <f>J120</f>
        <v>0</v>
      </c>
      <c r="L97" s="113"/>
    </row>
    <row r="98" spans="1:31" s="10" customFormat="1" ht="19.95" customHeight="1">
      <c r="B98" s="117"/>
      <c r="D98" s="118" t="s">
        <v>690</v>
      </c>
      <c r="E98" s="119"/>
      <c r="F98" s="119"/>
      <c r="G98" s="119"/>
      <c r="H98" s="119"/>
      <c r="I98" s="119"/>
      <c r="J98" s="120">
        <f>J121</f>
        <v>0</v>
      </c>
      <c r="L98" s="117"/>
    </row>
    <row r="99" spans="1:31" s="9" customFormat="1" ht="24.9" customHeight="1">
      <c r="B99" s="113"/>
      <c r="D99" s="114" t="s">
        <v>520</v>
      </c>
      <c r="E99" s="115"/>
      <c r="F99" s="115"/>
      <c r="G99" s="115"/>
      <c r="H99" s="115"/>
      <c r="I99" s="115"/>
      <c r="J99" s="116">
        <f>J127</f>
        <v>0</v>
      </c>
      <c r="L99" s="113"/>
    </row>
    <row r="100" spans="1:31" s="2" customFormat="1" ht="21.75" customHeight="1">
      <c r="A100" s="27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3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1" spans="1:31" s="2" customFormat="1" ht="6.9" customHeight="1">
      <c r="A101" s="27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</row>
    <row r="105" spans="1:31" s="2" customFormat="1" ht="6.9" customHeight="1">
      <c r="A105" s="27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24.9" customHeight="1">
      <c r="A106" s="27"/>
      <c r="B106" s="28"/>
      <c r="C106" s="19" t="s">
        <v>116</v>
      </c>
      <c r="D106" s="27"/>
      <c r="E106" s="27"/>
      <c r="F106" s="27"/>
      <c r="G106" s="27"/>
      <c r="H106" s="27"/>
      <c r="I106" s="27"/>
      <c r="J106" s="27"/>
      <c r="K106" s="27"/>
      <c r="L106" s="3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6.9" customHeight="1">
      <c r="A107" s="27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3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2" customHeight="1">
      <c r="A108" s="27"/>
      <c r="B108" s="28"/>
      <c r="C108" s="24" t="s">
        <v>13</v>
      </c>
      <c r="D108" s="27"/>
      <c r="E108" s="27"/>
      <c r="F108" s="27"/>
      <c r="G108" s="27"/>
      <c r="H108" s="27"/>
      <c r="I108" s="27"/>
      <c r="J108" s="27"/>
      <c r="K108" s="27"/>
      <c r="L108" s="3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6.5" customHeight="1">
      <c r="A109" s="27"/>
      <c r="B109" s="28"/>
      <c r="C109" s="27"/>
      <c r="D109" s="27"/>
      <c r="E109" s="220" t="str">
        <f>E7</f>
        <v>Kompostáreň - Gemerská Poloma</v>
      </c>
      <c r="F109" s="221"/>
      <c r="G109" s="221"/>
      <c r="H109" s="221"/>
      <c r="I109" s="27"/>
      <c r="J109" s="27"/>
      <c r="K109" s="27"/>
      <c r="L109" s="3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2" customHeight="1">
      <c r="A110" s="27"/>
      <c r="B110" s="28"/>
      <c r="C110" s="24" t="s">
        <v>102</v>
      </c>
      <c r="D110" s="27"/>
      <c r="E110" s="27"/>
      <c r="F110" s="27"/>
      <c r="G110" s="27"/>
      <c r="H110" s="27"/>
      <c r="I110" s="27"/>
      <c r="J110" s="27"/>
      <c r="K110" s="27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16.5" customHeight="1">
      <c r="A111" s="27"/>
      <c r="B111" s="28"/>
      <c r="C111" s="27"/>
      <c r="D111" s="27"/>
      <c r="E111" s="210" t="str">
        <f>E9</f>
        <v>ZS - Zariadenie staveniska</v>
      </c>
      <c r="F111" s="219"/>
      <c r="G111" s="219"/>
      <c r="H111" s="219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6.9" customHeight="1">
      <c r="A112" s="27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2" customHeight="1">
      <c r="A113" s="27"/>
      <c r="B113" s="28"/>
      <c r="C113" s="24" t="s">
        <v>17</v>
      </c>
      <c r="D113" s="27"/>
      <c r="E113" s="27"/>
      <c r="F113" s="22" t="str">
        <f>F12</f>
        <v>k.ú. Gemerská Poloma</v>
      </c>
      <c r="G113" s="27"/>
      <c r="H113" s="27"/>
      <c r="I113" s="24" t="s">
        <v>19</v>
      </c>
      <c r="J113" s="50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6.9" customHeight="1">
      <c r="A114" s="27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15" customHeight="1">
      <c r="A115" s="27"/>
      <c r="B115" s="28"/>
      <c r="C115" s="24" t="s">
        <v>20</v>
      </c>
      <c r="D115" s="27"/>
      <c r="E115" s="27"/>
      <c r="F115" s="22" t="str">
        <f>E15</f>
        <v>Obec Gemerská Poloma</v>
      </c>
      <c r="G115" s="27"/>
      <c r="H115" s="27"/>
      <c r="I115" s="24" t="s">
        <v>26</v>
      </c>
      <c r="J115" s="25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5.15" customHeight="1">
      <c r="A116" s="27"/>
      <c r="B116" s="28"/>
      <c r="C116" s="24" t="s">
        <v>24</v>
      </c>
      <c r="D116" s="27"/>
      <c r="E116" s="27"/>
      <c r="F116" s="22" t="str">
        <f>IF(E18="","",E18)</f>
        <v xml:space="preserve"> </v>
      </c>
      <c r="G116" s="27"/>
      <c r="H116" s="27"/>
      <c r="I116" s="24" t="s">
        <v>29</v>
      </c>
      <c r="J116" s="25"/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10.35" customHeight="1">
      <c r="A117" s="27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11" customFormat="1" ht="29.25" customHeight="1">
      <c r="A118" s="121"/>
      <c r="B118" s="122"/>
      <c r="C118" s="123" t="s">
        <v>117</v>
      </c>
      <c r="D118" s="124" t="s">
        <v>56</v>
      </c>
      <c r="E118" s="124" t="s">
        <v>52</v>
      </c>
      <c r="F118" s="124" t="s">
        <v>53</v>
      </c>
      <c r="G118" s="124" t="s">
        <v>118</v>
      </c>
      <c r="H118" s="124" t="s">
        <v>119</v>
      </c>
      <c r="I118" s="124" t="s">
        <v>120</v>
      </c>
      <c r="J118" s="125" t="s">
        <v>106</v>
      </c>
      <c r="K118" s="126" t="s">
        <v>121</v>
      </c>
      <c r="L118" s="127"/>
      <c r="M118" s="57" t="s">
        <v>1</v>
      </c>
      <c r="N118" s="58" t="s">
        <v>35</v>
      </c>
      <c r="O118" s="58" t="s">
        <v>122</v>
      </c>
      <c r="P118" s="58" t="s">
        <v>123</v>
      </c>
      <c r="Q118" s="58" t="s">
        <v>124</v>
      </c>
      <c r="R118" s="58" t="s">
        <v>125</v>
      </c>
      <c r="S118" s="58" t="s">
        <v>126</v>
      </c>
      <c r="T118" s="59" t="s">
        <v>127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95" customHeight="1">
      <c r="A119" s="27"/>
      <c r="B119" s="28"/>
      <c r="C119" s="64" t="s">
        <v>107</v>
      </c>
      <c r="D119" s="27"/>
      <c r="E119" s="27"/>
      <c r="F119" s="27"/>
      <c r="G119" s="27"/>
      <c r="H119" s="27"/>
      <c r="I119" s="27"/>
      <c r="J119" s="128">
        <f>BK119</f>
        <v>0</v>
      </c>
      <c r="K119" s="27"/>
      <c r="L119" s="28"/>
      <c r="M119" s="60"/>
      <c r="N119" s="51"/>
      <c r="O119" s="61"/>
      <c r="P119" s="129">
        <f>P120+P127</f>
        <v>0</v>
      </c>
      <c r="Q119" s="61"/>
      <c r="R119" s="129">
        <f>R120+R127</f>
        <v>0</v>
      </c>
      <c r="S119" s="61"/>
      <c r="T119" s="130">
        <f>T120+T127</f>
        <v>0</v>
      </c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T119" s="15" t="s">
        <v>70</v>
      </c>
      <c r="AU119" s="15" t="s">
        <v>108</v>
      </c>
      <c r="BK119" s="131">
        <f>BK120+BK127</f>
        <v>0</v>
      </c>
    </row>
    <row r="120" spans="1:65" s="12" customFormat="1" ht="25.95" customHeight="1">
      <c r="B120" s="132"/>
      <c r="D120" s="133" t="s">
        <v>70</v>
      </c>
      <c r="E120" s="134" t="s">
        <v>128</v>
      </c>
      <c r="F120" s="134" t="s">
        <v>691</v>
      </c>
      <c r="J120" s="135">
        <f>BK120</f>
        <v>0</v>
      </c>
      <c r="L120" s="132"/>
      <c r="M120" s="136"/>
      <c r="N120" s="137"/>
      <c r="O120" s="137"/>
      <c r="P120" s="138">
        <f>P121</f>
        <v>0</v>
      </c>
      <c r="Q120" s="137"/>
      <c r="R120" s="138">
        <f>R121</f>
        <v>0</v>
      </c>
      <c r="S120" s="137"/>
      <c r="T120" s="139">
        <f>T121</f>
        <v>0</v>
      </c>
      <c r="AR120" s="133" t="s">
        <v>79</v>
      </c>
      <c r="AT120" s="140" t="s">
        <v>70</v>
      </c>
      <c r="AU120" s="140" t="s">
        <v>71</v>
      </c>
      <c r="AY120" s="133" t="s">
        <v>130</v>
      </c>
      <c r="BK120" s="141">
        <f>BK121</f>
        <v>0</v>
      </c>
    </row>
    <row r="121" spans="1:65" s="12" customFormat="1" ht="22.95" customHeight="1">
      <c r="B121" s="132"/>
      <c r="D121" s="133" t="s">
        <v>70</v>
      </c>
      <c r="E121" s="142" t="s">
        <v>157</v>
      </c>
      <c r="F121" s="142" t="s">
        <v>692</v>
      </c>
      <c r="J121" s="143">
        <f>BK121</f>
        <v>0</v>
      </c>
      <c r="L121" s="132"/>
      <c r="M121" s="136"/>
      <c r="N121" s="137"/>
      <c r="O121" s="137"/>
      <c r="P121" s="138">
        <f>SUM(P122:P126)</f>
        <v>0</v>
      </c>
      <c r="Q121" s="137"/>
      <c r="R121" s="138">
        <f>SUM(R122:R126)</f>
        <v>0</v>
      </c>
      <c r="S121" s="137"/>
      <c r="T121" s="139">
        <f>SUM(T122:T126)</f>
        <v>0</v>
      </c>
      <c r="AR121" s="133" t="s">
        <v>79</v>
      </c>
      <c r="AT121" s="140" t="s">
        <v>70</v>
      </c>
      <c r="AU121" s="140" t="s">
        <v>79</v>
      </c>
      <c r="AY121" s="133" t="s">
        <v>130</v>
      </c>
      <c r="BK121" s="141">
        <f>SUM(BK122:BK126)</f>
        <v>0</v>
      </c>
    </row>
    <row r="122" spans="1:65" s="2" customFormat="1" ht="16.5" customHeight="1">
      <c r="A122" s="27"/>
      <c r="B122" s="144"/>
      <c r="C122" s="145" t="s">
        <v>135</v>
      </c>
      <c r="D122" s="145" t="s">
        <v>132</v>
      </c>
      <c r="E122" s="146"/>
      <c r="F122" s="147" t="s">
        <v>693</v>
      </c>
      <c r="G122" s="148" t="s">
        <v>159</v>
      </c>
      <c r="H122" s="149"/>
      <c r="I122" s="150"/>
      <c r="J122" s="150">
        <f>ROUND(I122*H122,2)</f>
        <v>0</v>
      </c>
      <c r="K122" s="151"/>
      <c r="L122" s="28"/>
      <c r="M122" s="152" t="s">
        <v>1</v>
      </c>
      <c r="N122" s="153" t="s">
        <v>37</v>
      </c>
      <c r="O122" s="154">
        <v>0</v>
      </c>
      <c r="P122" s="154">
        <f>O122*H122</f>
        <v>0</v>
      </c>
      <c r="Q122" s="154">
        <v>0</v>
      </c>
      <c r="R122" s="154">
        <f>Q122*H122</f>
        <v>0</v>
      </c>
      <c r="S122" s="154">
        <v>0</v>
      </c>
      <c r="T122" s="155">
        <f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6" t="s">
        <v>135</v>
      </c>
      <c r="AT122" s="156" t="s">
        <v>132</v>
      </c>
      <c r="AU122" s="156" t="s">
        <v>87</v>
      </c>
      <c r="AY122" s="15" t="s">
        <v>130</v>
      </c>
      <c r="BE122" s="157">
        <f>IF(N122="základná",J122,0)</f>
        <v>0</v>
      </c>
      <c r="BF122" s="157">
        <f>IF(N122="znížená",J122,0)</f>
        <v>0</v>
      </c>
      <c r="BG122" s="157">
        <f>IF(N122="zákl. prenesená",J122,0)</f>
        <v>0</v>
      </c>
      <c r="BH122" s="157">
        <f>IF(N122="zníž. prenesená",J122,0)</f>
        <v>0</v>
      </c>
      <c r="BI122" s="157">
        <f>IF(N122="nulová",J122,0)</f>
        <v>0</v>
      </c>
      <c r="BJ122" s="15" t="s">
        <v>87</v>
      </c>
      <c r="BK122" s="157">
        <f>ROUND(I122*H122,2)</f>
        <v>0</v>
      </c>
      <c r="BL122" s="15" t="s">
        <v>135</v>
      </c>
      <c r="BM122" s="156" t="s">
        <v>694</v>
      </c>
    </row>
    <row r="123" spans="1:65" s="2" customFormat="1" ht="21.75" customHeight="1">
      <c r="A123" s="27"/>
      <c r="B123" s="144"/>
      <c r="C123" s="145" t="s">
        <v>145</v>
      </c>
      <c r="D123" s="145" t="s">
        <v>132</v>
      </c>
      <c r="E123" s="146"/>
      <c r="F123" s="147" t="s">
        <v>695</v>
      </c>
      <c r="G123" s="148" t="s">
        <v>159</v>
      </c>
      <c r="H123" s="149"/>
      <c r="I123" s="150"/>
      <c r="J123" s="150">
        <f>ROUND(I123*H123,2)</f>
        <v>0</v>
      </c>
      <c r="K123" s="151"/>
      <c r="L123" s="28"/>
      <c r="M123" s="152" t="s">
        <v>1</v>
      </c>
      <c r="N123" s="153" t="s">
        <v>37</v>
      </c>
      <c r="O123" s="154">
        <v>0</v>
      </c>
      <c r="P123" s="154">
        <f>O123*H123</f>
        <v>0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R123" s="156" t="s">
        <v>135</v>
      </c>
      <c r="AT123" s="156" t="s">
        <v>132</v>
      </c>
      <c r="AU123" s="156" t="s">
        <v>87</v>
      </c>
      <c r="AY123" s="15" t="s">
        <v>130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5" t="s">
        <v>87</v>
      </c>
      <c r="BK123" s="157">
        <f>ROUND(I123*H123,2)</f>
        <v>0</v>
      </c>
      <c r="BL123" s="15" t="s">
        <v>135</v>
      </c>
      <c r="BM123" s="156" t="s">
        <v>696</v>
      </c>
    </row>
    <row r="124" spans="1:65" s="2" customFormat="1" ht="21.75" customHeight="1">
      <c r="A124" s="27"/>
      <c r="B124" s="144"/>
      <c r="C124" s="145" t="s">
        <v>148</v>
      </c>
      <c r="D124" s="145" t="s">
        <v>132</v>
      </c>
      <c r="E124" s="146"/>
      <c r="F124" s="147" t="s">
        <v>697</v>
      </c>
      <c r="G124" s="148" t="s">
        <v>159</v>
      </c>
      <c r="H124" s="149"/>
      <c r="I124" s="150"/>
      <c r="J124" s="150">
        <f>ROUND(I124*H124,2)</f>
        <v>0</v>
      </c>
      <c r="K124" s="151"/>
      <c r="L124" s="28"/>
      <c r="M124" s="152" t="s">
        <v>1</v>
      </c>
      <c r="N124" s="153" t="s">
        <v>37</v>
      </c>
      <c r="O124" s="154">
        <v>0</v>
      </c>
      <c r="P124" s="154">
        <f>O124*H124</f>
        <v>0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R124" s="156" t="s">
        <v>135</v>
      </c>
      <c r="AT124" s="156" t="s">
        <v>132</v>
      </c>
      <c r="AU124" s="156" t="s">
        <v>87</v>
      </c>
      <c r="AY124" s="15" t="s">
        <v>130</v>
      </c>
      <c r="BE124" s="157">
        <f>IF(N124="základná",J124,0)</f>
        <v>0</v>
      </c>
      <c r="BF124" s="157">
        <f>IF(N124="znížená",J124,0)</f>
        <v>0</v>
      </c>
      <c r="BG124" s="157">
        <f>IF(N124="zákl. prenesená",J124,0)</f>
        <v>0</v>
      </c>
      <c r="BH124" s="157">
        <f>IF(N124="zníž. prenesená",J124,0)</f>
        <v>0</v>
      </c>
      <c r="BI124" s="157">
        <f>IF(N124="nulová",J124,0)</f>
        <v>0</v>
      </c>
      <c r="BJ124" s="15" t="s">
        <v>87</v>
      </c>
      <c r="BK124" s="157">
        <f>ROUND(I124*H124,2)</f>
        <v>0</v>
      </c>
      <c r="BL124" s="15" t="s">
        <v>135</v>
      </c>
      <c r="BM124" s="156" t="s">
        <v>698</v>
      </c>
    </row>
    <row r="125" spans="1:65" s="2" customFormat="1" ht="21.75" customHeight="1">
      <c r="A125" s="27"/>
      <c r="B125" s="144"/>
      <c r="C125" s="145" t="s">
        <v>154</v>
      </c>
      <c r="D125" s="145" t="s">
        <v>132</v>
      </c>
      <c r="E125" s="146"/>
      <c r="F125" s="147" t="s">
        <v>699</v>
      </c>
      <c r="G125" s="148" t="s">
        <v>159</v>
      </c>
      <c r="H125" s="149"/>
      <c r="I125" s="150"/>
      <c r="J125" s="150">
        <f>ROUND(I125*H125,2)</f>
        <v>0</v>
      </c>
      <c r="K125" s="151"/>
      <c r="L125" s="28"/>
      <c r="M125" s="152" t="s">
        <v>1</v>
      </c>
      <c r="N125" s="153" t="s">
        <v>37</v>
      </c>
      <c r="O125" s="154">
        <v>0</v>
      </c>
      <c r="P125" s="154">
        <f>O125*H125</f>
        <v>0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R125" s="156" t="s">
        <v>135</v>
      </c>
      <c r="AT125" s="156" t="s">
        <v>132</v>
      </c>
      <c r="AU125" s="156" t="s">
        <v>87</v>
      </c>
      <c r="AY125" s="15" t="s">
        <v>130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5" t="s">
        <v>87</v>
      </c>
      <c r="BK125" s="157">
        <f>ROUND(I125*H125,2)</f>
        <v>0</v>
      </c>
      <c r="BL125" s="15" t="s">
        <v>135</v>
      </c>
      <c r="BM125" s="156" t="s">
        <v>700</v>
      </c>
    </row>
    <row r="126" spans="1:65" s="2" customFormat="1" ht="21.75" customHeight="1">
      <c r="A126" s="27"/>
      <c r="B126" s="144"/>
      <c r="C126" s="145" t="s">
        <v>151</v>
      </c>
      <c r="D126" s="145" t="s">
        <v>132</v>
      </c>
      <c r="E126" s="146"/>
      <c r="F126" s="147" t="s">
        <v>701</v>
      </c>
      <c r="G126" s="148" t="s">
        <v>202</v>
      </c>
      <c r="H126" s="149"/>
      <c r="I126" s="150"/>
      <c r="J126" s="150">
        <f>ROUND(I126*H126,2)</f>
        <v>0</v>
      </c>
      <c r="K126" s="151"/>
      <c r="L126" s="28"/>
      <c r="M126" s="152" t="s">
        <v>1</v>
      </c>
      <c r="N126" s="153" t="s">
        <v>37</v>
      </c>
      <c r="O126" s="154">
        <v>0</v>
      </c>
      <c r="P126" s="154">
        <f>O126*H126</f>
        <v>0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R126" s="156" t="s">
        <v>135</v>
      </c>
      <c r="AT126" s="156" t="s">
        <v>132</v>
      </c>
      <c r="AU126" s="156" t="s">
        <v>87</v>
      </c>
      <c r="AY126" s="15" t="s">
        <v>130</v>
      </c>
      <c r="BE126" s="157">
        <f>IF(N126="základná",J126,0)</f>
        <v>0</v>
      </c>
      <c r="BF126" s="157">
        <f>IF(N126="znížená",J126,0)</f>
        <v>0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15" t="s">
        <v>87</v>
      </c>
      <c r="BK126" s="157">
        <f>ROUND(I126*H126,2)</f>
        <v>0</v>
      </c>
      <c r="BL126" s="15" t="s">
        <v>135</v>
      </c>
      <c r="BM126" s="156" t="s">
        <v>702</v>
      </c>
    </row>
    <row r="127" spans="1:65" s="12" customFormat="1" ht="25.95" customHeight="1">
      <c r="B127" s="132"/>
      <c r="D127" s="133" t="s">
        <v>70</v>
      </c>
      <c r="E127" s="134"/>
      <c r="F127" s="134" t="s">
        <v>685</v>
      </c>
      <c r="J127" s="135">
        <f>BK127</f>
        <v>0</v>
      </c>
      <c r="L127" s="132"/>
      <c r="M127" s="136"/>
      <c r="N127" s="137"/>
      <c r="O127" s="137"/>
      <c r="P127" s="138">
        <f>SUM(P128:P130)</f>
        <v>0</v>
      </c>
      <c r="Q127" s="137"/>
      <c r="R127" s="138">
        <f>SUM(R128:R130)</f>
        <v>0</v>
      </c>
      <c r="S127" s="137"/>
      <c r="T127" s="139">
        <f>SUM(T128:T130)</f>
        <v>0</v>
      </c>
      <c r="AR127" s="133" t="s">
        <v>145</v>
      </c>
      <c r="AT127" s="140" t="s">
        <v>70</v>
      </c>
      <c r="AU127" s="140" t="s">
        <v>71</v>
      </c>
      <c r="AY127" s="133" t="s">
        <v>130</v>
      </c>
      <c r="BK127" s="141">
        <f>SUM(BK128:BK130)</f>
        <v>0</v>
      </c>
    </row>
    <row r="128" spans="1:65" s="2" customFormat="1" ht="21.75" customHeight="1">
      <c r="A128" s="27"/>
      <c r="B128" s="144"/>
      <c r="C128" s="145" t="s">
        <v>79</v>
      </c>
      <c r="D128" s="145" t="s">
        <v>132</v>
      </c>
      <c r="E128" s="146"/>
      <c r="F128" s="147" t="s">
        <v>703</v>
      </c>
      <c r="G128" s="148" t="s">
        <v>704</v>
      </c>
      <c r="H128" s="149"/>
      <c r="I128" s="150"/>
      <c r="J128" s="150">
        <f>ROUND(I128*H128,2)</f>
        <v>0</v>
      </c>
      <c r="K128" s="151"/>
      <c r="L128" s="28"/>
      <c r="M128" s="152" t="s">
        <v>1</v>
      </c>
      <c r="N128" s="153" t="s">
        <v>37</v>
      </c>
      <c r="O128" s="154">
        <v>0</v>
      </c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R128" s="156" t="s">
        <v>705</v>
      </c>
      <c r="AT128" s="156" t="s">
        <v>132</v>
      </c>
      <c r="AU128" s="156" t="s">
        <v>79</v>
      </c>
      <c r="AY128" s="15" t="s">
        <v>130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5" t="s">
        <v>87</v>
      </c>
      <c r="BK128" s="157">
        <f>ROUND(I128*H128,2)</f>
        <v>0</v>
      </c>
      <c r="BL128" s="15" t="s">
        <v>705</v>
      </c>
      <c r="BM128" s="156" t="s">
        <v>706</v>
      </c>
    </row>
    <row r="129" spans="1:65" s="2" customFormat="1" ht="21.75" customHeight="1">
      <c r="A129" s="27"/>
      <c r="B129" s="144"/>
      <c r="C129" s="145" t="s">
        <v>87</v>
      </c>
      <c r="D129" s="145" t="s">
        <v>132</v>
      </c>
      <c r="E129" s="146"/>
      <c r="F129" s="147" t="s">
        <v>707</v>
      </c>
      <c r="G129" s="148" t="s">
        <v>704</v>
      </c>
      <c r="H129" s="149"/>
      <c r="I129" s="150"/>
      <c r="J129" s="150">
        <f>ROUND(I129*H129,2)</f>
        <v>0</v>
      </c>
      <c r="K129" s="151"/>
      <c r="L129" s="28"/>
      <c r="M129" s="152" t="s">
        <v>1</v>
      </c>
      <c r="N129" s="153" t="s">
        <v>37</v>
      </c>
      <c r="O129" s="154">
        <v>0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56" t="s">
        <v>705</v>
      </c>
      <c r="AT129" s="156" t="s">
        <v>132</v>
      </c>
      <c r="AU129" s="156" t="s">
        <v>79</v>
      </c>
      <c r="AY129" s="15" t="s">
        <v>130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5" t="s">
        <v>87</v>
      </c>
      <c r="BK129" s="157">
        <f>ROUND(I129*H129,2)</f>
        <v>0</v>
      </c>
      <c r="BL129" s="15" t="s">
        <v>705</v>
      </c>
      <c r="BM129" s="156" t="s">
        <v>708</v>
      </c>
    </row>
    <row r="130" spans="1:65" s="2" customFormat="1" ht="16.5" customHeight="1">
      <c r="A130" s="27"/>
      <c r="B130" s="144"/>
      <c r="C130" s="145" t="s">
        <v>140</v>
      </c>
      <c r="D130" s="145" t="s">
        <v>132</v>
      </c>
      <c r="E130" s="146"/>
      <c r="F130" s="147" t="s">
        <v>709</v>
      </c>
      <c r="G130" s="148" t="s">
        <v>704</v>
      </c>
      <c r="H130" s="149"/>
      <c r="I130" s="150"/>
      <c r="J130" s="150">
        <f>ROUND(I130*H130,2)</f>
        <v>0</v>
      </c>
      <c r="K130" s="151"/>
      <c r="L130" s="28"/>
      <c r="M130" s="176" t="s">
        <v>1</v>
      </c>
      <c r="N130" s="177" t="s">
        <v>37</v>
      </c>
      <c r="O130" s="178">
        <v>0</v>
      </c>
      <c r="P130" s="178">
        <f>O130*H130</f>
        <v>0</v>
      </c>
      <c r="Q130" s="178">
        <v>0</v>
      </c>
      <c r="R130" s="178">
        <f>Q130*H130</f>
        <v>0</v>
      </c>
      <c r="S130" s="178">
        <v>0</v>
      </c>
      <c r="T130" s="179">
        <f>S130*H130</f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R130" s="156" t="s">
        <v>705</v>
      </c>
      <c r="AT130" s="156" t="s">
        <v>132</v>
      </c>
      <c r="AU130" s="156" t="s">
        <v>79</v>
      </c>
      <c r="AY130" s="15" t="s">
        <v>130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5" t="s">
        <v>87</v>
      </c>
      <c r="BK130" s="157">
        <f>ROUND(I130*H130,2)</f>
        <v>0</v>
      </c>
      <c r="BL130" s="15" t="s">
        <v>705</v>
      </c>
      <c r="BM130" s="156" t="s">
        <v>710</v>
      </c>
    </row>
    <row r="131" spans="1:65" s="2" customFormat="1" ht="6.9" customHeight="1">
      <c r="A131" s="27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28"/>
      <c r="M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</row>
    <row r="134" spans="1:65">
      <c r="B134" s="223" t="s">
        <v>712</v>
      </c>
      <c r="C134" s="223"/>
      <c r="D134" s="223"/>
      <c r="E134" s="223"/>
      <c r="F134" s="223"/>
      <c r="G134" s="223"/>
      <c r="H134" s="223"/>
      <c r="I134" s="223"/>
      <c r="J134" s="223"/>
    </row>
    <row r="135" spans="1:65">
      <c r="B135" s="223"/>
      <c r="C135" s="223"/>
      <c r="D135" s="223"/>
      <c r="E135" s="223"/>
      <c r="F135" s="223"/>
      <c r="G135" s="223"/>
      <c r="H135" s="223"/>
      <c r="I135" s="223"/>
      <c r="J135" s="223"/>
    </row>
    <row r="136" spans="1:65">
      <c r="B136" s="223"/>
      <c r="C136" s="223"/>
      <c r="D136" s="223"/>
      <c r="E136" s="223"/>
      <c r="F136" s="223"/>
      <c r="G136" s="223"/>
      <c r="H136" s="223"/>
      <c r="I136" s="223"/>
      <c r="J136" s="223"/>
    </row>
    <row r="137" spans="1:65">
      <c r="B137" s="223"/>
      <c r="C137" s="223"/>
      <c r="D137" s="223"/>
      <c r="E137" s="223"/>
      <c r="F137" s="223"/>
      <c r="G137" s="223"/>
      <c r="H137" s="223"/>
      <c r="I137" s="223"/>
      <c r="J137" s="223"/>
    </row>
    <row r="138" spans="1:65">
      <c r="B138" s="223"/>
      <c r="C138" s="223"/>
      <c r="D138" s="223"/>
      <c r="E138" s="223"/>
      <c r="F138" s="223"/>
      <c r="G138" s="223"/>
      <c r="H138" s="223"/>
      <c r="I138" s="223"/>
      <c r="J138" s="223"/>
    </row>
    <row r="139" spans="1:65">
      <c r="B139" s="223"/>
      <c r="C139" s="223"/>
      <c r="D139" s="223"/>
      <c r="E139" s="223"/>
      <c r="F139" s="223"/>
      <c r="G139" s="223"/>
      <c r="H139" s="223"/>
      <c r="I139" s="223"/>
      <c r="J139" s="223"/>
    </row>
    <row r="142" spans="1:65">
      <c r="B142" s="223" t="s">
        <v>713</v>
      </c>
      <c r="C142" s="223"/>
      <c r="D142" s="223"/>
      <c r="E142" s="223"/>
      <c r="F142" s="223"/>
      <c r="G142" s="223"/>
      <c r="H142" s="223"/>
      <c r="I142" s="223"/>
      <c r="J142" s="223"/>
    </row>
    <row r="143" spans="1:65">
      <c r="B143" s="223"/>
      <c r="C143" s="223"/>
      <c r="D143" s="223"/>
      <c r="E143" s="223"/>
      <c r="F143" s="223"/>
      <c r="G143" s="223"/>
      <c r="H143" s="223"/>
      <c r="I143" s="223"/>
      <c r="J143" s="223"/>
    </row>
    <row r="144" spans="1:65">
      <c r="B144" s="223"/>
      <c r="C144" s="223"/>
      <c r="D144" s="223"/>
      <c r="E144" s="223"/>
      <c r="F144" s="223"/>
      <c r="G144" s="223"/>
      <c r="H144" s="223"/>
      <c r="I144" s="223"/>
      <c r="J144" s="223"/>
    </row>
    <row r="145" spans="2:10">
      <c r="B145" s="223"/>
      <c r="C145" s="223"/>
      <c r="D145" s="223"/>
      <c r="E145" s="223"/>
      <c r="F145" s="223"/>
      <c r="G145" s="223"/>
      <c r="H145" s="223"/>
      <c r="I145" s="223"/>
      <c r="J145" s="223"/>
    </row>
    <row r="149" spans="2:10">
      <c r="B149" s="223" t="s">
        <v>714</v>
      </c>
      <c r="C149" s="223"/>
      <c r="D149" s="223"/>
      <c r="E149" s="223"/>
      <c r="F149" s="223"/>
      <c r="G149" s="223"/>
      <c r="H149" s="223"/>
      <c r="I149" s="223"/>
      <c r="J149" s="223"/>
    </row>
    <row r="150" spans="2:10">
      <c r="B150" s="223"/>
      <c r="C150" s="223"/>
      <c r="D150" s="223"/>
      <c r="E150" s="223"/>
      <c r="F150" s="223"/>
      <c r="G150" s="223"/>
      <c r="H150" s="223"/>
      <c r="I150" s="223"/>
      <c r="J150" s="223"/>
    </row>
    <row r="151" spans="2:10">
      <c r="B151" s="223"/>
      <c r="C151" s="223"/>
      <c r="D151" s="223"/>
      <c r="E151" s="223"/>
      <c r="F151" s="223"/>
      <c r="G151" s="223"/>
      <c r="H151" s="223"/>
      <c r="I151" s="223"/>
      <c r="J151" s="223"/>
    </row>
  </sheetData>
  <autoFilter ref="C118:K130" xr:uid="{00000000-0009-0000-0000-000006000000}"/>
  <mergeCells count="12">
    <mergeCell ref="B134:J139"/>
    <mergeCell ref="B142:J145"/>
    <mergeCell ref="B149:J151"/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SO-01 - Spevnená plocha p...</vt:lpstr>
      <vt:lpstr>SO-02.1, 02.2 - Architekt...</vt:lpstr>
      <vt:lpstr>S0-2.3 - Bleskozvod</vt:lpstr>
      <vt:lpstr>SO-03 - Oplotenie</vt:lpstr>
      <vt:lpstr>SO-04 - Dažďová kanalizác...</vt:lpstr>
      <vt:lpstr>ZS - Zariadenie staveniska</vt:lpstr>
      <vt:lpstr>'Rekapitulácia stavby'!Názvy_tlače</vt:lpstr>
      <vt:lpstr>'S0-2.3 - Bleskozvod'!Názvy_tlače</vt:lpstr>
      <vt:lpstr>'SO-01 - Spevnená plocha p...'!Názvy_tlače</vt:lpstr>
      <vt:lpstr>'SO-02.1, 02.2 - Architekt...'!Názvy_tlače</vt:lpstr>
      <vt:lpstr>'SO-03 - Oplotenie'!Názvy_tlače</vt:lpstr>
      <vt:lpstr>'SO-04 - Dažďová kanalizác...'!Názvy_tlače</vt:lpstr>
      <vt:lpstr>'ZS - Zariadenie staveniska'!Názvy_tlače</vt:lpstr>
      <vt:lpstr>'Rekapitulácia stavby'!Oblasť_tlače</vt:lpstr>
      <vt:lpstr>'S0-2.3 - Bleskozvod'!Oblasť_tlače</vt:lpstr>
      <vt:lpstr>'SO-01 - Spevnená plocha p...'!Oblasť_tlače</vt:lpstr>
      <vt:lpstr>'SO-02.1, 02.2 - Architekt...'!Oblasť_tlače</vt:lpstr>
      <vt:lpstr>'SO-03 - Oplotenie'!Oblasť_tlače</vt:lpstr>
      <vt:lpstr>'SO-04 - Dažďová kanalizác...'!Oblasť_tlače</vt:lpstr>
      <vt:lpstr>'ZS - Zariadenie staveniska'!Oblasť_tlače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DESKTOP-ADL3U9U\Róbert</dc:creator>
  <cp:lastModifiedBy>Lenovo</cp:lastModifiedBy>
  <cp:lastPrinted>2020-03-23T09:25:46Z</cp:lastPrinted>
  <dcterms:created xsi:type="dcterms:W3CDTF">2020-03-23T09:24:37Z</dcterms:created>
  <dcterms:modified xsi:type="dcterms:W3CDTF">2020-03-24T19:37:28Z</dcterms:modified>
</cp:coreProperties>
</file>