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8680" yWindow="-120" windowWidth="29040" windowHeight="15840"/>
  </bookViews>
  <sheets>
    <sheet name="Pokyny pro vyplnění" sheetId="11" r:id="rId1"/>
    <sheet name="Stavba" sheetId="1" r:id="rId2"/>
    <sheet name="VzorPolozky" sheetId="10" state="hidden" r:id="rId3"/>
    <sheet name="00 00 Naklady" sheetId="12" r:id="rId4"/>
    <sheet name="01 01 Pol" sheetId="13" r:id="rId5"/>
    <sheet name="02 02 Pol" sheetId="14" r:id="rId6"/>
    <sheet name="03 03 Pol" sheetId="15" r:id="rId7"/>
    <sheet name="04 04 Pol" sheetId="16" r:id="rId8"/>
    <sheet name="05 05 Pol" sheetId="17" r:id="rId9"/>
    <sheet name="06 06 Pol" sheetId="18" r:id="rId10"/>
  </sheets>
  <externalReferences>
    <externalReference r:id="rId11"/>
  </externalReferences>
  <definedNames>
    <definedName name="CelkemDPHVypocet" localSheetId="1">Stavba!$H$55</definedName>
    <definedName name="CenaCelkem">Stavba!$G$29</definedName>
    <definedName name="CenaCelkemBezDPH">Stavba!$G$28</definedName>
    <definedName name="CenaCelkemVypocet" localSheetId="1">Stavba!$I$55</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00 Naklady'!$1:$7</definedName>
    <definedName name="_xlnm.Print_Titles" localSheetId="4">'01 01 Pol'!$1:$7</definedName>
    <definedName name="_xlnm.Print_Titles" localSheetId="5">'02 02 Pol'!$1:$7</definedName>
    <definedName name="_xlnm.Print_Titles" localSheetId="6">'03 03 Pol'!$1:$7</definedName>
    <definedName name="_xlnm.Print_Titles" localSheetId="7">'04 04 Pol'!$1:$7</definedName>
    <definedName name="_xlnm.Print_Titles" localSheetId="8">'05 05 Pol'!$1:$7</definedName>
    <definedName name="_xlnm.Print_Titles" localSheetId="9">'06 06 Pol'!$1:$7</definedName>
    <definedName name="oadresa">Stavba!$D$6</definedName>
    <definedName name="Objednatel" localSheetId="1">Stavba!$D$5</definedName>
    <definedName name="Objekt" localSheetId="1">Stavba!$B$38</definedName>
    <definedName name="_xlnm.Print_Area" localSheetId="3">'00 00 Naklady'!$A$1:$X$65</definedName>
    <definedName name="_xlnm.Print_Area" localSheetId="4">'01 01 Pol'!$A$1:$X$137</definedName>
    <definedName name="_xlnm.Print_Area" localSheetId="5">'02 02 Pol'!$A$1:$X$126</definedName>
    <definedName name="_xlnm.Print_Area" localSheetId="6">'03 03 Pol'!$A$1:$X$221</definedName>
    <definedName name="_xlnm.Print_Area" localSheetId="7">'04 04 Pol'!$A$1:$X$314</definedName>
    <definedName name="_xlnm.Print_Area" localSheetId="8">'05 05 Pol'!$A$1:$X$46</definedName>
    <definedName name="_xlnm.Print_Area" localSheetId="9">'06 06 Pol'!$A$1:$X$419</definedName>
    <definedName name="_xlnm.Print_Area" localSheetId="1">Stavba!$A$1:$J$80</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Stavba!$F$55</definedName>
    <definedName name="ZakladDPHZakl">Stavba!$G$25</definedName>
    <definedName name="ZakladDPHZaklVypocet" localSheetId="1">Stavba!$G$55</definedName>
    <definedName name="ZaObjednatele">Stavba!$G$34</definedName>
    <definedName name="Zaokrouhleni">Stavba!$G$27</definedName>
    <definedName name="ZaZhotovitele">Stavba!$D$34</definedName>
    <definedName name="Zhotovitel">Stavba!$D$11:$G$11</definedName>
  </definedNames>
  <calcPr calcId="14562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79" i="1" l="1"/>
  <c r="I20" i="1" s="1"/>
  <c r="I78" i="1"/>
  <c r="I77" i="1"/>
  <c r="I76" i="1"/>
  <c r="I75" i="1"/>
  <c r="I74" i="1"/>
  <c r="I73" i="1"/>
  <c r="I72" i="1"/>
  <c r="I71" i="1"/>
  <c r="I70" i="1"/>
  <c r="I69" i="1"/>
  <c r="I68" i="1"/>
  <c r="I67" i="1"/>
  <c r="I66" i="1"/>
  <c r="I65" i="1"/>
  <c r="I64" i="1"/>
  <c r="I63" i="1"/>
  <c r="I62" i="1"/>
  <c r="G54" i="1"/>
  <c r="F54" i="1"/>
  <c r="G53" i="1"/>
  <c r="F53" i="1"/>
  <c r="G52" i="1"/>
  <c r="F52" i="1"/>
  <c r="H52" i="1" s="1"/>
  <c r="I52" i="1" s="1"/>
  <c r="G51" i="1"/>
  <c r="F51" i="1"/>
  <c r="G50" i="1"/>
  <c r="F50" i="1"/>
  <c r="G49" i="1"/>
  <c r="F49" i="1"/>
  <c r="G48" i="1"/>
  <c r="F48" i="1"/>
  <c r="G47" i="1"/>
  <c r="F47" i="1"/>
  <c r="G46" i="1"/>
  <c r="F46" i="1"/>
  <c r="G45" i="1"/>
  <c r="H45" i="1" s="1"/>
  <c r="I45" i="1" s="1"/>
  <c r="F45" i="1"/>
  <c r="G44" i="1"/>
  <c r="F44" i="1"/>
  <c r="G43" i="1"/>
  <c r="F43" i="1"/>
  <c r="G41" i="1"/>
  <c r="H41" i="1" s="1"/>
  <c r="I41" i="1" s="1"/>
  <c r="F41" i="1"/>
  <c r="G40" i="1"/>
  <c r="F40" i="1"/>
  <c r="G39" i="1"/>
  <c r="G55" i="1" s="1"/>
  <c r="G25" i="1" s="1"/>
  <c r="A25" i="1" s="1"/>
  <c r="A26" i="1" s="1"/>
  <c r="G26" i="1" s="1"/>
  <c r="F39" i="1"/>
  <c r="G418" i="18"/>
  <c r="BA412" i="18"/>
  <c r="BA65" i="18"/>
  <c r="BA50" i="18"/>
  <c r="BA33" i="18"/>
  <c r="BA30" i="18"/>
  <c r="G8" i="18"/>
  <c r="K8" i="18"/>
  <c r="O8" i="18"/>
  <c r="V8" i="18"/>
  <c r="G9" i="18"/>
  <c r="I9" i="18"/>
  <c r="I8" i="18" s="1"/>
  <c r="K9" i="18"/>
  <c r="M9" i="18"/>
  <c r="M8" i="18" s="1"/>
  <c r="O9" i="18"/>
  <c r="Q9" i="18"/>
  <c r="Q8" i="18" s="1"/>
  <c r="V9" i="18"/>
  <c r="G29" i="18"/>
  <c r="I29" i="18"/>
  <c r="K29" i="18"/>
  <c r="M29" i="18"/>
  <c r="O29" i="18"/>
  <c r="Q29" i="18"/>
  <c r="V29" i="18"/>
  <c r="G39" i="18"/>
  <c r="M39" i="18" s="1"/>
  <c r="I39" i="18"/>
  <c r="K39" i="18"/>
  <c r="K28" i="18" s="1"/>
  <c r="O39" i="18"/>
  <c r="O28" i="18" s="1"/>
  <c r="Q39" i="18"/>
  <c r="V39" i="18"/>
  <c r="V28" i="18" s="1"/>
  <c r="G49" i="18"/>
  <c r="I49" i="18"/>
  <c r="K49" i="18"/>
  <c r="M49" i="18"/>
  <c r="O49" i="18"/>
  <c r="Q49" i="18"/>
  <c r="V49" i="18"/>
  <c r="G54" i="18"/>
  <c r="M54" i="18" s="1"/>
  <c r="I54" i="18"/>
  <c r="K54" i="18"/>
  <c r="O54" i="18"/>
  <c r="Q54" i="18"/>
  <c r="V54" i="18"/>
  <c r="G64" i="18"/>
  <c r="I64" i="18"/>
  <c r="K64" i="18"/>
  <c r="M64" i="18"/>
  <c r="O64" i="18"/>
  <c r="Q64" i="18"/>
  <c r="V64" i="18"/>
  <c r="G69" i="18"/>
  <c r="M69" i="18" s="1"/>
  <c r="I69" i="18"/>
  <c r="K69" i="18"/>
  <c r="O69" i="18"/>
  <c r="Q69" i="18"/>
  <c r="V69" i="18"/>
  <c r="G75" i="18"/>
  <c r="I75" i="18"/>
  <c r="K75" i="18"/>
  <c r="M75" i="18"/>
  <c r="O75" i="18"/>
  <c r="Q75" i="18"/>
  <c r="V75" i="18"/>
  <c r="G82" i="18"/>
  <c r="M82" i="18" s="1"/>
  <c r="I82" i="18"/>
  <c r="K82" i="18"/>
  <c r="O82" i="18"/>
  <c r="Q82" i="18"/>
  <c r="V82" i="18"/>
  <c r="G88" i="18"/>
  <c r="I88" i="18"/>
  <c r="K88" i="18"/>
  <c r="K87" i="18" s="1"/>
  <c r="O88" i="18"/>
  <c r="O87" i="18" s="1"/>
  <c r="Q88" i="18"/>
  <c r="V88" i="18"/>
  <c r="V87" i="18" s="1"/>
  <c r="G95" i="18"/>
  <c r="I95" i="18"/>
  <c r="I87" i="18" s="1"/>
  <c r="K95" i="18"/>
  <c r="M95" i="18"/>
  <c r="O95" i="18"/>
  <c r="Q95" i="18"/>
  <c r="Q87" i="18" s="1"/>
  <c r="V95" i="18"/>
  <c r="G100" i="18"/>
  <c r="I100" i="18"/>
  <c r="K100" i="18"/>
  <c r="M100" i="18"/>
  <c r="O100" i="18"/>
  <c r="Q100" i="18"/>
  <c r="V100" i="18"/>
  <c r="G105" i="18"/>
  <c r="M105" i="18" s="1"/>
  <c r="I105" i="18"/>
  <c r="K105" i="18"/>
  <c r="K99" i="18" s="1"/>
  <c r="O105" i="18"/>
  <c r="O99" i="18" s="1"/>
  <c r="Q105" i="18"/>
  <c r="V105" i="18"/>
  <c r="V99" i="18" s="1"/>
  <c r="G109" i="18"/>
  <c r="I109" i="18"/>
  <c r="K109" i="18"/>
  <c r="M109" i="18"/>
  <c r="O109" i="18"/>
  <c r="Q109" i="18"/>
  <c r="V109" i="18"/>
  <c r="G113" i="18"/>
  <c r="M113" i="18" s="1"/>
  <c r="I113" i="18"/>
  <c r="K113" i="18"/>
  <c r="O113" i="18"/>
  <c r="Q113" i="18"/>
  <c r="V113" i="18"/>
  <c r="G117" i="18"/>
  <c r="I117" i="18"/>
  <c r="K117" i="18"/>
  <c r="M117" i="18"/>
  <c r="O117" i="18"/>
  <c r="Q117" i="18"/>
  <c r="V117" i="18"/>
  <c r="G121" i="18"/>
  <c r="M121" i="18" s="1"/>
  <c r="I121" i="18"/>
  <c r="K121" i="18"/>
  <c r="O121" i="18"/>
  <c r="Q121" i="18"/>
  <c r="V121" i="18"/>
  <c r="G126" i="18"/>
  <c r="I126" i="18"/>
  <c r="K126" i="18"/>
  <c r="M126" i="18"/>
  <c r="O126" i="18"/>
  <c r="Q126" i="18"/>
  <c r="V126" i="18"/>
  <c r="G131" i="18"/>
  <c r="M131" i="18" s="1"/>
  <c r="I131" i="18"/>
  <c r="K131" i="18"/>
  <c r="O131" i="18"/>
  <c r="Q131" i="18"/>
  <c r="V131" i="18"/>
  <c r="G135" i="18"/>
  <c r="I135" i="18"/>
  <c r="K135" i="18"/>
  <c r="M135" i="18"/>
  <c r="O135" i="18"/>
  <c r="Q135" i="18"/>
  <c r="V135" i="18"/>
  <c r="G139" i="18"/>
  <c r="M139" i="18" s="1"/>
  <c r="I139" i="18"/>
  <c r="K139" i="18"/>
  <c r="O139" i="18"/>
  <c r="Q139" i="18"/>
  <c r="V139" i="18"/>
  <c r="G143" i="18"/>
  <c r="I143" i="18"/>
  <c r="K143" i="18"/>
  <c r="M143" i="18"/>
  <c r="O143" i="18"/>
  <c r="Q143" i="18"/>
  <c r="V143" i="18"/>
  <c r="G147" i="18"/>
  <c r="M147" i="18" s="1"/>
  <c r="I147" i="18"/>
  <c r="K147" i="18"/>
  <c r="O147" i="18"/>
  <c r="Q147" i="18"/>
  <c r="V147" i="18"/>
  <c r="G151" i="18"/>
  <c r="I151" i="18"/>
  <c r="K151" i="18"/>
  <c r="M151" i="18"/>
  <c r="O151" i="18"/>
  <c r="Q151" i="18"/>
  <c r="V151" i="18"/>
  <c r="G155" i="18"/>
  <c r="M155" i="18" s="1"/>
  <c r="I155" i="18"/>
  <c r="K155" i="18"/>
  <c r="O155" i="18"/>
  <c r="Q155" i="18"/>
  <c r="V155" i="18"/>
  <c r="G159" i="18"/>
  <c r="I159" i="18"/>
  <c r="K159" i="18"/>
  <c r="M159" i="18"/>
  <c r="O159" i="18"/>
  <c r="Q159" i="18"/>
  <c r="V159" i="18"/>
  <c r="G163" i="18"/>
  <c r="M163" i="18" s="1"/>
  <c r="I163" i="18"/>
  <c r="K163" i="18"/>
  <c r="O163" i="18"/>
  <c r="Q163" i="18"/>
  <c r="V163" i="18"/>
  <c r="G168" i="18"/>
  <c r="I168" i="18"/>
  <c r="K168" i="18"/>
  <c r="M168" i="18"/>
  <c r="O168" i="18"/>
  <c r="Q168" i="18"/>
  <c r="V168" i="18"/>
  <c r="G170" i="18"/>
  <c r="M170" i="18" s="1"/>
  <c r="I170" i="18"/>
  <c r="K170" i="18"/>
  <c r="O170" i="18"/>
  <c r="Q170" i="18"/>
  <c r="V170" i="18"/>
  <c r="G174" i="18"/>
  <c r="I174" i="18"/>
  <c r="K174" i="18"/>
  <c r="M174" i="18"/>
  <c r="O174" i="18"/>
  <c r="Q174" i="18"/>
  <c r="V174" i="18"/>
  <c r="G178" i="18"/>
  <c r="M178" i="18" s="1"/>
  <c r="I178" i="18"/>
  <c r="K178" i="18"/>
  <c r="O178" i="18"/>
  <c r="Q178" i="18"/>
  <c r="V178" i="18"/>
  <c r="G183" i="18"/>
  <c r="I183" i="18"/>
  <c r="K183" i="18"/>
  <c r="M183" i="18"/>
  <c r="O183" i="18"/>
  <c r="Q183" i="18"/>
  <c r="V183" i="18"/>
  <c r="G188" i="18"/>
  <c r="M188" i="18" s="1"/>
  <c r="I188" i="18"/>
  <c r="K188" i="18"/>
  <c r="O188" i="18"/>
  <c r="Q188" i="18"/>
  <c r="V188" i="18"/>
  <c r="G192" i="18"/>
  <c r="I192" i="18"/>
  <c r="K192" i="18"/>
  <c r="M192" i="18"/>
  <c r="O192" i="18"/>
  <c r="Q192" i="18"/>
  <c r="V192" i="18"/>
  <c r="G198" i="18"/>
  <c r="M198" i="18" s="1"/>
  <c r="I198" i="18"/>
  <c r="K198" i="18"/>
  <c r="O198" i="18"/>
  <c r="Q198" i="18"/>
  <c r="V198" i="18"/>
  <c r="G202" i="18"/>
  <c r="I202" i="18"/>
  <c r="K202" i="18"/>
  <c r="M202" i="18"/>
  <c r="O202" i="18"/>
  <c r="Q202" i="18"/>
  <c r="V202" i="18"/>
  <c r="G207" i="18"/>
  <c r="M207" i="18" s="1"/>
  <c r="I207" i="18"/>
  <c r="K207" i="18"/>
  <c r="O207" i="18"/>
  <c r="Q207" i="18"/>
  <c r="V207" i="18"/>
  <c r="G211" i="18"/>
  <c r="I211" i="18"/>
  <c r="K211" i="18"/>
  <c r="M211" i="18"/>
  <c r="O211" i="18"/>
  <c r="Q211" i="18"/>
  <c r="V211" i="18"/>
  <c r="G215" i="18"/>
  <c r="M215" i="18" s="1"/>
  <c r="I215" i="18"/>
  <c r="K215" i="18"/>
  <c r="O215" i="18"/>
  <c r="Q215" i="18"/>
  <c r="V215" i="18"/>
  <c r="G220" i="18"/>
  <c r="I220" i="18"/>
  <c r="K220" i="18"/>
  <c r="M220" i="18"/>
  <c r="O220" i="18"/>
  <c r="Q220" i="18"/>
  <c r="V220" i="18"/>
  <c r="G225" i="18"/>
  <c r="M225" i="18" s="1"/>
  <c r="I225" i="18"/>
  <c r="K225" i="18"/>
  <c r="O225" i="18"/>
  <c r="Q225" i="18"/>
  <c r="V225" i="18"/>
  <c r="G231" i="18"/>
  <c r="I231" i="18"/>
  <c r="K231" i="18"/>
  <c r="M231" i="18"/>
  <c r="O231" i="18"/>
  <c r="Q231" i="18"/>
  <c r="V231" i="18"/>
  <c r="G235" i="18"/>
  <c r="M235" i="18" s="1"/>
  <c r="I235" i="18"/>
  <c r="K235" i="18"/>
  <c r="O235" i="18"/>
  <c r="Q235" i="18"/>
  <c r="V235" i="18"/>
  <c r="G241" i="18"/>
  <c r="I241" i="18"/>
  <c r="K241" i="18"/>
  <c r="M241" i="18"/>
  <c r="O241" i="18"/>
  <c r="Q241" i="18"/>
  <c r="V241" i="18"/>
  <c r="G246" i="18"/>
  <c r="M246" i="18" s="1"/>
  <c r="I246" i="18"/>
  <c r="K246" i="18"/>
  <c r="O246" i="18"/>
  <c r="Q246" i="18"/>
  <c r="V246" i="18"/>
  <c r="G251" i="18"/>
  <c r="I251" i="18"/>
  <c r="K251" i="18"/>
  <c r="M251" i="18"/>
  <c r="O251" i="18"/>
  <c r="Q251" i="18"/>
  <c r="V251" i="18"/>
  <c r="G256" i="18"/>
  <c r="M256" i="18" s="1"/>
  <c r="I256" i="18"/>
  <c r="K256" i="18"/>
  <c r="O256" i="18"/>
  <c r="Q256" i="18"/>
  <c r="V256" i="18"/>
  <c r="G265" i="18"/>
  <c r="I265" i="18"/>
  <c r="K265" i="18"/>
  <c r="O265" i="18"/>
  <c r="O264" i="18" s="1"/>
  <c r="Q265" i="18"/>
  <c r="V265" i="18"/>
  <c r="V264" i="18" s="1"/>
  <c r="G275" i="18"/>
  <c r="I275" i="18"/>
  <c r="I264" i="18" s="1"/>
  <c r="K275" i="18"/>
  <c r="M275" i="18"/>
  <c r="O275" i="18"/>
  <c r="Q275" i="18"/>
  <c r="Q264" i="18" s="1"/>
  <c r="V275" i="18"/>
  <c r="G283" i="18"/>
  <c r="M283" i="18" s="1"/>
  <c r="I283" i="18"/>
  <c r="K283" i="18"/>
  <c r="O283" i="18"/>
  <c r="Q283" i="18"/>
  <c r="V283" i="18"/>
  <c r="G293" i="18"/>
  <c r="I293" i="18"/>
  <c r="K293" i="18"/>
  <c r="M293" i="18"/>
  <c r="O293" i="18"/>
  <c r="Q293" i="18"/>
  <c r="V293" i="18"/>
  <c r="G299" i="18"/>
  <c r="I299" i="18"/>
  <c r="K299" i="18"/>
  <c r="M299" i="18"/>
  <c r="O299" i="18"/>
  <c r="Q299" i="18"/>
  <c r="V299" i="18"/>
  <c r="G301" i="18"/>
  <c r="M301" i="18" s="1"/>
  <c r="I301" i="18"/>
  <c r="K301" i="18"/>
  <c r="K298" i="18" s="1"/>
  <c r="O301" i="18"/>
  <c r="O298" i="18" s="1"/>
  <c r="Q301" i="18"/>
  <c r="V301" i="18"/>
  <c r="V298" i="18" s="1"/>
  <c r="G303" i="18"/>
  <c r="I303" i="18"/>
  <c r="K303" i="18"/>
  <c r="M303" i="18"/>
  <c r="O303" i="18"/>
  <c r="Q303" i="18"/>
  <c r="V303" i="18"/>
  <c r="G305" i="18"/>
  <c r="M305" i="18" s="1"/>
  <c r="I305" i="18"/>
  <c r="K305" i="18"/>
  <c r="O305" i="18"/>
  <c r="Q305" i="18"/>
  <c r="V305" i="18"/>
  <c r="G307" i="18"/>
  <c r="I307" i="18"/>
  <c r="K307" i="18"/>
  <c r="M307" i="18"/>
  <c r="O307" i="18"/>
  <c r="Q307" i="18"/>
  <c r="V307" i="18"/>
  <c r="G310" i="18"/>
  <c r="I310" i="18"/>
  <c r="K310" i="18"/>
  <c r="M310" i="18"/>
  <c r="O310" i="18"/>
  <c r="Q310" i="18"/>
  <c r="V310" i="18"/>
  <c r="G317" i="18"/>
  <c r="M317" i="18" s="1"/>
  <c r="I317" i="18"/>
  <c r="K317" i="18"/>
  <c r="K309" i="18" s="1"/>
  <c r="O317" i="18"/>
  <c r="O309" i="18" s="1"/>
  <c r="Q317" i="18"/>
  <c r="V317" i="18"/>
  <c r="V309" i="18" s="1"/>
  <c r="G321" i="18"/>
  <c r="I321" i="18"/>
  <c r="K321" i="18"/>
  <c r="M321" i="18"/>
  <c r="O321" i="18"/>
  <c r="Q321" i="18"/>
  <c r="V321" i="18"/>
  <c r="G325" i="18"/>
  <c r="M325" i="18" s="1"/>
  <c r="I325" i="18"/>
  <c r="K325" i="18"/>
  <c r="O325" i="18"/>
  <c r="Q325" i="18"/>
  <c r="V325" i="18"/>
  <c r="I336" i="18"/>
  <c r="Q336" i="18"/>
  <c r="G337" i="18"/>
  <c r="I337" i="18"/>
  <c r="K337" i="18"/>
  <c r="K336" i="18" s="1"/>
  <c r="O337" i="18"/>
  <c r="O336" i="18" s="1"/>
  <c r="Q337" i="18"/>
  <c r="V337" i="18"/>
  <c r="V336" i="18" s="1"/>
  <c r="G343" i="18"/>
  <c r="I343" i="18"/>
  <c r="K343" i="18"/>
  <c r="K342" i="18" s="1"/>
  <c r="O343" i="18"/>
  <c r="O342" i="18" s="1"/>
  <c r="Q343" i="18"/>
  <c r="V343" i="18"/>
  <c r="V342" i="18" s="1"/>
  <c r="G345" i="18"/>
  <c r="I345" i="18"/>
  <c r="I342" i="18" s="1"/>
  <c r="K345" i="18"/>
  <c r="M345" i="18"/>
  <c r="O345" i="18"/>
  <c r="Q345" i="18"/>
  <c r="Q342" i="18" s="1"/>
  <c r="V345" i="18"/>
  <c r="G348" i="18"/>
  <c r="I348" i="18"/>
  <c r="K348" i="18"/>
  <c r="M348" i="18"/>
  <c r="O348" i="18"/>
  <c r="Q348" i="18"/>
  <c r="V348" i="18"/>
  <c r="G350" i="18"/>
  <c r="M350" i="18" s="1"/>
  <c r="I350" i="18"/>
  <c r="K350" i="18"/>
  <c r="K347" i="18" s="1"/>
  <c r="O350" i="18"/>
  <c r="O347" i="18" s="1"/>
  <c r="Q350" i="18"/>
  <c r="V350" i="18"/>
  <c r="V347" i="18" s="1"/>
  <c r="G352" i="18"/>
  <c r="I352" i="18"/>
  <c r="K352" i="18"/>
  <c r="M352" i="18"/>
  <c r="O352" i="18"/>
  <c r="Q352" i="18"/>
  <c r="V352" i="18"/>
  <c r="G354" i="18"/>
  <c r="M354" i="18" s="1"/>
  <c r="I354" i="18"/>
  <c r="K354" i="18"/>
  <c r="O354" i="18"/>
  <c r="Q354" i="18"/>
  <c r="V354" i="18"/>
  <c r="G356" i="18"/>
  <c r="I356" i="18"/>
  <c r="K356" i="18"/>
  <c r="M356" i="18"/>
  <c r="O356" i="18"/>
  <c r="Q356" i="18"/>
  <c r="V356" i="18"/>
  <c r="G358" i="18"/>
  <c r="M358" i="18" s="1"/>
  <c r="I358" i="18"/>
  <c r="K358" i="18"/>
  <c r="O358" i="18"/>
  <c r="Q358" i="18"/>
  <c r="V358" i="18"/>
  <c r="G360" i="18"/>
  <c r="I360" i="18"/>
  <c r="K360" i="18"/>
  <c r="M360" i="18"/>
  <c r="O360" i="18"/>
  <c r="Q360" i="18"/>
  <c r="V360" i="18"/>
  <c r="G362" i="18"/>
  <c r="M362" i="18" s="1"/>
  <c r="I362" i="18"/>
  <c r="K362" i="18"/>
  <c r="O362" i="18"/>
  <c r="Q362" i="18"/>
  <c r="V362" i="18"/>
  <c r="G365" i="18"/>
  <c r="I365" i="18"/>
  <c r="K365" i="18"/>
  <c r="O365" i="18"/>
  <c r="Q365" i="18"/>
  <c r="V365" i="18"/>
  <c r="G367" i="18"/>
  <c r="I367" i="18"/>
  <c r="I364" i="18" s="1"/>
  <c r="K367" i="18"/>
  <c r="M367" i="18"/>
  <c r="O367" i="18"/>
  <c r="Q367" i="18"/>
  <c r="Q364" i="18" s="1"/>
  <c r="V367" i="18"/>
  <c r="G369" i="18"/>
  <c r="M369" i="18" s="1"/>
  <c r="I369" i="18"/>
  <c r="K369" i="18"/>
  <c r="O369" i="18"/>
  <c r="Q369" i="18"/>
  <c r="V369" i="18"/>
  <c r="G371" i="18"/>
  <c r="I371" i="18"/>
  <c r="K371" i="18"/>
  <c r="M371" i="18"/>
  <c r="O371" i="18"/>
  <c r="Q371" i="18"/>
  <c r="V371" i="18"/>
  <c r="G373" i="18"/>
  <c r="M373" i="18" s="1"/>
  <c r="I373" i="18"/>
  <c r="K373" i="18"/>
  <c r="O373" i="18"/>
  <c r="Q373" i="18"/>
  <c r="V373" i="18"/>
  <c r="G375" i="18"/>
  <c r="I375" i="18"/>
  <c r="K375" i="18"/>
  <c r="M375" i="18"/>
  <c r="O375" i="18"/>
  <c r="Q375" i="18"/>
  <c r="V375" i="18"/>
  <c r="G377" i="18"/>
  <c r="M377" i="18" s="1"/>
  <c r="I377" i="18"/>
  <c r="K377" i="18"/>
  <c r="O377" i="18"/>
  <c r="Q377" i="18"/>
  <c r="V377" i="18"/>
  <c r="G379" i="18"/>
  <c r="I379" i="18"/>
  <c r="K379" i="18"/>
  <c r="M379" i="18"/>
  <c r="O379" i="18"/>
  <c r="Q379" i="18"/>
  <c r="V379" i="18"/>
  <c r="G381" i="18"/>
  <c r="M381" i="18" s="1"/>
  <c r="I381" i="18"/>
  <c r="K381" i="18"/>
  <c r="O381" i="18"/>
  <c r="Q381" i="18"/>
  <c r="V381" i="18"/>
  <c r="G383" i="18"/>
  <c r="I383" i="18"/>
  <c r="K383" i="18"/>
  <c r="M383" i="18"/>
  <c r="O383" i="18"/>
  <c r="Q383" i="18"/>
  <c r="V383" i="18"/>
  <c r="G385" i="18"/>
  <c r="M385" i="18" s="1"/>
  <c r="I385" i="18"/>
  <c r="K385" i="18"/>
  <c r="O385" i="18"/>
  <c r="Q385" i="18"/>
  <c r="V385" i="18"/>
  <c r="G387" i="18"/>
  <c r="I387" i="18"/>
  <c r="K387" i="18"/>
  <c r="M387" i="18"/>
  <c r="O387" i="18"/>
  <c r="Q387" i="18"/>
  <c r="V387" i="18"/>
  <c r="G389" i="18"/>
  <c r="M389" i="18" s="1"/>
  <c r="I389" i="18"/>
  <c r="K389" i="18"/>
  <c r="O389" i="18"/>
  <c r="Q389" i="18"/>
  <c r="V389" i="18"/>
  <c r="G391" i="18"/>
  <c r="I391" i="18"/>
  <c r="K391" i="18"/>
  <c r="M391" i="18"/>
  <c r="O391" i="18"/>
  <c r="Q391" i="18"/>
  <c r="V391" i="18"/>
  <c r="G394" i="18"/>
  <c r="I394" i="18"/>
  <c r="K394" i="18"/>
  <c r="M394" i="18"/>
  <c r="O394" i="18"/>
  <c r="Q394" i="18"/>
  <c r="V394" i="18"/>
  <c r="G400" i="18"/>
  <c r="M400" i="18" s="1"/>
  <c r="I400" i="18"/>
  <c r="K400" i="18"/>
  <c r="K393" i="18" s="1"/>
  <c r="O400" i="18"/>
  <c r="O393" i="18" s="1"/>
  <c r="Q400" i="18"/>
  <c r="V400" i="18"/>
  <c r="V393" i="18" s="1"/>
  <c r="G405" i="18"/>
  <c r="I405" i="18"/>
  <c r="K405" i="18"/>
  <c r="M405" i="18"/>
  <c r="O405" i="18"/>
  <c r="Q405" i="18"/>
  <c r="V405" i="18"/>
  <c r="G411" i="18"/>
  <c r="M411" i="18" s="1"/>
  <c r="I411" i="18"/>
  <c r="K411" i="18"/>
  <c r="O411" i="18"/>
  <c r="Q411" i="18"/>
  <c r="V411" i="18"/>
  <c r="AE418" i="18"/>
  <c r="AF418" i="18"/>
  <c r="G45" i="17"/>
  <c r="BA35" i="17"/>
  <c r="BA31" i="17"/>
  <c r="BA30" i="17"/>
  <c r="G8" i="17"/>
  <c r="K8" i="17"/>
  <c r="O8" i="17"/>
  <c r="V8" i="17"/>
  <c r="G9" i="17"/>
  <c r="I9" i="17"/>
  <c r="I8" i="17" s="1"/>
  <c r="K9" i="17"/>
  <c r="M9" i="17"/>
  <c r="M8" i="17" s="1"/>
  <c r="O9" i="17"/>
  <c r="Q9" i="17"/>
  <c r="Q8" i="17" s="1"/>
  <c r="V9" i="17"/>
  <c r="G29" i="17"/>
  <c r="I29" i="17"/>
  <c r="I28" i="17" s="1"/>
  <c r="K29" i="17"/>
  <c r="M29" i="17"/>
  <c r="O29" i="17"/>
  <c r="Q29" i="17"/>
  <c r="Q28" i="17" s="1"/>
  <c r="V29" i="17"/>
  <c r="G34" i="17"/>
  <c r="M34" i="17" s="1"/>
  <c r="I34" i="17"/>
  <c r="K34" i="17"/>
  <c r="K28" i="17" s="1"/>
  <c r="O34" i="17"/>
  <c r="O28" i="17" s="1"/>
  <c r="Q34" i="17"/>
  <c r="V34" i="17"/>
  <c r="V28" i="17" s="1"/>
  <c r="G38" i="17"/>
  <c r="I38" i="17"/>
  <c r="K38" i="17"/>
  <c r="M38" i="17"/>
  <c r="O38" i="17"/>
  <c r="Q38" i="17"/>
  <c r="V38" i="17"/>
  <c r="G41" i="17"/>
  <c r="M41" i="17" s="1"/>
  <c r="I41" i="17"/>
  <c r="K41" i="17"/>
  <c r="O41" i="17"/>
  <c r="Q41" i="17"/>
  <c r="V41" i="17"/>
  <c r="AE45" i="17"/>
  <c r="AF45" i="17"/>
  <c r="G308" i="16"/>
  <c r="BA302" i="16"/>
  <c r="BA242" i="16"/>
  <c r="BA236" i="16"/>
  <c r="BA221" i="16"/>
  <c r="BA61" i="16"/>
  <c r="BA30" i="16"/>
  <c r="G8" i="16"/>
  <c r="K8" i="16"/>
  <c r="O8" i="16"/>
  <c r="V8" i="16"/>
  <c r="G9" i="16"/>
  <c r="I9" i="16"/>
  <c r="I8" i="16" s="1"/>
  <c r="K9" i="16"/>
  <c r="M9" i="16"/>
  <c r="M8" i="16" s="1"/>
  <c r="O9" i="16"/>
  <c r="Q9" i="16"/>
  <c r="Q8" i="16" s="1"/>
  <c r="V9" i="16"/>
  <c r="G29" i="16"/>
  <c r="I29" i="16"/>
  <c r="I28" i="16" s="1"/>
  <c r="K29" i="16"/>
  <c r="M29" i="16"/>
  <c r="O29" i="16"/>
  <c r="Q29" i="16"/>
  <c r="Q28" i="16" s="1"/>
  <c r="V29" i="16"/>
  <c r="G38" i="16"/>
  <c r="G28" i="16" s="1"/>
  <c r="I38" i="16"/>
  <c r="K38" i="16"/>
  <c r="K28" i="16" s="1"/>
  <c r="O38" i="16"/>
  <c r="O28" i="16" s="1"/>
  <c r="Q38" i="16"/>
  <c r="V38" i="16"/>
  <c r="V28" i="16" s="1"/>
  <c r="G46" i="16"/>
  <c r="I46" i="16"/>
  <c r="K46" i="16"/>
  <c r="M46" i="16"/>
  <c r="O46" i="16"/>
  <c r="Q46" i="16"/>
  <c r="V46" i="16"/>
  <c r="G53" i="16"/>
  <c r="M53" i="16" s="1"/>
  <c r="I53" i="16"/>
  <c r="K53" i="16"/>
  <c r="O53" i="16"/>
  <c r="Q53" i="16"/>
  <c r="V53" i="16"/>
  <c r="G60" i="16"/>
  <c r="I60" i="16"/>
  <c r="K60" i="16"/>
  <c r="M60" i="16"/>
  <c r="O60" i="16"/>
  <c r="Q60" i="16"/>
  <c r="V60" i="16"/>
  <c r="G67" i="16"/>
  <c r="M67" i="16" s="1"/>
  <c r="I67" i="16"/>
  <c r="K67" i="16"/>
  <c r="O67" i="16"/>
  <c r="Q67" i="16"/>
  <c r="V67" i="16"/>
  <c r="G73" i="16"/>
  <c r="I73" i="16"/>
  <c r="K73" i="16"/>
  <c r="M73" i="16"/>
  <c r="O73" i="16"/>
  <c r="Q73" i="16"/>
  <c r="V73" i="16"/>
  <c r="G83" i="16"/>
  <c r="M83" i="16" s="1"/>
  <c r="I83" i="16"/>
  <c r="K83" i="16"/>
  <c r="O83" i="16"/>
  <c r="Q83" i="16"/>
  <c r="V83" i="16"/>
  <c r="G91" i="16"/>
  <c r="I91" i="16"/>
  <c r="K91" i="16"/>
  <c r="M91" i="16"/>
  <c r="O91" i="16"/>
  <c r="Q91" i="16"/>
  <c r="V91" i="16"/>
  <c r="G98" i="16"/>
  <c r="K98" i="16"/>
  <c r="O98" i="16"/>
  <c r="V98" i="16"/>
  <c r="G99" i="16"/>
  <c r="I99" i="16"/>
  <c r="I98" i="16" s="1"/>
  <c r="K99" i="16"/>
  <c r="M99" i="16"/>
  <c r="M98" i="16" s="1"/>
  <c r="O99" i="16"/>
  <c r="Q99" i="16"/>
  <c r="Q98" i="16" s="1"/>
  <c r="V99" i="16"/>
  <c r="G104" i="16"/>
  <c r="K104" i="16"/>
  <c r="O104" i="16"/>
  <c r="V104" i="16"/>
  <c r="G105" i="16"/>
  <c r="I105" i="16"/>
  <c r="I104" i="16" s="1"/>
  <c r="K105" i="16"/>
  <c r="M105" i="16"/>
  <c r="M104" i="16" s="1"/>
  <c r="O105" i="16"/>
  <c r="Q105" i="16"/>
  <c r="Q104" i="16" s="1"/>
  <c r="V105" i="16"/>
  <c r="G110" i="16"/>
  <c r="I110" i="16"/>
  <c r="I109" i="16" s="1"/>
  <c r="K110" i="16"/>
  <c r="M110" i="16"/>
  <c r="O110" i="16"/>
  <c r="Q110" i="16"/>
  <c r="Q109" i="16" s="1"/>
  <c r="V110" i="16"/>
  <c r="G132" i="16"/>
  <c r="G109" i="16" s="1"/>
  <c r="I132" i="16"/>
  <c r="K132" i="16"/>
  <c r="K109" i="16" s="1"/>
  <c r="O132" i="16"/>
  <c r="O109" i="16" s="1"/>
  <c r="Q132" i="16"/>
  <c r="V132" i="16"/>
  <c r="V109" i="16" s="1"/>
  <c r="G154" i="16"/>
  <c r="I154" i="16"/>
  <c r="K154" i="16"/>
  <c r="M154" i="16"/>
  <c r="O154" i="16"/>
  <c r="Q154" i="16"/>
  <c r="V154" i="16"/>
  <c r="G176" i="16"/>
  <c r="M176" i="16" s="1"/>
  <c r="I176" i="16"/>
  <c r="K176" i="16"/>
  <c r="O176" i="16"/>
  <c r="Q176" i="16"/>
  <c r="V176" i="16"/>
  <c r="G198" i="16"/>
  <c r="I198" i="16"/>
  <c r="K198" i="16"/>
  <c r="M198" i="16"/>
  <c r="O198" i="16"/>
  <c r="Q198" i="16"/>
  <c r="V198" i="16"/>
  <c r="G220" i="16"/>
  <c r="M220" i="16" s="1"/>
  <c r="I220" i="16"/>
  <c r="K220" i="16"/>
  <c r="O220" i="16"/>
  <c r="Q220" i="16"/>
  <c r="V220" i="16"/>
  <c r="G225" i="16"/>
  <c r="I225" i="16"/>
  <c r="K225" i="16"/>
  <c r="M225" i="16"/>
  <c r="O225" i="16"/>
  <c r="Q225" i="16"/>
  <c r="V225" i="16"/>
  <c r="G235" i="16"/>
  <c r="M235" i="16" s="1"/>
  <c r="I235" i="16"/>
  <c r="K235" i="16"/>
  <c r="O235" i="16"/>
  <c r="Q235" i="16"/>
  <c r="V235" i="16"/>
  <c r="G241" i="16"/>
  <c r="I241" i="16"/>
  <c r="K241" i="16"/>
  <c r="M241" i="16"/>
  <c r="O241" i="16"/>
  <c r="Q241" i="16"/>
  <c r="V241" i="16"/>
  <c r="G247" i="16"/>
  <c r="M247" i="16" s="1"/>
  <c r="I247" i="16"/>
  <c r="K247" i="16"/>
  <c r="O247" i="16"/>
  <c r="Q247" i="16"/>
  <c r="V247" i="16"/>
  <c r="G270" i="16"/>
  <c r="I270" i="16"/>
  <c r="K270" i="16"/>
  <c r="M270" i="16"/>
  <c r="O270" i="16"/>
  <c r="Q270" i="16"/>
  <c r="V270" i="16"/>
  <c r="G274" i="16"/>
  <c r="M274" i="16" s="1"/>
  <c r="I274" i="16"/>
  <c r="K274" i="16"/>
  <c r="O274" i="16"/>
  <c r="Q274" i="16"/>
  <c r="V274" i="16"/>
  <c r="I276" i="16"/>
  <c r="Q276" i="16"/>
  <c r="G277" i="16"/>
  <c r="G276" i="16" s="1"/>
  <c r="I277" i="16"/>
  <c r="K277" i="16"/>
  <c r="K276" i="16" s="1"/>
  <c r="O277" i="16"/>
  <c r="O276" i="16" s="1"/>
  <c r="Q277" i="16"/>
  <c r="V277" i="16"/>
  <c r="V276" i="16" s="1"/>
  <c r="G284" i="16"/>
  <c r="G283" i="16" s="1"/>
  <c r="I284" i="16"/>
  <c r="K284" i="16"/>
  <c r="K283" i="16" s="1"/>
  <c r="O284" i="16"/>
  <c r="O283" i="16" s="1"/>
  <c r="Q284" i="16"/>
  <c r="V284" i="16"/>
  <c r="V283" i="16" s="1"/>
  <c r="G290" i="16"/>
  <c r="I290" i="16"/>
  <c r="I283" i="16" s="1"/>
  <c r="K290" i="16"/>
  <c r="M290" i="16"/>
  <c r="O290" i="16"/>
  <c r="Q290" i="16"/>
  <c r="Q283" i="16" s="1"/>
  <c r="V290" i="16"/>
  <c r="G295" i="16"/>
  <c r="M295" i="16" s="1"/>
  <c r="I295" i="16"/>
  <c r="K295" i="16"/>
  <c r="O295" i="16"/>
  <c r="Q295" i="16"/>
  <c r="V295" i="16"/>
  <c r="G301" i="16"/>
  <c r="I301" i="16"/>
  <c r="K301" i="16"/>
  <c r="M301" i="16"/>
  <c r="O301" i="16"/>
  <c r="Q301" i="16"/>
  <c r="V301" i="16"/>
  <c r="AE308" i="16"/>
  <c r="G215" i="15"/>
  <c r="BA209" i="15"/>
  <c r="BA178" i="15"/>
  <c r="BA177" i="15"/>
  <c r="BA138" i="15"/>
  <c r="BA76" i="15"/>
  <c r="G8" i="15"/>
  <c r="K8" i="15"/>
  <c r="O8" i="15"/>
  <c r="V8" i="15"/>
  <c r="G9" i="15"/>
  <c r="I9" i="15"/>
  <c r="I8" i="15" s="1"/>
  <c r="K9" i="15"/>
  <c r="M9" i="15"/>
  <c r="M8" i="15" s="1"/>
  <c r="O9" i="15"/>
  <c r="Q9" i="15"/>
  <c r="Q8" i="15" s="1"/>
  <c r="V9" i="15"/>
  <c r="G29" i="15"/>
  <c r="I29" i="15"/>
  <c r="I28" i="15" s="1"/>
  <c r="K29" i="15"/>
  <c r="M29" i="15"/>
  <c r="O29" i="15"/>
  <c r="Q29" i="15"/>
  <c r="Q28" i="15" s="1"/>
  <c r="V29" i="15"/>
  <c r="G36" i="15"/>
  <c r="M36" i="15" s="1"/>
  <c r="I36" i="15"/>
  <c r="K36" i="15"/>
  <c r="K28" i="15" s="1"/>
  <c r="O36" i="15"/>
  <c r="O28" i="15" s="1"/>
  <c r="Q36" i="15"/>
  <c r="V36" i="15"/>
  <c r="V28" i="15" s="1"/>
  <c r="G44" i="15"/>
  <c r="I44" i="15"/>
  <c r="K44" i="15"/>
  <c r="M44" i="15"/>
  <c r="O44" i="15"/>
  <c r="Q44" i="15"/>
  <c r="V44" i="15"/>
  <c r="G53" i="15"/>
  <c r="M53" i="15" s="1"/>
  <c r="I53" i="15"/>
  <c r="K53" i="15"/>
  <c r="O53" i="15"/>
  <c r="Q53" i="15"/>
  <c r="V53" i="15"/>
  <c r="G64" i="15"/>
  <c r="I64" i="15"/>
  <c r="K64" i="15"/>
  <c r="M64" i="15"/>
  <c r="O64" i="15"/>
  <c r="Q64" i="15"/>
  <c r="V64" i="15"/>
  <c r="G75" i="15"/>
  <c r="M75" i="15" s="1"/>
  <c r="I75" i="15"/>
  <c r="K75" i="15"/>
  <c r="O75" i="15"/>
  <c r="Q75" i="15"/>
  <c r="V75" i="15"/>
  <c r="G84" i="15"/>
  <c r="I84" i="15"/>
  <c r="K84" i="15"/>
  <c r="M84" i="15"/>
  <c r="O84" i="15"/>
  <c r="Q84" i="15"/>
  <c r="V84" i="15"/>
  <c r="G97" i="15"/>
  <c r="M97" i="15" s="1"/>
  <c r="I97" i="15"/>
  <c r="K97" i="15"/>
  <c r="O97" i="15"/>
  <c r="Q97" i="15"/>
  <c r="V97" i="15"/>
  <c r="G107" i="15"/>
  <c r="I107" i="15"/>
  <c r="K107" i="15"/>
  <c r="M107" i="15"/>
  <c r="O107" i="15"/>
  <c r="Q107" i="15"/>
  <c r="V107" i="15"/>
  <c r="G113" i="15"/>
  <c r="M113" i="15" s="1"/>
  <c r="I113" i="15"/>
  <c r="K113" i="15"/>
  <c r="O113" i="15"/>
  <c r="Q113" i="15"/>
  <c r="V113" i="15"/>
  <c r="G126" i="15"/>
  <c r="G125" i="15" s="1"/>
  <c r="I126" i="15"/>
  <c r="K126" i="15"/>
  <c r="K125" i="15" s="1"/>
  <c r="O126" i="15"/>
  <c r="O125" i="15" s="1"/>
  <c r="Q126" i="15"/>
  <c r="V126" i="15"/>
  <c r="V125" i="15" s="1"/>
  <c r="G131" i="15"/>
  <c r="I131" i="15"/>
  <c r="I125" i="15" s="1"/>
  <c r="K131" i="15"/>
  <c r="M131" i="15"/>
  <c r="O131" i="15"/>
  <c r="Q131" i="15"/>
  <c r="Q125" i="15" s="1"/>
  <c r="V131" i="15"/>
  <c r="G137" i="15"/>
  <c r="M137" i="15" s="1"/>
  <c r="I137" i="15"/>
  <c r="K137" i="15"/>
  <c r="O137" i="15"/>
  <c r="Q137" i="15"/>
  <c r="V137" i="15"/>
  <c r="G145" i="15"/>
  <c r="I145" i="15"/>
  <c r="K145" i="15"/>
  <c r="M145" i="15"/>
  <c r="O145" i="15"/>
  <c r="Q145" i="15"/>
  <c r="V145" i="15"/>
  <c r="G151" i="15"/>
  <c r="M151" i="15" s="1"/>
  <c r="I151" i="15"/>
  <c r="K151" i="15"/>
  <c r="O151" i="15"/>
  <c r="Q151" i="15"/>
  <c r="V151" i="15"/>
  <c r="G156" i="15"/>
  <c r="I156" i="15"/>
  <c r="K156" i="15"/>
  <c r="M156" i="15"/>
  <c r="O156" i="15"/>
  <c r="Q156" i="15"/>
  <c r="V156" i="15"/>
  <c r="G161" i="15"/>
  <c r="M161" i="15" s="1"/>
  <c r="I161" i="15"/>
  <c r="K161" i="15"/>
  <c r="O161" i="15"/>
  <c r="Q161" i="15"/>
  <c r="V161" i="15"/>
  <c r="G166" i="15"/>
  <c r="I166" i="15"/>
  <c r="K166" i="15"/>
  <c r="M166" i="15"/>
  <c r="O166" i="15"/>
  <c r="Q166" i="15"/>
  <c r="V166" i="15"/>
  <c r="G170" i="15"/>
  <c r="M170" i="15" s="1"/>
  <c r="I170" i="15"/>
  <c r="K170" i="15"/>
  <c r="O170" i="15"/>
  <c r="Q170" i="15"/>
  <c r="V170" i="15"/>
  <c r="G172" i="15"/>
  <c r="I172" i="15"/>
  <c r="K172" i="15"/>
  <c r="M172" i="15"/>
  <c r="O172" i="15"/>
  <c r="Q172" i="15"/>
  <c r="V172" i="15"/>
  <c r="G174" i="15"/>
  <c r="K174" i="15"/>
  <c r="O174" i="15"/>
  <c r="V174" i="15"/>
  <c r="G175" i="15"/>
  <c r="I175" i="15"/>
  <c r="I174" i="15" s="1"/>
  <c r="K175" i="15"/>
  <c r="M175" i="15"/>
  <c r="M174" i="15" s="1"/>
  <c r="O175" i="15"/>
  <c r="Q175" i="15"/>
  <c r="Q174" i="15" s="1"/>
  <c r="V175" i="15"/>
  <c r="G183" i="15"/>
  <c r="K183" i="15"/>
  <c r="O183" i="15"/>
  <c r="V183" i="15"/>
  <c r="G184" i="15"/>
  <c r="I184" i="15"/>
  <c r="I183" i="15" s="1"/>
  <c r="K184" i="15"/>
  <c r="M184" i="15"/>
  <c r="M183" i="15" s="1"/>
  <c r="O184" i="15"/>
  <c r="Q184" i="15"/>
  <c r="Q183" i="15" s="1"/>
  <c r="V184" i="15"/>
  <c r="G191" i="15"/>
  <c r="I191" i="15"/>
  <c r="I190" i="15" s="1"/>
  <c r="K191" i="15"/>
  <c r="M191" i="15"/>
  <c r="O191" i="15"/>
  <c r="Q191" i="15"/>
  <c r="Q190" i="15" s="1"/>
  <c r="V191" i="15"/>
  <c r="G197" i="15"/>
  <c r="M197" i="15" s="1"/>
  <c r="I197" i="15"/>
  <c r="K197" i="15"/>
  <c r="K190" i="15" s="1"/>
  <c r="O197" i="15"/>
  <c r="O190" i="15" s="1"/>
  <c r="Q197" i="15"/>
  <c r="V197" i="15"/>
  <c r="V190" i="15" s="1"/>
  <c r="G202" i="15"/>
  <c r="I202" i="15"/>
  <c r="K202" i="15"/>
  <c r="M202" i="15"/>
  <c r="O202" i="15"/>
  <c r="Q202" i="15"/>
  <c r="V202" i="15"/>
  <c r="G208" i="15"/>
  <c r="M208" i="15" s="1"/>
  <c r="I208" i="15"/>
  <c r="K208" i="15"/>
  <c r="O208" i="15"/>
  <c r="Q208" i="15"/>
  <c r="V208" i="15"/>
  <c r="AE215" i="15"/>
  <c r="AF215" i="15"/>
  <c r="G120" i="14"/>
  <c r="BA114" i="14"/>
  <c r="BA79" i="14"/>
  <c r="BA78" i="14"/>
  <c r="G8" i="14"/>
  <c r="K8" i="14"/>
  <c r="O8" i="14"/>
  <c r="V8" i="14"/>
  <c r="G9" i="14"/>
  <c r="I9" i="14"/>
  <c r="I8" i="14" s="1"/>
  <c r="K9" i="14"/>
  <c r="M9" i="14"/>
  <c r="M8" i="14" s="1"/>
  <c r="O9" i="14"/>
  <c r="Q9" i="14"/>
  <c r="Q8" i="14" s="1"/>
  <c r="V9" i="14"/>
  <c r="G28" i="14"/>
  <c r="K28" i="14"/>
  <c r="O28" i="14"/>
  <c r="V28" i="14"/>
  <c r="G29" i="14"/>
  <c r="I29" i="14"/>
  <c r="I28" i="14" s="1"/>
  <c r="K29" i="14"/>
  <c r="M29" i="14"/>
  <c r="M28" i="14" s="1"/>
  <c r="O29" i="14"/>
  <c r="Q29" i="14"/>
  <c r="Q28" i="14" s="1"/>
  <c r="V29" i="14"/>
  <c r="G35" i="14"/>
  <c r="K35" i="14"/>
  <c r="O35" i="14"/>
  <c r="V35" i="14"/>
  <c r="G36" i="14"/>
  <c r="I36" i="14"/>
  <c r="I35" i="14" s="1"/>
  <c r="K36" i="14"/>
  <c r="M36" i="14"/>
  <c r="M35" i="14" s="1"/>
  <c r="O36" i="14"/>
  <c r="Q36" i="14"/>
  <c r="Q35" i="14" s="1"/>
  <c r="V36" i="14"/>
  <c r="G42" i="14"/>
  <c r="I42" i="14"/>
  <c r="I41" i="14" s="1"/>
  <c r="K42" i="14"/>
  <c r="M42" i="14"/>
  <c r="O42" i="14"/>
  <c r="Q42" i="14"/>
  <c r="Q41" i="14" s="1"/>
  <c r="V42" i="14"/>
  <c r="G47" i="14"/>
  <c r="M47" i="14" s="1"/>
  <c r="I47" i="14"/>
  <c r="K47" i="14"/>
  <c r="K41" i="14" s="1"/>
  <c r="O47" i="14"/>
  <c r="O41" i="14" s="1"/>
  <c r="Q47" i="14"/>
  <c r="V47" i="14"/>
  <c r="V41" i="14" s="1"/>
  <c r="G52" i="14"/>
  <c r="I52" i="14"/>
  <c r="K52" i="14"/>
  <c r="M52" i="14"/>
  <c r="O52" i="14"/>
  <c r="Q52" i="14"/>
  <c r="V52" i="14"/>
  <c r="G56" i="14"/>
  <c r="M56" i="14" s="1"/>
  <c r="I56" i="14"/>
  <c r="K56" i="14"/>
  <c r="O56" i="14"/>
  <c r="Q56" i="14"/>
  <c r="V56" i="14"/>
  <c r="G61" i="14"/>
  <c r="I61" i="14"/>
  <c r="K61" i="14"/>
  <c r="M61" i="14"/>
  <c r="O61" i="14"/>
  <c r="Q61" i="14"/>
  <c r="V61" i="14"/>
  <c r="G65" i="14"/>
  <c r="M65" i="14" s="1"/>
  <c r="I65" i="14"/>
  <c r="K65" i="14"/>
  <c r="O65" i="14"/>
  <c r="Q65" i="14"/>
  <c r="V65" i="14"/>
  <c r="G69" i="14"/>
  <c r="I69" i="14"/>
  <c r="K69" i="14"/>
  <c r="M69" i="14"/>
  <c r="O69" i="14"/>
  <c r="Q69" i="14"/>
  <c r="V69" i="14"/>
  <c r="G71" i="14"/>
  <c r="M71" i="14" s="1"/>
  <c r="I71" i="14"/>
  <c r="K71" i="14"/>
  <c r="O71" i="14"/>
  <c r="Q71" i="14"/>
  <c r="V71" i="14"/>
  <c r="G73" i="14"/>
  <c r="I73" i="14"/>
  <c r="K73" i="14"/>
  <c r="M73" i="14"/>
  <c r="O73" i="14"/>
  <c r="Q73" i="14"/>
  <c r="V73" i="14"/>
  <c r="G76" i="14"/>
  <c r="I76" i="14"/>
  <c r="I75" i="14" s="1"/>
  <c r="K76" i="14"/>
  <c r="M76" i="14"/>
  <c r="O76" i="14"/>
  <c r="Q76" i="14"/>
  <c r="Q75" i="14" s="1"/>
  <c r="V76" i="14"/>
  <c r="G83" i="14"/>
  <c r="M83" i="14" s="1"/>
  <c r="I83" i="14"/>
  <c r="K83" i="14"/>
  <c r="K75" i="14" s="1"/>
  <c r="O83" i="14"/>
  <c r="O75" i="14" s="1"/>
  <c r="Q83" i="14"/>
  <c r="V83" i="14"/>
  <c r="V75" i="14" s="1"/>
  <c r="I88" i="14"/>
  <c r="Q88" i="14"/>
  <c r="G89" i="14"/>
  <c r="G88" i="14" s="1"/>
  <c r="I89" i="14"/>
  <c r="K89" i="14"/>
  <c r="K88" i="14" s="1"/>
  <c r="O89" i="14"/>
  <c r="O88" i="14" s="1"/>
  <c r="Q89" i="14"/>
  <c r="V89" i="14"/>
  <c r="V88" i="14" s="1"/>
  <c r="G96" i="14"/>
  <c r="G95" i="14" s="1"/>
  <c r="I96" i="14"/>
  <c r="K96" i="14"/>
  <c r="K95" i="14" s="1"/>
  <c r="O96" i="14"/>
  <c r="O95" i="14" s="1"/>
  <c r="Q96" i="14"/>
  <c r="V96" i="14"/>
  <c r="V95" i="14" s="1"/>
  <c r="G102" i="14"/>
  <c r="I102" i="14"/>
  <c r="I95" i="14" s="1"/>
  <c r="K102" i="14"/>
  <c r="M102" i="14"/>
  <c r="O102" i="14"/>
  <c r="Q102" i="14"/>
  <c r="Q95" i="14" s="1"/>
  <c r="V102" i="14"/>
  <c r="G107" i="14"/>
  <c r="M107" i="14" s="1"/>
  <c r="I107" i="14"/>
  <c r="K107" i="14"/>
  <c r="O107" i="14"/>
  <c r="Q107" i="14"/>
  <c r="V107" i="14"/>
  <c r="G113" i="14"/>
  <c r="I113" i="14"/>
  <c r="K113" i="14"/>
  <c r="M113" i="14"/>
  <c r="O113" i="14"/>
  <c r="Q113" i="14"/>
  <c r="V113" i="14"/>
  <c r="AE120" i="14"/>
  <c r="G131" i="13"/>
  <c r="BA125" i="13"/>
  <c r="BA89" i="13"/>
  <c r="BA88" i="13"/>
  <c r="BA87" i="13"/>
  <c r="BA85" i="13"/>
  <c r="BA84" i="13"/>
  <c r="BA83" i="13"/>
  <c r="G8" i="13"/>
  <c r="K8" i="13"/>
  <c r="O8" i="13"/>
  <c r="V8" i="13"/>
  <c r="G9" i="13"/>
  <c r="I9" i="13"/>
  <c r="I8" i="13" s="1"/>
  <c r="K9" i="13"/>
  <c r="M9" i="13"/>
  <c r="M8" i="13" s="1"/>
  <c r="O9" i="13"/>
  <c r="Q9" i="13"/>
  <c r="Q8" i="13" s="1"/>
  <c r="V9" i="13"/>
  <c r="G28" i="13"/>
  <c r="K28" i="13"/>
  <c r="O28" i="13"/>
  <c r="V28" i="13"/>
  <c r="G29" i="13"/>
  <c r="I29" i="13"/>
  <c r="I28" i="13" s="1"/>
  <c r="K29" i="13"/>
  <c r="M29" i="13"/>
  <c r="M28" i="13" s="1"/>
  <c r="O29" i="13"/>
  <c r="Q29" i="13"/>
  <c r="Q28" i="13" s="1"/>
  <c r="V29" i="13"/>
  <c r="G36" i="13"/>
  <c r="I36" i="13"/>
  <c r="I35" i="13" s="1"/>
  <c r="K36" i="13"/>
  <c r="M36" i="13"/>
  <c r="O36" i="13"/>
  <c r="Q36" i="13"/>
  <c r="Q35" i="13" s="1"/>
  <c r="V36" i="13"/>
  <c r="G41" i="13"/>
  <c r="M41" i="13" s="1"/>
  <c r="I41" i="13"/>
  <c r="K41" i="13"/>
  <c r="K35" i="13" s="1"/>
  <c r="O41" i="13"/>
  <c r="O35" i="13" s="1"/>
  <c r="Q41" i="13"/>
  <c r="V41" i="13"/>
  <c r="V35" i="13" s="1"/>
  <c r="G47" i="13"/>
  <c r="G46" i="13" s="1"/>
  <c r="I47" i="13"/>
  <c r="K47" i="13"/>
  <c r="K46" i="13" s="1"/>
  <c r="O47" i="13"/>
  <c r="O46" i="13" s="1"/>
  <c r="Q47" i="13"/>
  <c r="V47" i="13"/>
  <c r="V46" i="13" s="1"/>
  <c r="G52" i="13"/>
  <c r="I52" i="13"/>
  <c r="I46" i="13" s="1"/>
  <c r="K52" i="13"/>
  <c r="M52" i="13"/>
  <c r="O52" i="13"/>
  <c r="Q52" i="13"/>
  <c r="Q46" i="13" s="1"/>
  <c r="V52" i="13"/>
  <c r="G57" i="13"/>
  <c r="M57" i="13" s="1"/>
  <c r="I57" i="13"/>
  <c r="K57" i="13"/>
  <c r="O57" i="13"/>
  <c r="Q57" i="13"/>
  <c r="V57" i="13"/>
  <c r="G62" i="13"/>
  <c r="I62" i="13"/>
  <c r="K62" i="13"/>
  <c r="M62" i="13"/>
  <c r="O62" i="13"/>
  <c r="Q62" i="13"/>
  <c r="V62" i="13"/>
  <c r="G67" i="13"/>
  <c r="M67" i="13" s="1"/>
  <c r="I67" i="13"/>
  <c r="K67" i="13"/>
  <c r="O67" i="13"/>
  <c r="Q67" i="13"/>
  <c r="V67" i="13"/>
  <c r="G71" i="13"/>
  <c r="I71" i="13"/>
  <c r="K71" i="13"/>
  <c r="M71" i="13"/>
  <c r="O71" i="13"/>
  <c r="Q71" i="13"/>
  <c r="V71" i="13"/>
  <c r="G75" i="13"/>
  <c r="M75" i="13" s="1"/>
  <c r="I75" i="13"/>
  <c r="K75" i="13"/>
  <c r="O75" i="13"/>
  <c r="Q75" i="13"/>
  <c r="V75" i="13"/>
  <c r="G77" i="13"/>
  <c r="I77" i="13"/>
  <c r="K77" i="13"/>
  <c r="M77" i="13"/>
  <c r="O77" i="13"/>
  <c r="Q77" i="13"/>
  <c r="V77" i="13"/>
  <c r="G79" i="13"/>
  <c r="M79" i="13" s="1"/>
  <c r="I79" i="13"/>
  <c r="K79" i="13"/>
  <c r="O79" i="13"/>
  <c r="Q79" i="13"/>
  <c r="V79" i="13"/>
  <c r="G82" i="13"/>
  <c r="G81" i="13" s="1"/>
  <c r="I82" i="13"/>
  <c r="K82" i="13"/>
  <c r="K81" i="13" s="1"/>
  <c r="O82" i="13"/>
  <c r="O81" i="13" s="1"/>
  <c r="Q82" i="13"/>
  <c r="V82" i="13"/>
  <c r="V81" i="13" s="1"/>
  <c r="G94" i="13"/>
  <c r="I94" i="13"/>
  <c r="I81" i="13" s="1"/>
  <c r="K94" i="13"/>
  <c r="M94" i="13"/>
  <c r="O94" i="13"/>
  <c r="Q94" i="13"/>
  <c r="Q81" i="13" s="1"/>
  <c r="V94" i="13"/>
  <c r="G99" i="13"/>
  <c r="K99" i="13"/>
  <c r="O99" i="13"/>
  <c r="V99" i="13"/>
  <c r="G100" i="13"/>
  <c r="I100" i="13"/>
  <c r="I99" i="13" s="1"/>
  <c r="K100" i="13"/>
  <c r="M100" i="13"/>
  <c r="M99" i="13" s="1"/>
  <c r="O100" i="13"/>
  <c r="Q100" i="13"/>
  <c r="Q99" i="13" s="1"/>
  <c r="V100" i="13"/>
  <c r="G107" i="13"/>
  <c r="I107" i="13"/>
  <c r="I106" i="13" s="1"/>
  <c r="K107" i="13"/>
  <c r="M107" i="13"/>
  <c r="M106" i="13" s="1"/>
  <c r="O107" i="13"/>
  <c r="Q107" i="13"/>
  <c r="Q106" i="13" s="1"/>
  <c r="V107" i="13"/>
  <c r="G113" i="13"/>
  <c r="M113" i="13" s="1"/>
  <c r="I113" i="13"/>
  <c r="K113" i="13"/>
  <c r="K106" i="13" s="1"/>
  <c r="O113" i="13"/>
  <c r="O106" i="13" s="1"/>
  <c r="Q113" i="13"/>
  <c r="V113" i="13"/>
  <c r="V106" i="13" s="1"/>
  <c r="G118" i="13"/>
  <c r="I118" i="13"/>
  <c r="K118" i="13"/>
  <c r="M118" i="13"/>
  <c r="O118" i="13"/>
  <c r="Q118" i="13"/>
  <c r="V118" i="13"/>
  <c r="G124" i="13"/>
  <c r="M124" i="13" s="1"/>
  <c r="I124" i="13"/>
  <c r="K124" i="13"/>
  <c r="O124" i="13"/>
  <c r="Q124" i="13"/>
  <c r="V124" i="13"/>
  <c r="AE131" i="13"/>
  <c r="AF131" i="13"/>
  <c r="G64" i="12"/>
  <c r="BA61" i="12"/>
  <c r="BA57" i="12"/>
  <c r="BA54" i="12"/>
  <c r="BA34" i="12"/>
  <c r="BA31" i="12"/>
  <c r="BA28" i="12"/>
  <c r="BA22" i="12"/>
  <c r="BA18" i="12"/>
  <c r="BA11" i="12"/>
  <c r="G9" i="12"/>
  <c r="G8" i="12" s="1"/>
  <c r="I9" i="12"/>
  <c r="K9" i="12"/>
  <c r="K8" i="12" s="1"/>
  <c r="O9" i="12"/>
  <c r="O8" i="12" s="1"/>
  <c r="Q9" i="12"/>
  <c r="V9" i="12"/>
  <c r="V8" i="12" s="1"/>
  <c r="G14" i="12"/>
  <c r="I14" i="12"/>
  <c r="I8" i="12" s="1"/>
  <c r="K14" i="12"/>
  <c r="M14" i="12"/>
  <c r="O14" i="12"/>
  <c r="Q14" i="12"/>
  <c r="Q8" i="12" s="1"/>
  <c r="V14" i="12"/>
  <c r="G27" i="12"/>
  <c r="M27" i="12" s="1"/>
  <c r="I27" i="12"/>
  <c r="K27" i="12"/>
  <c r="O27" i="12"/>
  <c r="Q27" i="12"/>
  <c r="V27" i="12"/>
  <c r="G30" i="12"/>
  <c r="I30" i="12"/>
  <c r="K30" i="12"/>
  <c r="M30" i="12"/>
  <c r="O30" i="12"/>
  <c r="Q30" i="12"/>
  <c r="V30" i="12"/>
  <c r="G33" i="12"/>
  <c r="M33" i="12" s="1"/>
  <c r="I33" i="12"/>
  <c r="K33" i="12"/>
  <c r="O33" i="12"/>
  <c r="Q33" i="12"/>
  <c r="V33" i="12"/>
  <c r="G36" i="12"/>
  <c r="I36" i="12"/>
  <c r="K36" i="12"/>
  <c r="M36" i="12"/>
  <c r="O36" i="12"/>
  <c r="Q36" i="12"/>
  <c r="V36" i="12"/>
  <c r="G48" i="12"/>
  <c r="I48" i="12"/>
  <c r="I47" i="12" s="1"/>
  <c r="K48" i="12"/>
  <c r="M48" i="12"/>
  <c r="O48" i="12"/>
  <c r="Q48" i="12"/>
  <c r="Q47" i="12" s="1"/>
  <c r="V48" i="12"/>
  <c r="G50" i="12"/>
  <c r="M50" i="12" s="1"/>
  <c r="I50" i="12"/>
  <c r="K50" i="12"/>
  <c r="K47" i="12" s="1"/>
  <c r="O50" i="12"/>
  <c r="O47" i="12" s="1"/>
  <c r="Q50" i="12"/>
  <c r="V50" i="12"/>
  <c r="V47" i="12" s="1"/>
  <c r="G53" i="12"/>
  <c r="I53" i="12"/>
  <c r="K53" i="12"/>
  <c r="M53" i="12"/>
  <c r="O53" i="12"/>
  <c r="Q53" i="12"/>
  <c r="V53" i="12"/>
  <c r="G56" i="12"/>
  <c r="M56" i="12" s="1"/>
  <c r="I56" i="12"/>
  <c r="K56" i="12"/>
  <c r="O56" i="12"/>
  <c r="Q56" i="12"/>
  <c r="V56" i="12"/>
  <c r="G60" i="12"/>
  <c r="I60" i="12"/>
  <c r="K60" i="12"/>
  <c r="M60" i="12"/>
  <c r="O60" i="12"/>
  <c r="Q60" i="12"/>
  <c r="V60" i="12"/>
  <c r="AE64" i="12"/>
  <c r="I19" i="1"/>
  <c r="I18" i="1"/>
  <c r="I17" i="1"/>
  <c r="I16" i="1"/>
  <c r="F55" i="1"/>
  <c r="H54" i="1"/>
  <c r="I54" i="1" s="1"/>
  <c r="H53" i="1"/>
  <c r="I53" i="1" s="1"/>
  <c r="H51" i="1"/>
  <c r="I51" i="1" s="1"/>
  <c r="H50" i="1"/>
  <c r="I50" i="1" s="1"/>
  <c r="H49" i="1"/>
  <c r="I49" i="1" s="1"/>
  <c r="H48" i="1"/>
  <c r="I48" i="1" s="1"/>
  <c r="H47" i="1"/>
  <c r="I47" i="1" s="1"/>
  <c r="H44" i="1"/>
  <c r="I44" i="1" s="1"/>
  <c r="H43" i="1"/>
  <c r="I43" i="1" s="1"/>
  <c r="H42" i="1"/>
  <c r="I42" i="1" s="1"/>
  <c r="I80" i="1" l="1"/>
  <c r="J78" i="1" s="1"/>
  <c r="H46" i="1"/>
  <c r="I46" i="1" s="1"/>
  <c r="H40" i="1"/>
  <c r="I40" i="1" s="1"/>
  <c r="G28" i="1"/>
  <c r="H39" i="1"/>
  <c r="H55" i="1" s="1"/>
  <c r="G23" i="1"/>
  <c r="G393" i="18"/>
  <c r="V364" i="18"/>
  <c r="O364" i="18"/>
  <c r="G347" i="18"/>
  <c r="G336" i="18"/>
  <c r="M337" i="18"/>
  <c r="M336" i="18" s="1"/>
  <c r="Q309" i="18"/>
  <c r="M309" i="18"/>
  <c r="I309" i="18"/>
  <c r="G298" i="18"/>
  <c r="K264" i="18"/>
  <c r="G264" i="18"/>
  <c r="M265" i="18"/>
  <c r="M264" i="18" s="1"/>
  <c r="Q99" i="18"/>
  <c r="M99" i="18"/>
  <c r="I99" i="18"/>
  <c r="G87" i="18"/>
  <c r="M88" i="18"/>
  <c r="M87" i="18" s="1"/>
  <c r="Q28" i="18"/>
  <c r="M28" i="18"/>
  <c r="I28" i="18"/>
  <c r="Q393" i="18"/>
  <c r="M393" i="18"/>
  <c r="I393" i="18"/>
  <c r="K364" i="18"/>
  <c r="G364" i="18"/>
  <c r="M365" i="18"/>
  <c r="M364" i="18" s="1"/>
  <c r="Q347" i="18"/>
  <c r="M347" i="18"/>
  <c r="I347" i="18"/>
  <c r="G342" i="18"/>
  <c r="M343" i="18"/>
  <c r="M342" i="18" s="1"/>
  <c r="G309" i="18"/>
  <c r="Q298" i="18"/>
  <c r="M298" i="18"/>
  <c r="I298" i="18"/>
  <c r="G99" i="18"/>
  <c r="G28" i="18"/>
  <c r="M28" i="17"/>
  <c r="G28" i="17"/>
  <c r="AF308" i="16"/>
  <c r="M284" i="16"/>
  <c r="M283" i="16" s="1"/>
  <c r="M277" i="16"/>
  <c r="M276" i="16" s="1"/>
  <c r="M132" i="16"/>
  <c r="M109" i="16" s="1"/>
  <c r="M38" i="16"/>
  <c r="M28" i="16" s="1"/>
  <c r="M190" i="15"/>
  <c r="M28" i="15"/>
  <c r="G190" i="15"/>
  <c r="G28" i="15"/>
  <c r="M126" i="15"/>
  <c r="M125" i="15" s="1"/>
  <c r="M41" i="14"/>
  <c r="M75" i="14"/>
  <c r="G75" i="14"/>
  <c r="G41" i="14"/>
  <c r="AF120" i="14"/>
  <c r="M96" i="14"/>
  <c r="M95" i="14" s="1"/>
  <c r="M89" i="14"/>
  <c r="M88" i="14" s="1"/>
  <c r="M35" i="13"/>
  <c r="G106" i="13"/>
  <c r="G35" i="13"/>
  <c r="M82" i="13"/>
  <c r="M81" i="13" s="1"/>
  <c r="M47" i="13"/>
  <c r="M46" i="13" s="1"/>
  <c r="M47" i="12"/>
  <c r="G47" i="12"/>
  <c r="AF64" i="12"/>
  <c r="M9" i="12"/>
  <c r="M8" i="12" s="1"/>
  <c r="I39" i="1"/>
  <c r="I55" i="1" s="1"/>
  <c r="I21" i="1"/>
  <c r="J28" i="1"/>
  <c r="J26" i="1"/>
  <c r="G38" i="1"/>
  <c r="F38" i="1"/>
  <c r="J23" i="1"/>
  <c r="J24" i="1"/>
  <c r="J25" i="1"/>
  <c r="J27" i="1"/>
  <c r="E24" i="1"/>
  <c r="E26" i="1"/>
  <c r="J69" i="1" l="1"/>
  <c r="J65" i="1"/>
  <c r="J77" i="1"/>
  <c r="J66" i="1"/>
  <c r="J63" i="1"/>
  <c r="J67" i="1"/>
  <c r="J73" i="1"/>
  <c r="J62" i="1"/>
  <c r="J70" i="1"/>
  <c r="J71" i="1"/>
  <c r="J75" i="1"/>
  <c r="J79" i="1"/>
  <c r="J64" i="1"/>
  <c r="J68" i="1"/>
  <c r="J72" i="1"/>
  <c r="J76" i="1"/>
  <c r="J74" i="1"/>
  <c r="A23" i="1"/>
  <c r="A24" i="1" s="1"/>
  <c r="G24" i="1" s="1"/>
  <c r="A27" i="1" s="1"/>
  <c r="A29" i="1" s="1"/>
  <c r="G29" i="1" s="1"/>
  <c r="G27" i="1" s="1"/>
  <c r="J54" i="1"/>
  <c r="J52" i="1"/>
  <c r="J50" i="1"/>
  <c r="J48" i="1"/>
  <c r="J46" i="1"/>
  <c r="J44" i="1"/>
  <c r="J42" i="1"/>
  <c r="J40" i="1"/>
  <c r="J53" i="1"/>
  <c r="J51" i="1"/>
  <c r="J49" i="1"/>
  <c r="J47" i="1"/>
  <c r="J45" i="1"/>
  <c r="J43" i="1"/>
  <c r="J41" i="1"/>
  <c r="J39" i="1"/>
  <c r="J55" i="1" s="1"/>
  <c r="J80" i="1" l="1"/>
</calcChain>
</file>

<file path=xl/comments1.xml><?xml version="1.0" encoding="utf-8"?>
<comments xmlns="http://schemas.openxmlformats.org/spreadsheetml/2006/main">
  <authors>
    <author>Radim Štěpánek</author>
    <author>Pavel Veternik</author>
  </authors>
  <commentList>
    <comment ref="D11" authorId="0">
      <text>
        <r>
          <rPr>
            <sz val="9"/>
            <color indexed="81"/>
            <rFont val="Tahoma"/>
            <family val="2"/>
            <charset val="238"/>
          </rPr>
          <t>Název</t>
        </r>
      </text>
    </comment>
    <comment ref="I11" authorId="0">
      <text>
        <r>
          <rPr>
            <sz val="9"/>
            <color indexed="81"/>
            <rFont val="Tahoma"/>
            <family val="2"/>
            <charset val="238"/>
          </rPr>
          <t>IČO</t>
        </r>
      </text>
    </comment>
    <comment ref="D12" authorId="0">
      <text>
        <r>
          <rPr>
            <sz val="9"/>
            <color indexed="81"/>
            <rFont val="Tahoma"/>
            <family val="2"/>
            <charset val="238"/>
          </rPr>
          <t>Ulice</t>
        </r>
      </text>
    </comment>
    <comment ref="I12" authorId="0">
      <text>
        <r>
          <rPr>
            <sz val="9"/>
            <color indexed="81"/>
            <rFont val="Tahoma"/>
            <family val="2"/>
            <charset val="238"/>
          </rPr>
          <t>DIČ</t>
        </r>
      </text>
    </comment>
    <comment ref="D13" authorId="0">
      <text>
        <r>
          <rPr>
            <sz val="9"/>
            <color indexed="81"/>
            <rFont val="Tahoma"/>
            <family val="2"/>
            <charset val="238"/>
          </rPr>
          <t>PSČ</t>
        </r>
      </text>
    </comment>
    <comment ref="E13" authorId="1">
      <text>
        <r>
          <rPr>
            <sz val="9"/>
            <color indexed="81"/>
            <rFont val="Tahoma"/>
            <family val="2"/>
            <charset val="238"/>
          </rPr>
          <t>Místo</t>
        </r>
      </text>
    </comment>
  </commentList>
</comments>
</file>

<file path=xl/comments2.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<sst xmlns="http://schemas.openxmlformats.org/spreadsheetml/2006/main" count="3936" uniqueCount="820">
  <si>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</si>
  <si>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</si>
  <si>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</si>
  <si>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</si>
  <si>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</si>
  <si>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</si>
  <si>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</si>
  <si>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</si>
  <si>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</si>
  <si>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</si>
  <si>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</si>
  <si>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</si>
  <si>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</si>
  <si>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</si>
  <si>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</si>
  <si>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</si>
  <si>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</si>
  <si>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</si>
  <si>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</si>
  <si>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</si>
  <si>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</si>
  <si>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</si>
  <si>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</si>
  <si>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</si>
  <si>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</si>
  <si>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</si>
  <si>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</si>
  <si>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</si>
  <si>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</si>
  <si>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</si>
  <si>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</si>
  <si>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</si>
  <si>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</si>
  <si>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</si>
  <si>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</si>
  <si>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</si>
  <si>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</si>
  <si>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</si>
  <si>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</si>
  <si>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</si>
  <si>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</si>
  <si>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</si>
  <si>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</si>
  <si>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APROJEKT/N002</t>
  </si>
  <si>
    <t>VÝROBNA LAHŮDEK HOSTĚRADICE - ODSTRANĚNÍ STAVBY</t>
  </si>
  <si>
    <t>Obec Hostěradice</t>
  </si>
  <si>
    <t>57</t>
  </si>
  <si>
    <t>Hostěradice</t>
  </si>
  <si>
    <t>67171</t>
  </si>
  <si>
    <t>00292834</t>
  </si>
  <si>
    <t>Ing.arch. POLÁČEK JAROSLAV</t>
  </si>
  <si>
    <t>Pražská 1743/44</t>
  </si>
  <si>
    <t>Znojmo</t>
  </si>
  <si>
    <t>66902</t>
  </si>
  <si>
    <t>64431452</t>
  </si>
  <si>
    <t>Stavba</t>
  </si>
  <si>
    <t>Ostatní a vedlejší náklady</t>
  </si>
  <si>
    <t>00</t>
  </si>
  <si>
    <t>VEDLEJŠÍ A OSTATNÍ NÁKLADY</t>
  </si>
  <si>
    <t>Stavební objekt</t>
  </si>
  <si>
    <t>01</t>
  </si>
  <si>
    <t>VÝROBNA</t>
  </si>
  <si>
    <t>02</t>
  </si>
  <si>
    <t>GARÁŽE</t>
  </si>
  <si>
    <t>03</t>
  </si>
  <si>
    <t>VODÁRNA</t>
  </si>
  <si>
    <t>04</t>
  </si>
  <si>
    <t>ZPEVNĚNÉ PLOCHY A SOUVISEJÍCÍ STAVBY</t>
  </si>
  <si>
    <t>05</t>
  </si>
  <si>
    <t>KOMÍN</t>
  </si>
  <si>
    <t>KOMÍN - sejmutí čapího hnízda, dodatečný stavebně technický průzkum</t>
  </si>
  <si>
    <t>06</t>
  </si>
  <si>
    <t>ÚPRAVA ÚZEMÍ PO ODSTRANĚNÍ STAVEB, REVITALIZACE ZELENĚ, MÍSTO ODPOČINKU</t>
  </si>
  <si>
    <t>Celkem za stavbu</t>
  </si>
  <si>
    <t>CZK</t>
  </si>
  <si>
    <t>Rekapitulace dílů</t>
  </si>
  <si>
    <t>Typ dílu</t>
  </si>
  <si>
    <t>Poznámka</t>
  </si>
  <si>
    <t>00_ppp</t>
  </si>
  <si>
    <t>Projektové a průzkumné práce</t>
  </si>
  <si>
    <t>1</t>
  </si>
  <si>
    <t>Zemní práce</t>
  </si>
  <si>
    <t>16</t>
  </si>
  <si>
    <t>Přemístění výkopku</t>
  </si>
  <si>
    <t>18</t>
  </si>
  <si>
    <t>Povrchové úpravy terénu</t>
  </si>
  <si>
    <t>5</t>
  </si>
  <si>
    <t>Komunikace</t>
  </si>
  <si>
    <t>8</t>
  </si>
  <si>
    <t>Trubní vedení</t>
  </si>
  <si>
    <t>95</t>
  </si>
  <si>
    <t>Dokončovací konstrukce na pozemních stavbách</t>
  </si>
  <si>
    <t>95_M</t>
  </si>
  <si>
    <t>Mobiliář</t>
  </si>
  <si>
    <t>96</t>
  </si>
  <si>
    <t>Bourání konstrukcí</t>
  </si>
  <si>
    <t>98</t>
  </si>
  <si>
    <t>Demolice</t>
  </si>
  <si>
    <t>99</t>
  </si>
  <si>
    <t>Staveništní přesun hmot</t>
  </si>
  <si>
    <t>99_C</t>
  </si>
  <si>
    <t>Cibuloviny - ztratné 2%</t>
  </si>
  <si>
    <t>99_S</t>
  </si>
  <si>
    <t>Stromy - ztratné 3%</t>
  </si>
  <si>
    <t>99_T</t>
  </si>
  <si>
    <t>Trvalky - ztratné 2%</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</si>
  <si>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</si>
  <si>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</si>
  <si>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</si>
  <si>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</si>
  <si>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</si>
  <si>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</si>
  <si>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</si>
  <si>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</si>
  <si>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</si>
  <si>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</si>
  <si>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</si>
  <si>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</si>
  <si>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</si>
  <si>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</si>
  <si>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</si>
  <si>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</si>
  <si>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</si>
  <si>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</si>
  <si>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</si>
  <si>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</si>
  <si>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</si>
  <si>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</si>
  <si>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</si>
  <si>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</si>
  <si>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</si>
  <si>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</si>
  <si>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</si>
  <si>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</si>
  <si>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</si>
  <si>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</si>
  <si>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</si>
  <si>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</si>
  <si>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</si>
  <si>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</si>
  <si>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005124010R</t>
  </si>
  <si>
    <t>Koordinační činnost</t>
  </si>
  <si>
    <t xml:space="preserve">hod   </t>
  </si>
  <si>
    <t>RTS 20/ I</t>
  </si>
  <si>
    <t>Indiv</t>
  </si>
  <si>
    <t>VRN</t>
  </si>
  <si>
    <t>POL99_8</t>
  </si>
  <si>
    <t/>
  </si>
  <si>
    <t>POP</t>
  </si>
  <si>
    <t>Součinnost se všemi zúčastněnými stranami - investorem, budoucím uživatelem, projektantem, zástupci,, organizací státní správy, koordinátorem BOZP apod.</t>
  </si>
  <si>
    <t>Provedení nezbytných sond - koordinace jejich lokalizace</t>
  </si>
  <si>
    <t>SPU</t>
  </si>
  <si>
    <t>005111021RI</t>
  </si>
  <si>
    <t>Inženýrská činnost</t>
  </si>
  <si>
    <t>Vlastní</t>
  </si>
  <si>
    <t>Zpracování harmonogramu stavby včetně průběžné aktualizace, projednání s investorem.</t>
  </si>
  <si>
    <t>Plán organizace výstavby, koordinace s investorem.</t>
  </si>
  <si>
    <t>Pasportizace území stavby a jejího okolí, zejména stavu příjezdových komunikací staveništní dopravy,, předpokládaných dotčených ploch zasažených realizací stavby, požadavků vlastníků a uživatelů</t>
  </si>
  <si>
    <t>Náklady na provedení vzorků - např. barevnost fasád, klempířských prvků atd.</t>
  </si>
  <si>
    <t>Fotodokumentace průběhu demolic.</t>
  </si>
  <si>
    <t>Zajištění průzkumů, zkoušek, atestů, sond a revizí apod. uvedených v rozhodnutích a v projektové dokumetnaci .</t>
  </si>
  <si>
    <t>Zajištění a projednání všech nezbytných administrativních úkonů spojených s demolicí stavby</t>
  </si>
  <si>
    <t>Vytýčení inženýrských sítí  - vč. případných kopaných sond, vč.  projednání se správci, apod.</t>
  </si>
  <si>
    <t>005121010R</t>
  </si>
  <si>
    <t>Vybudování zařízení staveniště</t>
  </si>
  <si>
    <t xml:space="preserve">sada  </t>
  </si>
  <si>
    <t>Náklady spojené s případným vypracováním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</si>
  <si>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</si>
  <si>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</si>
  <si>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</si>
  <si>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</si>
  <si>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</si>
  <si>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</si>
  <si>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VN_01</t>
  </si>
  <si>
    <t>Stavebně - technický průzkum</t>
  </si>
  <si>
    <t xml:space="preserve">mimo jiné - viz TZ : </t>
  </si>
  <si>
    <t>VV</t>
  </si>
  <si>
    <t xml:space="preserve">- ověření odpojení přívodního vedení VN : </t>
  </si>
  <si>
    <t xml:space="preserve">- ověření odpojení propojovacího vedení f. e.on s distribuční sítě do trafostanice do skříně E.on : </t>
  </si>
  <si>
    <t xml:space="preserve">- odpojení  veškerých vnitroareálových rozvodů nn a vo z rozvaděče  trafostanice : </t>
  </si>
  <si>
    <t xml:space="preserve">- prověření rozvaděčů v bouraných budovách, zda se nenachází pod proudem : </t>
  </si>
  <si>
    <t xml:space="preserve">- prověření odpojení od přípojky vody  : </t>
  </si>
  <si>
    <t xml:space="preserve">- prověření odpojení vnitroareálových  rozvodu plynu od HUP    : </t>
  </si>
  <si>
    <t xml:space="preserve">ZAJIŠTĚNÍ ODPOJENÍ SDĚLOVACÍHO VEDENÍ SPOLEČNOSTI CETIN : </t>
  </si>
  <si>
    <t>00511 R</t>
  </si>
  <si>
    <t xml:space="preserve">Geodetické práce </t>
  </si>
  <si>
    <t>005241020R</t>
  </si>
  <si>
    <t xml:space="preserve">Geodetické zaměření skutečného provedení  </t>
  </si>
  <si>
    <t>Náklady na provedení skutečného zaměření pozemku po provedení demolic</t>
  </si>
  <si>
    <t>005211080R</t>
  </si>
  <si>
    <t xml:space="preserve">Bezpečnostní a hygienická opatření na staveništi </t>
  </si>
  <si>
    <t>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t>
  </si>
  <si>
    <t>005241010R</t>
  </si>
  <si>
    <t xml:space="preserve">Dokumentace skutečného provedení </t>
  </si>
  <si>
    <t>Náklady na vyhotovení dokumentace skutečného provedení stavby a její předání objednateli v požadované formě a požadovaném počtu.</t>
  </si>
  <si>
    <t>005261010R</t>
  </si>
  <si>
    <t>Pojištění dodavatele a pojištění díla</t>
  </si>
  <si>
    <t>Náklady spojené s povinným pojištěním dodavatele nebo stavebního díla či jeho části, v rozsahu obchodních podmínek.</t>
  </si>
  <si>
    <t>SUM</t>
  </si>
  <si>
    <t>END</t>
  </si>
  <si>
    <t>Položkový soupis prací a dodávek</t>
  </si>
  <si>
    <t>Poznámka - NENACEŇOVAT !!!</t>
  </si>
  <si>
    <t>Práce</t>
  </si>
  <si>
    <t>POL1_</t>
  </si>
  <si>
    <t xml:space="preserve">POLOŽKY VLASTNÍ VYTVOŘENY INDIVIDIULNÍ KALKULACÍ DLE OBOROVÉHO KALKULAČNÍHO VZORCE S NASTAVENÍM  REŽIÍ A MÍRY ZISKU  DLE RTS S INDIVIDUÁLNÍMI VSTUPY MATERIÁLŮ A VÝKONŮ, KTERÉ NEOBSAHUJÍ KMENOVÉ POLOŽKY CENÍKŮ RTS. : </t>
  </si>
  <si>
    <t xml:space="preserve">Pro nacenění soupisu prací je nutná prohlídka staveniště !!! : </t>
  </si>
  <si>
    <t xml:space="preserve">Platí pro celou stavbu : </t>
  </si>
  <si>
    <t xml:space="preserve">a) veškeré položky na přípomoce,  dopravu, montáž, zpevněné montážní plochy, atd...  zahrnout do jednotlivých jednotkových cen. : </t>
  </si>
  <si>
    <t xml:space="preserve">b) součásti prací jsou veškeré zkoušky, potřebná měření, inspekce, uvedení zařízení do provozu, zaškolení obsluhy, provozní řády, manuály a revize v českém jazyce. Za komplexní vyzkoušení se považuje bezporuchový provoz po dobu minimálně 96 hod. : </t>
  </si>
  <si>
    <t xml:space="preserve">c) součástí dodávky je zpracování veškeré dílenské dokumentace a dokumentace skutečného provedení : </t>
  </si>
  <si>
    <t xml:space="preserve">d) součástí dodávky je kompletní dokladová část díla nutná k získání kolaudačního souhlasu stavby : </t>
  </si>
  <si>
    <t xml:space="preserve">e) v rozsahu prací zhotovitele jsou rovněž jakékoliv prvky, zařízení, práce a pomocné materiály, neuvedené v tomto soupisu výkonů, které jsou ale nezbytně nutné k dodání, instalaci , dokončení a provozování díla, včetně ztratného a prořezů : </t>
  </si>
  <si>
    <t xml:space="preserve">f) součástí dodávky jsou veškerá geodetická měření jako například vytyčení konstrukcí, kontrolní měření, zaměření skutečného stavu apod. : </t>
  </si>
  <si>
    <t xml:space="preserve">g) součástí dodávky jsou i náklady na případná  opatření související s ochranou stávajících sítí, komunikací či staveb : </t>
  </si>
  <si>
    <t xml:space="preserve">h) součástí jednotkových cen jsou i vícenáklady související s výstavbou v zimním období, průběžný úklid staveniště a přilehlých komunikací, likvidaci odpadů, dočasná dopravní omezení atd. : </t>
  </si>
  <si>
    <t xml:space="preserve">h)pokud se v dokumentaci vyskytují obchodní názvy, jedná se pouze o vymezení minimálních požadovaných standardů výrobku, technologie či materiálu a zadavatel připouští použití i jiného, kvalitativně či technologicky obdobného řešení, které splňuje minimál : </t>
  </si>
  <si>
    <t xml:space="preserve">Nedílnou součástí výkazu výměr ( slepého rozpočtu ) je projektová dokumentace !! : </t>
  </si>
  <si>
    <t xml:space="preserve">Zpracovatel nabídky  je povinen prověřit specifikace a výměry uvedené ve výkazu výměr. : </t>
  </si>
  <si>
    <t xml:space="preserve">V případě zjištěných : </t>
  </si>
  <si>
    <t xml:space="preserve">rozdílů má na tyto rozdíly upozornit ve lhůtě pro podání nabídek : </t>
  </si>
  <si>
    <t xml:space="preserve">prostřednictvím žádosti o dodatečné informace k zadávacím podmínkám.  Následné změny výměr v průběhu realizace nebudou akceptovány. : </t>
  </si>
  <si>
    <t>182001111R00</t>
  </si>
  <si>
    <t>Plošná úprava terénu při nerovnostech terénu přes 50 do 100 mm, v rovině nebo na svahu do 1:5</t>
  </si>
  <si>
    <t>m2</t>
  </si>
  <si>
    <t>823-1</t>
  </si>
  <si>
    <t>RTS 19/ II</t>
  </si>
  <si>
    <t>s urovnáním povrchu, bez doplnění ornice, v hornině 1 až 4,</t>
  </si>
  <si>
    <t>SPI</t>
  </si>
  <si>
    <t xml:space="preserve">zachována niveleta stávajících kcí : </t>
  </si>
  <si>
    <t xml:space="preserve"> DLE VÝKRESU D_12 : </t>
  </si>
  <si>
    <t>1136,96*1,15</t>
  </si>
  <si>
    <t>95_07</t>
  </si>
  <si>
    <t>D + M ochrany stávajících kcí ( OSB desky, geotextilie )</t>
  </si>
  <si>
    <t xml:space="preserve">m2    </t>
  </si>
  <si>
    <t xml:space="preserve">předpokládaná výměra - viz výkres C3, prohlídka staveniště : </t>
  </si>
  <si>
    <t xml:space="preserve">objekt stávající vily, komín : </t>
  </si>
  <si>
    <t>500</t>
  </si>
  <si>
    <t>95_09</t>
  </si>
  <si>
    <t>D + M zsjištění dveřního otvoru mezi vilou a bouranou výrobnou ( zajištění bezpečnosti, proti vniknu, tí )</t>
  </si>
  <si>
    <t xml:space="preserve">ks    </t>
  </si>
  <si>
    <t xml:space="preserve">předpokládaná výměra -  prohlídka staveniště : </t>
  </si>
  <si>
    <t xml:space="preserve">objekt stávající vily : </t>
  </si>
  <si>
    <t>3</t>
  </si>
  <si>
    <t>961044111R00</t>
  </si>
  <si>
    <t>Bourání základů z betonu prostého</t>
  </si>
  <si>
    <t>m3</t>
  </si>
  <si>
    <t>801-3</t>
  </si>
  <si>
    <t>nebo vybourání otvorů průřezové plochy přes 4 m2 v základech,</t>
  </si>
  <si>
    <t xml:space="preserve"> DLE VÝKRESU D_11 a TZ : </t>
  </si>
  <si>
    <t>1104*0,3</t>
  </si>
  <si>
    <t>965042241R00</t>
  </si>
  <si>
    <t>Bourání podkladů pod dlažby nebo litých celistvých dlažeb a mazanin  betonových nebo z litého asfaltu, tloušťky přes 100 mm, plochy přes 4 m2</t>
  </si>
  <si>
    <t xml:space="preserve">kompletní skladba podlahy : </t>
  </si>
  <si>
    <t xml:space="preserve"> DLE VÝKRESU D_01-11 : </t>
  </si>
  <si>
    <t>0,25*1104,0</t>
  </si>
  <si>
    <t>965049112R00</t>
  </si>
  <si>
    <t>Bourání podkladů pod dlažby nebo litých celistvých dlažeb a mazanin  příplatek za bourání mazanin vyztužených svařovanou sítí, tloušťky přes 100 mm</t>
  </si>
  <si>
    <t xml:space="preserve">podkladní beton : </t>
  </si>
  <si>
    <t>0,15*1104,0</t>
  </si>
  <si>
    <t>711140101R00</t>
  </si>
  <si>
    <t>Odstranění izolace proti vodě - pásy přitavením vodorovné, 1 vrstva</t>
  </si>
  <si>
    <t>800-711</t>
  </si>
  <si>
    <t>1,15*1104</t>
  </si>
  <si>
    <t>96_99_01</t>
  </si>
  <si>
    <t>Statické podepření bouraných kcí, dle TZ</t>
  </si>
  <si>
    <t>POL1_1</t>
  </si>
  <si>
    <t xml:space="preserve">Statické zajištění bouraných kcí - dle PD Statické části : </t>
  </si>
  <si>
    <t>96_99_02</t>
  </si>
  <si>
    <t>Statické zajištění okolních objektů, dle TZ</t>
  </si>
  <si>
    <t>99-01</t>
  </si>
  <si>
    <t>Bourací práce nezměřitelné</t>
  </si>
  <si>
    <t>99-02</t>
  </si>
  <si>
    <t>Ověření  provázanosti konstrukcí přístavby s konstrukcí vily</t>
  </si>
  <si>
    <t>9962401941R00</t>
  </si>
  <si>
    <t>Kropení bouraných kcí vodou</t>
  </si>
  <si>
    <t>981011314R00</t>
  </si>
  <si>
    <t>Demolice budov prováděné postupným rozebíráním z cihel, kamene, smíšeného a hrázděného zdiva, tvárnic na maltu vápennou nebo vápenocementovou, s podílem konstrukcí přes 20 do 25 %</t>
  </si>
  <si>
    <t>800-6</t>
  </si>
  <si>
    <t>Konstrukce: jádro přístavby tvoří původní stavba mlékárny z 1.poloviny 20. století. Ta byla vystavěna z masívních svislých zděných konstrukcí z plných cihel. Stropy v této části jsou především monolitické železobetonové, v obou nadzemních podlažích. Později byly do stavby lokálně doplněny překlady a průvlaky z válcovaných ocelových nosníků. Po r. 1978 byla provedena radikální přestavba a přístavba výrobny. Svislé konstrukce vestavěné i přistavěné byly opět z plných cihel. Stropy v rámci přístaveb byly tvořeny z desek hurdis do ocelových válcovaných nosníků. Byly doplněny vnitřní tepelně izolační konstrukce chladíren. Nad historickou částí se nachází původní dřevěná střešní konstrukce krytá novodobější krytinou z asfaltových pásů IPA. Střecha novodobějších přístaveb jednoplášťová s krytinou z asfaltových pásů IPA.</t>
  </si>
  <si>
    <t>Postup bouracích prací</t>
  </si>
  <si>
    <t>Pro práce bude zajištěn dostatek užitkové vody na kropení bouraných konstrukcí.</t>
  </si>
  <si>
    <t xml:space="preserve">výměra - viz TZ : </t>
  </si>
  <si>
    <t>6765,0-331,0-276,0</t>
  </si>
  <si>
    <t>981332111X00</t>
  </si>
  <si>
    <t>Demolice ocelových konstrukcí</t>
  </si>
  <si>
    <t>t</t>
  </si>
  <si>
    <t xml:space="preserve">nosné I profily střechy, trapézový plech, ostatní ocelové kce : </t>
  </si>
  <si>
    <t xml:space="preserve"> DLE VÝKRESU D_02-11 a TZ - odhad : </t>
  </si>
  <si>
    <t>25500/1000</t>
  </si>
  <si>
    <t>999281105R00</t>
  </si>
  <si>
    <t xml:space="preserve">Přesun hmot pro opravy a údržbu objektů pro opravy a údržbu dosavadních objektů včetně vnějších plášťů_x000D_
 výšky do 6 m,  </t>
  </si>
  <si>
    <t>801-4</t>
  </si>
  <si>
    <t>Přesun hmot</t>
  </si>
  <si>
    <t>POL7_</t>
  </si>
  <si>
    <t>oborů 801, 803, 811 a 812</t>
  </si>
  <si>
    <t xml:space="preserve">Hmotnosti z položek s pořadovými čísly: : </t>
  </si>
  <si>
    <t xml:space="preserve">14, : </t>
  </si>
  <si>
    <t>Součet: : 5,54220</t>
  </si>
  <si>
    <t>979081111R00</t>
  </si>
  <si>
    <t>Odvoz suti a vybouraných hmot na skládku do 1 km</t>
  </si>
  <si>
    <t>Přesun suti</t>
  </si>
  <si>
    <t>POL8_</t>
  </si>
  <si>
    <t>Včetně naložení na dopravní prostředek a složení na skládku, bez poplatku za skládku.</t>
  </si>
  <si>
    <t xml:space="preserve">Demontážní hmotnosti z položek s pořadovými čísly: : </t>
  </si>
  <si>
    <t xml:space="preserve">5,6,8,9,10,14,15, : </t>
  </si>
  <si>
    <t>Součet: : 4072,46495</t>
  </si>
  <si>
    <t>979081121R00</t>
  </si>
  <si>
    <t>Odvoz suti a vybouraných hmot na skládku příplatek za každý další 1 km</t>
  </si>
  <si>
    <t>Součet: : 81449,29904</t>
  </si>
  <si>
    <t>979082111R00</t>
  </si>
  <si>
    <t>Vnitrostaveništní doprava suti a vybouraných hmot do 10 m</t>
  </si>
  <si>
    <t>Včetně případného složení na staveništní deponii.</t>
  </si>
  <si>
    <t>979990001R00</t>
  </si>
  <si>
    <t>Poplatek za skládku stavební suti</t>
  </si>
  <si>
    <t>Při likvidaci odpadů je třeba vycházet ze stanoviska MÚ Moravský Krumlov (č.j.  MUMK 23268/2019 ) a likvidaci odpadů kalkulovat dle požadavků tohoto stanoviska.</t>
  </si>
  <si>
    <t>JKSO:</t>
  </si>
  <si>
    <t>937</t>
  </si>
  <si>
    <t>JKSO</t>
  </si>
  <si>
    <t xml:space="preserve"> m3</t>
  </si>
  <si>
    <t>JKSOChar</t>
  </si>
  <si>
    <t>ostatní stavební akce</t>
  </si>
  <si>
    <t>JKSOAkce</t>
  </si>
  <si>
    <t>Výrobna je přistavěna ze západní strany k objektu vily. Vila a komín s podnoží zůstanou  zachovány a je třeba jejich konstrukce po celou dobu odstraňování stavby chránit.</t>
  </si>
  <si>
    <t>Dispozičně přístavbu výrobny tvoří spleť prostorů, které vyžadoval složitý potravinářský provoz po představbě po r. 1978.</t>
  </si>
  <si>
    <t>Před samotnou demolicí dojde nejdříve k úplnému vyklizení stavby a k odstranění veškerých výplní otvorů, podlahových krytin a domovních rozvodů elektřiny, hromosvodu, vody, kanalizace, dešťových okapů a svodů, vzduchotechniky. Dále bude odstraněna vnitřní konstrukce tepelné izolace prostorů chladíren (jádro z izolační desek Welit – skelná izolace).</t>
  </si>
  <si>
    <t xml:space="preserve"> Demolice bude prováděna postupným rozebíráním shora. Samostatně bude nejprve sejmuta střešní krytina, kterou tvoří převážně asfaltový pás IPA, vícekrát opravovaný a vrstvený. Budou ubourány nadstřešní nástavby strojoven výtahů postupem obdbouráním stropů a poté svislých stěn.  Po nástavbách bude demontována konstrukce střechy. Ve starší části /cca na 50% objektu/ se nachází dřevěná vazníková střešní konstrukce. Na novodobější části se nachází jednoplášťová střecha provedená přímo na skladbě stropu typu hurdis. Budou demontovány stropy nad 2np (1. patrem). Následně budou ubourány svislé konstrukce 2np. Po odklizení suti bude přistoupeno k bourání stropů nad přízemím. Po nich bude následovat bourání svislých konstrukcí přízemí. To je zčásti řešeno jako podzemní podlaží. Po odvezení suti bude vybourána podlaha přízemí a betonové základové pasy stavby.</t>
  </si>
  <si>
    <t>Upozornění: V blízkosti staveb k zachování (komín a vila) je třeba postupovat zvláště obezřetně. Vzhledem i vile je třeba v případě stropů a nosných svislých konstrukcí ověřit možnou provázanost konstrukcí přístavby a konstrukcí vily. Jednotlivé prvky mohou být do vily taktéž pásově či bodově kotveny. Vzhledem ke komínu je třeba se v blízkosti tělesa i podnože (v rozsahu min. 6m) vyvarovat otřesů, rázů či jiné obdobné činnosti, která by mohla statiku komína narušit.</t>
  </si>
  <si>
    <t>212,33*1,15</t>
  </si>
  <si>
    <t>D + M ohrany stávajících kcí ( OSB desky, geotextilie )</t>
  </si>
  <si>
    <t>200</t>
  </si>
  <si>
    <t xml:space="preserve"> DLE VÝKRESU D_12 a TZ : </t>
  </si>
  <si>
    <t>0,4*1,55*(21,6*2+7,8*2)</t>
  </si>
  <si>
    <t>0,3*212,33</t>
  </si>
  <si>
    <t>1,15*212,33</t>
  </si>
  <si>
    <t>981011312R00</t>
  </si>
  <si>
    <t>Demolice budov prováděné postupným rozebíráním z cihel, kamene, smíšeného a hrázděného zdiva, tvárnic na maltu vápennou nebo vápenocementovou, s podílem konstrukcí přes 10 do 15 %</t>
  </si>
  <si>
    <t xml:space="preserve"> Demolice bude prováděna postupným rozebíráním shora. Samostatně bude nejprve sejmuta střešní krytina, kterou tvoří asfaltový pás IPA, vícekrát opravovaný a vrstvený. Bude demontována konstrukce střechy: betonová mazanina, trapézové plechy, ocelová konstrukce střechy. Následovat bude bourání stěn. Po odvezení suti bude vybourána betonová podlaha a betonové základové pasy a patky stavby. Upozornění: V blízkosti stavby vily (k zachování) je třeba postupovat zvláště obezřetně. Vzhledem k vile je třeba v případě střechy, stropu a nosných svislých konstrukcí ověřit možnou provázanost konstrukcí přístavby s konstrukcí vily. Jednotlivé prvky mohou být do vily taktéž pásově či bodově kotveny.</t>
  </si>
  <si>
    <t xml:space="preserve">VÝPOČET OBESTAVĚNÉHO PROSTORU - DLE VÝKRESU D_12 a TZ : </t>
  </si>
  <si>
    <t>728,0-(36,456+63,699)</t>
  </si>
  <si>
    <t xml:space="preserve">nosné I profily střechy, trapézový plech : </t>
  </si>
  <si>
    <t xml:space="preserve"> DLE VÝKRESU D_12 a TZ - odhad : </t>
  </si>
  <si>
    <t>5500/1000</t>
  </si>
  <si>
    <t xml:space="preserve">13, : </t>
  </si>
  <si>
    <t>Součet: : 0,47088</t>
  </si>
  <si>
    <t xml:space="preserve">4,5,7,8,9,13,14, : </t>
  </si>
  <si>
    <t>Součet: : 376,78220</t>
  </si>
  <si>
    <t>Součet: : 7535,64408</t>
  </si>
  <si>
    <t>Před samotnou demolicí dojde nejdříve k úplnému vyklizení stavby a k odstranění veškerých výplní otvorů, podlahových krytin a domovních rozvodů elektřiny, klempířských výrobků okapů a svodů.</t>
  </si>
  <si>
    <t>139601102R00</t>
  </si>
  <si>
    <t>Ruční výkop jam, rýh a šachet v hornině 3</t>
  </si>
  <si>
    <t>800-1</t>
  </si>
  <si>
    <t>s přehozením na vzdálenost do 5 m nebo s naložením na ruční dopravní prostředek</t>
  </si>
  <si>
    <t xml:space="preserve">zpřístupění bourané betonové jímky : </t>
  </si>
  <si>
    <t xml:space="preserve"> DLE VÝKRESU D_13 : </t>
  </si>
  <si>
    <t xml:space="preserve">cca 10% objemu výkopu - ruční výkop : </t>
  </si>
  <si>
    <t>108,8636/100*10</t>
  </si>
  <si>
    <t>151101201R00</t>
  </si>
  <si>
    <t>Zřízení pažení stěn výkopu bez rozepření, vzepření příložné, hloubky do 4 m</t>
  </si>
  <si>
    <t xml:space="preserve">vykopaná zeminy uložena na staveništi ( do 500m ) - využití dle potřeb navrhovaného využití pozemku : </t>
  </si>
  <si>
    <t xml:space="preserve">po ukončení bouracích prací budou zůstavší jámy zabezpečeny - využití dle potřeb navrhovaného využití pozemku : </t>
  </si>
  <si>
    <t xml:space="preserve">kolem jímky : </t>
  </si>
  <si>
    <t>3,4*(11,6+4,6*2)*1,15</t>
  </si>
  <si>
    <t>151101211R00</t>
  </si>
  <si>
    <t>Odstranění pažení stěn výkopu příložné, hloubky do 4 m</t>
  </si>
  <si>
    <t>s uložením pažin na vzdálenost do 3 m od okraje výkopu,</t>
  </si>
  <si>
    <t>151101301R00</t>
  </si>
  <si>
    <t>Zřízení rozepření zapažených stěn výkopů při roubení příložném, hloubky do 4 m</t>
  </si>
  <si>
    <t>s potřebným přepažováním,</t>
  </si>
  <si>
    <t xml:space="preserve">nad jímkou : </t>
  </si>
  <si>
    <t>(0,4*3,6*9,6+1,0*(11,6+3,6*2))*1,15</t>
  </si>
  <si>
    <t>1,0*3,3*(11,6+3,6*2)*1,15</t>
  </si>
  <si>
    <t>151101311R00</t>
  </si>
  <si>
    <t>Odstranění rozepření stěn výkopů při roubení příložném, hloubky do 4 m</t>
  </si>
  <si>
    <t>s uložením materiálu na vzdálenost do 3 m od okraje výkopu,</t>
  </si>
  <si>
    <t>161101102R00</t>
  </si>
  <si>
    <t>Svislé přemístění výkopku z horniny 1 až 4, při hloubce výkopu přes 2,5 do 4 m</t>
  </si>
  <si>
    <t>bez naložení do dopravní nádoby, ale s vyprázdněním dopravní nádoby na hromadu nebo na dopravní prostředek,</t>
  </si>
  <si>
    <t>162301101R00</t>
  </si>
  <si>
    <t>Vodorovné přemístění výkopku z horniny 1 až 4, na vzdálenost přes 50  do 500 m</t>
  </si>
  <si>
    <t>po suchu, bez naložení výkopku, avšak se složením bez rozhrnutí, zpáteční cesta vozidla.</t>
  </si>
  <si>
    <t>-108,8636/100*10</t>
  </si>
  <si>
    <t>171201201R00</t>
  </si>
  <si>
    <t>Uložení sypaniny na dočasnou skládku tak, že na 1 m2 plochy připadá přes 2 m3 výkopku nebo ornice</t>
  </si>
  <si>
    <t>1,15*9,6*3,6</t>
  </si>
  <si>
    <t>122201101R0z</t>
  </si>
  <si>
    <t>Odkopávky zapažené v hor. 3 do 100 m3</t>
  </si>
  <si>
    <t>0,5*1,55*(10,0*2+2,8*2)</t>
  </si>
  <si>
    <t>961055111R00</t>
  </si>
  <si>
    <t>Bourání základů železobetonových</t>
  </si>
  <si>
    <t>nebo vybourání otvorů průřezové plochy přes 4 m2 v základech</t>
  </si>
  <si>
    <t xml:space="preserve">vč. izolací a podkaldního betonu : </t>
  </si>
  <si>
    <t>0,4*3,6*9,6*1,15</t>
  </si>
  <si>
    <t>962052211R00</t>
  </si>
  <si>
    <t>Bourání zdiva železobetonového nadzákladového</t>
  </si>
  <si>
    <t>nebo vybourání otvorů průřezové plochy přes 4 m2 ve zdivu železobetonovém, včetně pomocného lešení o výšce podlahy do 1900 mm a pro zatížení do 1,5 kPa  (150 kg/m2),</t>
  </si>
  <si>
    <t xml:space="preserve">vč. izolací a přizdívek : </t>
  </si>
  <si>
    <t>0,2*3,0*2,4*1,05</t>
  </si>
  <si>
    <t>0,4*2,4*(3,6*2+9,0*2)*1,05</t>
  </si>
  <si>
    <t>0,3*0,4*(3,6+1,65*2)*1,05</t>
  </si>
  <si>
    <t>963051113R00</t>
  </si>
  <si>
    <t>Bourání železobetonových stropů deskových_x000D_
 tloušťky přes 80 mm</t>
  </si>
  <si>
    <t>včetně pomocného lešení o výšce podlahy do 1900 mm a pro zatížení do 1,5 kPa  (150 kg/m2),</t>
  </si>
  <si>
    <t xml:space="preserve">vč. izolací a nadbetonávek : </t>
  </si>
  <si>
    <t>0,45*(3,6*9,6-1,35*2,1)</t>
  </si>
  <si>
    <t>0,3*9,6*3,6</t>
  </si>
  <si>
    <t>767996802R00</t>
  </si>
  <si>
    <t>Demontáž ostatních doplňků staveb atypických konstrukcí_x000D_
 o hmotnosti přes 50 do 100 kg</t>
  </si>
  <si>
    <t>kg</t>
  </si>
  <si>
    <t>800-767</t>
  </si>
  <si>
    <t xml:space="preserve">kce v jímce ( žebříky, poklopy atd ) : </t>
  </si>
  <si>
    <t xml:space="preserve"> DLE VÝKRESU D_13 - odhad : </t>
  </si>
  <si>
    <t>Demolice bude rozdělena do dvou hlavních etap. V první etapě budou bourána klasická zděná konstrukce zázemí, ve druhé etapě bude odstraněna ŽB komora.  Demolice zázemí bude prováděna postupným rozebíráním shora. Samostatně bude nejprve sejmuta střešní krytina - asfaltový pás IPA, vícekrát opravovaný a vrstvený. Bude demontována konstrukce jednoplášťové střecha provedená přímo na skladbě stropu z ocelových nosníků a desek hurdis. Následně budou ubourány svislé konstrukce</t>
  </si>
  <si>
    <t xml:space="preserve">VÝPOČET OBESTAVĚNÉHO PROSTORU - DLE VÝKRESU D_13 : </t>
  </si>
  <si>
    <t>3,6*9,6*4,2*1,05</t>
  </si>
  <si>
    <t>2,5*2,7*1,95*1,05</t>
  </si>
  <si>
    <t xml:space="preserve">3,5,14,15,18,22, : </t>
  </si>
  <si>
    <t>Součet: : 0,39260</t>
  </si>
  <si>
    <t xml:space="preserve">12,13,14,15,16,17,18,19,22, : </t>
  </si>
  <si>
    <t>Součet: : 243,87815</t>
  </si>
  <si>
    <t>Součet: : 4877,56302</t>
  </si>
  <si>
    <t>Před samotnou demolicí dojde nejdříve k úplnému vyklizení stavby a k odstranění veškerých výplní otvorů, podlahových krytin a domovních rozvodů elektřiny, vody a zbytky technologie.</t>
  </si>
  <si>
    <t>132201211R00</t>
  </si>
  <si>
    <t xml:space="preserve">Hloubení rýh šířky přes 60 do 200 cm do 100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</si>
  <si>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</si>
  <si>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výměra převzata z A - PRŮVODNÍ ZPRÁVA, výkres C3 : </t>
  </si>
  <si>
    <t xml:space="preserve">odkopání koanalizace pro lokální zaslepení : </t>
  </si>
  <si>
    <t xml:space="preserve">hloubka uložení kanalizace - přrdpoklad 2m : </t>
  </si>
  <si>
    <t>2,0*1,2*25,0</t>
  </si>
  <si>
    <t xml:space="preserve">cca 20% objemu výkopu - ruční výkop : </t>
  </si>
  <si>
    <t>-12,0</t>
  </si>
  <si>
    <t>12,0</t>
  </si>
  <si>
    <t>151101101R00</t>
  </si>
  <si>
    <t>Zřízení pažení a rozepření stěn rýh příložné  pro jakoukoliv mezerovitost, hloubky do 2 m</t>
  </si>
  <si>
    <t>pro podzemní vedení pro všechny šířky rýhy,</t>
  </si>
  <si>
    <t>2,0*2*25,0</t>
  </si>
  <si>
    <t>151101111R00</t>
  </si>
  <si>
    <t>Odstranění pažení a rozepření rýh příložné , hloubky do 2 m</t>
  </si>
  <si>
    <t>pro podzemní vedení s uložením materiálu na vzdálenost do 3 m od kraje výkopu,</t>
  </si>
  <si>
    <t>161101101R00</t>
  </si>
  <si>
    <t>Svislé přemístění výkopku z horniny 1 až 4, při hloubce výkopu přes 1 do 2,5 m</t>
  </si>
  <si>
    <t>167101101R00</t>
  </si>
  <si>
    <t>Nakládání, skládání, překládání neulehlého výkopku nakládání výkopku_x000D_
 do 100 m3, z horniny 1 až 4</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</si>
  <si>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</si>
  <si>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</si>
  <si>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</si>
  <si>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</si>
  <si>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174101102R00</t>
  </si>
  <si>
    <t>Zásyp sypaninou se zhutněním v uzavřených prostorách s urovnáním povrchu zásypu s ručním zhutněním</t>
  </si>
  <si>
    <t xml:space="preserve">CELKOVÁ VÝMĚRA 1544m2 : </t>
  </si>
  <si>
    <t>(1554,0)*1,05</t>
  </si>
  <si>
    <t>834191987R00</t>
  </si>
  <si>
    <t>Zaslepení kanalizace do DN 300</t>
  </si>
  <si>
    <t>kus</t>
  </si>
  <si>
    <t>Kalkul</t>
  </si>
  <si>
    <t xml:space="preserve"> kanalizace pro lokální zaslepení : </t>
  </si>
  <si>
    <t>4</t>
  </si>
  <si>
    <t>113107310R00</t>
  </si>
  <si>
    <t>Odstranění podkladů nebo krytů z kameniva těženého, v ploše jednotlivě do 50 m2, tloušťka vrstvy 100 mm</t>
  </si>
  <si>
    <t>822-1</t>
  </si>
  <si>
    <t xml:space="preserve">předpokládaná skladba : </t>
  </si>
  <si>
    <t xml:space="preserve">PANELOVÉ PLOCHY : </t>
  </si>
  <si>
    <t xml:space="preserve">panely - tl. 25cm : </t>
  </si>
  <si>
    <t xml:space="preserve">kamenivu - tl 10cm : </t>
  </si>
  <si>
    <t xml:space="preserve">ŽIVIČNÉ PLOCHY : </t>
  </si>
  <si>
    <t xml:space="preserve">živice - tl. 10cm : </t>
  </si>
  <si>
    <t xml:space="preserve">KZC - tl. 15cm : </t>
  </si>
  <si>
    <t xml:space="preserve">kamenivu - tl 20cm : </t>
  </si>
  <si>
    <t xml:space="preserve">BETONOVÉ  PLOCHY : </t>
  </si>
  <si>
    <t xml:space="preserve">beton - tl. 10cm : </t>
  </si>
  <si>
    <t xml:space="preserve">popis prací viz C - TECHNICKÁ ZPRÁVA : </t>
  </si>
  <si>
    <t xml:space="preserve">D - STATICKÉ POSOUZENÍ : </t>
  </si>
  <si>
    <t xml:space="preserve">Z podkladů a prohlídky staveniště : </t>
  </si>
  <si>
    <t xml:space="preserve">plocha dobetonávek - cca 10% výměry ( plochy do 50m2 ) : </t>
  </si>
  <si>
    <t xml:space="preserve">plocha živice - cca 5% výměry ( plochy do 50m2 ) : </t>
  </si>
  <si>
    <t>(1554,0*0,1+1554,0*0,05)</t>
  </si>
  <si>
    <t>113107410R00</t>
  </si>
  <si>
    <t>Odstranění podkladů nebo krytů z kameniva těženého, v ploše jednotlivě nad 50 m2, tloušťka vrstvy 100 mm</t>
  </si>
  <si>
    <t>(1554,0-1554,0*0,1-1554,0*0,05)</t>
  </si>
  <si>
    <t>113108310R00</t>
  </si>
  <si>
    <t>Odstranění podkladů nebo krytů živičných, v ploše jednotlivě do 50 m2, tloušťka vrstvy 100 mm</t>
  </si>
  <si>
    <t>(1554,0*0,05)</t>
  </si>
  <si>
    <t>113109310R00</t>
  </si>
  <si>
    <t>Odstranění podkladů nebo krytů z betonu prostého, v ploše jednotlivě do 50 m2, tloušťka vrstvy 100 mm</t>
  </si>
  <si>
    <t>(1554,0*0,1)</t>
  </si>
  <si>
    <t>113111115R00</t>
  </si>
  <si>
    <t>Odstranění podkladů nebo krytů z kameniva zpevněného cementem, v ploše jednotlivě do 50 m2, tloušťka vrstvy 150 mm</t>
  </si>
  <si>
    <t>113202111R00</t>
  </si>
  <si>
    <t>Vytrhání obrub z krajníků nebo obrubníků stojatých</t>
  </si>
  <si>
    <t>m</t>
  </si>
  <si>
    <t>s vybouráním lože, s přemístěním hmot na skládku na vzdálenost do 3 m nebo naložením na dopravní prostředek</t>
  </si>
  <si>
    <t>260,0</t>
  </si>
  <si>
    <t xml:space="preserve">lože obrub : </t>
  </si>
  <si>
    <t>260,0*0,15*0,15</t>
  </si>
  <si>
    <t xml:space="preserve">viz TZ : </t>
  </si>
  <si>
    <t xml:space="preserve">V rámci bouracích prací budou demontovány 3 sloupy venkovního areálového osvětlení včetně základových patek. : </t>
  </si>
  <si>
    <t>0,8*0,8*1,0*3</t>
  </si>
  <si>
    <t>962022491R00</t>
  </si>
  <si>
    <t>Bourání zdiva nadzákladového kamenného kamenného_x000D_
 na maltu cementovou</t>
  </si>
  <si>
    <t>nebo vybourání otvorů průřezové plochy přes 4 m2 ve zdivu nadzákladovém, včetně pomocného lešení o výšce podlahy do 1900 mm a pro zatížení do 1,5 kPa  (150 kg/m2),</t>
  </si>
  <si>
    <t xml:space="preserve">základy nebourány - vybourání základů dle potřeby navrhovaných staveb : </t>
  </si>
  <si>
    <t>9,5</t>
  </si>
  <si>
    <t>9,0*0,45*0,8*1,15</t>
  </si>
  <si>
    <t>113151111RXX</t>
  </si>
  <si>
    <t>Rozebrání ploch ze silničních panelů, uložení na mezideponii pro další použití</t>
  </si>
  <si>
    <t xml:space="preserve">Odvoz a likvidace odpadu - kalkulována bez recyklace - platí pro všechny bourací práce !!! : </t>
  </si>
  <si>
    <t>964001127R00</t>
  </si>
  <si>
    <t>DMT sloupu veřej. osvětl., odvoz a likvidace</t>
  </si>
  <si>
    <t xml:space="preserve">4,11,20,21, : </t>
  </si>
  <si>
    <t>Součet: : 0,15440</t>
  </si>
  <si>
    <t xml:space="preserve">13,14,15,16,17,18,19,20,21, : </t>
  </si>
  <si>
    <t>Součet: : 604,01233</t>
  </si>
  <si>
    <t>Součet: : 12080,24668</t>
  </si>
  <si>
    <t>00_01</t>
  </si>
  <si>
    <t>Stavebně - technický průzkum komína ( nad rámec části PD, STATICKÝ POSUDEK	  D.1.2.01 )</t>
  </si>
  <si>
    <t>Navržené řešení bude součástí samostatné projektové dokumentace , rovněž tak sanační opatření STATICKÝ POSUDEK	D.1.2.01 - kapitola 6 )</t>
  </si>
  <si>
    <t>50</t>
  </si>
  <si>
    <t>00_02</t>
  </si>
  <si>
    <t>sledování stavu komína, především paty a hlavice</t>
  </si>
  <si>
    <t>V průběhu všech prací bude pravidelně (každý pracovní den či při každém úkonu v blízkosti komína /v okruhu 15m/ ) sledován stav komína, především paty a hlavice. V blízkosti tělesa i podnože (v rozsahu min. 6m) vyvarovat otřesů, rázů či jiné obdobné činnosti, která by mohla statiku komína narušit.</t>
  </si>
  <si>
    <t>00_03</t>
  </si>
  <si>
    <t>Sejmutí čapího hnízda, odvoz a likvidace</t>
  </si>
  <si>
    <t>180456180200R</t>
  </si>
  <si>
    <t>Montážní plošina na autopod. MP 20-1 (Š706)</t>
  </si>
  <si>
    <t>Sh</t>
  </si>
  <si>
    <t>STROJ</t>
  </si>
  <si>
    <t>Stroj</t>
  </si>
  <si>
    <t>POL6_</t>
  </si>
  <si>
    <t>40</t>
  </si>
  <si>
    <t>Před zahájením bouracích prací bude proveden a dokumentován stav komína, včetně průzkumu stavu jeho hlavice. Předpokládá se přistavení výškového zařízení, odejmutí čapího hnízda a průzkum stavebního stavu konstrukce pod hlavicí. Pokud bude hlavice natolik narušená, že bude hrozit pád části konstrukcí v průběhu projektovaných prací, bude zajištěna bezpečnost komína. Řešení bude stanoveno na základě tohoto průzkumu. Upozornění: čapí hnízdo je možné sejmut mimo období hnízdění ptáků tj. srpen-1/2 března. V období hnízdění čápů (1/2 března-srpen) je třeba žádat o povolení výjimky Krajský úřad.</t>
  </si>
  <si>
    <t>162606112R00</t>
  </si>
  <si>
    <t xml:space="preserve">Vodorovné přemístění výkopku zemina pro zúrodnění, vzdálenost přes 4000 do 5000,  </t>
  </si>
  <si>
    <t>823-2</t>
  </si>
  <si>
    <t>bez naložení, avšak se složením zemin schopných zúrodnění, kamenouhelných hlušin a výsypkových materiálů, příplatek za každých dalších i započatých 1000 m,</t>
  </si>
  <si>
    <t>Včetně:</t>
  </si>
  <si>
    <t>- shrnutí výkopku ve výkopišti a hrubé rozhrnutí v násypišti,</t>
  </si>
  <si>
    <t>- udržování sjízdnosti cest uvnitř násypiště i výkopiště, pokud vrcholky nerovností nejsou   vyšší než +- 0,5 m,</t>
  </si>
  <si>
    <t>- příplatky za jízdu v terénu uvnitř výkopiště i násypiště.</t>
  </si>
  <si>
    <t xml:space="preserve">D.14, D.15 : </t>
  </si>
  <si>
    <t xml:space="preserve">terénní modelace plochy 212,5-217,5 : </t>
  </si>
  <si>
    <t>1500</t>
  </si>
  <si>
    <t>181101102R00</t>
  </si>
  <si>
    <t>Úprava pláně v zářezech v hornině 1 až 4, se zhutněním</t>
  </si>
  <si>
    <t>vyrovnáním výškových rozdílů, ploch vodorovných a ploch do sklonu 1 : 5.</t>
  </si>
  <si>
    <t xml:space="preserve">D.14 : </t>
  </si>
  <si>
    <t xml:space="preserve">panel 2000/3000/150 : </t>
  </si>
  <si>
    <t>15*2,0*3,0*1,2</t>
  </si>
  <si>
    <t xml:space="preserve">panel 1500/3000/150 : </t>
  </si>
  <si>
    <t>71*1,5*3,0*1,2</t>
  </si>
  <si>
    <t xml:space="preserve">minerální beton : </t>
  </si>
  <si>
    <t>105,0*1,2</t>
  </si>
  <si>
    <t>181301113R00</t>
  </si>
  <si>
    <t>Rozprostření a urovnání ornice v rovině v souvislé ploše přes 500 m2, tloušťka vrstvy přes 150 do 200 mm</t>
  </si>
  <si>
    <t>s případným nutným přemístěním hromad nebo dočasných skládek na místo potřeby ze vzdálenosti do 30 m, v rovině nebo ve svahu do 1 : 5,</t>
  </si>
  <si>
    <t>4530,0</t>
  </si>
  <si>
    <t>182301133R00</t>
  </si>
  <si>
    <t>Rozprostření a urovnání ornice ve svahu v souvislé ploše přes 500 m2, tloušťka vrstvy přes 150 do 200 mm</t>
  </si>
  <si>
    <t>s případným nutným přemístěním hromad nebo dočasných skládek na místo potřeby ze vzdálenosti do 30 m, ve svahu sklonu přes 1 : 5,</t>
  </si>
  <si>
    <t>540,0</t>
  </si>
  <si>
    <t>181006119RCC</t>
  </si>
  <si>
    <t>Rozprostření zemin v rov./sklonu 1:5, tl. do 1 m, plošné urovnání</t>
  </si>
  <si>
    <t xml:space="preserve">m3    </t>
  </si>
  <si>
    <t xml:space="preserve">odměřeno kreslícím programem : </t>
  </si>
  <si>
    <t>10364200R</t>
  </si>
  <si>
    <t>ornice pro pozemkové úpravy</t>
  </si>
  <si>
    <t>SPCM</t>
  </si>
  <si>
    <t>Specifikace</t>
  </si>
  <si>
    <t>POL3_</t>
  </si>
  <si>
    <t xml:space="preserve">vč. dovozu ze vzdálenosti 10km : </t>
  </si>
  <si>
    <t>4530,0*0,2*1,05</t>
  </si>
  <si>
    <t>540,0*0,2*1,05</t>
  </si>
  <si>
    <t>59691019.ARX</t>
  </si>
  <si>
    <t>Zemina pro terénní úpravy - pod ornici</t>
  </si>
  <si>
    <t>1500*1,05</t>
  </si>
  <si>
    <t>16275-1117</t>
  </si>
  <si>
    <t>Vodorovné přemístění výkopku po suchu na obvyklém dopravním prostředku,</t>
  </si>
  <si>
    <t xml:space="preserve">se složením, z horniny tř. 1-3, na vzdálenost do 10000 m, : </t>
  </si>
  <si>
    <t xml:space="preserve">Celkem =  (30x 0,5) + (115 *0,20) =38 m 3 : </t>
  </si>
  <si>
    <t xml:space="preserve">pro pro výměnu půdy u stromů + trvalkový záhon : </t>
  </si>
  <si>
    <t>38</t>
  </si>
  <si>
    <t>16715-1101</t>
  </si>
  <si>
    <t>Nakládání neulehlého výkopku v množství do 100 m3, z hornin tř. 1-4</t>
  </si>
  <si>
    <t xml:space="preserve">Celkem =  (30x 0,5) + (115 *0,15) =32,25 m 3 : </t>
  </si>
  <si>
    <t>18135-1103</t>
  </si>
  <si>
    <t>Rozprostření a urovnání ornice v rovině nebo na svahu do 1:5 při ploše do 500 m2</t>
  </si>
  <si>
    <t xml:space="preserve">tl. vrstvy do 200 : </t>
  </si>
  <si>
    <t xml:space="preserve">na plochy záhonů celkem = 115 m2 : </t>
  </si>
  <si>
    <t>115</t>
  </si>
  <si>
    <t>18141-1132</t>
  </si>
  <si>
    <t>Založení trávníku výsevem parkové travní směsi,  ve svahu do 1:2</t>
  </si>
  <si>
    <t xml:space="preserve">plochy do 1000 m2, na plochy obnovených trávníků na svahu = 540 m2 : </t>
  </si>
  <si>
    <t>540</t>
  </si>
  <si>
    <t>18145-1131</t>
  </si>
  <si>
    <t>Založení trávníku výsevem parkové travní směsi,  v rovině nebo do 1:5</t>
  </si>
  <si>
    <t xml:space="preserve">plochy pře 1000 m2, na plochy obnovených trávníků v rovině = 4530m2 : </t>
  </si>
  <si>
    <t>4530</t>
  </si>
  <si>
    <t>182_04</t>
  </si>
  <si>
    <t>Zhotovení obalu z rákosové rohože - práce včetně materiálu</t>
  </si>
  <si>
    <t>ks</t>
  </si>
  <si>
    <t xml:space="preserve">listnatý strom : </t>
  </si>
  <si>
    <t>30</t>
  </si>
  <si>
    <t>182_05</t>
  </si>
  <si>
    <t>Zhotovení ochranné bandáže báze stromu - práce včetně materiálu</t>
  </si>
  <si>
    <t xml:space="preserve">listnaté stromy v trávníku : </t>
  </si>
  <si>
    <t>26</t>
  </si>
  <si>
    <t>18310-1321</t>
  </si>
  <si>
    <t>Hloubení jamek pro výsadbu rostlin v zemině tř. 1-4, s výměnou půdy na 100%</t>
  </si>
  <si>
    <t xml:space="preserve">v rovině, objemu do 1,00 m3, stromy s balem - viz. specifikace rostlin : </t>
  </si>
  <si>
    <t xml:space="preserve">solitérní stromy 30 ks : </t>
  </si>
  <si>
    <t>18311-1111</t>
  </si>
  <si>
    <t>Hloubení jamek pro výsadbu rostlin v zemině tř. 1-4,  bez výměny půdy</t>
  </si>
  <si>
    <t xml:space="preserve">v rovině, objemu do 0,002 m3, : </t>
  </si>
  <si>
    <t xml:space="preserve">trvalky, cibuloviny 480 + 160 + 64 = 704 : </t>
  </si>
  <si>
    <t>704</t>
  </si>
  <si>
    <t>18320-5111</t>
  </si>
  <si>
    <t>Založení záhonů pro výsadbu rostlin v rovině</t>
  </si>
  <si>
    <t xml:space="preserve">Plocha záhonu v rovině = celkem 115 m2 : </t>
  </si>
  <si>
    <t>18321-1322</t>
  </si>
  <si>
    <t>Výsadba květin hrnkovaných do předem vyhloubené jamky se zalitím</t>
  </si>
  <si>
    <t xml:space="preserve">při O květináče 80 - 120 mm : </t>
  </si>
  <si>
    <t>18340-2121</t>
  </si>
  <si>
    <t>Rozrušení půdy na hloubku do 150 mm v rovině nebo na sv. do 1:5</t>
  </si>
  <si>
    <t>18340-3113</t>
  </si>
  <si>
    <t>Obdělání půdy frézováním v rovině nebo na svahu do 1:5,</t>
  </si>
  <si>
    <t>18340-3153</t>
  </si>
  <si>
    <t>Obdělání půdy hrabáním v rovině nebo na svahu do 1:5</t>
  </si>
  <si>
    <t xml:space="preserve">plocha záhonu v rovině + plocha trávníku = 115 + 4530 = celkem 4645 m2 : </t>
  </si>
  <si>
    <t>4645</t>
  </si>
  <si>
    <t>18340-3161</t>
  </si>
  <si>
    <t>Obdělání půdy válením v rovině nebo na svahu do 1:5</t>
  </si>
  <si>
    <t xml:space="preserve">plochy obnovených trávníků v rovině = 4530 m2 : </t>
  </si>
  <si>
    <t>18340-3253</t>
  </si>
  <si>
    <t>Obdělání půdy hrabáním na svahu do 1:2</t>
  </si>
  <si>
    <t xml:space="preserve">plocha trávníku ve svahu do 1:2 = 540 m2 : </t>
  </si>
  <si>
    <t>18340-3261</t>
  </si>
  <si>
    <t>Obdělání půdy válením na svahu do 1:2</t>
  </si>
  <si>
    <t xml:space="preserve">plochy obnovených trávníků na svahu = 540 m2 : </t>
  </si>
  <si>
    <t>18410-2116</t>
  </si>
  <si>
    <t>Výsadba dřeviny s balem do předem vyhloubené jamky se zalitím v rovině</t>
  </si>
  <si>
    <t xml:space="preserve">do 1:5, při O balu do 800 mm, stromy v rovině = celkem 30 ks : </t>
  </si>
  <si>
    <t>18421-5133</t>
  </si>
  <si>
    <t>Ukotvení dřeviny třemi kůly, v rovině</t>
  </si>
  <si>
    <t>18421-5412</t>
  </si>
  <si>
    <t>Zhotovení závlahové mísy, O mísy do 100 mm</t>
  </si>
  <si>
    <t>18480-1121</t>
  </si>
  <si>
    <t>Ošetření vysazených dřevin solitérních v rovině nebo na svahu do 1:5</t>
  </si>
  <si>
    <t xml:space="preserve">listnaté stromy 30 ks : </t>
  </si>
  <si>
    <t>18480-2111</t>
  </si>
  <si>
    <t>Chemické odplevelení půdy před založením kultury</t>
  </si>
  <si>
    <t xml:space="preserve">v rovině postřikem na široko, : </t>
  </si>
  <si>
    <t xml:space="preserve">plocha záhonu v rovině 2x 115 = celkem 230 m2 : </t>
  </si>
  <si>
    <t>230</t>
  </si>
  <si>
    <t>18491-1151</t>
  </si>
  <si>
    <t>Mulčování záhonů kačírkem nebo drceným kamenivem tl. vrstvy do 0,05 m v rovině a svahu do 1:5</t>
  </si>
  <si>
    <t xml:space="preserve">tl. vrstvy do 0,05 m v rovině a svahu do 1:5 : </t>
  </si>
  <si>
    <t xml:space="preserve">záhony trvalek 115 m2 : </t>
  </si>
  <si>
    <t>18491-1421</t>
  </si>
  <si>
    <t>Mulčování rostlin kůrou tl. do 0,1 m v rovině a svahu do 1:5</t>
  </si>
  <si>
    <t xml:space="preserve">1 m2/ listnatý strom v trávníku : </t>
  </si>
  <si>
    <t>18580-2113</t>
  </si>
  <si>
    <t>Hnojení půdy nebo trávníku v rovině nebo na sv. do 1:5 uměl. hnojivem na široko</t>
  </si>
  <si>
    <t xml:space="preserve">přidání půdního kondicionéru do zahrad. substrátu : </t>
  </si>
  <si>
    <t xml:space="preserve">v jamkách pro stromy : </t>
  </si>
  <si>
    <t xml:space="preserve">viz specifikaci půd. Kondicionéru : </t>
  </si>
  <si>
    <t>0,0075</t>
  </si>
  <si>
    <t>18580-2114</t>
  </si>
  <si>
    <t>Hnojení půdy nebo trávníku v rovině nebo na svahu do 1:5 umělým hnojivem</t>
  </si>
  <si>
    <t xml:space="preserve">s rozdělením k jednotlivým rostlinám, výpočet viz.pol. 182_09 : </t>
  </si>
  <si>
    <t>0,0011</t>
  </si>
  <si>
    <t>18580-4312</t>
  </si>
  <si>
    <t>Zalití rostlin jednotlivě přes 20 m2</t>
  </si>
  <si>
    <t xml:space="preserve">stromy: 8 zálivky á 80 l/ks, 8 x 80 x 30 ks =19,200 m3 : </t>
  </si>
  <si>
    <t xml:space="preserve">záhony: 8 zálivky á 10 l /1 m2,8 x 10 x 115 m2=9,200 m3 : </t>
  </si>
  <si>
    <t>28,4</t>
  </si>
  <si>
    <t>182_01</t>
  </si>
  <si>
    <t>kůl frézovaný s fazetou, se špicí, průměr 90 mm, délka 3 m, 3 x 30 =90 ks</t>
  </si>
  <si>
    <t>POL3_0</t>
  </si>
  <si>
    <t xml:space="preserve">ztratné 1% - 90/100*1 : </t>
  </si>
  <si>
    <t>90,9</t>
  </si>
  <si>
    <t>182_02</t>
  </si>
  <si>
    <t>příčka z půlené, frézované kulatiny, průměr 80 mm, délka 0,5 m =3 x 30 =90ks</t>
  </si>
  <si>
    <t>182_03</t>
  </si>
  <si>
    <t>úvazek bavlněný, šířka 30 mm, délka 0,7 m</t>
  </si>
  <si>
    <t xml:space="preserve">0,7 m/1 úvazek, tj. 3 ks x 0,7 m = 2,1 m/strom x30 strom = 63 m : </t>
  </si>
  <si>
    <t xml:space="preserve">ztratné 1% - 63/100*1 : </t>
  </si>
  <si>
    <t>63,63</t>
  </si>
  <si>
    <t>182_06</t>
  </si>
  <si>
    <t>Specifikace travního osiva – luční květnatý trávník</t>
  </si>
  <si>
    <t xml:space="preserve">plocha trávníku lučního 5070m2 =  5070 x 0,002 kg travního osiva /m2,10,1 kg : </t>
  </si>
  <si>
    <t xml:space="preserve">ztratné 3% : </t>
  </si>
  <si>
    <t>10,1</t>
  </si>
  <si>
    <t>182_07</t>
  </si>
  <si>
    <t>Specifikace půdního kondicionéru</t>
  </si>
  <si>
    <t xml:space="preserve">0,25 kg půdního kondicionéru na výsadbovou jámu : </t>
  </si>
  <si>
    <t xml:space="preserve">0,25 x 30 ks = 7,5 kg : </t>
  </si>
  <si>
    <t>7,725</t>
  </si>
  <si>
    <t>182_08</t>
  </si>
  <si>
    <t>Specifikace užitkové vody  včetně dopravy</t>
  </si>
  <si>
    <t xml:space="preserve">Celkem 28,4 m3 : </t>
  </si>
  <si>
    <t>182_09</t>
  </si>
  <si>
    <t>Specifikace umělého hnojiva k pol. 18580-2114</t>
  </si>
  <si>
    <t xml:space="preserve">hnojivo tabletové á 10 gr/tableta, zásobní : </t>
  </si>
  <si>
    <t xml:space="preserve">15 ks tablet/1 strom = 30 x 15 = 450 tablet x 10g=4500g=4,5 kg : </t>
  </si>
  <si>
    <t xml:space="preserve">1 ks tablet/1 trvalku = 640 x1 tableta x 10 gr = 6400 g =6,4 kg : </t>
  </si>
  <si>
    <t>10,9</t>
  </si>
  <si>
    <t>182_10</t>
  </si>
  <si>
    <t>Specifikace substrátu</t>
  </si>
  <si>
    <t xml:space="preserve">nákup katrovaného subtrátu (kvalita odpovídající ornici): : </t>
  </si>
  <si>
    <t>182_11</t>
  </si>
  <si>
    <t>Specifikace mulčovací kůry</t>
  </si>
  <si>
    <t xml:space="preserve">tloušťka vrstvy mulčování  10 cm : </t>
  </si>
  <si>
    <t xml:space="preserve">plocha mulčování 26 m2x 0,1 =2,6 : </t>
  </si>
  <si>
    <t>2,6</t>
  </si>
  <si>
    <t>182_12</t>
  </si>
  <si>
    <t>Specifikace kameniva (frakce 4-8 mm)</t>
  </si>
  <si>
    <t xml:space="preserve">tloušťka vrstvy mulčování  5 cm : </t>
  </si>
  <si>
    <t xml:space="preserve">plocha mulčování 115 m2x 0,05 =5,75 m3 : </t>
  </si>
  <si>
    <t>5,75</t>
  </si>
  <si>
    <t>99_01X</t>
  </si>
  <si>
    <t>Specifikace herbicidu k pol.  2:</t>
  </si>
  <si>
    <t>lit</t>
  </si>
  <si>
    <t xml:space="preserve">koncentrace roztoku 2 %, tj. 15 ml přípravku/ 1 l vody : </t>
  </si>
  <si>
    <t xml:space="preserve">aplikace 0,3 l roztoku na 1 m2plochy : </t>
  </si>
  <si>
    <t xml:space="preserve">230 m2 x 0,3 l/m2 roztoku = 69 l roztoku x 0,02 =1,38 l : </t>
  </si>
  <si>
    <t xml:space="preserve">850*1,03 : </t>
  </si>
  <si>
    <t>1,38</t>
  </si>
  <si>
    <t>564231111R00</t>
  </si>
  <si>
    <t>Podklad nebo podsyp ze štěrkopísku tloušťka po zhutnění 100 mm</t>
  </si>
  <si>
    <t>s rozprostřením, vlhčením a zhutněním</t>
  </si>
  <si>
    <t>584121111R00</t>
  </si>
  <si>
    <t xml:space="preserve">Osazení silničních panelů jakéhokoliv druhu a velikosti </t>
  </si>
  <si>
    <t>ze železového betonu, s provedením podkladu z kameniva těženého do tl. 4 cm</t>
  </si>
  <si>
    <t>15*2,0*3,0*1,05</t>
  </si>
  <si>
    <t>71*1,5*3,0*1,05</t>
  </si>
  <si>
    <t>561291111NN0</t>
  </si>
  <si>
    <t>MZK obrusná vrstva štěrkopísek fr. 0-8mm tl 20mm</t>
  </si>
  <si>
    <t xml:space="preserve"> Včetně:</t>
  </si>
  <si>
    <t>- cementu v množství 8 kg/m3 konstrukce,</t>
  </si>
  <si>
    <t>- štěrkopíseku,</t>
  </si>
  <si>
    <t>- rozprostření a zhutnění podkladu,</t>
  </si>
  <si>
    <t>- ošetření podkladu vodou.</t>
  </si>
  <si>
    <t>105,0*1,05</t>
  </si>
  <si>
    <t>564821111RM2</t>
  </si>
  <si>
    <t>MZK ze štěrkodrti po zhutnění tloušťky 8 cm, štěrkodrť frakce 0-32 mm</t>
  </si>
  <si>
    <t>M1</t>
  </si>
  <si>
    <t>D + M opěradlové lavičky 772/646/1800, viz výkres D_14</t>
  </si>
  <si>
    <t>M2</t>
  </si>
  <si>
    <t>D + M bezopěradlové lavičky 431/424/1800, viz výkres D_14</t>
  </si>
  <si>
    <t>M3</t>
  </si>
  <si>
    <t>D + M opěradlové lavičky 732/969/1800, viz výkres D_14</t>
  </si>
  <si>
    <t>M4</t>
  </si>
  <si>
    <t>D + M opěradlové lavičky 1024/1033/1800, viz výkres D_14</t>
  </si>
  <si>
    <t>M5</t>
  </si>
  <si>
    <t>D + M odpadkový koš, viz výkres D_14</t>
  </si>
  <si>
    <t xml:space="preserve">UT D.14 Situace terénních úprav : </t>
  </si>
  <si>
    <t xml:space="preserve">podezdívka stávajícího oplocení - odhad : </t>
  </si>
  <si>
    <t xml:space="preserve">odstranění na spodní úroveň HTÚ : </t>
  </si>
  <si>
    <t>0,3*0,3*173,5</t>
  </si>
  <si>
    <t>767914830R00</t>
  </si>
  <si>
    <t>Demontáž oplocení demontáž rámového oplocení, výšky do 2,0 m</t>
  </si>
  <si>
    <t>173,5</t>
  </si>
  <si>
    <t>767920860R00</t>
  </si>
  <si>
    <t>Demontáž vrat a vrátek k oplocení o ploše jednotlivě přes 10 do 20 m2</t>
  </si>
  <si>
    <t>979094441SD</t>
  </si>
  <si>
    <t>Očištění vybour. panelů s výplní kamen. těženým</t>
  </si>
  <si>
    <t xml:space="preserve">do jednotkvé ceny této položky zakalkulovat : : </t>
  </si>
  <si>
    <t xml:space="preserve">1390,2 - výměra odstraňovaných panelů : </t>
  </si>
  <si>
    <t xml:space="preserve">přebrání, uložení po dobu dalšího použití, : </t>
  </si>
  <si>
    <t xml:space="preserve">odvoz  a likvidace zbývajících : </t>
  </si>
  <si>
    <t>998231311R00</t>
  </si>
  <si>
    <t>Přesun hmot pro krajinářské a sadovnické úpravy přesun hmot pro sadovnické a krajinářské úpravy do 5000 m vodorovně, bez svislého přesunu</t>
  </si>
  <si>
    <t xml:space="preserve">8,37,38,39,40,45,46,47,48,49,50,51, : </t>
  </si>
  <si>
    <t>Součet: : 1982,23722</t>
  </si>
  <si>
    <t>31</t>
  </si>
  <si>
    <t>Alium aflatunense, 40, 40</t>
  </si>
  <si>
    <t>32</t>
  </si>
  <si>
    <t>Narcissus pseudonarcissus, 40, 40</t>
  </si>
  <si>
    <t>S_1</t>
  </si>
  <si>
    <t>Ulmus ´Lobel´, 14-16, -</t>
  </si>
  <si>
    <t>S_4</t>
  </si>
  <si>
    <t>Acer saccharinum, 14-16, -</t>
  </si>
  <si>
    <t>S_5</t>
  </si>
  <si>
    <t>Sophora japonica ´Princeton upright´, 14-16, -</t>
  </si>
  <si>
    <t>S_6</t>
  </si>
  <si>
    <t>Populus alba, 14-16, -</t>
  </si>
  <si>
    <t>S_7</t>
  </si>
  <si>
    <t>Acer rubrum, 14-16, -</t>
  </si>
  <si>
    <t>S_8</t>
  </si>
  <si>
    <t>Acer campestre, 14-16, -</t>
  </si>
  <si>
    <t>S-2</t>
  </si>
  <si>
    <t>Quercus robur, 14-16, -</t>
  </si>
  <si>
    <t>S-3</t>
  </si>
  <si>
    <t>Prunus avium ´Plena´, 14-16, -</t>
  </si>
  <si>
    <t>11</t>
  </si>
  <si>
    <t>Gypsophila paniculata, 40</t>
  </si>
  <si>
    <t>12</t>
  </si>
  <si>
    <t>Veronica spicata subs. incana, 40</t>
  </si>
  <si>
    <t>13</t>
  </si>
  <si>
    <t>Euphorbia polychroma, 40</t>
  </si>
  <si>
    <t>14</t>
  </si>
  <si>
    <t>Calamagrostis acutiflora ´Karl Foester´, 40</t>
  </si>
  <si>
    <t>15</t>
  </si>
  <si>
    <t>Lychnis coronaria ´Alba´, 40</t>
  </si>
  <si>
    <t>Ahillea filipendulina, 40</t>
  </si>
  <si>
    <t>17</t>
  </si>
  <si>
    <t>Aster ericoides ´Blue Wonder´, 40</t>
  </si>
  <si>
    <t>Helictotrichon sempervirens, 40</t>
  </si>
  <si>
    <t>21</t>
  </si>
  <si>
    <t>Geranium macrorrhizum ´Album´, 40</t>
  </si>
  <si>
    <t>22</t>
  </si>
  <si>
    <t>Geranium magnificum, 40</t>
  </si>
  <si>
    <t>23</t>
  </si>
  <si>
    <t>Alchemilla mollis, 40</t>
  </si>
  <si>
    <t>24</t>
  </si>
  <si>
    <t>Pennisetum alopecuroides ´Compressum´, 40</t>
  </si>
  <si>
    <t>25</t>
  </si>
  <si>
    <t>Anemone hupehensis, 40</t>
  </si>
  <si>
    <t>Aster novae-angliae 'Purple dome', 40</t>
  </si>
  <si>
    <t xml:space="preserve">57,58,59,60, : </t>
  </si>
  <si>
    <t>Součet: : 158,66767</t>
  </si>
  <si>
    <t>Součet: : 3173,35350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</si>
</sst>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s>
  <cellStyleXfs count="2">
    <xf numFmtId="0" fontId="0" fillId="0" borderId="0"/>
    <xf numFmtId="0" fontId="1" fillId="0" borderId="0"/>
  </cellStyleXfs>
  <cellXfs count="260">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8" fillId="0" borderId="0" xfId="0" applyNumberFormat="1" applyFont="1" applyAlignment="1">
      <alignment horizontal="left" vertical="center" wrapText="1"/>
    </xf>
    <xf numFmtId="49" fontId="0" fillId="0" borderId="6" xfId="0" applyNumberFormat="1" applyBorder="1" applyAlignment="1">
      <alignmen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3"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4" fontId="3" fillId="0" borderId="33"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4" fontId="3" fillId="3" borderId="37" xfId="0" applyNumberFormat="1" applyFont="1" applyFill="1" applyBorder="1" applyAlignment="1">
      <alignment vertical="center"/>
    </xf>
    <xf numFmtId="3" fontId="3" fillId="0" borderId="33" xfId="0" applyNumberFormat="1" applyFont="1" applyBorder="1" applyAlignment="1">
      <alignment vertical="center"/>
    </xf>
    <xf numFmtId="3" fontId="3" fillId="3" borderId="37" xfId="0" applyNumberFormat="1" applyFont="1" applyFill="1" applyBorder="1" applyAlignment="1">
      <alignment vertical="center"/>
    </xf>
    <xf numFmtId="4" fontId="3" fillId="0" borderId="33" xfId="0" applyNumberFormat="1" applyFont="1" applyBorder="1" applyAlignment="1">
      <alignment horizontal="center" vertical="center"/>
    </xf>
    <xf numFmtId="4" fontId="3" fillId="3" borderId="37" xfId="0" applyNumberFormat="1" applyFont="1" applyFill="1" applyBorder="1" applyAlignment="1">
      <alignment horizontal="center"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4"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4" fontId="16" fillId="0" borderId="0" xfId="0" applyNumberFormat="1" applyFont="1" applyBorder="1" applyAlignment="1">
      <alignment vertical="top" shrinkToFit="1"/>
    </xf>
    <xf numFmtId="0" fontId="17" fillId="0" borderId="0" xfId="0" applyFont="1" applyBorder="1" applyAlignment="1">
      <alignment horizontal="center" vertical="top" shrinkToFit="1"/>
    </xf>
    <xf numFmtId="164"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164" fontId="18" fillId="0" borderId="0" xfId="0" applyNumberFormat="1" applyFont="1" applyBorder="1" applyAlignment="1">
      <alignment horizontal="center" vertical="top" wrapText="1" shrinkToFit="1"/>
    </xf>
    <xf numFmtId="164" fontId="18" fillId="0" borderId="0" xfId="0" applyNumberFormat="1" applyFont="1" applyBorder="1" applyAlignment="1">
      <alignment vertical="top" wrapText="1"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4"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4"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9" fillId="0" borderId="0" xfId="0" applyNumberFormat="1" applyFont="1" applyAlignment="1">
      <alignment wrapText="1"/>
    </xf>
    <xf numFmtId="0" fontId="17" fillId="0" borderId="0" xfId="0" applyNumberFormat="1" applyFont="1" applyBorder="1" applyAlignment="1">
      <alignment vertical="top" wrapText="1"/>
    </xf>
    <xf numFmtId="49" fontId="16" fillId="4" borderId="0" xfId="0" applyNumberFormat="1" applyFont="1" applyFill="1" applyBorder="1" applyAlignment="1" applyProtection="1">
      <alignment vertical="top"/>
      <protection locked="0"/>
    </xf>
    <xf numFmtId="0" fontId="17" fillId="0" borderId="18" xfId="0" applyNumberFormat="1" applyFont="1" applyBorder="1" applyAlignment="1">
      <alignment vertical="top" wrapText="1"/>
    </xf>
    <xf numFmtId="49" fontId="16" fillId="4" borderId="18" xfId="0" applyNumberFormat="1" applyFont="1" applyFill="1" applyBorder="1" applyAlignment="1" applyProtection="1">
      <alignment vertical="top"/>
      <protection locked="0"/>
    </xf>
    <xf numFmtId="4" fontId="5" fillId="3" borderId="22" xfId="0" applyNumberFormat="1" applyFont="1" applyFill="1" applyBorder="1" applyAlignment="1">
      <alignment vertical="top"/>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49" fontId="17" fillId="0" borderId="0" xfId="0" applyNumberFormat="1" applyFont="1" applyBorder="1" applyAlignment="1">
      <alignment horizontal="left" vertical="top" wrapText="1"/>
    </xf>
    <xf numFmtId="0" fontId="17" fillId="0" borderId="0" xfId="0" applyNumberFormat="1" applyFont="1" applyBorder="1" applyAlignment="1">
      <alignment horizontal="left" vertical="top" wrapText="1"/>
    </xf>
    <xf numFmtId="49" fontId="16" fillId="4" borderId="0" xfId="0" applyNumberFormat="1" applyFont="1" applyFill="1" applyBorder="1" applyAlignment="1" applyProtection="1">
      <alignment horizontal="left" vertical="top" wrapText="1"/>
      <protection locked="0"/>
    </xf>
    <xf numFmtId="0" fontId="17" fillId="0" borderId="18" xfId="0" applyNumberFormat="1" applyFont="1" applyBorder="1" applyAlignment="1">
      <alignment horizontal="left" vertical="top" wrapText="1"/>
    </xf>
    <xf numFmtId="164" fontId="18" fillId="0" borderId="0" xfId="0" quotePrefix="1" applyNumberFormat="1" applyFont="1" applyBorder="1" applyAlignment="1">
      <alignment horizontal="left" vertical="top" wrapText="1"/>
    </xf>
    <xf numFmtId="49" fontId="16" fillId="4" borderId="18" xfId="0" applyNumberFormat="1" applyFont="1" applyFill="1" applyBorder="1" applyAlignment="1" applyProtection="1">
      <alignment horizontal="left" vertical="top" wrapText="1"/>
      <protection locked="0"/>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0" fillId="0" borderId="18" xfId="0" applyBorder="1" applyAlignment="1">
      <alignment vertical="top"/>
    </xf>
    <xf numFmtId="0" fontId="16" fillId="0" borderId="18" xfId="0" applyNumberFormat="1" applyFont="1" applyBorder="1" applyAlignment="1">
      <alignment vertical="top" wrapText="1"/>
    </xf>
    <xf numFmtId="0" fontId="16" fillId="0" borderId="18" xfId="0" applyNumberFormat="1" applyFont="1" applyBorder="1" applyAlignment="1">
      <alignment horizontal="lef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tabSelected="1" workbookViewId="0">
      <selection activeCell="A2" sqref="A2:G2"/>
    </sheetView>
  </sheetViews>
  <sheetFormatPr defaultRowHeight="12.75" x14ac:dyDescent="0.2"/>
  <sheetData>
    <row r="1" spans="1:7" x14ac:dyDescent="0.2">
      <c r="A1" s="21" t="s">
        <v>38</v>
      </c>
    </row>
    <row r="2" spans="1:7" ht="57.75" customHeight="1" x14ac:dyDescent="0.2">
      <c r="A2" s="73" t="s">
        <v>39</v>
      </c>
      <c r="B2" s="73"/>
      <c r="C2" s="73"/>
      <c r="D2" s="73"/>
      <c r="E2" s="73"/>
      <c r="F2" s="73"/>
      <c r="G2" s="73"/>
    </row>
  </sheetData>
  <sheetProtection password="9FA1" sheet="1"/>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71</v>
      </c>
      <c r="C3" s="200" t="s">
        <v>72</v>
      </c>
      <c r="D3" s="198"/>
      <c r="E3" s="198"/>
      <c r="F3" s="198"/>
      <c r="G3" s="199"/>
      <c r="AC3" s="176" t="s">
        <v>113</v>
      </c>
      <c r="AG3" t="s">
        <v>115</v>
      </c>
    </row>
    <row r="4" spans="1:60" ht="24.95" customHeight="1" x14ac:dyDescent="0.2">
      <c r="A4" s="201" t="s">
        <v>9</v>
      </c>
      <c r="B4" s="202" t="s">
        <v>71</v>
      </c>
      <c r="C4" s="203" t="s">
        <v>72</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v>0</v>
      </c>
      <c r="G9" s="238">
        <f>ROUND(E9*F9,2)</f>
        <v>0</v>
      </c>
      <c r="H9" s="237">
        <v>0</v>
      </c>
      <c r="I9" s="238">
        <f>ROUND(E9*H9,2)</f>
        <v>0</v>
      </c>
      <c r="J9" s="237">
        <v>0</v>
      </c>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80</v>
      </c>
      <c r="C28" s="246" t="s">
        <v>81</v>
      </c>
      <c r="D28" s="229"/>
      <c r="E28" s="230"/>
      <c r="F28" s="231"/>
      <c r="G28" s="231">
        <f>SUMIF(AG29:AG86,"&lt;&gt;NOR",G29:G86)</f>
        <v>1414411.08</v>
      </c>
      <c r="H28" s="231"/>
      <c r="I28" s="231">
        <f>SUM(I29:I86)</f>
        <v>571044.6</v>
      </c>
      <c r="J28" s="231"/>
      <c r="K28" s="231">
        <f>SUM(K29:K86)</f>
        <v>843366.48</v>
      </c>
      <c r="L28" s="231"/>
      <c r="M28" s="231">
        <f>SUM(M29:M86)</f>
        <v>1711437.4068</v>
      </c>
      <c r="N28" s="231"/>
      <c r="O28" s="231">
        <f>SUM(O29:O86)</f>
        <v>1778.05</v>
      </c>
      <c r="P28" s="231"/>
      <c r="Q28" s="231">
        <f>SUM(Q29:Q86)</f>
        <v>0</v>
      </c>
      <c r="R28" s="231"/>
      <c r="S28" s="231"/>
      <c r="T28" s="232"/>
      <c r="U28" s="226"/>
      <c r="V28" s="226">
        <f>SUM(V29:V86)</f>
        <v>415.38</v>
      </c>
      <c r="W28" s="226"/>
      <c r="X28" s="226"/>
      <c r="AG28" t="s">
        <v>139</v>
      </c>
    </row>
    <row r="29" spans="1:60" outlineLevel="1" x14ac:dyDescent="0.2">
      <c r="A29" s="233">
        <v>2</v>
      </c>
      <c r="B29" s="234" t="s">
        <v>529</v>
      </c>
      <c r="C29" s="247" t="s">
        <v>530</v>
      </c>
      <c r="D29" s="235" t="s">
        <v>245</v>
      </c>
      <c r="E29" s="236">
        <v>1500</v>
      </c>
      <c r="F29" s="237">
        <v>235.5</v>
      </c>
      <c r="G29" s="238">
        <f>ROUND(E29*F29,2)</f>
        <v>353250</v>
      </c>
      <c r="H29" s="237">
        <v>0</v>
      </c>
      <c r="I29" s="238">
        <f>ROUND(E29*H29,2)</f>
        <v>0</v>
      </c>
      <c r="J29" s="237">
        <v>235.5</v>
      </c>
      <c r="K29" s="238">
        <f>ROUND(E29*J29,2)</f>
        <v>353250</v>
      </c>
      <c r="L29" s="238">
        <v>21</v>
      </c>
      <c r="M29" s="238">
        <f>G29*(1+L29/100)</f>
        <v>427432.5</v>
      </c>
      <c r="N29" s="238">
        <v>0</v>
      </c>
      <c r="O29" s="238">
        <f>ROUND(E29*N29,2)</f>
        <v>0</v>
      </c>
      <c r="P29" s="238">
        <v>0</v>
      </c>
      <c r="Q29" s="238">
        <f>ROUND(E29*P29,2)</f>
        <v>0</v>
      </c>
      <c r="R29" s="238" t="s">
        <v>531</v>
      </c>
      <c r="S29" s="238" t="s">
        <v>143</v>
      </c>
      <c r="T29" s="239" t="s">
        <v>453</v>
      </c>
      <c r="U29" s="220">
        <v>0.09</v>
      </c>
      <c r="V29" s="220">
        <f>ROUND(E29*U29,2)</f>
        <v>135</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ht="22.5" outlineLevel="1" x14ac:dyDescent="0.2">
      <c r="A30" s="218"/>
      <c r="B30" s="219"/>
      <c r="C30" s="259" t="s">
        <v>532</v>
      </c>
      <c r="D30" s="258"/>
      <c r="E30" s="258"/>
      <c r="F30" s="258"/>
      <c r="G30" s="258"/>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227</v>
      </c>
      <c r="AH30" s="211"/>
      <c r="AI30" s="211"/>
      <c r="AJ30" s="211"/>
      <c r="AK30" s="211"/>
      <c r="AL30" s="211"/>
      <c r="AM30" s="211"/>
      <c r="AN30" s="211"/>
      <c r="AO30" s="211"/>
      <c r="AP30" s="211"/>
      <c r="AQ30" s="211"/>
      <c r="AR30" s="211"/>
      <c r="AS30" s="211"/>
      <c r="AT30" s="211"/>
      <c r="AU30" s="211"/>
      <c r="AV30" s="211"/>
      <c r="AW30" s="211"/>
      <c r="AX30" s="211"/>
      <c r="AY30" s="211"/>
      <c r="AZ30" s="211"/>
      <c r="BA30" s="240" t="str">
        <f>C30</f>
        <v>bez naložení, avšak se složením zemin schopných zúrodnění, kamenouhelných hlušin a výsypkových materiálů, příplatek za každých dalších i započatých 1000 m,</v>
      </c>
      <c r="BB30" s="211"/>
      <c r="BC30" s="211"/>
      <c r="BD30" s="211"/>
      <c r="BE30" s="211"/>
      <c r="BF30" s="211"/>
      <c r="BG30" s="211"/>
      <c r="BH30" s="211"/>
    </row>
    <row r="31" spans="1:60" outlineLevel="1" x14ac:dyDescent="0.2">
      <c r="A31" s="218"/>
      <c r="B31" s="219"/>
      <c r="C31" s="249" t="s">
        <v>533</v>
      </c>
      <c r="D31" s="241"/>
      <c r="E31" s="241"/>
      <c r="F31" s="241"/>
      <c r="G31" s="241"/>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148</v>
      </c>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row>
    <row r="32" spans="1:60" outlineLevel="1" x14ac:dyDescent="0.2">
      <c r="A32" s="218"/>
      <c r="B32" s="219"/>
      <c r="C32" s="249" t="s">
        <v>534</v>
      </c>
      <c r="D32" s="241"/>
      <c r="E32" s="241"/>
      <c r="F32" s="241"/>
      <c r="G32" s="241"/>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148</v>
      </c>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49" t="s">
        <v>535</v>
      </c>
      <c r="D33" s="241"/>
      <c r="E33" s="241"/>
      <c r="F33" s="241"/>
      <c r="G33" s="241"/>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148</v>
      </c>
      <c r="AH33" s="211"/>
      <c r="AI33" s="211"/>
      <c r="AJ33" s="211"/>
      <c r="AK33" s="211"/>
      <c r="AL33" s="211"/>
      <c r="AM33" s="211"/>
      <c r="AN33" s="211"/>
      <c r="AO33" s="211"/>
      <c r="AP33" s="211"/>
      <c r="AQ33" s="211"/>
      <c r="AR33" s="211"/>
      <c r="AS33" s="211"/>
      <c r="AT33" s="211"/>
      <c r="AU33" s="211"/>
      <c r="AV33" s="211"/>
      <c r="AW33" s="211"/>
      <c r="AX33" s="211"/>
      <c r="AY33" s="211"/>
      <c r="AZ33" s="211"/>
      <c r="BA33" s="240" t="str">
        <f>C33</f>
        <v>- udržování sjízdnosti cest uvnitř násypiště i výkopiště, pokud vrcholky nerovností nejsou   vyšší než +- 0,5 m,</v>
      </c>
      <c r="BB33" s="211"/>
      <c r="BC33" s="211"/>
      <c r="BD33" s="211"/>
      <c r="BE33" s="211"/>
      <c r="BF33" s="211"/>
      <c r="BG33" s="211"/>
      <c r="BH33" s="211"/>
    </row>
    <row r="34" spans="1:60" outlineLevel="1" x14ac:dyDescent="0.2">
      <c r="A34" s="218"/>
      <c r="B34" s="219"/>
      <c r="C34" s="249" t="s">
        <v>536</v>
      </c>
      <c r="D34" s="241"/>
      <c r="E34" s="241"/>
      <c r="F34" s="241"/>
      <c r="G34" s="241"/>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148</v>
      </c>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outlineLevel="1" x14ac:dyDescent="0.2">
      <c r="A35" s="218"/>
      <c r="B35" s="219"/>
      <c r="C35" s="252" t="s">
        <v>537</v>
      </c>
      <c r="D35" s="224"/>
      <c r="E35" s="225"/>
      <c r="F35" s="220"/>
      <c r="G35" s="220"/>
      <c r="H35" s="220"/>
      <c r="I35" s="220"/>
      <c r="J35" s="220"/>
      <c r="K35" s="220"/>
      <c r="L35" s="220"/>
      <c r="M35" s="220"/>
      <c r="N35" s="220"/>
      <c r="O35" s="220"/>
      <c r="P35" s="220"/>
      <c r="Q35" s="220"/>
      <c r="R35" s="220"/>
      <c r="S35" s="220"/>
      <c r="T35" s="220"/>
      <c r="U35" s="220"/>
      <c r="V35" s="220"/>
      <c r="W35" s="220"/>
      <c r="X35" s="220"/>
      <c r="Y35" s="211"/>
      <c r="Z35" s="211"/>
      <c r="AA35" s="211"/>
      <c r="AB35" s="211"/>
      <c r="AC35" s="211"/>
      <c r="AD35" s="211"/>
      <c r="AE35" s="211"/>
      <c r="AF35" s="211"/>
      <c r="AG35" s="211" t="s">
        <v>176</v>
      </c>
      <c r="AH35" s="211">
        <v>0</v>
      </c>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row>
    <row r="36" spans="1:60" outlineLevel="1" x14ac:dyDescent="0.2">
      <c r="A36" s="218"/>
      <c r="B36" s="219"/>
      <c r="C36" s="252" t="s">
        <v>538</v>
      </c>
      <c r="D36" s="224"/>
      <c r="E36" s="225"/>
      <c r="F36" s="220"/>
      <c r="G36" s="220"/>
      <c r="H36" s="220"/>
      <c r="I36" s="220"/>
      <c r="J36" s="220"/>
      <c r="K36" s="220"/>
      <c r="L36" s="220"/>
      <c r="M36" s="220"/>
      <c r="N36" s="220"/>
      <c r="O36" s="220"/>
      <c r="P36" s="220"/>
      <c r="Q36" s="220"/>
      <c r="R36" s="220"/>
      <c r="S36" s="220"/>
      <c r="T36" s="220"/>
      <c r="U36" s="220"/>
      <c r="V36" s="220"/>
      <c r="W36" s="220"/>
      <c r="X36" s="220"/>
      <c r="Y36" s="211"/>
      <c r="Z36" s="211"/>
      <c r="AA36" s="211"/>
      <c r="AB36" s="211"/>
      <c r="AC36" s="211"/>
      <c r="AD36" s="211"/>
      <c r="AE36" s="211"/>
      <c r="AF36" s="211"/>
      <c r="AG36" s="211" t="s">
        <v>176</v>
      </c>
      <c r="AH36" s="211">
        <v>0</v>
      </c>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2" t="s">
        <v>539</v>
      </c>
      <c r="D37" s="224"/>
      <c r="E37" s="225">
        <v>1500</v>
      </c>
      <c r="F37" s="220"/>
      <c r="G37" s="220"/>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176</v>
      </c>
      <c r="AH37" s="211">
        <v>0</v>
      </c>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18"/>
      <c r="B38" s="219"/>
      <c r="C38" s="250"/>
      <c r="D38" s="242"/>
      <c r="E38" s="242"/>
      <c r="F38" s="242"/>
      <c r="G38" s="242"/>
      <c r="H38" s="220"/>
      <c r="I38" s="220"/>
      <c r="J38" s="220"/>
      <c r="K38" s="220"/>
      <c r="L38" s="220"/>
      <c r="M38" s="220"/>
      <c r="N38" s="220"/>
      <c r="O38" s="220"/>
      <c r="P38" s="220"/>
      <c r="Q38" s="220"/>
      <c r="R38" s="220"/>
      <c r="S38" s="220"/>
      <c r="T38" s="220"/>
      <c r="U38" s="220"/>
      <c r="V38" s="220"/>
      <c r="W38" s="220"/>
      <c r="X38" s="220"/>
      <c r="Y38" s="211"/>
      <c r="Z38" s="211"/>
      <c r="AA38" s="211"/>
      <c r="AB38" s="211"/>
      <c r="AC38" s="211"/>
      <c r="AD38" s="211"/>
      <c r="AE38" s="211"/>
      <c r="AF38" s="211"/>
      <c r="AG38" s="211" t="s">
        <v>151</v>
      </c>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33">
        <v>3</v>
      </c>
      <c r="B39" s="234" t="s">
        <v>540</v>
      </c>
      <c r="C39" s="247" t="s">
        <v>541</v>
      </c>
      <c r="D39" s="235" t="s">
        <v>223</v>
      </c>
      <c r="E39" s="236">
        <v>617.4</v>
      </c>
      <c r="F39" s="237">
        <v>13</v>
      </c>
      <c r="G39" s="238">
        <f>ROUND(E39*F39,2)</f>
        <v>8026.2</v>
      </c>
      <c r="H39" s="237">
        <v>0</v>
      </c>
      <c r="I39" s="238">
        <f>ROUND(E39*H39,2)</f>
        <v>0</v>
      </c>
      <c r="J39" s="237">
        <v>13</v>
      </c>
      <c r="K39" s="238">
        <f>ROUND(E39*J39,2)</f>
        <v>8026.2</v>
      </c>
      <c r="L39" s="238">
        <v>21</v>
      </c>
      <c r="M39" s="238">
        <f>G39*(1+L39/100)</f>
        <v>9711.7019999999993</v>
      </c>
      <c r="N39" s="238">
        <v>0</v>
      </c>
      <c r="O39" s="238">
        <f>ROUND(E39*N39,2)</f>
        <v>0</v>
      </c>
      <c r="P39" s="238">
        <v>0</v>
      </c>
      <c r="Q39" s="238">
        <f>ROUND(E39*P39,2)</f>
        <v>0</v>
      </c>
      <c r="R39" s="238" t="s">
        <v>350</v>
      </c>
      <c r="S39" s="238" t="s">
        <v>143</v>
      </c>
      <c r="T39" s="239" t="s">
        <v>453</v>
      </c>
      <c r="U39" s="220">
        <v>0.02</v>
      </c>
      <c r="V39" s="220">
        <f>ROUND(E39*U39,2)</f>
        <v>12.35</v>
      </c>
      <c r="W39" s="220"/>
      <c r="X39" s="220" t="s">
        <v>202</v>
      </c>
      <c r="Y39" s="211"/>
      <c r="Z39" s="211"/>
      <c r="AA39" s="211"/>
      <c r="AB39" s="211"/>
      <c r="AC39" s="211"/>
      <c r="AD39" s="211"/>
      <c r="AE39" s="211"/>
      <c r="AF39" s="211"/>
      <c r="AG39" s="211" t="s">
        <v>203</v>
      </c>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9" t="s">
        <v>542</v>
      </c>
      <c r="D40" s="258"/>
      <c r="E40" s="258"/>
      <c r="F40" s="258"/>
      <c r="G40" s="258"/>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227</v>
      </c>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outlineLevel="1" x14ac:dyDescent="0.2">
      <c r="A41" s="218"/>
      <c r="B41" s="219"/>
      <c r="C41" s="252" t="s">
        <v>543</v>
      </c>
      <c r="D41" s="224"/>
      <c r="E41" s="225"/>
      <c r="F41" s="220"/>
      <c r="G41" s="220"/>
      <c r="H41" s="220"/>
      <c r="I41" s="220"/>
      <c r="J41" s="220"/>
      <c r="K41" s="220"/>
      <c r="L41" s="220"/>
      <c r="M41" s="220"/>
      <c r="N41" s="220"/>
      <c r="O41" s="220"/>
      <c r="P41" s="220"/>
      <c r="Q41" s="220"/>
      <c r="R41" s="220"/>
      <c r="S41" s="220"/>
      <c r="T41" s="220"/>
      <c r="U41" s="220"/>
      <c r="V41" s="220"/>
      <c r="W41" s="220"/>
      <c r="X41" s="220"/>
      <c r="Y41" s="211"/>
      <c r="Z41" s="211"/>
      <c r="AA41" s="211"/>
      <c r="AB41" s="211"/>
      <c r="AC41" s="211"/>
      <c r="AD41" s="211"/>
      <c r="AE41" s="211"/>
      <c r="AF41" s="211"/>
      <c r="AG41" s="211" t="s">
        <v>176</v>
      </c>
      <c r="AH41" s="211">
        <v>0</v>
      </c>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544</v>
      </c>
      <c r="D42" s="224"/>
      <c r="E42" s="225"/>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2" t="s">
        <v>545</v>
      </c>
      <c r="D43" s="224"/>
      <c r="E43" s="225">
        <v>108</v>
      </c>
      <c r="F43" s="220"/>
      <c r="G43" s="220"/>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176</v>
      </c>
      <c r="AH43" s="211">
        <v>0</v>
      </c>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18"/>
      <c r="B44" s="219"/>
      <c r="C44" s="252" t="s">
        <v>546</v>
      </c>
      <c r="D44" s="224"/>
      <c r="E44" s="225"/>
      <c r="F44" s="220"/>
      <c r="G44" s="220"/>
      <c r="H44" s="220"/>
      <c r="I44" s="220"/>
      <c r="J44" s="220"/>
      <c r="K44" s="220"/>
      <c r="L44" s="220"/>
      <c r="M44" s="220"/>
      <c r="N44" s="220"/>
      <c r="O44" s="220"/>
      <c r="P44" s="220"/>
      <c r="Q44" s="220"/>
      <c r="R44" s="220"/>
      <c r="S44" s="220"/>
      <c r="T44" s="220"/>
      <c r="U44" s="220"/>
      <c r="V44" s="220"/>
      <c r="W44" s="220"/>
      <c r="X44" s="220"/>
      <c r="Y44" s="211"/>
      <c r="Z44" s="211"/>
      <c r="AA44" s="211"/>
      <c r="AB44" s="211"/>
      <c r="AC44" s="211"/>
      <c r="AD44" s="211"/>
      <c r="AE44" s="211"/>
      <c r="AF44" s="211"/>
      <c r="AG44" s="211" t="s">
        <v>176</v>
      </c>
      <c r="AH44" s="211">
        <v>0</v>
      </c>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2" t="s">
        <v>547</v>
      </c>
      <c r="D45" s="224"/>
      <c r="E45" s="225">
        <v>383.4</v>
      </c>
      <c r="F45" s="220"/>
      <c r="G45" s="220"/>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176</v>
      </c>
      <c r="AH45" s="211">
        <v>0</v>
      </c>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outlineLevel="1" x14ac:dyDescent="0.2">
      <c r="A46" s="218"/>
      <c r="B46" s="219"/>
      <c r="C46" s="252" t="s">
        <v>548</v>
      </c>
      <c r="D46" s="224"/>
      <c r="E46" s="225"/>
      <c r="F46" s="220"/>
      <c r="G46" s="220"/>
      <c r="H46" s="220"/>
      <c r="I46" s="220"/>
      <c r="J46" s="220"/>
      <c r="K46" s="220"/>
      <c r="L46" s="220"/>
      <c r="M46" s="220"/>
      <c r="N46" s="220"/>
      <c r="O46" s="220"/>
      <c r="P46" s="220"/>
      <c r="Q46" s="220"/>
      <c r="R46" s="220"/>
      <c r="S46" s="220"/>
      <c r="T46" s="220"/>
      <c r="U46" s="220"/>
      <c r="V46" s="220"/>
      <c r="W46" s="220"/>
      <c r="X46" s="220"/>
      <c r="Y46" s="211"/>
      <c r="Z46" s="211"/>
      <c r="AA46" s="211"/>
      <c r="AB46" s="211"/>
      <c r="AC46" s="211"/>
      <c r="AD46" s="211"/>
      <c r="AE46" s="211"/>
      <c r="AF46" s="211"/>
      <c r="AG46" s="211" t="s">
        <v>176</v>
      </c>
      <c r="AH46" s="211">
        <v>0</v>
      </c>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row>
    <row r="47" spans="1:60" outlineLevel="1" x14ac:dyDescent="0.2">
      <c r="A47" s="218"/>
      <c r="B47" s="219"/>
      <c r="C47" s="252" t="s">
        <v>549</v>
      </c>
      <c r="D47" s="224"/>
      <c r="E47" s="225">
        <v>126</v>
      </c>
      <c r="F47" s="220"/>
      <c r="G47" s="220"/>
      <c r="H47" s="220"/>
      <c r="I47" s="220"/>
      <c r="J47" s="220"/>
      <c r="K47" s="220"/>
      <c r="L47" s="220"/>
      <c r="M47" s="220"/>
      <c r="N47" s="220"/>
      <c r="O47" s="220"/>
      <c r="P47" s="220"/>
      <c r="Q47" s="220"/>
      <c r="R47" s="220"/>
      <c r="S47" s="220"/>
      <c r="T47" s="220"/>
      <c r="U47" s="220"/>
      <c r="V47" s="220"/>
      <c r="W47" s="220"/>
      <c r="X47" s="220"/>
      <c r="Y47" s="211"/>
      <c r="Z47" s="211"/>
      <c r="AA47" s="211"/>
      <c r="AB47" s="211"/>
      <c r="AC47" s="211"/>
      <c r="AD47" s="211"/>
      <c r="AE47" s="211"/>
      <c r="AF47" s="211"/>
      <c r="AG47" s="211" t="s">
        <v>176</v>
      </c>
      <c r="AH47" s="211">
        <v>0</v>
      </c>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row>
    <row r="48" spans="1:60" outlineLevel="1" x14ac:dyDescent="0.2">
      <c r="A48" s="218"/>
      <c r="B48" s="219"/>
      <c r="C48" s="250"/>
      <c r="D48" s="242"/>
      <c r="E48" s="242"/>
      <c r="F48" s="242"/>
      <c r="G48" s="242"/>
      <c r="H48" s="220"/>
      <c r="I48" s="220"/>
      <c r="J48" s="220"/>
      <c r="K48" s="220"/>
      <c r="L48" s="220"/>
      <c r="M48" s="220"/>
      <c r="N48" s="220"/>
      <c r="O48" s="220"/>
      <c r="P48" s="220"/>
      <c r="Q48" s="220"/>
      <c r="R48" s="220"/>
      <c r="S48" s="220"/>
      <c r="T48" s="220"/>
      <c r="U48" s="220"/>
      <c r="V48" s="220"/>
      <c r="W48" s="220"/>
      <c r="X48" s="220"/>
      <c r="Y48" s="211"/>
      <c r="Z48" s="211"/>
      <c r="AA48" s="211"/>
      <c r="AB48" s="211"/>
      <c r="AC48" s="211"/>
      <c r="AD48" s="211"/>
      <c r="AE48" s="211"/>
      <c r="AF48" s="211"/>
      <c r="AG48" s="211" t="s">
        <v>151</v>
      </c>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ht="22.5" outlineLevel="1" x14ac:dyDescent="0.2">
      <c r="A49" s="233">
        <v>4</v>
      </c>
      <c r="B49" s="234" t="s">
        <v>550</v>
      </c>
      <c r="C49" s="247" t="s">
        <v>551</v>
      </c>
      <c r="D49" s="235" t="s">
        <v>223</v>
      </c>
      <c r="E49" s="236">
        <v>4530</v>
      </c>
      <c r="F49" s="237">
        <v>16.2</v>
      </c>
      <c r="G49" s="238">
        <f>ROUND(E49*F49,2)</f>
        <v>73386</v>
      </c>
      <c r="H49" s="237">
        <v>0</v>
      </c>
      <c r="I49" s="238">
        <f>ROUND(E49*H49,2)</f>
        <v>0</v>
      </c>
      <c r="J49" s="237">
        <v>16.2</v>
      </c>
      <c r="K49" s="238">
        <f>ROUND(E49*J49,2)</f>
        <v>73386</v>
      </c>
      <c r="L49" s="238">
        <v>21</v>
      </c>
      <c r="M49" s="238">
        <f>G49*(1+L49/100)</f>
        <v>88797.06</v>
      </c>
      <c r="N49" s="238">
        <v>0</v>
      </c>
      <c r="O49" s="238">
        <f>ROUND(E49*N49,2)</f>
        <v>0</v>
      </c>
      <c r="P49" s="238">
        <v>0</v>
      </c>
      <c r="Q49" s="238">
        <f>ROUND(E49*P49,2)</f>
        <v>0</v>
      </c>
      <c r="R49" s="238" t="s">
        <v>350</v>
      </c>
      <c r="S49" s="238" t="s">
        <v>143</v>
      </c>
      <c r="T49" s="239" t="s">
        <v>453</v>
      </c>
      <c r="U49" s="220">
        <v>2.8000000000000001E-2</v>
      </c>
      <c r="V49" s="220">
        <f>ROUND(E49*U49,2)</f>
        <v>126.84</v>
      </c>
      <c r="W49" s="220"/>
      <c r="X49" s="220" t="s">
        <v>202</v>
      </c>
      <c r="Y49" s="211"/>
      <c r="Z49" s="211"/>
      <c r="AA49" s="211"/>
      <c r="AB49" s="211"/>
      <c r="AC49" s="211"/>
      <c r="AD49" s="211"/>
      <c r="AE49" s="211"/>
      <c r="AF49" s="211"/>
      <c r="AG49" s="211" t="s">
        <v>203</v>
      </c>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ht="22.5" outlineLevel="1" x14ac:dyDescent="0.2">
      <c r="A50" s="218"/>
      <c r="B50" s="219"/>
      <c r="C50" s="259" t="s">
        <v>552</v>
      </c>
      <c r="D50" s="258"/>
      <c r="E50" s="258"/>
      <c r="F50" s="258"/>
      <c r="G50" s="258"/>
      <c r="H50" s="220"/>
      <c r="I50" s="220"/>
      <c r="J50" s="220"/>
      <c r="K50" s="220"/>
      <c r="L50" s="220"/>
      <c r="M50" s="220"/>
      <c r="N50" s="220"/>
      <c r="O50" s="220"/>
      <c r="P50" s="220"/>
      <c r="Q50" s="220"/>
      <c r="R50" s="220"/>
      <c r="S50" s="220"/>
      <c r="T50" s="220"/>
      <c r="U50" s="220"/>
      <c r="V50" s="220"/>
      <c r="W50" s="220"/>
      <c r="X50" s="220"/>
      <c r="Y50" s="211"/>
      <c r="Z50" s="211"/>
      <c r="AA50" s="211"/>
      <c r="AB50" s="211"/>
      <c r="AC50" s="211"/>
      <c r="AD50" s="211"/>
      <c r="AE50" s="211"/>
      <c r="AF50" s="211"/>
      <c r="AG50" s="211" t="s">
        <v>227</v>
      </c>
      <c r="AH50" s="211"/>
      <c r="AI50" s="211"/>
      <c r="AJ50" s="211"/>
      <c r="AK50" s="211"/>
      <c r="AL50" s="211"/>
      <c r="AM50" s="211"/>
      <c r="AN50" s="211"/>
      <c r="AO50" s="211"/>
      <c r="AP50" s="211"/>
      <c r="AQ50" s="211"/>
      <c r="AR50" s="211"/>
      <c r="AS50" s="211"/>
      <c r="AT50" s="211"/>
      <c r="AU50" s="211"/>
      <c r="AV50" s="211"/>
      <c r="AW50" s="211"/>
      <c r="AX50" s="211"/>
      <c r="AY50" s="211"/>
      <c r="AZ50" s="211"/>
      <c r="BA50" s="240" t="str">
        <f>C50</f>
        <v>s případným nutným přemístěním hromad nebo dočasných skládek na místo potřeby ze vzdálenosti do 30 m, v rovině nebo ve svahu do 1 : 5,</v>
      </c>
      <c r="BB50" s="211"/>
      <c r="BC50" s="211"/>
      <c r="BD50" s="211"/>
      <c r="BE50" s="211"/>
      <c r="BF50" s="211"/>
      <c r="BG50" s="211"/>
      <c r="BH50" s="211"/>
    </row>
    <row r="51" spans="1:60" outlineLevel="1" x14ac:dyDescent="0.2">
      <c r="A51" s="218"/>
      <c r="B51" s="219"/>
      <c r="C51" s="252" t="s">
        <v>537</v>
      </c>
      <c r="D51" s="224"/>
      <c r="E51" s="225"/>
      <c r="F51" s="220"/>
      <c r="G51" s="220"/>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176</v>
      </c>
      <c r="AH51" s="211">
        <v>0</v>
      </c>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outlineLevel="1" x14ac:dyDescent="0.2">
      <c r="A52" s="218"/>
      <c r="B52" s="219"/>
      <c r="C52" s="252" t="s">
        <v>553</v>
      </c>
      <c r="D52" s="224"/>
      <c r="E52" s="225">
        <v>4530</v>
      </c>
      <c r="F52" s="220"/>
      <c r="G52" s="220"/>
      <c r="H52" s="220"/>
      <c r="I52" s="220"/>
      <c r="J52" s="220"/>
      <c r="K52" s="220"/>
      <c r="L52" s="220"/>
      <c r="M52" s="220"/>
      <c r="N52" s="220"/>
      <c r="O52" s="220"/>
      <c r="P52" s="220"/>
      <c r="Q52" s="220"/>
      <c r="R52" s="220"/>
      <c r="S52" s="220"/>
      <c r="T52" s="220"/>
      <c r="U52" s="220"/>
      <c r="V52" s="220"/>
      <c r="W52" s="220"/>
      <c r="X52" s="220"/>
      <c r="Y52" s="211"/>
      <c r="Z52" s="211"/>
      <c r="AA52" s="211"/>
      <c r="AB52" s="211"/>
      <c r="AC52" s="211"/>
      <c r="AD52" s="211"/>
      <c r="AE52" s="211"/>
      <c r="AF52" s="211"/>
      <c r="AG52" s="211" t="s">
        <v>176</v>
      </c>
      <c r="AH52" s="211">
        <v>0</v>
      </c>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18"/>
      <c r="B53" s="219"/>
      <c r="C53" s="250"/>
      <c r="D53" s="242"/>
      <c r="E53" s="242"/>
      <c r="F53" s="242"/>
      <c r="G53" s="242"/>
      <c r="H53" s="220"/>
      <c r="I53" s="220"/>
      <c r="J53" s="220"/>
      <c r="K53" s="220"/>
      <c r="L53" s="220"/>
      <c r="M53" s="220"/>
      <c r="N53" s="220"/>
      <c r="O53" s="220"/>
      <c r="P53" s="220"/>
      <c r="Q53" s="220"/>
      <c r="R53" s="220"/>
      <c r="S53" s="220"/>
      <c r="T53" s="220"/>
      <c r="U53" s="220"/>
      <c r="V53" s="220"/>
      <c r="W53" s="220"/>
      <c r="X53" s="220"/>
      <c r="Y53" s="211"/>
      <c r="Z53" s="211"/>
      <c r="AA53" s="211"/>
      <c r="AB53" s="211"/>
      <c r="AC53" s="211"/>
      <c r="AD53" s="211"/>
      <c r="AE53" s="211"/>
      <c r="AF53" s="211"/>
      <c r="AG53" s="211" t="s">
        <v>151</v>
      </c>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ht="22.5" outlineLevel="1" x14ac:dyDescent="0.2">
      <c r="A54" s="233">
        <v>5</v>
      </c>
      <c r="B54" s="234" t="s">
        <v>221</v>
      </c>
      <c r="C54" s="247" t="s">
        <v>222</v>
      </c>
      <c r="D54" s="235" t="s">
        <v>223</v>
      </c>
      <c r="E54" s="236">
        <v>617.4</v>
      </c>
      <c r="F54" s="237">
        <v>32.200000000000003</v>
      </c>
      <c r="G54" s="238">
        <f>ROUND(E54*F54,2)</f>
        <v>19880.28</v>
      </c>
      <c r="H54" s="237">
        <v>0</v>
      </c>
      <c r="I54" s="238">
        <f>ROUND(E54*H54,2)</f>
        <v>0</v>
      </c>
      <c r="J54" s="237">
        <v>32.200000000000003</v>
      </c>
      <c r="K54" s="238">
        <f>ROUND(E54*J54,2)</f>
        <v>19880.28</v>
      </c>
      <c r="L54" s="238">
        <v>21</v>
      </c>
      <c r="M54" s="238">
        <f>G54*(1+L54/100)</f>
        <v>24055.138799999997</v>
      </c>
      <c r="N54" s="238">
        <v>0</v>
      </c>
      <c r="O54" s="238">
        <f>ROUND(E54*N54,2)</f>
        <v>0</v>
      </c>
      <c r="P54" s="238">
        <v>0</v>
      </c>
      <c r="Q54" s="238">
        <f>ROUND(E54*P54,2)</f>
        <v>0</v>
      </c>
      <c r="R54" s="238" t="s">
        <v>224</v>
      </c>
      <c r="S54" s="238" t="s">
        <v>143</v>
      </c>
      <c r="T54" s="239" t="s">
        <v>453</v>
      </c>
      <c r="U54" s="220">
        <v>0.09</v>
      </c>
      <c r="V54" s="220">
        <f>ROUND(E54*U54,2)</f>
        <v>55.57</v>
      </c>
      <c r="W54" s="220"/>
      <c r="X54" s="220" t="s">
        <v>202</v>
      </c>
      <c r="Y54" s="211"/>
      <c r="Z54" s="211"/>
      <c r="AA54" s="211"/>
      <c r="AB54" s="211"/>
      <c r="AC54" s="211"/>
      <c r="AD54" s="211"/>
      <c r="AE54" s="211"/>
      <c r="AF54" s="211"/>
      <c r="AG54" s="211" t="s">
        <v>203</v>
      </c>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row>
    <row r="55" spans="1:60" outlineLevel="1" x14ac:dyDescent="0.2">
      <c r="A55" s="218"/>
      <c r="B55" s="219"/>
      <c r="C55" s="259" t="s">
        <v>226</v>
      </c>
      <c r="D55" s="258"/>
      <c r="E55" s="258"/>
      <c r="F55" s="258"/>
      <c r="G55" s="258"/>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227</v>
      </c>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outlineLevel="1" x14ac:dyDescent="0.2">
      <c r="A56" s="218"/>
      <c r="B56" s="219"/>
      <c r="C56" s="252" t="s">
        <v>543</v>
      </c>
      <c r="D56" s="224"/>
      <c r="E56" s="225"/>
      <c r="F56" s="220"/>
      <c r="G56" s="220"/>
      <c r="H56" s="220"/>
      <c r="I56" s="220"/>
      <c r="J56" s="220"/>
      <c r="K56" s="220"/>
      <c r="L56" s="220"/>
      <c r="M56" s="220"/>
      <c r="N56" s="220"/>
      <c r="O56" s="220"/>
      <c r="P56" s="220"/>
      <c r="Q56" s="220"/>
      <c r="R56" s="220"/>
      <c r="S56" s="220"/>
      <c r="T56" s="220"/>
      <c r="U56" s="220"/>
      <c r="V56" s="220"/>
      <c r="W56" s="220"/>
      <c r="X56" s="220"/>
      <c r="Y56" s="211"/>
      <c r="Z56" s="211"/>
      <c r="AA56" s="211"/>
      <c r="AB56" s="211"/>
      <c r="AC56" s="211"/>
      <c r="AD56" s="211"/>
      <c r="AE56" s="211"/>
      <c r="AF56" s="211"/>
      <c r="AG56" s="211" t="s">
        <v>176</v>
      </c>
      <c r="AH56" s="211">
        <v>0</v>
      </c>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outlineLevel="1" x14ac:dyDescent="0.2">
      <c r="A57" s="218"/>
      <c r="B57" s="219"/>
      <c r="C57" s="252" t="s">
        <v>544</v>
      </c>
      <c r="D57" s="224"/>
      <c r="E57" s="225"/>
      <c r="F57" s="220"/>
      <c r="G57" s="220"/>
      <c r="H57" s="220"/>
      <c r="I57" s="220"/>
      <c r="J57" s="220"/>
      <c r="K57" s="220"/>
      <c r="L57" s="220"/>
      <c r="M57" s="220"/>
      <c r="N57" s="220"/>
      <c r="O57" s="220"/>
      <c r="P57" s="220"/>
      <c r="Q57" s="220"/>
      <c r="R57" s="220"/>
      <c r="S57" s="220"/>
      <c r="T57" s="220"/>
      <c r="U57" s="220"/>
      <c r="V57" s="220"/>
      <c r="W57" s="220"/>
      <c r="X57" s="220"/>
      <c r="Y57" s="211"/>
      <c r="Z57" s="211"/>
      <c r="AA57" s="211"/>
      <c r="AB57" s="211"/>
      <c r="AC57" s="211"/>
      <c r="AD57" s="211"/>
      <c r="AE57" s="211"/>
      <c r="AF57" s="211"/>
      <c r="AG57" s="211" t="s">
        <v>176</v>
      </c>
      <c r="AH57" s="211">
        <v>0</v>
      </c>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row>
    <row r="58" spans="1:60" outlineLevel="1" x14ac:dyDescent="0.2">
      <c r="A58" s="218"/>
      <c r="B58" s="219"/>
      <c r="C58" s="252" t="s">
        <v>545</v>
      </c>
      <c r="D58" s="224"/>
      <c r="E58" s="225">
        <v>108</v>
      </c>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2" t="s">
        <v>546</v>
      </c>
      <c r="D59" s="224"/>
      <c r="E59" s="225"/>
      <c r="F59" s="220"/>
      <c r="G59" s="220"/>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176</v>
      </c>
      <c r="AH59" s="211">
        <v>0</v>
      </c>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18"/>
      <c r="B60" s="219"/>
      <c r="C60" s="252" t="s">
        <v>547</v>
      </c>
      <c r="D60" s="224"/>
      <c r="E60" s="225">
        <v>383.4</v>
      </c>
      <c r="F60" s="220"/>
      <c r="G60" s="220"/>
      <c r="H60" s="220"/>
      <c r="I60" s="220"/>
      <c r="J60" s="220"/>
      <c r="K60" s="220"/>
      <c r="L60" s="220"/>
      <c r="M60" s="220"/>
      <c r="N60" s="220"/>
      <c r="O60" s="220"/>
      <c r="P60" s="220"/>
      <c r="Q60" s="220"/>
      <c r="R60" s="220"/>
      <c r="S60" s="220"/>
      <c r="T60" s="220"/>
      <c r="U60" s="220"/>
      <c r="V60" s="220"/>
      <c r="W60" s="220"/>
      <c r="X60" s="220"/>
      <c r="Y60" s="211"/>
      <c r="Z60" s="211"/>
      <c r="AA60" s="211"/>
      <c r="AB60" s="211"/>
      <c r="AC60" s="211"/>
      <c r="AD60" s="211"/>
      <c r="AE60" s="211"/>
      <c r="AF60" s="211"/>
      <c r="AG60" s="211" t="s">
        <v>176</v>
      </c>
      <c r="AH60" s="211">
        <v>0</v>
      </c>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18"/>
      <c r="B61" s="219"/>
      <c r="C61" s="252" t="s">
        <v>548</v>
      </c>
      <c r="D61" s="224"/>
      <c r="E61" s="225"/>
      <c r="F61" s="220"/>
      <c r="G61" s="220"/>
      <c r="H61" s="220"/>
      <c r="I61" s="220"/>
      <c r="J61" s="220"/>
      <c r="K61" s="220"/>
      <c r="L61" s="220"/>
      <c r="M61" s="220"/>
      <c r="N61" s="220"/>
      <c r="O61" s="220"/>
      <c r="P61" s="220"/>
      <c r="Q61" s="220"/>
      <c r="R61" s="220"/>
      <c r="S61" s="220"/>
      <c r="T61" s="220"/>
      <c r="U61" s="220"/>
      <c r="V61" s="220"/>
      <c r="W61" s="220"/>
      <c r="X61" s="220"/>
      <c r="Y61" s="211"/>
      <c r="Z61" s="211"/>
      <c r="AA61" s="211"/>
      <c r="AB61" s="211"/>
      <c r="AC61" s="211"/>
      <c r="AD61" s="211"/>
      <c r="AE61" s="211"/>
      <c r="AF61" s="211"/>
      <c r="AG61" s="211" t="s">
        <v>176</v>
      </c>
      <c r="AH61" s="211">
        <v>0</v>
      </c>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row>
    <row r="62" spans="1:60" outlineLevel="1" x14ac:dyDescent="0.2">
      <c r="A62" s="218"/>
      <c r="B62" s="219"/>
      <c r="C62" s="252" t="s">
        <v>549</v>
      </c>
      <c r="D62" s="224"/>
      <c r="E62" s="225">
        <v>126</v>
      </c>
      <c r="F62" s="220"/>
      <c r="G62" s="220"/>
      <c r="H62" s="220"/>
      <c r="I62" s="220"/>
      <c r="J62" s="220"/>
      <c r="K62" s="220"/>
      <c r="L62" s="220"/>
      <c r="M62" s="220"/>
      <c r="N62" s="220"/>
      <c r="O62" s="220"/>
      <c r="P62" s="220"/>
      <c r="Q62" s="220"/>
      <c r="R62" s="220"/>
      <c r="S62" s="220"/>
      <c r="T62" s="220"/>
      <c r="U62" s="220"/>
      <c r="V62" s="220"/>
      <c r="W62" s="220"/>
      <c r="X62" s="220"/>
      <c r="Y62" s="211"/>
      <c r="Z62" s="211"/>
      <c r="AA62" s="211"/>
      <c r="AB62" s="211"/>
      <c r="AC62" s="211"/>
      <c r="AD62" s="211"/>
      <c r="AE62" s="211"/>
      <c r="AF62" s="211"/>
      <c r="AG62" s="211" t="s">
        <v>176</v>
      </c>
      <c r="AH62" s="211">
        <v>0</v>
      </c>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outlineLevel="1" x14ac:dyDescent="0.2">
      <c r="A63" s="218"/>
      <c r="B63" s="219"/>
      <c r="C63" s="250"/>
      <c r="D63" s="242"/>
      <c r="E63" s="242"/>
      <c r="F63" s="242"/>
      <c r="G63" s="242"/>
      <c r="H63" s="220"/>
      <c r="I63" s="220"/>
      <c r="J63" s="220"/>
      <c r="K63" s="220"/>
      <c r="L63" s="220"/>
      <c r="M63" s="220"/>
      <c r="N63" s="220"/>
      <c r="O63" s="220"/>
      <c r="P63" s="220"/>
      <c r="Q63" s="220"/>
      <c r="R63" s="220"/>
      <c r="S63" s="220"/>
      <c r="T63" s="220"/>
      <c r="U63" s="220"/>
      <c r="V63" s="220"/>
      <c r="W63" s="220"/>
      <c r="X63" s="220"/>
      <c r="Y63" s="211"/>
      <c r="Z63" s="211"/>
      <c r="AA63" s="211"/>
      <c r="AB63" s="211"/>
      <c r="AC63" s="211"/>
      <c r="AD63" s="211"/>
      <c r="AE63" s="211"/>
      <c r="AF63" s="211"/>
      <c r="AG63" s="211" t="s">
        <v>151</v>
      </c>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row>
    <row r="64" spans="1:60" ht="22.5" outlineLevel="1" x14ac:dyDescent="0.2">
      <c r="A64" s="233">
        <v>6</v>
      </c>
      <c r="B64" s="234" t="s">
        <v>554</v>
      </c>
      <c r="C64" s="247" t="s">
        <v>555</v>
      </c>
      <c r="D64" s="235" t="s">
        <v>223</v>
      </c>
      <c r="E64" s="236">
        <v>540</v>
      </c>
      <c r="F64" s="237">
        <v>53.1</v>
      </c>
      <c r="G64" s="238">
        <f>ROUND(E64*F64,2)</f>
        <v>28674</v>
      </c>
      <c r="H64" s="237">
        <v>0</v>
      </c>
      <c r="I64" s="238">
        <f>ROUND(E64*H64,2)</f>
        <v>0</v>
      </c>
      <c r="J64" s="237">
        <v>53.1</v>
      </c>
      <c r="K64" s="238">
        <f>ROUND(E64*J64,2)</f>
        <v>28674</v>
      </c>
      <c r="L64" s="238">
        <v>21</v>
      </c>
      <c r="M64" s="238">
        <f>G64*(1+L64/100)</f>
        <v>34695.54</v>
      </c>
      <c r="N64" s="238">
        <v>0</v>
      </c>
      <c r="O64" s="238">
        <f>ROUND(E64*N64,2)</f>
        <v>0</v>
      </c>
      <c r="P64" s="238">
        <v>0</v>
      </c>
      <c r="Q64" s="238">
        <f>ROUND(E64*P64,2)</f>
        <v>0</v>
      </c>
      <c r="R64" s="238" t="s">
        <v>350</v>
      </c>
      <c r="S64" s="238" t="s">
        <v>143</v>
      </c>
      <c r="T64" s="239" t="s">
        <v>453</v>
      </c>
      <c r="U64" s="220">
        <v>0.10299999999999999</v>
      </c>
      <c r="V64" s="220">
        <f>ROUND(E64*U64,2)</f>
        <v>55.62</v>
      </c>
      <c r="W64" s="220"/>
      <c r="X64" s="220" t="s">
        <v>202</v>
      </c>
      <c r="Y64" s="211"/>
      <c r="Z64" s="211"/>
      <c r="AA64" s="211"/>
      <c r="AB64" s="211"/>
      <c r="AC64" s="211"/>
      <c r="AD64" s="211"/>
      <c r="AE64" s="211"/>
      <c r="AF64" s="211"/>
      <c r="AG64" s="211" t="s">
        <v>203</v>
      </c>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row>
    <row r="65" spans="1:60" outlineLevel="1" x14ac:dyDescent="0.2">
      <c r="A65" s="218"/>
      <c r="B65" s="219"/>
      <c r="C65" s="259" t="s">
        <v>556</v>
      </c>
      <c r="D65" s="258"/>
      <c r="E65" s="258"/>
      <c r="F65" s="258"/>
      <c r="G65" s="258"/>
      <c r="H65" s="220"/>
      <c r="I65" s="220"/>
      <c r="J65" s="220"/>
      <c r="K65" s="220"/>
      <c r="L65" s="220"/>
      <c r="M65" s="220"/>
      <c r="N65" s="220"/>
      <c r="O65" s="220"/>
      <c r="P65" s="220"/>
      <c r="Q65" s="220"/>
      <c r="R65" s="220"/>
      <c r="S65" s="220"/>
      <c r="T65" s="220"/>
      <c r="U65" s="220"/>
      <c r="V65" s="220"/>
      <c r="W65" s="220"/>
      <c r="X65" s="220"/>
      <c r="Y65" s="211"/>
      <c r="Z65" s="211"/>
      <c r="AA65" s="211"/>
      <c r="AB65" s="211"/>
      <c r="AC65" s="211"/>
      <c r="AD65" s="211"/>
      <c r="AE65" s="211"/>
      <c r="AF65" s="211"/>
      <c r="AG65" s="211" t="s">
        <v>227</v>
      </c>
      <c r="AH65" s="211"/>
      <c r="AI65" s="211"/>
      <c r="AJ65" s="211"/>
      <c r="AK65" s="211"/>
      <c r="AL65" s="211"/>
      <c r="AM65" s="211"/>
      <c r="AN65" s="211"/>
      <c r="AO65" s="211"/>
      <c r="AP65" s="211"/>
      <c r="AQ65" s="211"/>
      <c r="AR65" s="211"/>
      <c r="AS65" s="211"/>
      <c r="AT65" s="211"/>
      <c r="AU65" s="211"/>
      <c r="AV65" s="211"/>
      <c r="AW65" s="211"/>
      <c r="AX65" s="211"/>
      <c r="AY65" s="211"/>
      <c r="AZ65" s="211"/>
      <c r="BA65" s="240" t="str">
        <f>C65</f>
        <v>s případným nutným přemístěním hromad nebo dočasných skládek na místo potřeby ze vzdálenosti do 30 m, ve svahu sklonu přes 1 : 5,</v>
      </c>
      <c r="BB65" s="211"/>
      <c r="BC65" s="211"/>
      <c r="BD65" s="211"/>
      <c r="BE65" s="211"/>
      <c r="BF65" s="211"/>
      <c r="BG65" s="211"/>
      <c r="BH65" s="211"/>
    </row>
    <row r="66" spans="1:60" outlineLevel="1" x14ac:dyDescent="0.2">
      <c r="A66" s="218"/>
      <c r="B66" s="219"/>
      <c r="C66" s="252" t="s">
        <v>537</v>
      </c>
      <c r="D66" s="224"/>
      <c r="E66" s="225"/>
      <c r="F66" s="220"/>
      <c r="G66" s="220"/>
      <c r="H66" s="220"/>
      <c r="I66" s="220"/>
      <c r="J66" s="220"/>
      <c r="K66" s="220"/>
      <c r="L66" s="220"/>
      <c r="M66" s="220"/>
      <c r="N66" s="220"/>
      <c r="O66" s="220"/>
      <c r="P66" s="220"/>
      <c r="Q66" s="220"/>
      <c r="R66" s="220"/>
      <c r="S66" s="220"/>
      <c r="T66" s="220"/>
      <c r="U66" s="220"/>
      <c r="V66" s="220"/>
      <c r="W66" s="220"/>
      <c r="X66" s="220"/>
      <c r="Y66" s="211"/>
      <c r="Z66" s="211"/>
      <c r="AA66" s="211"/>
      <c r="AB66" s="211"/>
      <c r="AC66" s="211"/>
      <c r="AD66" s="211"/>
      <c r="AE66" s="211"/>
      <c r="AF66" s="211"/>
      <c r="AG66" s="211" t="s">
        <v>176</v>
      </c>
      <c r="AH66" s="211">
        <v>0</v>
      </c>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row>
    <row r="67" spans="1:60" outlineLevel="1" x14ac:dyDescent="0.2">
      <c r="A67" s="218"/>
      <c r="B67" s="219"/>
      <c r="C67" s="252" t="s">
        <v>557</v>
      </c>
      <c r="D67" s="224"/>
      <c r="E67" s="225">
        <v>540</v>
      </c>
      <c r="F67" s="220"/>
      <c r="G67" s="220"/>
      <c r="H67" s="220"/>
      <c r="I67" s="220"/>
      <c r="J67" s="220"/>
      <c r="K67" s="220"/>
      <c r="L67" s="220"/>
      <c r="M67" s="220"/>
      <c r="N67" s="220"/>
      <c r="O67" s="220"/>
      <c r="P67" s="220"/>
      <c r="Q67" s="220"/>
      <c r="R67" s="220"/>
      <c r="S67" s="220"/>
      <c r="T67" s="220"/>
      <c r="U67" s="220"/>
      <c r="V67" s="220"/>
      <c r="W67" s="220"/>
      <c r="X67" s="220"/>
      <c r="Y67" s="211"/>
      <c r="Z67" s="211"/>
      <c r="AA67" s="211"/>
      <c r="AB67" s="211"/>
      <c r="AC67" s="211"/>
      <c r="AD67" s="211"/>
      <c r="AE67" s="211"/>
      <c r="AF67" s="211"/>
      <c r="AG67" s="211" t="s">
        <v>176</v>
      </c>
      <c r="AH67" s="211">
        <v>0</v>
      </c>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row>
    <row r="68" spans="1:60" outlineLevel="1" x14ac:dyDescent="0.2">
      <c r="A68" s="218"/>
      <c r="B68" s="219"/>
      <c r="C68" s="250"/>
      <c r="D68" s="242"/>
      <c r="E68" s="242"/>
      <c r="F68" s="242"/>
      <c r="G68" s="242"/>
      <c r="H68" s="220"/>
      <c r="I68" s="220"/>
      <c r="J68" s="220"/>
      <c r="K68" s="220"/>
      <c r="L68" s="220"/>
      <c r="M68" s="220"/>
      <c r="N68" s="220"/>
      <c r="O68" s="220"/>
      <c r="P68" s="220"/>
      <c r="Q68" s="220"/>
      <c r="R68" s="220"/>
      <c r="S68" s="220"/>
      <c r="T68" s="220"/>
      <c r="U68" s="220"/>
      <c r="V68" s="220"/>
      <c r="W68" s="220"/>
      <c r="X68" s="220"/>
      <c r="Y68" s="211"/>
      <c r="Z68" s="211"/>
      <c r="AA68" s="211"/>
      <c r="AB68" s="211"/>
      <c r="AC68" s="211"/>
      <c r="AD68" s="211"/>
      <c r="AE68" s="211"/>
      <c r="AF68" s="211"/>
      <c r="AG68" s="211" t="s">
        <v>151</v>
      </c>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row>
    <row r="69" spans="1:60" outlineLevel="1" x14ac:dyDescent="0.2">
      <c r="A69" s="233">
        <v>7</v>
      </c>
      <c r="B69" s="234" t="s">
        <v>558</v>
      </c>
      <c r="C69" s="247" t="s">
        <v>559</v>
      </c>
      <c r="D69" s="235" t="s">
        <v>560</v>
      </c>
      <c r="E69" s="236">
        <v>1500</v>
      </c>
      <c r="F69" s="237">
        <v>240.1</v>
      </c>
      <c r="G69" s="238">
        <f>ROUND(E69*F69,2)</f>
        <v>360150</v>
      </c>
      <c r="H69" s="237">
        <v>0</v>
      </c>
      <c r="I69" s="238">
        <f>ROUND(E69*H69,2)</f>
        <v>0</v>
      </c>
      <c r="J69" s="237">
        <v>240.1</v>
      </c>
      <c r="K69" s="238">
        <f>ROUND(E69*J69,2)</f>
        <v>360150</v>
      </c>
      <c r="L69" s="238">
        <v>21</v>
      </c>
      <c r="M69" s="238">
        <f>G69*(1+L69/100)</f>
        <v>435781.5</v>
      </c>
      <c r="N69" s="238">
        <v>0</v>
      </c>
      <c r="O69" s="238">
        <f>ROUND(E69*N69,2)</f>
        <v>0</v>
      </c>
      <c r="P69" s="238">
        <v>0</v>
      </c>
      <c r="Q69" s="238">
        <f>ROUND(E69*P69,2)</f>
        <v>0</v>
      </c>
      <c r="R69" s="238"/>
      <c r="S69" s="238" t="s">
        <v>154</v>
      </c>
      <c r="T69" s="239" t="s">
        <v>144</v>
      </c>
      <c r="U69" s="220">
        <v>0.02</v>
      </c>
      <c r="V69" s="220">
        <f>ROUND(E69*U69,2)</f>
        <v>30</v>
      </c>
      <c r="W69" s="220"/>
      <c r="X69" s="220" t="s">
        <v>202</v>
      </c>
      <c r="Y69" s="211"/>
      <c r="Z69" s="211"/>
      <c r="AA69" s="211"/>
      <c r="AB69" s="211"/>
      <c r="AC69" s="211"/>
      <c r="AD69" s="211"/>
      <c r="AE69" s="211"/>
      <c r="AF69" s="211"/>
      <c r="AG69" s="211" t="s">
        <v>203</v>
      </c>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row>
    <row r="70" spans="1:60" outlineLevel="1" x14ac:dyDescent="0.2">
      <c r="A70" s="218"/>
      <c r="B70" s="219"/>
      <c r="C70" s="252" t="s">
        <v>561</v>
      </c>
      <c r="D70" s="224"/>
      <c r="E70" s="225"/>
      <c r="F70" s="220"/>
      <c r="G70" s="220"/>
      <c r="H70" s="220"/>
      <c r="I70" s="220"/>
      <c r="J70" s="220"/>
      <c r="K70" s="220"/>
      <c r="L70" s="220"/>
      <c r="M70" s="220"/>
      <c r="N70" s="220"/>
      <c r="O70" s="220"/>
      <c r="P70" s="220"/>
      <c r="Q70" s="220"/>
      <c r="R70" s="220"/>
      <c r="S70" s="220"/>
      <c r="T70" s="220"/>
      <c r="U70" s="220"/>
      <c r="V70" s="220"/>
      <c r="W70" s="220"/>
      <c r="X70" s="220"/>
      <c r="Y70" s="211"/>
      <c r="Z70" s="211"/>
      <c r="AA70" s="211"/>
      <c r="AB70" s="211"/>
      <c r="AC70" s="211"/>
      <c r="AD70" s="211"/>
      <c r="AE70" s="211"/>
      <c r="AF70" s="211"/>
      <c r="AG70" s="211" t="s">
        <v>176</v>
      </c>
      <c r="AH70" s="211">
        <v>0</v>
      </c>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row>
    <row r="71" spans="1:60" outlineLevel="1" x14ac:dyDescent="0.2">
      <c r="A71" s="218"/>
      <c r="B71" s="219"/>
      <c r="C71" s="252" t="s">
        <v>537</v>
      </c>
      <c r="D71" s="224"/>
      <c r="E71" s="225"/>
      <c r="F71" s="220"/>
      <c r="G71" s="220"/>
      <c r="H71" s="220"/>
      <c r="I71" s="220"/>
      <c r="J71" s="220"/>
      <c r="K71" s="220"/>
      <c r="L71" s="220"/>
      <c r="M71" s="220"/>
      <c r="N71" s="220"/>
      <c r="O71" s="220"/>
      <c r="P71" s="220"/>
      <c r="Q71" s="220"/>
      <c r="R71" s="220"/>
      <c r="S71" s="220"/>
      <c r="T71" s="220"/>
      <c r="U71" s="220"/>
      <c r="V71" s="220"/>
      <c r="W71" s="220"/>
      <c r="X71" s="220"/>
      <c r="Y71" s="211"/>
      <c r="Z71" s="211"/>
      <c r="AA71" s="211"/>
      <c r="AB71" s="211"/>
      <c r="AC71" s="211"/>
      <c r="AD71" s="211"/>
      <c r="AE71" s="211"/>
      <c r="AF71" s="211"/>
      <c r="AG71" s="211" t="s">
        <v>176</v>
      </c>
      <c r="AH71" s="211">
        <v>0</v>
      </c>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row>
    <row r="72" spans="1:60" outlineLevel="1" x14ac:dyDescent="0.2">
      <c r="A72" s="218"/>
      <c r="B72" s="219"/>
      <c r="C72" s="252" t="s">
        <v>538</v>
      </c>
      <c r="D72" s="224"/>
      <c r="E72" s="225"/>
      <c r="F72" s="220"/>
      <c r="G72" s="220"/>
      <c r="H72" s="220"/>
      <c r="I72" s="220"/>
      <c r="J72" s="220"/>
      <c r="K72" s="220"/>
      <c r="L72" s="220"/>
      <c r="M72" s="220"/>
      <c r="N72" s="220"/>
      <c r="O72" s="220"/>
      <c r="P72" s="220"/>
      <c r="Q72" s="220"/>
      <c r="R72" s="220"/>
      <c r="S72" s="220"/>
      <c r="T72" s="220"/>
      <c r="U72" s="220"/>
      <c r="V72" s="220"/>
      <c r="W72" s="220"/>
      <c r="X72" s="220"/>
      <c r="Y72" s="211"/>
      <c r="Z72" s="211"/>
      <c r="AA72" s="211"/>
      <c r="AB72" s="211"/>
      <c r="AC72" s="211"/>
      <c r="AD72" s="211"/>
      <c r="AE72" s="211"/>
      <c r="AF72" s="211"/>
      <c r="AG72" s="211" t="s">
        <v>176</v>
      </c>
      <c r="AH72" s="211">
        <v>0</v>
      </c>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row>
    <row r="73" spans="1:60" outlineLevel="1" x14ac:dyDescent="0.2">
      <c r="A73" s="218"/>
      <c r="B73" s="219"/>
      <c r="C73" s="252" t="s">
        <v>539</v>
      </c>
      <c r="D73" s="224"/>
      <c r="E73" s="225">
        <v>1500</v>
      </c>
      <c r="F73" s="220"/>
      <c r="G73" s="220"/>
      <c r="H73" s="220"/>
      <c r="I73" s="220"/>
      <c r="J73" s="220"/>
      <c r="K73" s="220"/>
      <c r="L73" s="220"/>
      <c r="M73" s="220"/>
      <c r="N73" s="220"/>
      <c r="O73" s="220"/>
      <c r="P73" s="220"/>
      <c r="Q73" s="220"/>
      <c r="R73" s="220"/>
      <c r="S73" s="220"/>
      <c r="T73" s="220"/>
      <c r="U73" s="220"/>
      <c r="V73" s="220"/>
      <c r="W73" s="220"/>
      <c r="X73" s="220"/>
      <c r="Y73" s="211"/>
      <c r="Z73" s="211"/>
      <c r="AA73" s="211"/>
      <c r="AB73" s="211"/>
      <c r="AC73" s="211"/>
      <c r="AD73" s="211"/>
      <c r="AE73" s="211"/>
      <c r="AF73" s="211"/>
      <c r="AG73" s="211" t="s">
        <v>176</v>
      </c>
      <c r="AH73" s="211">
        <v>0</v>
      </c>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row>
    <row r="74" spans="1:60" outlineLevel="1" x14ac:dyDescent="0.2">
      <c r="A74" s="218"/>
      <c r="B74" s="219"/>
      <c r="C74" s="250"/>
      <c r="D74" s="242"/>
      <c r="E74" s="242"/>
      <c r="F74" s="242"/>
      <c r="G74" s="242"/>
      <c r="H74" s="220"/>
      <c r="I74" s="220"/>
      <c r="J74" s="220"/>
      <c r="K74" s="220"/>
      <c r="L74" s="220"/>
      <c r="M74" s="220"/>
      <c r="N74" s="220"/>
      <c r="O74" s="220"/>
      <c r="P74" s="220"/>
      <c r="Q74" s="220"/>
      <c r="R74" s="220"/>
      <c r="S74" s="220"/>
      <c r="T74" s="220"/>
      <c r="U74" s="220"/>
      <c r="V74" s="220"/>
      <c r="W74" s="220"/>
      <c r="X74" s="220"/>
      <c r="Y74" s="211"/>
      <c r="Z74" s="211"/>
      <c r="AA74" s="211"/>
      <c r="AB74" s="211"/>
      <c r="AC74" s="211"/>
      <c r="AD74" s="211"/>
      <c r="AE74" s="211"/>
      <c r="AF74" s="211"/>
      <c r="AG74" s="211" t="s">
        <v>151</v>
      </c>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row>
    <row r="75" spans="1:60" outlineLevel="1" x14ac:dyDescent="0.2">
      <c r="A75" s="233">
        <v>8</v>
      </c>
      <c r="B75" s="234" t="s">
        <v>562</v>
      </c>
      <c r="C75" s="247" t="s">
        <v>563</v>
      </c>
      <c r="D75" s="235" t="s">
        <v>245</v>
      </c>
      <c r="E75" s="236">
        <v>1064.7</v>
      </c>
      <c r="F75" s="237">
        <v>418</v>
      </c>
      <c r="G75" s="238">
        <f>ROUND(E75*F75,2)</f>
        <v>445044.6</v>
      </c>
      <c r="H75" s="237">
        <v>418</v>
      </c>
      <c r="I75" s="238">
        <f>ROUND(E75*H75,2)</f>
        <v>445044.6</v>
      </c>
      <c r="J75" s="237">
        <v>0</v>
      </c>
      <c r="K75" s="238">
        <f>ROUND(E75*J75,2)</f>
        <v>0</v>
      </c>
      <c r="L75" s="238">
        <v>21</v>
      </c>
      <c r="M75" s="238">
        <f>G75*(1+L75/100)</f>
        <v>538503.9659999999</v>
      </c>
      <c r="N75" s="238">
        <v>1.67</v>
      </c>
      <c r="O75" s="238">
        <f>ROUND(E75*N75,2)</f>
        <v>1778.05</v>
      </c>
      <c r="P75" s="238">
        <v>0</v>
      </c>
      <c r="Q75" s="238">
        <f>ROUND(E75*P75,2)</f>
        <v>0</v>
      </c>
      <c r="R75" s="238" t="s">
        <v>564</v>
      </c>
      <c r="S75" s="238" t="s">
        <v>143</v>
      </c>
      <c r="T75" s="239" t="s">
        <v>225</v>
      </c>
      <c r="U75" s="220">
        <v>0</v>
      </c>
      <c r="V75" s="220">
        <f>ROUND(E75*U75,2)</f>
        <v>0</v>
      </c>
      <c r="W75" s="220"/>
      <c r="X75" s="220" t="s">
        <v>565</v>
      </c>
      <c r="Y75" s="211"/>
      <c r="Z75" s="211"/>
      <c r="AA75" s="211"/>
      <c r="AB75" s="211"/>
      <c r="AC75" s="211"/>
      <c r="AD75" s="211"/>
      <c r="AE75" s="211"/>
      <c r="AF75" s="211"/>
      <c r="AG75" s="211" t="s">
        <v>566</v>
      </c>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row>
    <row r="76" spans="1:60" outlineLevel="1" x14ac:dyDescent="0.2">
      <c r="A76" s="218"/>
      <c r="B76" s="219"/>
      <c r="C76" s="252" t="s">
        <v>567</v>
      </c>
      <c r="D76" s="224"/>
      <c r="E76" s="225"/>
      <c r="F76" s="220"/>
      <c r="G76" s="220"/>
      <c r="H76" s="220"/>
      <c r="I76" s="220"/>
      <c r="J76" s="220"/>
      <c r="K76" s="220"/>
      <c r="L76" s="220"/>
      <c r="M76" s="220"/>
      <c r="N76" s="220"/>
      <c r="O76" s="220"/>
      <c r="P76" s="220"/>
      <c r="Q76" s="220"/>
      <c r="R76" s="220"/>
      <c r="S76" s="220"/>
      <c r="T76" s="220"/>
      <c r="U76" s="220"/>
      <c r="V76" s="220"/>
      <c r="W76" s="220"/>
      <c r="X76" s="220"/>
      <c r="Y76" s="211"/>
      <c r="Z76" s="211"/>
      <c r="AA76" s="211"/>
      <c r="AB76" s="211"/>
      <c r="AC76" s="211"/>
      <c r="AD76" s="211"/>
      <c r="AE76" s="211"/>
      <c r="AF76" s="211"/>
      <c r="AG76" s="211" t="s">
        <v>176</v>
      </c>
      <c r="AH76" s="211">
        <v>0</v>
      </c>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row>
    <row r="77" spans="1:60" outlineLevel="1" x14ac:dyDescent="0.2">
      <c r="A77" s="218"/>
      <c r="B77" s="219"/>
      <c r="C77" s="252" t="s">
        <v>537</v>
      </c>
      <c r="D77" s="224"/>
      <c r="E77" s="225"/>
      <c r="F77" s="220"/>
      <c r="G77" s="220"/>
      <c r="H77" s="220"/>
      <c r="I77" s="220"/>
      <c r="J77" s="220"/>
      <c r="K77" s="220"/>
      <c r="L77" s="220"/>
      <c r="M77" s="220"/>
      <c r="N77" s="220"/>
      <c r="O77" s="220"/>
      <c r="P77" s="220"/>
      <c r="Q77" s="220"/>
      <c r="R77" s="220"/>
      <c r="S77" s="220"/>
      <c r="T77" s="220"/>
      <c r="U77" s="220"/>
      <c r="V77" s="220"/>
      <c r="W77" s="220"/>
      <c r="X77" s="220"/>
      <c r="Y77" s="211"/>
      <c r="Z77" s="211"/>
      <c r="AA77" s="211"/>
      <c r="AB77" s="211"/>
      <c r="AC77" s="211"/>
      <c r="AD77" s="211"/>
      <c r="AE77" s="211"/>
      <c r="AF77" s="211"/>
      <c r="AG77" s="211" t="s">
        <v>176</v>
      </c>
      <c r="AH77" s="211">
        <v>0</v>
      </c>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row>
    <row r="78" spans="1:60" outlineLevel="1" x14ac:dyDescent="0.2">
      <c r="A78" s="218"/>
      <c r="B78" s="219"/>
      <c r="C78" s="252" t="s">
        <v>568</v>
      </c>
      <c r="D78" s="224"/>
      <c r="E78" s="225">
        <v>951.3</v>
      </c>
      <c r="F78" s="220"/>
      <c r="G78" s="220"/>
      <c r="H78" s="220"/>
      <c r="I78" s="220"/>
      <c r="J78" s="220"/>
      <c r="K78" s="220"/>
      <c r="L78" s="220"/>
      <c r="M78" s="220"/>
      <c r="N78" s="220"/>
      <c r="O78" s="220"/>
      <c r="P78" s="220"/>
      <c r="Q78" s="220"/>
      <c r="R78" s="220"/>
      <c r="S78" s="220"/>
      <c r="T78" s="220"/>
      <c r="U78" s="220"/>
      <c r="V78" s="220"/>
      <c r="W78" s="220"/>
      <c r="X78" s="220"/>
      <c r="Y78" s="211"/>
      <c r="Z78" s="211"/>
      <c r="AA78" s="211"/>
      <c r="AB78" s="211"/>
      <c r="AC78" s="211"/>
      <c r="AD78" s="211"/>
      <c r="AE78" s="211"/>
      <c r="AF78" s="211"/>
      <c r="AG78" s="211" t="s">
        <v>176</v>
      </c>
      <c r="AH78" s="211">
        <v>0</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row>
    <row r="79" spans="1:60" outlineLevel="1" x14ac:dyDescent="0.2">
      <c r="A79" s="218"/>
      <c r="B79" s="219"/>
      <c r="C79" s="252" t="s">
        <v>537</v>
      </c>
      <c r="D79" s="224"/>
      <c r="E79" s="225"/>
      <c r="F79" s="220"/>
      <c r="G79" s="220"/>
      <c r="H79" s="220"/>
      <c r="I79" s="220"/>
      <c r="J79" s="220"/>
      <c r="K79" s="220"/>
      <c r="L79" s="220"/>
      <c r="M79" s="220"/>
      <c r="N79" s="220"/>
      <c r="O79" s="220"/>
      <c r="P79" s="220"/>
      <c r="Q79" s="220"/>
      <c r="R79" s="220"/>
      <c r="S79" s="220"/>
      <c r="T79" s="220"/>
      <c r="U79" s="220"/>
      <c r="V79" s="220"/>
      <c r="W79" s="220"/>
      <c r="X79" s="220"/>
      <c r="Y79" s="211"/>
      <c r="Z79" s="211"/>
      <c r="AA79" s="211"/>
      <c r="AB79" s="211"/>
      <c r="AC79" s="211"/>
      <c r="AD79" s="211"/>
      <c r="AE79" s="211"/>
      <c r="AF79" s="211"/>
      <c r="AG79" s="211" t="s">
        <v>176</v>
      </c>
      <c r="AH79" s="211">
        <v>0</v>
      </c>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row>
    <row r="80" spans="1:60" outlineLevel="1" x14ac:dyDescent="0.2">
      <c r="A80" s="218"/>
      <c r="B80" s="219"/>
      <c r="C80" s="252" t="s">
        <v>569</v>
      </c>
      <c r="D80" s="224"/>
      <c r="E80" s="225">
        <v>113.4</v>
      </c>
      <c r="F80" s="220"/>
      <c r="G80" s="220"/>
      <c r="H80" s="220"/>
      <c r="I80" s="220"/>
      <c r="J80" s="220"/>
      <c r="K80" s="220"/>
      <c r="L80" s="220"/>
      <c r="M80" s="220"/>
      <c r="N80" s="220"/>
      <c r="O80" s="220"/>
      <c r="P80" s="220"/>
      <c r="Q80" s="220"/>
      <c r="R80" s="220"/>
      <c r="S80" s="220"/>
      <c r="T80" s="220"/>
      <c r="U80" s="220"/>
      <c r="V80" s="220"/>
      <c r="W80" s="220"/>
      <c r="X80" s="220"/>
      <c r="Y80" s="211"/>
      <c r="Z80" s="211"/>
      <c r="AA80" s="211"/>
      <c r="AB80" s="211"/>
      <c r="AC80" s="211"/>
      <c r="AD80" s="211"/>
      <c r="AE80" s="211"/>
      <c r="AF80" s="211"/>
      <c r="AG80" s="211" t="s">
        <v>176</v>
      </c>
      <c r="AH80" s="211">
        <v>0</v>
      </c>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row>
    <row r="81" spans="1:60" outlineLevel="1" x14ac:dyDescent="0.2">
      <c r="A81" s="218"/>
      <c r="B81" s="219"/>
      <c r="C81" s="250"/>
      <c r="D81" s="242"/>
      <c r="E81" s="242"/>
      <c r="F81" s="242"/>
      <c r="G81" s="242"/>
      <c r="H81" s="220"/>
      <c r="I81" s="220"/>
      <c r="J81" s="220"/>
      <c r="K81" s="220"/>
      <c r="L81" s="220"/>
      <c r="M81" s="220"/>
      <c r="N81" s="220"/>
      <c r="O81" s="220"/>
      <c r="P81" s="220"/>
      <c r="Q81" s="220"/>
      <c r="R81" s="220"/>
      <c r="S81" s="220"/>
      <c r="T81" s="220"/>
      <c r="U81" s="220"/>
      <c r="V81" s="220"/>
      <c r="W81" s="220"/>
      <c r="X81" s="220"/>
      <c r="Y81" s="211"/>
      <c r="Z81" s="211"/>
      <c r="AA81" s="211"/>
      <c r="AB81" s="211"/>
      <c r="AC81" s="211"/>
      <c r="AD81" s="211"/>
      <c r="AE81" s="211"/>
      <c r="AF81" s="211"/>
      <c r="AG81" s="211" t="s">
        <v>151</v>
      </c>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row>
    <row r="82" spans="1:60" outlineLevel="1" x14ac:dyDescent="0.2">
      <c r="A82" s="233">
        <v>9</v>
      </c>
      <c r="B82" s="234" t="s">
        <v>570</v>
      </c>
      <c r="C82" s="247" t="s">
        <v>571</v>
      </c>
      <c r="D82" s="235" t="s">
        <v>560</v>
      </c>
      <c r="E82" s="236">
        <v>1575</v>
      </c>
      <c r="F82" s="237">
        <v>80</v>
      </c>
      <c r="G82" s="238">
        <f>ROUND(E82*F82,2)</f>
        <v>126000</v>
      </c>
      <c r="H82" s="237">
        <v>80</v>
      </c>
      <c r="I82" s="238">
        <f>ROUND(E82*H82,2)</f>
        <v>126000</v>
      </c>
      <c r="J82" s="237">
        <v>0</v>
      </c>
      <c r="K82" s="238">
        <f>ROUND(E82*J82,2)</f>
        <v>0</v>
      </c>
      <c r="L82" s="238">
        <v>21</v>
      </c>
      <c r="M82" s="238">
        <f>G82*(1+L82/100)</f>
        <v>152460</v>
      </c>
      <c r="N82" s="238">
        <v>0</v>
      </c>
      <c r="O82" s="238">
        <f>ROUND(E82*N82,2)</f>
        <v>0</v>
      </c>
      <c r="P82" s="238">
        <v>0</v>
      </c>
      <c r="Q82" s="238">
        <f>ROUND(E82*P82,2)</f>
        <v>0</v>
      </c>
      <c r="R82" s="238"/>
      <c r="S82" s="238" t="s">
        <v>154</v>
      </c>
      <c r="T82" s="239" t="s">
        <v>144</v>
      </c>
      <c r="U82" s="220">
        <v>0</v>
      </c>
      <c r="V82" s="220">
        <f>ROUND(E82*U82,2)</f>
        <v>0</v>
      </c>
      <c r="W82" s="220"/>
      <c r="X82" s="220" t="s">
        <v>565</v>
      </c>
      <c r="Y82" s="211"/>
      <c r="Z82" s="211"/>
      <c r="AA82" s="211"/>
      <c r="AB82" s="211"/>
      <c r="AC82" s="211"/>
      <c r="AD82" s="211"/>
      <c r="AE82" s="211"/>
      <c r="AF82" s="211"/>
      <c r="AG82" s="211" t="s">
        <v>566</v>
      </c>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row>
    <row r="83" spans="1:60" outlineLevel="1" x14ac:dyDescent="0.2">
      <c r="A83" s="218"/>
      <c r="B83" s="219"/>
      <c r="C83" s="252" t="s">
        <v>537</v>
      </c>
      <c r="D83" s="224"/>
      <c r="E83" s="225"/>
      <c r="F83" s="220"/>
      <c r="G83" s="220"/>
      <c r="H83" s="220"/>
      <c r="I83" s="220"/>
      <c r="J83" s="220"/>
      <c r="K83" s="220"/>
      <c r="L83" s="220"/>
      <c r="M83" s="220"/>
      <c r="N83" s="220"/>
      <c r="O83" s="220"/>
      <c r="P83" s="220"/>
      <c r="Q83" s="220"/>
      <c r="R83" s="220"/>
      <c r="S83" s="220"/>
      <c r="T83" s="220"/>
      <c r="U83" s="220"/>
      <c r="V83" s="220"/>
      <c r="W83" s="220"/>
      <c r="X83" s="220"/>
      <c r="Y83" s="211"/>
      <c r="Z83" s="211"/>
      <c r="AA83" s="211"/>
      <c r="AB83" s="211"/>
      <c r="AC83" s="211"/>
      <c r="AD83" s="211"/>
      <c r="AE83" s="211"/>
      <c r="AF83" s="211"/>
      <c r="AG83" s="211" t="s">
        <v>176</v>
      </c>
      <c r="AH83" s="211">
        <v>0</v>
      </c>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row>
    <row r="84" spans="1:60" outlineLevel="1" x14ac:dyDescent="0.2">
      <c r="A84" s="218"/>
      <c r="B84" s="219"/>
      <c r="C84" s="252" t="s">
        <v>538</v>
      </c>
      <c r="D84" s="224"/>
      <c r="E84" s="225"/>
      <c r="F84" s="220"/>
      <c r="G84" s="220"/>
      <c r="H84" s="220"/>
      <c r="I84" s="220"/>
      <c r="J84" s="220"/>
      <c r="K84" s="220"/>
      <c r="L84" s="220"/>
      <c r="M84" s="220"/>
      <c r="N84" s="220"/>
      <c r="O84" s="220"/>
      <c r="P84" s="220"/>
      <c r="Q84" s="220"/>
      <c r="R84" s="220"/>
      <c r="S84" s="220"/>
      <c r="T84" s="220"/>
      <c r="U84" s="220"/>
      <c r="V84" s="220"/>
      <c r="W84" s="220"/>
      <c r="X84" s="220"/>
      <c r="Y84" s="211"/>
      <c r="Z84" s="211"/>
      <c r="AA84" s="211"/>
      <c r="AB84" s="211"/>
      <c r="AC84" s="211"/>
      <c r="AD84" s="211"/>
      <c r="AE84" s="211"/>
      <c r="AF84" s="211"/>
      <c r="AG84" s="211" t="s">
        <v>176</v>
      </c>
      <c r="AH84" s="211">
        <v>0</v>
      </c>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row>
    <row r="85" spans="1:60" outlineLevel="1" x14ac:dyDescent="0.2">
      <c r="A85" s="218"/>
      <c r="B85" s="219"/>
      <c r="C85" s="252" t="s">
        <v>572</v>
      </c>
      <c r="D85" s="224"/>
      <c r="E85" s="225">
        <v>1575</v>
      </c>
      <c r="F85" s="220"/>
      <c r="G85" s="220"/>
      <c r="H85" s="220"/>
      <c r="I85" s="220"/>
      <c r="J85" s="220"/>
      <c r="K85" s="220"/>
      <c r="L85" s="220"/>
      <c r="M85" s="220"/>
      <c r="N85" s="220"/>
      <c r="O85" s="220"/>
      <c r="P85" s="220"/>
      <c r="Q85" s="220"/>
      <c r="R85" s="220"/>
      <c r="S85" s="220"/>
      <c r="T85" s="220"/>
      <c r="U85" s="220"/>
      <c r="V85" s="220"/>
      <c r="W85" s="220"/>
      <c r="X85" s="220"/>
      <c r="Y85" s="211"/>
      <c r="Z85" s="211"/>
      <c r="AA85" s="211"/>
      <c r="AB85" s="211"/>
      <c r="AC85" s="211"/>
      <c r="AD85" s="211"/>
      <c r="AE85" s="211"/>
      <c r="AF85" s="211"/>
      <c r="AG85" s="211" t="s">
        <v>176</v>
      </c>
      <c r="AH85" s="211">
        <v>0</v>
      </c>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row>
    <row r="86" spans="1:60" outlineLevel="1" x14ac:dyDescent="0.2">
      <c r="A86" s="218"/>
      <c r="B86" s="219"/>
      <c r="C86" s="250"/>
      <c r="D86" s="242"/>
      <c r="E86" s="242"/>
      <c r="F86" s="242"/>
      <c r="G86" s="242"/>
      <c r="H86" s="220"/>
      <c r="I86" s="220"/>
      <c r="J86" s="220"/>
      <c r="K86" s="220"/>
      <c r="L86" s="220"/>
      <c r="M86" s="220"/>
      <c r="N86" s="220"/>
      <c r="O86" s="220"/>
      <c r="P86" s="220"/>
      <c r="Q86" s="220"/>
      <c r="R86" s="220"/>
      <c r="S86" s="220"/>
      <c r="T86" s="220"/>
      <c r="U86" s="220"/>
      <c r="V86" s="220"/>
      <c r="W86" s="220"/>
      <c r="X86" s="220"/>
      <c r="Y86" s="211"/>
      <c r="Z86" s="211"/>
      <c r="AA86" s="211"/>
      <c r="AB86" s="211"/>
      <c r="AC86" s="211"/>
      <c r="AD86" s="211"/>
      <c r="AE86" s="211"/>
      <c r="AF86" s="211"/>
      <c r="AG86" s="211" t="s">
        <v>151</v>
      </c>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row>
    <row r="87" spans="1:60" x14ac:dyDescent="0.2">
      <c r="A87" s="227" t="s">
        <v>138</v>
      </c>
      <c r="B87" s="228" t="s">
        <v>82</v>
      </c>
      <c r="C87" s="246" t="s">
        <v>83</v>
      </c>
      <c r="D87" s="229"/>
      <c r="E87" s="230"/>
      <c r="F87" s="231"/>
      <c r="G87" s="231">
        <f>SUMIF(AG88:AG98,"&lt;&gt;NOR",G88:G98)</f>
        <v>15086</v>
      </c>
      <c r="H87" s="231"/>
      <c r="I87" s="231">
        <f>SUM(I88:I98)</f>
        <v>0</v>
      </c>
      <c r="J87" s="231"/>
      <c r="K87" s="231">
        <f>SUM(K88:K98)</f>
        <v>15086</v>
      </c>
      <c r="L87" s="231"/>
      <c r="M87" s="231">
        <f>SUM(M88:M98)</f>
        <v>18254.059999999998</v>
      </c>
      <c r="N87" s="231"/>
      <c r="O87" s="231">
        <f>SUM(O88:O98)</f>
        <v>0</v>
      </c>
      <c r="P87" s="231"/>
      <c r="Q87" s="231">
        <f>SUM(Q88:Q98)</f>
        <v>0</v>
      </c>
      <c r="R87" s="231"/>
      <c r="S87" s="231"/>
      <c r="T87" s="232"/>
      <c r="U87" s="226"/>
      <c r="V87" s="226">
        <f>SUM(V88:V98)</f>
        <v>0</v>
      </c>
      <c r="W87" s="226"/>
      <c r="X87" s="226"/>
      <c r="AG87" t="s">
        <v>139</v>
      </c>
    </row>
    <row r="88" spans="1:60" outlineLevel="1" x14ac:dyDescent="0.2">
      <c r="A88" s="233">
        <v>10</v>
      </c>
      <c r="B88" s="234" t="s">
        <v>573</v>
      </c>
      <c r="C88" s="247" t="s">
        <v>574</v>
      </c>
      <c r="D88" s="235" t="s">
        <v>245</v>
      </c>
      <c r="E88" s="236">
        <v>38</v>
      </c>
      <c r="F88" s="237">
        <v>259</v>
      </c>
      <c r="G88" s="238">
        <f>ROUND(E88*F88,2)</f>
        <v>9842</v>
      </c>
      <c r="H88" s="237">
        <v>0</v>
      </c>
      <c r="I88" s="238">
        <f>ROUND(E88*H88,2)</f>
        <v>0</v>
      </c>
      <c r="J88" s="237">
        <v>259</v>
      </c>
      <c r="K88" s="238">
        <f>ROUND(E88*J88,2)</f>
        <v>9842</v>
      </c>
      <c r="L88" s="238">
        <v>21</v>
      </c>
      <c r="M88" s="238">
        <f>G88*(1+L88/100)</f>
        <v>11908.82</v>
      </c>
      <c r="N88" s="238">
        <v>0</v>
      </c>
      <c r="O88" s="238">
        <f>ROUND(E88*N88,2)</f>
        <v>0</v>
      </c>
      <c r="P88" s="238">
        <v>0</v>
      </c>
      <c r="Q88" s="238">
        <f>ROUND(E88*P88,2)</f>
        <v>0</v>
      </c>
      <c r="R88" s="238"/>
      <c r="S88" s="238" t="s">
        <v>154</v>
      </c>
      <c r="T88" s="239" t="s">
        <v>144</v>
      </c>
      <c r="U88" s="220">
        <v>0</v>
      </c>
      <c r="V88" s="220">
        <f>ROUND(E88*U88,2)</f>
        <v>0</v>
      </c>
      <c r="W88" s="220"/>
      <c r="X88" s="220" t="s">
        <v>202</v>
      </c>
      <c r="Y88" s="211"/>
      <c r="Z88" s="211"/>
      <c r="AA88" s="211"/>
      <c r="AB88" s="211"/>
      <c r="AC88" s="211"/>
      <c r="AD88" s="211"/>
      <c r="AE88" s="211"/>
      <c r="AF88" s="211"/>
      <c r="AG88" s="211" t="s">
        <v>265</v>
      </c>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row>
    <row r="89" spans="1:60" outlineLevel="1" x14ac:dyDescent="0.2">
      <c r="A89" s="218"/>
      <c r="B89" s="219"/>
      <c r="C89" s="252" t="s">
        <v>575</v>
      </c>
      <c r="D89" s="224"/>
      <c r="E89" s="225"/>
      <c r="F89" s="220"/>
      <c r="G89" s="220"/>
      <c r="H89" s="220"/>
      <c r="I89" s="220"/>
      <c r="J89" s="220"/>
      <c r="K89" s="220"/>
      <c r="L89" s="220"/>
      <c r="M89" s="220"/>
      <c r="N89" s="220"/>
      <c r="O89" s="220"/>
      <c r="P89" s="220"/>
      <c r="Q89" s="220"/>
      <c r="R89" s="220"/>
      <c r="S89" s="220"/>
      <c r="T89" s="220"/>
      <c r="U89" s="220"/>
      <c r="V89" s="220"/>
      <c r="W89" s="220"/>
      <c r="X89" s="220"/>
      <c r="Y89" s="211"/>
      <c r="Z89" s="211"/>
      <c r="AA89" s="211"/>
      <c r="AB89" s="211"/>
      <c r="AC89" s="211"/>
      <c r="AD89" s="211"/>
      <c r="AE89" s="211"/>
      <c r="AF89" s="211"/>
      <c r="AG89" s="211" t="s">
        <v>176</v>
      </c>
      <c r="AH89" s="211">
        <v>0</v>
      </c>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row>
    <row r="90" spans="1:60" outlineLevel="1" x14ac:dyDescent="0.2">
      <c r="A90" s="218"/>
      <c r="B90" s="219"/>
      <c r="C90" s="252" t="s">
        <v>576</v>
      </c>
      <c r="D90" s="224"/>
      <c r="E90" s="225"/>
      <c r="F90" s="220"/>
      <c r="G90" s="220"/>
      <c r="H90" s="220"/>
      <c r="I90" s="220"/>
      <c r="J90" s="220"/>
      <c r="K90" s="220"/>
      <c r="L90" s="220"/>
      <c r="M90" s="220"/>
      <c r="N90" s="220"/>
      <c r="O90" s="220"/>
      <c r="P90" s="220"/>
      <c r="Q90" s="220"/>
      <c r="R90" s="220"/>
      <c r="S90" s="220"/>
      <c r="T90" s="220"/>
      <c r="U90" s="220"/>
      <c r="V90" s="220"/>
      <c r="W90" s="220"/>
      <c r="X90" s="220"/>
      <c r="Y90" s="211"/>
      <c r="Z90" s="211"/>
      <c r="AA90" s="211"/>
      <c r="AB90" s="211"/>
      <c r="AC90" s="211"/>
      <c r="AD90" s="211"/>
      <c r="AE90" s="211"/>
      <c r="AF90" s="211"/>
      <c r="AG90" s="211" t="s">
        <v>176</v>
      </c>
      <c r="AH90" s="211">
        <v>0</v>
      </c>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row>
    <row r="91" spans="1:60" outlineLevel="1" x14ac:dyDescent="0.2">
      <c r="A91" s="218"/>
      <c r="B91" s="219"/>
      <c r="C91" s="252" t="s">
        <v>577</v>
      </c>
      <c r="D91" s="224"/>
      <c r="E91" s="225"/>
      <c r="F91" s="220"/>
      <c r="G91" s="220"/>
      <c r="H91" s="220"/>
      <c r="I91" s="220"/>
      <c r="J91" s="220"/>
      <c r="K91" s="220"/>
      <c r="L91" s="220"/>
      <c r="M91" s="220"/>
      <c r="N91" s="220"/>
      <c r="O91" s="220"/>
      <c r="P91" s="220"/>
      <c r="Q91" s="220"/>
      <c r="R91" s="220"/>
      <c r="S91" s="220"/>
      <c r="T91" s="220"/>
      <c r="U91" s="220"/>
      <c r="V91" s="220"/>
      <c r="W91" s="220"/>
      <c r="X91" s="220"/>
      <c r="Y91" s="211"/>
      <c r="Z91" s="211"/>
      <c r="AA91" s="211"/>
      <c r="AB91" s="211"/>
      <c r="AC91" s="211"/>
      <c r="AD91" s="211"/>
      <c r="AE91" s="211"/>
      <c r="AF91" s="211"/>
      <c r="AG91" s="211" t="s">
        <v>176</v>
      </c>
      <c r="AH91" s="211">
        <v>0</v>
      </c>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row>
    <row r="92" spans="1:60" outlineLevel="1" x14ac:dyDescent="0.2">
      <c r="A92" s="218"/>
      <c r="B92" s="219"/>
      <c r="C92" s="252" t="s">
        <v>576</v>
      </c>
      <c r="D92" s="224"/>
      <c r="E92" s="225"/>
      <c r="F92" s="220"/>
      <c r="G92" s="220"/>
      <c r="H92" s="220"/>
      <c r="I92" s="220"/>
      <c r="J92" s="220"/>
      <c r="K92" s="220"/>
      <c r="L92" s="220"/>
      <c r="M92" s="220"/>
      <c r="N92" s="220"/>
      <c r="O92" s="220"/>
      <c r="P92" s="220"/>
      <c r="Q92" s="220"/>
      <c r="R92" s="220"/>
      <c r="S92" s="220"/>
      <c r="T92" s="220"/>
      <c r="U92" s="220"/>
      <c r="V92" s="220"/>
      <c r="W92" s="220"/>
      <c r="X92" s="220"/>
      <c r="Y92" s="211"/>
      <c r="Z92" s="211"/>
      <c r="AA92" s="211"/>
      <c r="AB92" s="211"/>
      <c r="AC92" s="211"/>
      <c r="AD92" s="211"/>
      <c r="AE92" s="211"/>
      <c r="AF92" s="211"/>
      <c r="AG92" s="211" t="s">
        <v>176</v>
      </c>
      <c r="AH92" s="211">
        <v>0</v>
      </c>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row>
    <row r="93" spans="1:60" outlineLevel="1" x14ac:dyDescent="0.2">
      <c r="A93" s="218"/>
      <c r="B93" s="219"/>
      <c r="C93" s="252" t="s">
        <v>578</v>
      </c>
      <c r="D93" s="224"/>
      <c r="E93" s="225">
        <v>38</v>
      </c>
      <c r="F93" s="220"/>
      <c r="G93" s="220"/>
      <c r="H93" s="220"/>
      <c r="I93" s="220"/>
      <c r="J93" s="220"/>
      <c r="K93" s="220"/>
      <c r="L93" s="220"/>
      <c r="M93" s="220"/>
      <c r="N93" s="220"/>
      <c r="O93" s="220"/>
      <c r="P93" s="220"/>
      <c r="Q93" s="220"/>
      <c r="R93" s="220"/>
      <c r="S93" s="220"/>
      <c r="T93" s="220"/>
      <c r="U93" s="220"/>
      <c r="V93" s="220"/>
      <c r="W93" s="220"/>
      <c r="X93" s="220"/>
      <c r="Y93" s="211"/>
      <c r="Z93" s="211"/>
      <c r="AA93" s="211"/>
      <c r="AB93" s="211"/>
      <c r="AC93" s="211"/>
      <c r="AD93" s="211"/>
      <c r="AE93" s="211"/>
      <c r="AF93" s="211"/>
      <c r="AG93" s="211" t="s">
        <v>176</v>
      </c>
      <c r="AH93" s="211">
        <v>0</v>
      </c>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row>
    <row r="94" spans="1:60" outlineLevel="1" x14ac:dyDescent="0.2">
      <c r="A94" s="218"/>
      <c r="B94" s="219"/>
      <c r="C94" s="250"/>
      <c r="D94" s="242"/>
      <c r="E94" s="242"/>
      <c r="F94" s="242"/>
      <c r="G94" s="242"/>
      <c r="H94" s="220"/>
      <c r="I94" s="220"/>
      <c r="J94" s="220"/>
      <c r="K94" s="220"/>
      <c r="L94" s="220"/>
      <c r="M94" s="220"/>
      <c r="N94" s="220"/>
      <c r="O94" s="220"/>
      <c r="P94" s="220"/>
      <c r="Q94" s="220"/>
      <c r="R94" s="220"/>
      <c r="S94" s="220"/>
      <c r="T94" s="220"/>
      <c r="U94" s="220"/>
      <c r="V94" s="220"/>
      <c r="W94" s="220"/>
      <c r="X94" s="220"/>
      <c r="Y94" s="211"/>
      <c r="Z94" s="211"/>
      <c r="AA94" s="211"/>
      <c r="AB94" s="211"/>
      <c r="AC94" s="211"/>
      <c r="AD94" s="211"/>
      <c r="AE94" s="211"/>
      <c r="AF94" s="211"/>
      <c r="AG94" s="211" t="s">
        <v>151</v>
      </c>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row>
    <row r="95" spans="1:60" outlineLevel="1" x14ac:dyDescent="0.2">
      <c r="A95" s="233">
        <v>11</v>
      </c>
      <c r="B95" s="234" t="s">
        <v>579</v>
      </c>
      <c r="C95" s="247" t="s">
        <v>580</v>
      </c>
      <c r="D95" s="235" t="s">
        <v>245</v>
      </c>
      <c r="E95" s="236">
        <v>38</v>
      </c>
      <c r="F95" s="237">
        <v>138</v>
      </c>
      <c r="G95" s="238">
        <f>ROUND(E95*F95,2)</f>
        <v>5244</v>
      </c>
      <c r="H95" s="237">
        <v>0</v>
      </c>
      <c r="I95" s="238">
        <f>ROUND(E95*H95,2)</f>
        <v>0</v>
      </c>
      <c r="J95" s="237">
        <v>138</v>
      </c>
      <c r="K95" s="238">
        <f>ROUND(E95*J95,2)</f>
        <v>5244</v>
      </c>
      <c r="L95" s="238">
        <v>21</v>
      </c>
      <c r="M95" s="238">
        <f>G95*(1+L95/100)</f>
        <v>6345.24</v>
      </c>
      <c r="N95" s="238">
        <v>0</v>
      </c>
      <c r="O95" s="238">
        <f>ROUND(E95*N95,2)</f>
        <v>0</v>
      </c>
      <c r="P95" s="238">
        <v>0</v>
      </c>
      <c r="Q95" s="238">
        <f>ROUND(E95*P95,2)</f>
        <v>0</v>
      </c>
      <c r="R95" s="238"/>
      <c r="S95" s="238" t="s">
        <v>154</v>
      </c>
      <c r="T95" s="239" t="s">
        <v>144</v>
      </c>
      <c r="U95" s="220">
        <v>0</v>
      </c>
      <c r="V95" s="220">
        <f>ROUND(E95*U95,2)</f>
        <v>0</v>
      </c>
      <c r="W95" s="220"/>
      <c r="X95" s="220" t="s">
        <v>202</v>
      </c>
      <c r="Y95" s="211"/>
      <c r="Z95" s="211"/>
      <c r="AA95" s="211"/>
      <c r="AB95" s="211"/>
      <c r="AC95" s="211"/>
      <c r="AD95" s="211"/>
      <c r="AE95" s="211"/>
      <c r="AF95" s="211"/>
      <c r="AG95" s="211" t="s">
        <v>265</v>
      </c>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row>
    <row r="96" spans="1:60" outlineLevel="1" x14ac:dyDescent="0.2">
      <c r="A96" s="218"/>
      <c r="B96" s="219"/>
      <c r="C96" s="252" t="s">
        <v>581</v>
      </c>
      <c r="D96" s="224"/>
      <c r="E96" s="225"/>
      <c r="F96" s="220"/>
      <c r="G96" s="220"/>
      <c r="H96" s="220"/>
      <c r="I96" s="220"/>
      <c r="J96" s="220"/>
      <c r="K96" s="220"/>
      <c r="L96" s="220"/>
      <c r="M96" s="220"/>
      <c r="N96" s="220"/>
      <c r="O96" s="220"/>
      <c r="P96" s="220"/>
      <c r="Q96" s="220"/>
      <c r="R96" s="220"/>
      <c r="S96" s="220"/>
      <c r="T96" s="220"/>
      <c r="U96" s="220"/>
      <c r="V96" s="220"/>
      <c r="W96" s="220"/>
      <c r="X96" s="220"/>
      <c r="Y96" s="211"/>
      <c r="Z96" s="211"/>
      <c r="AA96" s="211"/>
      <c r="AB96" s="211"/>
      <c r="AC96" s="211"/>
      <c r="AD96" s="211"/>
      <c r="AE96" s="211"/>
      <c r="AF96" s="211"/>
      <c r="AG96" s="211" t="s">
        <v>176</v>
      </c>
      <c r="AH96" s="211">
        <v>0</v>
      </c>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row>
    <row r="97" spans="1:60" outlineLevel="1" x14ac:dyDescent="0.2">
      <c r="A97" s="218"/>
      <c r="B97" s="219"/>
      <c r="C97" s="252" t="s">
        <v>578</v>
      </c>
      <c r="D97" s="224"/>
      <c r="E97" s="225">
        <v>38</v>
      </c>
      <c r="F97" s="220"/>
      <c r="G97" s="220"/>
      <c r="H97" s="220"/>
      <c r="I97" s="220"/>
      <c r="J97" s="220"/>
      <c r="K97" s="220"/>
      <c r="L97" s="220"/>
      <c r="M97" s="220"/>
      <c r="N97" s="220"/>
      <c r="O97" s="220"/>
      <c r="P97" s="220"/>
      <c r="Q97" s="220"/>
      <c r="R97" s="220"/>
      <c r="S97" s="220"/>
      <c r="T97" s="220"/>
      <c r="U97" s="220"/>
      <c r="V97" s="220"/>
      <c r="W97" s="220"/>
      <c r="X97" s="220"/>
      <c r="Y97" s="211"/>
      <c r="Z97" s="211"/>
      <c r="AA97" s="211"/>
      <c r="AB97" s="211"/>
      <c r="AC97" s="211"/>
      <c r="AD97" s="211"/>
      <c r="AE97" s="211"/>
      <c r="AF97" s="211"/>
      <c r="AG97" s="211" t="s">
        <v>176</v>
      </c>
      <c r="AH97" s="211">
        <v>0</v>
      </c>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row>
    <row r="98" spans="1:60" outlineLevel="1" x14ac:dyDescent="0.2">
      <c r="A98" s="218"/>
      <c r="B98" s="219"/>
      <c r="C98" s="250"/>
      <c r="D98" s="242"/>
      <c r="E98" s="242"/>
      <c r="F98" s="242"/>
      <c r="G98" s="242"/>
      <c r="H98" s="220"/>
      <c r="I98" s="220"/>
      <c r="J98" s="220"/>
      <c r="K98" s="220"/>
      <c r="L98" s="220"/>
      <c r="M98" s="220"/>
      <c r="N98" s="220"/>
      <c r="O98" s="220"/>
      <c r="P98" s="220"/>
      <c r="Q98" s="220"/>
      <c r="R98" s="220"/>
      <c r="S98" s="220"/>
      <c r="T98" s="220"/>
      <c r="U98" s="220"/>
      <c r="V98" s="220"/>
      <c r="W98" s="220"/>
      <c r="X98" s="220"/>
      <c r="Y98" s="211"/>
      <c r="Z98" s="211"/>
      <c r="AA98" s="211"/>
      <c r="AB98" s="211"/>
      <c r="AC98" s="211"/>
      <c r="AD98" s="211"/>
      <c r="AE98" s="211"/>
      <c r="AF98" s="211"/>
      <c r="AG98" s="211" t="s">
        <v>151</v>
      </c>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row>
    <row r="99" spans="1:60" x14ac:dyDescent="0.2">
      <c r="A99" s="227" t="s">
        <v>138</v>
      </c>
      <c r="B99" s="228" t="s">
        <v>84</v>
      </c>
      <c r="C99" s="246" t="s">
        <v>85</v>
      </c>
      <c r="D99" s="229"/>
      <c r="E99" s="230"/>
      <c r="F99" s="231"/>
      <c r="G99" s="231">
        <f>SUMIF(AG100:AG263,"&lt;&gt;NOR",G100:G263)</f>
        <v>309395.17</v>
      </c>
      <c r="H99" s="231"/>
      <c r="I99" s="231">
        <f>SUM(I100:I263)</f>
        <v>71695.66</v>
      </c>
      <c r="J99" s="231"/>
      <c r="K99" s="231">
        <f>SUM(K100:K263)</f>
        <v>237699.51</v>
      </c>
      <c r="L99" s="231"/>
      <c r="M99" s="231">
        <f>SUM(M100:M263)</f>
        <v>374368.15569999994</v>
      </c>
      <c r="N99" s="231"/>
      <c r="O99" s="231">
        <f>SUM(O100:O263)</f>
        <v>14.92</v>
      </c>
      <c r="P99" s="231"/>
      <c r="Q99" s="231">
        <f>SUM(Q100:Q263)</f>
        <v>0</v>
      </c>
      <c r="R99" s="231"/>
      <c r="S99" s="231"/>
      <c r="T99" s="232"/>
      <c r="U99" s="226"/>
      <c r="V99" s="226">
        <f>SUM(V100:V263)</f>
        <v>0</v>
      </c>
      <c r="W99" s="226"/>
      <c r="X99" s="226"/>
      <c r="AG99" t="s">
        <v>139</v>
      </c>
    </row>
    <row r="100" spans="1:60" outlineLevel="1" x14ac:dyDescent="0.2">
      <c r="A100" s="233">
        <v>12</v>
      </c>
      <c r="B100" s="234" t="s">
        <v>582</v>
      </c>
      <c r="C100" s="247" t="s">
        <v>583</v>
      </c>
      <c r="D100" s="235" t="s">
        <v>223</v>
      </c>
      <c r="E100" s="236">
        <v>115</v>
      </c>
      <c r="F100" s="237">
        <v>50.6</v>
      </c>
      <c r="G100" s="238">
        <f>ROUND(E100*F100,2)</f>
        <v>5819</v>
      </c>
      <c r="H100" s="237">
        <v>0</v>
      </c>
      <c r="I100" s="238">
        <f>ROUND(E100*H100,2)</f>
        <v>0</v>
      </c>
      <c r="J100" s="237">
        <v>50.6</v>
      </c>
      <c r="K100" s="238">
        <f>ROUND(E100*J100,2)</f>
        <v>5819</v>
      </c>
      <c r="L100" s="238">
        <v>21</v>
      </c>
      <c r="M100" s="238">
        <f>G100*(1+L100/100)</f>
        <v>7040.99</v>
      </c>
      <c r="N100" s="238">
        <v>0</v>
      </c>
      <c r="O100" s="238">
        <f>ROUND(E100*N100,2)</f>
        <v>0</v>
      </c>
      <c r="P100" s="238">
        <v>0</v>
      </c>
      <c r="Q100" s="238">
        <f>ROUND(E100*P100,2)</f>
        <v>0</v>
      </c>
      <c r="R100" s="238"/>
      <c r="S100" s="238" t="s">
        <v>154</v>
      </c>
      <c r="T100" s="239" t="s">
        <v>144</v>
      </c>
      <c r="U100" s="220">
        <v>0</v>
      </c>
      <c r="V100" s="220">
        <f>ROUND(E100*U100,2)</f>
        <v>0</v>
      </c>
      <c r="W100" s="220"/>
      <c r="X100" s="220" t="s">
        <v>202</v>
      </c>
      <c r="Y100" s="211"/>
      <c r="Z100" s="211"/>
      <c r="AA100" s="211"/>
      <c r="AB100" s="211"/>
      <c r="AC100" s="211"/>
      <c r="AD100" s="211"/>
      <c r="AE100" s="211"/>
      <c r="AF100" s="211"/>
      <c r="AG100" s="211" t="s">
        <v>265</v>
      </c>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row>
    <row r="101" spans="1:60" outlineLevel="1" x14ac:dyDescent="0.2">
      <c r="A101" s="218"/>
      <c r="B101" s="219"/>
      <c r="C101" s="252" t="s">
        <v>584</v>
      </c>
      <c r="D101" s="224"/>
      <c r="E101" s="225"/>
      <c r="F101" s="220"/>
      <c r="G101" s="220"/>
      <c r="H101" s="220"/>
      <c r="I101" s="220"/>
      <c r="J101" s="220"/>
      <c r="K101" s="220"/>
      <c r="L101" s="220"/>
      <c r="M101" s="220"/>
      <c r="N101" s="220"/>
      <c r="O101" s="220"/>
      <c r="P101" s="220"/>
      <c r="Q101" s="220"/>
      <c r="R101" s="220"/>
      <c r="S101" s="220"/>
      <c r="T101" s="220"/>
      <c r="U101" s="220"/>
      <c r="V101" s="220"/>
      <c r="W101" s="220"/>
      <c r="X101" s="220"/>
      <c r="Y101" s="211"/>
      <c r="Z101" s="211"/>
      <c r="AA101" s="211"/>
      <c r="AB101" s="211"/>
      <c r="AC101" s="211"/>
      <c r="AD101" s="211"/>
      <c r="AE101" s="211"/>
      <c r="AF101" s="211"/>
      <c r="AG101" s="211" t="s">
        <v>176</v>
      </c>
      <c r="AH101" s="211">
        <v>0</v>
      </c>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row>
    <row r="102" spans="1:60" outlineLevel="1" x14ac:dyDescent="0.2">
      <c r="A102" s="218"/>
      <c r="B102" s="219"/>
      <c r="C102" s="252" t="s">
        <v>585</v>
      </c>
      <c r="D102" s="224"/>
      <c r="E102" s="225"/>
      <c r="F102" s="220"/>
      <c r="G102" s="220"/>
      <c r="H102" s="220"/>
      <c r="I102" s="220"/>
      <c r="J102" s="220"/>
      <c r="K102" s="220"/>
      <c r="L102" s="220"/>
      <c r="M102" s="220"/>
      <c r="N102" s="220"/>
      <c r="O102" s="220"/>
      <c r="P102" s="220"/>
      <c r="Q102" s="220"/>
      <c r="R102" s="220"/>
      <c r="S102" s="220"/>
      <c r="T102" s="220"/>
      <c r="U102" s="220"/>
      <c r="V102" s="220"/>
      <c r="W102" s="220"/>
      <c r="X102" s="220"/>
      <c r="Y102" s="211"/>
      <c r="Z102" s="211"/>
      <c r="AA102" s="211"/>
      <c r="AB102" s="211"/>
      <c r="AC102" s="211"/>
      <c r="AD102" s="211"/>
      <c r="AE102" s="211"/>
      <c r="AF102" s="211"/>
      <c r="AG102" s="211" t="s">
        <v>176</v>
      </c>
      <c r="AH102" s="211">
        <v>0</v>
      </c>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row>
    <row r="103" spans="1:60" outlineLevel="1" x14ac:dyDescent="0.2">
      <c r="A103" s="218"/>
      <c r="B103" s="219"/>
      <c r="C103" s="252" t="s">
        <v>586</v>
      </c>
      <c r="D103" s="224"/>
      <c r="E103" s="225">
        <v>115</v>
      </c>
      <c r="F103" s="220"/>
      <c r="G103" s="220"/>
      <c r="H103" s="220"/>
      <c r="I103" s="220"/>
      <c r="J103" s="220"/>
      <c r="K103" s="220"/>
      <c r="L103" s="220"/>
      <c r="M103" s="220"/>
      <c r="N103" s="220"/>
      <c r="O103" s="220"/>
      <c r="P103" s="220"/>
      <c r="Q103" s="220"/>
      <c r="R103" s="220"/>
      <c r="S103" s="220"/>
      <c r="T103" s="220"/>
      <c r="U103" s="220"/>
      <c r="V103" s="220"/>
      <c r="W103" s="220"/>
      <c r="X103" s="220"/>
      <c r="Y103" s="211"/>
      <c r="Z103" s="211"/>
      <c r="AA103" s="211"/>
      <c r="AB103" s="211"/>
      <c r="AC103" s="211"/>
      <c r="AD103" s="211"/>
      <c r="AE103" s="211"/>
      <c r="AF103" s="211"/>
      <c r="AG103" s="211" t="s">
        <v>176</v>
      </c>
      <c r="AH103" s="211">
        <v>0</v>
      </c>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row>
    <row r="104" spans="1:60" outlineLevel="1" x14ac:dyDescent="0.2">
      <c r="A104" s="218"/>
      <c r="B104" s="219"/>
      <c r="C104" s="250"/>
      <c r="D104" s="242"/>
      <c r="E104" s="242"/>
      <c r="F104" s="242"/>
      <c r="G104" s="242"/>
      <c r="H104" s="220"/>
      <c r="I104" s="220"/>
      <c r="J104" s="220"/>
      <c r="K104" s="220"/>
      <c r="L104" s="220"/>
      <c r="M104" s="220"/>
      <c r="N104" s="220"/>
      <c r="O104" s="220"/>
      <c r="P104" s="220"/>
      <c r="Q104" s="220"/>
      <c r="R104" s="220"/>
      <c r="S104" s="220"/>
      <c r="T104" s="220"/>
      <c r="U104" s="220"/>
      <c r="V104" s="220"/>
      <c r="W104" s="220"/>
      <c r="X104" s="220"/>
      <c r="Y104" s="211"/>
      <c r="Z104" s="211"/>
      <c r="AA104" s="211"/>
      <c r="AB104" s="211"/>
      <c r="AC104" s="211"/>
      <c r="AD104" s="211"/>
      <c r="AE104" s="211"/>
      <c r="AF104" s="211"/>
      <c r="AG104" s="211" t="s">
        <v>151</v>
      </c>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row>
    <row r="105" spans="1:60" outlineLevel="1" x14ac:dyDescent="0.2">
      <c r="A105" s="233">
        <v>13</v>
      </c>
      <c r="B105" s="234" t="s">
        <v>587</v>
      </c>
      <c r="C105" s="247" t="s">
        <v>588</v>
      </c>
      <c r="D105" s="235" t="s">
        <v>223</v>
      </c>
      <c r="E105" s="236">
        <v>540</v>
      </c>
      <c r="F105" s="237">
        <v>27.6</v>
      </c>
      <c r="G105" s="238">
        <f>ROUND(E105*F105,2)</f>
        <v>14904</v>
      </c>
      <c r="H105" s="237">
        <v>0</v>
      </c>
      <c r="I105" s="238">
        <f>ROUND(E105*H105,2)</f>
        <v>0</v>
      </c>
      <c r="J105" s="237">
        <v>27.6</v>
      </c>
      <c r="K105" s="238">
        <f>ROUND(E105*J105,2)</f>
        <v>14904</v>
      </c>
      <c r="L105" s="238">
        <v>21</v>
      </c>
      <c r="M105" s="238">
        <f>G105*(1+L105/100)</f>
        <v>18033.84</v>
      </c>
      <c r="N105" s="238">
        <v>0</v>
      </c>
      <c r="O105" s="238">
        <f>ROUND(E105*N105,2)</f>
        <v>0</v>
      </c>
      <c r="P105" s="238">
        <v>0</v>
      </c>
      <c r="Q105" s="238">
        <f>ROUND(E105*P105,2)</f>
        <v>0</v>
      </c>
      <c r="R105" s="238"/>
      <c r="S105" s="238" t="s">
        <v>154</v>
      </c>
      <c r="T105" s="239" t="s">
        <v>144</v>
      </c>
      <c r="U105" s="220">
        <v>0</v>
      </c>
      <c r="V105" s="220">
        <f>ROUND(E105*U105,2)</f>
        <v>0</v>
      </c>
      <c r="W105" s="220"/>
      <c r="X105" s="220" t="s">
        <v>202</v>
      </c>
      <c r="Y105" s="211"/>
      <c r="Z105" s="211"/>
      <c r="AA105" s="211"/>
      <c r="AB105" s="211"/>
      <c r="AC105" s="211"/>
      <c r="AD105" s="211"/>
      <c r="AE105" s="211"/>
      <c r="AF105" s="211"/>
      <c r="AG105" s="211" t="s">
        <v>265</v>
      </c>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row>
    <row r="106" spans="1:60" outlineLevel="1" x14ac:dyDescent="0.2">
      <c r="A106" s="218"/>
      <c r="B106" s="219"/>
      <c r="C106" s="252" t="s">
        <v>589</v>
      </c>
      <c r="D106" s="224"/>
      <c r="E106" s="225"/>
      <c r="F106" s="220"/>
      <c r="G106" s="220"/>
      <c r="H106" s="220"/>
      <c r="I106" s="220"/>
      <c r="J106" s="220"/>
      <c r="K106" s="220"/>
      <c r="L106" s="220"/>
      <c r="M106" s="220"/>
      <c r="N106" s="220"/>
      <c r="O106" s="220"/>
      <c r="P106" s="220"/>
      <c r="Q106" s="220"/>
      <c r="R106" s="220"/>
      <c r="S106" s="220"/>
      <c r="T106" s="220"/>
      <c r="U106" s="220"/>
      <c r="V106" s="220"/>
      <c r="W106" s="220"/>
      <c r="X106" s="220"/>
      <c r="Y106" s="211"/>
      <c r="Z106" s="211"/>
      <c r="AA106" s="211"/>
      <c r="AB106" s="211"/>
      <c r="AC106" s="211"/>
      <c r="AD106" s="211"/>
      <c r="AE106" s="211"/>
      <c r="AF106" s="211"/>
      <c r="AG106" s="211" t="s">
        <v>176</v>
      </c>
      <c r="AH106" s="211">
        <v>0</v>
      </c>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row>
    <row r="107" spans="1:60" outlineLevel="1" x14ac:dyDescent="0.2">
      <c r="A107" s="218"/>
      <c r="B107" s="219"/>
      <c r="C107" s="252" t="s">
        <v>590</v>
      </c>
      <c r="D107" s="224"/>
      <c r="E107" s="225">
        <v>540</v>
      </c>
      <c r="F107" s="220"/>
      <c r="G107" s="220"/>
      <c r="H107" s="220"/>
      <c r="I107" s="220"/>
      <c r="J107" s="220"/>
      <c r="K107" s="220"/>
      <c r="L107" s="220"/>
      <c r="M107" s="220"/>
      <c r="N107" s="220"/>
      <c r="O107" s="220"/>
      <c r="P107" s="220"/>
      <c r="Q107" s="220"/>
      <c r="R107" s="220"/>
      <c r="S107" s="220"/>
      <c r="T107" s="220"/>
      <c r="U107" s="220"/>
      <c r="V107" s="220"/>
      <c r="W107" s="220"/>
      <c r="X107" s="220"/>
      <c r="Y107" s="211"/>
      <c r="Z107" s="211"/>
      <c r="AA107" s="211"/>
      <c r="AB107" s="211"/>
      <c r="AC107" s="211"/>
      <c r="AD107" s="211"/>
      <c r="AE107" s="211"/>
      <c r="AF107" s="211"/>
      <c r="AG107" s="211" t="s">
        <v>176</v>
      </c>
      <c r="AH107" s="211">
        <v>0</v>
      </c>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row>
    <row r="108" spans="1:60" outlineLevel="1" x14ac:dyDescent="0.2">
      <c r="A108" s="218"/>
      <c r="B108" s="219"/>
      <c r="C108" s="250"/>
      <c r="D108" s="242"/>
      <c r="E108" s="242"/>
      <c r="F108" s="242"/>
      <c r="G108" s="242"/>
      <c r="H108" s="220"/>
      <c r="I108" s="220"/>
      <c r="J108" s="220"/>
      <c r="K108" s="220"/>
      <c r="L108" s="220"/>
      <c r="M108" s="220"/>
      <c r="N108" s="220"/>
      <c r="O108" s="220"/>
      <c r="P108" s="220"/>
      <c r="Q108" s="220"/>
      <c r="R108" s="220"/>
      <c r="S108" s="220"/>
      <c r="T108" s="220"/>
      <c r="U108" s="220"/>
      <c r="V108" s="220"/>
      <c r="W108" s="220"/>
      <c r="X108" s="220"/>
      <c r="Y108" s="211"/>
      <c r="Z108" s="211"/>
      <c r="AA108" s="211"/>
      <c r="AB108" s="211"/>
      <c r="AC108" s="211"/>
      <c r="AD108" s="211"/>
      <c r="AE108" s="211"/>
      <c r="AF108" s="211"/>
      <c r="AG108" s="211" t="s">
        <v>151</v>
      </c>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row>
    <row r="109" spans="1:60" outlineLevel="1" x14ac:dyDescent="0.2">
      <c r="A109" s="233">
        <v>14</v>
      </c>
      <c r="B109" s="234" t="s">
        <v>591</v>
      </c>
      <c r="C109" s="247" t="s">
        <v>592</v>
      </c>
      <c r="D109" s="235" t="s">
        <v>223</v>
      </c>
      <c r="E109" s="236">
        <v>4530</v>
      </c>
      <c r="F109" s="237">
        <v>13.9</v>
      </c>
      <c r="G109" s="238">
        <f>ROUND(E109*F109,2)</f>
        <v>62967</v>
      </c>
      <c r="H109" s="237">
        <v>0</v>
      </c>
      <c r="I109" s="238">
        <f>ROUND(E109*H109,2)</f>
        <v>0</v>
      </c>
      <c r="J109" s="237">
        <v>13.9</v>
      </c>
      <c r="K109" s="238">
        <f>ROUND(E109*J109,2)</f>
        <v>62967</v>
      </c>
      <c r="L109" s="238">
        <v>21</v>
      </c>
      <c r="M109" s="238">
        <f>G109*(1+L109/100)</f>
        <v>76190.069999999992</v>
      </c>
      <c r="N109" s="238">
        <v>0</v>
      </c>
      <c r="O109" s="238">
        <f>ROUND(E109*N109,2)</f>
        <v>0</v>
      </c>
      <c r="P109" s="238">
        <v>0</v>
      </c>
      <c r="Q109" s="238">
        <f>ROUND(E109*P109,2)</f>
        <v>0</v>
      </c>
      <c r="R109" s="238"/>
      <c r="S109" s="238" t="s">
        <v>154</v>
      </c>
      <c r="T109" s="239" t="s">
        <v>144</v>
      </c>
      <c r="U109" s="220">
        <v>0</v>
      </c>
      <c r="V109" s="220">
        <f>ROUND(E109*U109,2)</f>
        <v>0</v>
      </c>
      <c r="W109" s="220"/>
      <c r="X109" s="220" t="s">
        <v>202</v>
      </c>
      <c r="Y109" s="211"/>
      <c r="Z109" s="211"/>
      <c r="AA109" s="211"/>
      <c r="AB109" s="211"/>
      <c r="AC109" s="211"/>
      <c r="AD109" s="211"/>
      <c r="AE109" s="211"/>
      <c r="AF109" s="211"/>
      <c r="AG109" s="211" t="s">
        <v>265</v>
      </c>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row>
    <row r="110" spans="1:60" outlineLevel="1" x14ac:dyDescent="0.2">
      <c r="A110" s="218"/>
      <c r="B110" s="219"/>
      <c r="C110" s="252" t="s">
        <v>593</v>
      </c>
      <c r="D110" s="224"/>
      <c r="E110" s="225"/>
      <c r="F110" s="220"/>
      <c r="G110" s="220"/>
      <c r="H110" s="220"/>
      <c r="I110" s="220"/>
      <c r="J110" s="220"/>
      <c r="K110" s="220"/>
      <c r="L110" s="220"/>
      <c r="M110" s="220"/>
      <c r="N110" s="220"/>
      <c r="O110" s="220"/>
      <c r="P110" s="220"/>
      <c r="Q110" s="220"/>
      <c r="R110" s="220"/>
      <c r="S110" s="220"/>
      <c r="T110" s="220"/>
      <c r="U110" s="220"/>
      <c r="V110" s="220"/>
      <c r="W110" s="220"/>
      <c r="X110" s="220"/>
      <c r="Y110" s="211"/>
      <c r="Z110" s="211"/>
      <c r="AA110" s="211"/>
      <c r="AB110" s="211"/>
      <c r="AC110" s="211"/>
      <c r="AD110" s="211"/>
      <c r="AE110" s="211"/>
      <c r="AF110" s="211"/>
      <c r="AG110" s="211" t="s">
        <v>176</v>
      </c>
      <c r="AH110" s="211">
        <v>0</v>
      </c>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row>
    <row r="111" spans="1:60" outlineLevel="1" x14ac:dyDescent="0.2">
      <c r="A111" s="218"/>
      <c r="B111" s="219"/>
      <c r="C111" s="252" t="s">
        <v>594</v>
      </c>
      <c r="D111" s="224"/>
      <c r="E111" s="225">
        <v>4530</v>
      </c>
      <c r="F111" s="220"/>
      <c r="G111" s="220"/>
      <c r="H111" s="220"/>
      <c r="I111" s="220"/>
      <c r="J111" s="220"/>
      <c r="K111" s="220"/>
      <c r="L111" s="220"/>
      <c r="M111" s="220"/>
      <c r="N111" s="220"/>
      <c r="O111" s="220"/>
      <c r="P111" s="220"/>
      <c r="Q111" s="220"/>
      <c r="R111" s="220"/>
      <c r="S111" s="220"/>
      <c r="T111" s="220"/>
      <c r="U111" s="220"/>
      <c r="V111" s="220"/>
      <c r="W111" s="220"/>
      <c r="X111" s="220"/>
      <c r="Y111" s="211"/>
      <c r="Z111" s="211"/>
      <c r="AA111" s="211"/>
      <c r="AB111" s="211"/>
      <c r="AC111" s="211"/>
      <c r="AD111" s="211"/>
      <c r="AE111" s="211"/>
      <c r="AF111" s="211"/>
      <c r="AG111" s="211" t="s">
        <v>176</v>
      </c>
      <c r="AH111" s="211">
        <v>0</v>
      </c>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row>
    <row r="112" spans="1:60" outlineLevel="1" x14ac:dyDescent="0.2">
      <c r="A112" s="218"/>
      <c r="B112" s="219"/>
      <c r="C112" s="250"/>
      <c r="D112" s="242"/>
      <c r="E112" s="242"/>
      <c r="F112" s="242"/>
      <c r="G112" s="242"/>
      <c r="H112" s="220"/>
      <c r="I112" s="220"/>
      <c r="J112" s="220"/>
      <c r="K112" s="220"/>
      <c r="L112" s="220"/>
      <c r="M112" s="220"/>
      <c r="N112" s="220"/>
      <c r="O112" s="220"/>
      <c r="P112" s="220"/>
      <c r="Q112" s="220"/>
      <c r="R112" s="220"/>
      <c r="S112" s="220"/>
      <c r="T112" s="220"/>
      <c r="U112" s="220"/>
      <c r="V112" s="220"/>
      <c r="W112" s="220"/>
      <c r="X112" s="220"/>
      <c r="Y112" s="211"/>
      <c r="Z112" s="211"/>
      <c r="AA112" s="211"/>
      <c r="AB112" s="211"/>
      <c r="AC112" s="211"/>
      <c r="AD112" s="211"/>
      <c r="AE112" s="211"/>
      <c r="AF112" s="211"/>
      <c r="AG112" s="211" t="s">
        <v>151</v>
      </c>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row>
    <row r="113" spans="1:60" outlineLevel="1" x14ac:dyDescent="0.2">
      <c r="A113" s="233">
        <v>15</v>
      </c>
      <c r="B113" s="234" t="s">
        <v>595</v>
      </c>
      <c r="C113" s="247" t="s">
        <v>596</v>
      </c>
      <c r="D113" s="235" t="s">
        <v>597</v>
      </c>
      <c r="E113" s="236">
        <v>30</v>
      </c>
      <c r="F113" s="237">
        <v>250</v>
      </c>
      <c r="G113" s="238">
        <f>ROUND(E113*F113,2)</f>
        <v>7500</v>
      </c>
      <c r="H113" s="237">
        <v>0</v>
      </c>
      <c r="I113" s="238">
        <f>ROUND(E113*H113,2)</f>
        <v>0</v>
      </c>
      <c r="J113" s="237">
        <v>250</v>
      </c>
      <c r="K113" s="238">
        <f>ROUND(E113*J113,2)</f>
        <v>7500</v>
      </c>
      <c r="L113" s="238">
        <v>21</v>
      </c>
      <c r="M113" s="238">
        <f>G113*(1+L113/100)</f>
        <v>9075</v>
      </c>
      <c r="N113" s="238">
        <v>0</v>
      </c>
      <c r="O113" s="238">
        <f>ROUND(E113*N113,2)</f>
        <v>0</v>
      </c>
      <c r="P113" s="238">
        <v>0</v>
      </c>
      <c r="Q113" s="238">
        <f>ROUND(E113*P113,2)</f>
        <v>0</v>
      </c>
      <c r="R113" s="238"/>
      <c r="S113" s="238" t="s">
        <v>154</v>
      </c>
      <c r="T113" s="239" t="s">
        <v>144</v>
      </c>
      <c r="U113" s="220">
        <v>0</v>
      </c>
      <c r="V113" s="220">
        <f>ROUND(E113*U113,2)</f>
        <v>0</v>
      </c>
      <c r="W113" s="220"/>
      <c r="X113" s="220" t="s">
        <v>202</v>
      </c>
      <c r="Y113" s="211"/>
      <c r="Z113" s="211"/>
      <c r="AA113" s="211"/>
      <c r="AB113" s="211"/>
      <c r="AC113" s="211"/>
      <c r="AD113" s="211"/>
      <c r="AE113" s="211"/>
      <c r="AF113" s="211"/>
      <c r="AG113" s="211" t="s">
        <v>265</v>
      </c>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row>
    <row r="114" spans="1:60" outlineLevel="1" x14ac:dyDescent="0.2">
      <c r="A114" s="218"/>
      <c r="B114" s="219"/>
      <c r="C114" s="252" t="s">
        <v>598</v>
      </c>
      <c r="D114" s="224"/>
      <c r="E114" s="225"/>
      <c r="F114" s="220"/>
      <c r="G114" s="220"/>
      <c r="H114" s="220"/>
      <c r="I114" s="220"/>
      <c r="J114" s="220"/>
      <c r="K114" s="220"/>
      <c r="L114" s="220"/>
      <c r="M114" s="220"/>
      <c r="N114" s="220"/>
      <c r="O114" s="220"/>
      <c r="P114" s="220"/>
      <c r="Q114" s="220"/>
      <c r="R114" s="220"/>
      <c r="S114" s="220"/>
      <c r="T114" s="220"/>
      <c r="U114" s="220"/>
      <c r="V114" s="220"/>
      <c r="W114" s="220"/>
      <c r="X114" s="220"/>
      <c r="Y114" s="211"/>
      <c r="Z114" s="211"/>
      <c r="AA114" s="211"/>
      <c r="AB114" s="211"/>
      <c r="AC114" s="211"/>
      <c r="AD114" s="211"/>
      <c r="AE114" s="211"/>
      <c r="AF114" s="211"/>
      <c r="AG114" s="211" t="s">
        <v>176</v>
      </c>
      <c r="AH114" s="211">
        <v>0</v>
      </c>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row>
    <row r="115" spans="1:60" outlineLevel="1" x14ac:dyDescent="0.2">
      <c r="A115" s="218"/>
      <c r="B115" s="219"/>
      <c r="C115" s="252" t="s">
        <v>599</v>
      </c>
      <c r="D115" s="224"/>
      <c r="E115" s="225">
        <v>30</v>
      </c>
      <c r="F115" s="220"/>
      <c r="G115" s="220"/>
      <c r="H115" s="220"/>
      <c r="I115" s="220"/>
      <c r="J115" s="220"/>
      <c r="K115" s="220"/>
      <c r="L115" s="220"/>
      <c r="M115" s="220"/>
      <c r="N115" s="220"/>
      <c r="O115" s="220"/>
      <c r="P115" s="220"/>
      <c r="Q115" s="220"/>
      <c r="R115" s="220"/>
      <c r="S115" s="220"/>
      <c r="T115" s="220"/>
      <c r="U115" s="220"/>
      <c r="V115" s="220"/>
      <c r="W115" s="220"/>
      <c r="X115" s="220"/>
      <c r="Y115" s="211"/>
      <c r="Z115" s="211"/>
      <c r="AA115" s="211"/>
      <c r="AB115" s="211"/>
      <c r="AC115" s="211"/>
      <c r="AD115" s="211"/>
      <c r="AE115" s="211"/>
      <c r="AF115" s="211"/>
      <c r="AG115" s="211" t="s">
        <v>176</v>
      </c>
      <c r="AH115" s="211">
        <v>0</v>
      </c>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row>
    <row r="116" spans="1:60" outlineLevel="1" x14ac:dyDescent="0.2">
      <c r="A116" s="218"/>
      <c r="B116" s="219"/>
      <c r="C116" s="250"/>
      <c r="D116" s="242"/>
      <c r="E116" s="242"/>
      <c r="F116" s="242"/>
      <c r="G116" s="242"/>
      <c r="H116" s="220"/>
      <c r="I116" s="220"/>
      <c r="J116" s="220"/>
      <c r="K116" s="220"/>
      <c r="L116" s="220"/>
      <c r="M116" s="220"/>
      <c r="N116" s="220"/>
      <c r="O116" s="220"/>
      <c r="P116" s="220"/>
      <c r="Q116" s="220"/>
      <c r="R116" s="220"/>
      <c r="S116" s="220"/>
      <c r="T116" s="220"/>
      <c r="U116" s="220"/>
      <c r="V116" s="220"/>
      <c r="W116" s="220"/>
      <c r="X116" s="220"/>
      <c r="Y116" s="211"/>
      <c r="Z116" s="211"/>
      <c r="AA116" s="211"/>
      <c r="AB116" s="211"/>
      <c r="AC116" s="211"/>
      <c r="AD116" s="211"/>
      <c r="AE116" s="211"/>
      <c r="AF116" s="211"/>
      <c r="AG116" s="211" t="s">
        <v>151</v>
      </c>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row>
    <row r="117" spans="1:60" outlineLevel="1" x14ac:dyDescent="0.2">
      <c r="A117" s="233">
        <v>16</v>
      </c>
      <c r="B117" s="234" t="s">
        <v>600</v>
      </c>
      <c r="C117" s="247" t="s">
        <v>601</v>
      </c>
      <c r="D117" s="235" t="s">
        <v>597</v>
      </c>
      <c r="E117" s="236">
        <v>26</v>
      </c>
      <c r="F117" s="237">
        <v>100</v>
      </c>
      <c r="G117" s="238">
        <f>ROUND(E117*F117,2)</f>
        <v>2600</v>
      </c>
      <c r="H117" s="237">
        <v>0</v>
      </c>
      <c r="I117" s="238">
        <f>ROUND(E117*H117,2)</f>
        <v>0</v>
      </c>
      <c r="J117" s="237">
        <v>100</v>
      </c>
      <c r="K117" s="238">
        <f>ROUND(E117*J117,2)</f>
        <v>2600</v>
      </c>
      <c r="L117" s="238">
        <v>21</v>
      </c>
      <c r="M117" s="238">
        <f>G117*(1+L117/100)</f>
        <v>3146</v>
      </c>
      <c r="N117" s="238">
        <v>0</v>
      </c>
      <c r="O117" s="238">
        <f>ROUND(E117*N117,2)</f>
        <v>0</v>
      </c>
      <c r="P117" s="238">
        <v>0</v>
      </c>
      <c r="Q117" s="238">
        <f>ROUND(E117*P117,2)</f>
        <v>0</v>
      </c>
      <c r="R117" s="238"/>
      <c r="S117" s="238" t="s">
        <v>154</v>
      </c>
      <c r="T117" s="239" t="s">
        <v>144</v>
      </c>
      <c r="U117" s="220">
        <v>0</v>
      </c>
      <c r="V117" s="220">
        <f>ROUND(E117*U117,2)</f>
        <v>0</v>
      </c>
      <c r="W117" s="220"/>
      <c r="X117" s="220" t="s">
        <v>202</v>
      </c>
      <c r="Y117" s="211"/>
      <c r="Z117" s="211"/>
      <c r="AA117" s="211"/>
      <c r="AB117" s="211"/>
      <c r="AC117" s="211"/>
      <c r="AD117" s="211"/>
      <c r="AE117" s="211"/>
      <c r="AF117" s="211"/>
      <c r="AG117" s="211" t="s">
        <v>265</v>
      </c>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row>
    <row r="118" spans="1:60" outlineLevel="1" x14ac:dyDescent="0.2">
      <c r="A118" s="218"/>
      <c r="B118" s="219"/>
      <c r="C118" s="252" t="s">
        <v>602</v>
      </c>
      <c r="D118" s="224"/>
      <c r="E118" s="225"/>
      <c r="F118" s="220"/>
      <c r="G118" s="220"/>
      <c r="H118" s="220"/>
      <c r="I118" s="220"/>
      <c r="J118" s="220"/>
      <c r="K118" s="220"/>
      <c r="L118" s="220"/>
      <c r="M118" s="220"/>
      <c r="N118" s="220"/>
      <c r="O118" s="220"/>
      <c r="P118" s="220"/>
      <c r="Q118" s="220"/>
      <c r="R118" s="220"/>
      <c r="S118" s="220"/>
      <c r="T118" s="220"/>
      <c r="U118" s="220"/>
      <c r="V118" s="220"/>
      <c r="W118" s="220"/>
      <c r="X118" s="220"/>
      <c r="Y118" s="211"/>
      <c r="Z118" s="211"/>
      <c r="AA118" s="211"/>
      <c r="AB118" s="211"/>
      <c r="AC118" s="211"/>
      <c r="AD118" s="211"/>
      <c r="AE118" s="211"/>
      <c r="AF118" s="211"/>
      <c r="AG118" s="211" t="s">
        <v>176</v>
      </c>
      <c r="AH118" s="211">
        <v>0</v>
      </c>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row>
    <row r="119" spans="1:60" outlineLevel="1" x14ac:dyDescent="0.2">
      <c r="A119" s="218"/>
      <c r="B119" s="219"/>
      <c r="C119" s="252" t="s">
        <v>603</v>
      </c>
      <c r="D119" s="224"/>
      <c r="E119" s="225">
        <v>26</v>
      </c>
      <c r="F119" s="220"/>
      <c r="G119" s="220"/>
      <c r="H119" s="220"/>
      <c r="I119" s="220"/>
      <c r="J119" s="220"/>
      <c r="K119" s="220"/>
      <c r="L119" s="220"/>
      <c r="M119" s="220"/>
      <c r="N119" s="220"/>
      <c r="O119" s="220"/>
      <c r="P119" s="220"/>
      <c r="Q119" s="220"/>
      <c r="R119" s="220"/>
      <c r="S119" s="220"/>
      <c r="T119" s="220"/>
      <c r="U119" s="220"/>
      <c r="V119" s="220"/>
      <c r="W119" s="220"/>
      <c r="X119" s="220"/>
      <c r="Y119" s="211"/>
      <c r="Z119" s="211"/>
      <c r="AA119" s="211"/>
      <c r="AB119" s="211"/>
      <c r="AC119" s="211"/>
      <c r="AD119" s="211"/>
      <c r="AE119" s="211"/>
      <c r="AF119" s="211"/>
      <c r="AG119" s="211" t="s">
        <v>176</v>
      </c>
      <c r="AH119" s="211">
        <v>0</v>
      </c>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row>
    <row r="120" spans="1:60" outlineLevel="1" x14ac:dyDescent="0.2">
      <c r="A120" s="218"/>
      <c r="B120" s="219"/>
      <c r="C120" s="250"/>
      <c r="D120" s="242"/>
      <c r="E120" s="242"/>
      <c r="F120" s="242"/>
      <c r="G120" s="242"/>
      <c r="H120" s="220"/>
      <c r="I120" s="220"/>
      <c r="J120" s="220"/>
      <c r="K120" s="220"/>
      <c r="L120" s="220"/>
      <c r="M120" s="220"/>
      <c r="N120" s="220"/>
      <c r="O120" s="220"/>
      <c r="P120" s="220"/>
      <c r="Q120" s="220"/>
      <c r="R120" s="220"/>
      <c r="S120" s="220"/>
      <c r="T120" s="220"/>
      <c r="U120" s="220"/>
      <c r="V120" s="220"/>
      <c r="W120" s="220"/>
      <c r="X120" s="220"/>
      <c r="Y120" s="211"/>
      <c r="Z120" s="211"/>
      <c r="AA120" s="211"/>
      <c r="AB120" s="211"/>
      <c r="AC120" s="211"/>
      <c r="AD120" s="211"/>
      <c r="AE120" s="211"/>
      <c r="AF120" s="211"/>
      <c r="AG120" s="211" t="s">
        <v>151</v>
      </c>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row>
    <row r="121" spans="1:60" outlineLevel="1" x14ac:dyDescent="0.2">
      <c r="A121" s="233">
        <v>17</v>
      </c>
      <c r="B121" s="234" t="s">
        <v>604</v>
      </c>
      <c r="C121" s="247" t="s">
        <v>605</v>
      </c>
      <c r="D121" s="235" t="s">
        <v>597</v>
      </c>
      <c r="E121" s="236">
        <v>30</v>
      </c>
      <c r="F121" s="237">
        <v>1870</v>
      </c>
      <c r="G121" s="238">
        <f>ROUND(E121*F121,2)</f>
        <v>56100</v>
      </c>
      <c r="H121" s="237">
        <v>0</v>
      </c>
      <c r="I121" s="238">
        <f>ROUND(E121*H121,2)</f>
        <v>0</v>
      </c>
      <c r="J121" s="237">
        <v>1870</v>
      </c>
      <c r="K121" s="238">
        <f>ROUND(E121*J121,2)</f>
        <v>56100</v>
      </c>
      <c r="L121" s="238">
        <v>21</v>
      </c>
      <c r="M121" s="238">
        <f>G121*(1+L121/100)</f>
        <v>67881</v>
      </c>
      <c r="N121" s="238">
        <v>0</v>
      </c>
      <c r="O121" s="238">
        <f>ROUND(E121*N121,2)</f>
        <v>0</v>
      </c>
      <c r="P121" s="238">
        <v>0</v>
      </c>
      <c r="Q121" s="238">
        <f>ROUND(E121*P121,2)</f>
        <v>0</v>
      </c>
      <c r="R121" s="238"/>
      <c r="S121" s="238" t="s">
        <v>154</v>
      </c>
      <c r="T121" s="239" t="s">
        <v>144</v>
      </c>
      <c r="U121" s="220">
        <v>0</v>
      </c>
      <c r="V121" s="220">
        <f>ROUND(E121*U121,2)</f>
        <v>0</v>
      </c>
      <c r="W121" s="220"/>
      <c r="X121" s="220" t="s">
        <v>202</v>
      </c>
      <c r="Y121" s="211"/>
      <c r="Z121" s="211"/>
      <c r="AA121" s="211"/>
      <c r="AB121" s="211"/>
      <c r="AC121" s="211"/>
      <c r="AD121" s="211"/>
      <c r="AE121" s="211"/>
      <c r="AF121" s="211"/>
      <c r="AG121" s="211" t="s">
        <v>265</v>
      </c>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row>
    <row r="122" spans="1:60" outlineLevel="1" x14ac:dyDescent="0.2">
      <c r="A122" s="218"/>
      <c r="B122" s="219"/>
      <c r="C122" s="252" t="s">
        <v>606</v>
      </c>
      <c r="D122" s="224"/>
      <c r="E122" s="225"/>
      <c r="F122" s="220"/>
      <c r="G122" s="220"/>
      <c r="H122" s="220"/>
      <c r="I122" s="220"/>
      <c r="J122" s="220"/>
      <c r="K122" s="220"/>
      <c r="L122" s="220"/>
      <c r="M122" s="220"/>
      <c r="N122" s="220"/>
      <c r="O122" s="220"/>
      <c r="P122" s="220"/>
      <c r="Q122" s="220"/>
      <c r="R122" s="220"/>
      <c r="S122" s="220"/>
      <c r="T122" s="220"/>
      <c r="U122" s="220"/>
      <c r="V122" s="220"/>
      <c r="W122" s="220"/>
      <c r="X122" s="220"/>
      <c r="Y122" s="211"/>
      <c r="Z122" s="211"/>
      <c r="AA122" s="211"/>
      <c r="AB122" s="211"/>
      <c r="AC122" s="211"/>
      <c r="AD122" s="211"/>
      <c r="AE122" s="211"/>
      <c r="AF122" s="211"/>
      <c r="AG122" s="211" t="s">
        <v>176</v>
      </c>
      <c r="AH122" s="211">
        <v>0</v>
      </c>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row>
    <row r="123" spans="1:60" outlineLevel="1" x14ac:dyDescent="0.2">
      <c r="A123" s="218"/>
      <c r="B123" s="219"/>
      <c r="C123" s="252" t="s">
        <v>607</v>
      </c>
      <c r="D123" s="224"/>
      <c r="E123" s="225"/>
      <c r="F123" s="220"/>
      <c r="G123" s="220"/>
      <c r="H123" s="220"/>
      <c r="I123" s="220"/>
      <c r="J123" s="220"/>
      <c r="K123" s="220"/>
      <c r="L123" s="220"/>
      <c r="M123" s="220"/>
      <c r="N123" s="220"/>
      <c r="O123" s="220"/>
      <c r="P123" s="220"/>
      <c r="Q123" s="220"/>
      <c r="R123" s="220"/>
      <c r="S123" s="220"/>
      <c r="T123" s="220"/>
      <c r="U123" s="220"/>
      <c r="V123" s="220"/>
      <c r="W123" s="220"/>
      <c r="X123" s="220"/>
      <c r="Y123" s="211"/>
      <c r="Z123" s="211"/>
      <c r="AA123" s="211"/>
      <c r="AB123" s="211"/>
      <c r="AC123" s="211"/>
      <c r="AD123" s="211"/>
      <c r="AE123" s="211"/>
      <c r="AF123" s="211"/>
      <c r="AG123" s="211" t="s">
        <v>176</v>
      </c>
      <c r="AH123" s="211">
        <v>0</v>
      </c>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row>
    <row r="124" spans="1:60" outlineLevel="1" x14ac:dyDescent="0.2">
      <c r="A124" s="218"/>
      <c r="B124" s="219"/>
      <c r="C124" s="252" t="s">
        <v>599</v>
      </c>
      <c r="D124" s="224"/>
      <c r="E124" s="225">
        <v>30</v>
      </c>
      <c r="F124" s="220"/>
      <c r="G124" s="220"/>
      <c r="H124" s="220"/>
      <c r="I124" s="220"/>
      <c r="J124" s="220"/>
      <c r="K124" s="220"/>
      <c r="L124" s="220"/>
      <c r="M124" s="220"/>
      <c r="N124" s="220"/>
      <c r="O124" s="220"/>
      <c r="P124" s="220"/>
      <c r="Q124" s="220"/>
      <c r="R124" s="220"/>
      <c r="S124" s="220"/>
      <c r="T124" s="220"/>
      <c r="U124" s="220"/>
      <c r="V124" s="220"/>
      <c r="W124" s="220"/>
      <c r="X124" s="220"/>
      <c r="Y124" s="211"/>
      <c r="Z124" s="211"/>
      <c r="AA124" s="211"/>
      <c r="AB124" s="211"/>
      <c r="AC124" s="211"/>
      <c r="AD124" s="211"/>
      <c r="AE124" s="211"/>
      <c r="AF124" s="211"/>
      <c r="AG124" s="211" t="s">
        <v>176</v>
      </c>
      <c r="AH124" s="211">
        <v>0</v>
      </c>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row>
    <row r="125" spans="1:60" outlineLevel="1" x14ac:dyDescent="0.2">
      <c r="A125" s="218"/>
      <c r="B125" s="219"/>
      <c r="C125" s="250"/>
      <c r="D125" s="242"/>
      <c r="E125" s="242"/>
      <c r="F125" s="242"/>
      <c r="G125" s="242"/>
      <c r="H125" s="220"/>
      <c r="I125" s="220"/>
      <c r="J125" s="220"/>
      <c r="K125" s="220"/>
      <c r="L125" s="220"/>
      <c r="M125" s="220"/>
      <c r="N125" s="220"/>
      <c r="O125" s="220"/>
      <c r="P125" s="220"/>
      <c r="Q125" s="220"/>
      <c r="R125" s="220"/>
      <c r="S125" s="220"/>
      <c r="T125" s="220"/>
      <c r="U125" s="220"/>
      <c r="V125" s="220"/>
      <c r="W125" s="220"/>
      <c r="X125" s="220"/>
      <c r="Y125" s="211"/>
      <c r="Z125" s="211"/>
      <c r="AA125" s="211"/>
      <c r="AB125" s="211"/>
      <c r="AC125" s="211"/>
      <c r="AD125" s="211"/>
      <c r="AE125" s="211"/>
      <c r="AF125" s="211"/>
      <c r="AG125" s="211" t="s">
        <v>151</v>
      </c>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row>
    <row r="126" spans="1:60" outlineLevel="1" x14ac:dyDescent="0.2">
      <c r="A126" s="233">
        <v>18</v>
      </c>
      <c r="B126" s="234" t="s">
        <v>608</v>
      </c>
      <c r="C126" s="247" t="s">
        <v>609</v>
      </c>
      <c r="D126" s="235" t="s">
        <v>597</v>
      </c>
      <c r="E126" s="236">
        <v>704</v>
      </c>
      <c r="F126" s="237">
        <v>7.64</v>
      </c>
      <c r="G126" s="238">
        <f>ROUND(E126*F126,2)</f>
        <v>5378.56</v>
      </c>
      <c r="H126" s="237">
        <v>0</v>
      </c>
      <c r="I126" s="238">
        <f>ROUND(E126*H126,2)</f>
        <v>0</v>
      </c>
      <c r="J126" s="237">
        <v>7.64</v>
      </c>
      <c r="K126" s="238">
        <f>ROUND(E126*J126,2)</f>
        <v>5378.56</v>
      </c>
      <c r="L126" s="238">
        <v>21</v>
      </c>
      <c r="M126" s="238">
        <f>G126*(1+L126/100)</f>
        <v>6508.0576000000001</v>
      </c>
      <c r="N126" s="238">
        <v>0</v>
      </c>
      <c r="O126" s="238">
        <f>ROUND(E126*N126,2)</f>
        <v>0</v>
      </c>
      <c r="P126" s="238">
        <v>0</v>
      </c>
      <c r="Q126" s="238">
        <f>ROUND(E126*P126,2)</f>
        <v>0</v>
      </c>
      <c r="R126" s="238"/>
      <c r="S126" s="238" t="s">
        <v>154</v>
      </c>
      <c r="T126" s="239" t="s">
        <v>144</v>
      </c>
      <c r="U126" s="220">
        <v>0</v>
      </c>
      <c r="V126" s="220">
        <f>ROUND(E126*U126,2)</f>
        <v>0</v>
      </c>
      <c r="W126" s="220"/>
      <c r="X126" s="220" t="s">
        <v>202</v>
      </c>
      <c r="Y126" s="211"/>
      <c r="Z126" s="211"/>
      <c r="AA126" s="211"/>
      <c r="AB126" s="211"/>
      <c r="AC126" s="211"/>
      <c r="AD126" s="211"/>
      <c r="AE126" s="211"/>
      <c r="AF126" s="211"/>
      <c r="AG126" s="211" t="s">
        <v>265</v>
      </c>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row>
    <row r="127" spans="1:60" outlineLevel="1" x14ac:dyDescent="0.2">
      <c r="A127" s="218"/>
      <c r="B127" s="219"/>
      <c r="C127" s="252" t="s">
        <v>610</v>
      </c>
      <c r="D127" s="224"/>
      <c r="E127" s="225"/>
      <c r="F127" s="220"/>
      <c r="G127" s="220"/>
      <c r="H127" s="220"/>
      <c r="I127" s="220"/>
      <c r="J127" s="220"/>
      <c r="K127" s="220"/>
      <c r="L127" s="220"/>
      <c r="M127" s="220"/>
      <c r="N127" s="220"/>
      <c r="O127" s="220"/>
      <c r="P127" s="220"/>
      <c r="Q127" s="220"/>
      <c r="R127" s="220"/>
      <c r="S127" s="220"/>
      <c r="T127" s="220"/>
      <c r="U127" s="220"/>
      <c r="V127" s="220"/>
      <c r="W127" s="220"/>
      <c r="X127" s="220"/>
      <c r="Y127" s="211"/>
      <c r="Z127" s="211"/>
      <c r="AA127" s="211"/>
      <c r="AB127" s="211"/>
      <c r="AC127" s="211"/>
      <c r="AD127" s="211"/>
      <c r="AE127" s="211"/>
      <c r="AF127" s="211"/>
      <c r="AG127" s="211" t="s">
        <v>176</v>
      </c>
      <c r="AH127" s="211">
        <v>0</v>
      </c>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row>
    <row r="128" spans="1:60" outlineLevel="1" x14ac:dyDescent="0.2">
      <c r="A128" s="218"/>
      <c r="B128" s="219"/>
      <c r="C128" s="252" t="s">
        <v>611</v>
      </c>
      <c r="D128" s="224"/>
      <c r="E128" s="225"/>
      <c r="F128" s="220"/>
      <c r="G128" s="220"/>
      <c r="H128" s="220"/>
      <c r="I128" s="220"/>
      <c r="J128" s="220"/>
      <c r="K128" s="220"/>
      <c r="L128" s="220"/>
      <c r="M128" s="220"/>
      <c r="N128" s="220"/>
      <c r="O128" s="220"/>
      <c r="P128" s="220"/>
      <c r="Q128" s="220"/>
      <c r="R128" s="220"/>
      <c r="S128" s="220"/>
      <c r="T128" s="220"/>
      <c r="U128" s="220"/>
      <c r="V128" s="220"/>
      <c r="W128" s="220"/>
      <c r="X128" s="220"/>
      <c r="Y128" s="211"/>
      <c r="Z128" s="211"/>
      <c r="AA128" s="211"/>
      <c r="AB128" s="211"/>
      <c r="AC128" s="211"/>
      <c r="AD128" s="211"/>
      <c r="AE128" s="211"/>
      <c r="AF128" s="211"/>
      <c r="AG128" s="211" t="s">
        <v>176</v>
      </c>
      <c r="AH128" s="211">
        <v>0</v>
      </c>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row>
    <row r="129" spans="1:60" outlineLevel="1" x14ac:dyDescent="0.2">
      <c r="A129" s="218"/>
      <c r="B129" s="219"/>
      <c r="C129" s="252" t="s">
        <v>612</v>
      </c>
      <c r="D129" s="224"/>
      <c r="E129" s="225">
        <v>704</v>
      </c>
      <c r="F129" s="220"/>
      <c r="G129" s="220"/>
      <c r="H129" s="220"/>
      <c r="I129" s="220"/>
      <c r="J129" s="220"/>
      <c r="K129" s="220"/>
      <c r="L129" s="220"/>
      <c r="M129" s="220"/>
      <c r="N129" s="220"/>
      <c r="O129" s="220"/>
      <c r="P129" s="220"/>
      <c r="Q129" s="220"/>
      <c r="R129" s="220"/>
      <c r="S129" s="220"/>
      <c r="T129" s="220"/>
      <c r="U129" s="220"/>
      <c r="V129" s="220"/>
      <c r="W129" s="220"/>
      <c r="X129" s="220"/>
      <c r="Y129" s="211"/>
      <c r="Z129" s="211"/>
      <c r="AA129" s="211"/>
      <c r="AB129" s="211"/>
      <c r="AC129" s="211"/>
      <c r="AD129" s="211"/>
      <c r="AE129" s="211"/>
      <c r="AF129" s="211"/>
      <c r="AG129" s="211" t="s">
        <v>176</v>
      </c>
      <c r="AH129" s="211">
        <v>0</v>
      </c>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row>
    <row r="130" spans="1:60" outlineLevel="1" x14ac:dyDescent="0.2">
      <c r="A130" s="218"/>
      <c r="B130" s="219"/>
      <c r="C130" s="250"/>
      <c r="D130" s="242"/>
      <c r="E130" s="242"/>
      <c r="F130" s="242"/>
      <c r="G130" s="242"/>
      <c r="H130" s="220"/>
      <c r="I130" s="220"/>
      <c r="J130" s="220"/>
      <c r="K130" s="220"/>
      <c r="L130" s="220"/>
      <c r="M130" s="220"/>
      <c r="N130" s="220"/>
      <c r="O130" s="220"/>
      <c r="P130" s="220"/>
      <c r="Q130" s="220"/>
      <c r="R130" s="220"/>
      <c r="S130" s="220"/>
      <c r="T130" s="220"/>
      <c r="U130" s="220"/>
      <c r="V130" s="220"/>
      <c r="W130" s="220"/>
      <c r="X130" s="220"/>
      <c r="Y130" s="211"/>
      <c r="Z130" s="211"/>
      <c r="AA130" s="211"/>
      <c r="AB130" s="211"/>
      <c r="AC130" s="211"/>
      <c r="AD130" s="211"/>
      <c r="AE130" s="211"/>
      <c r="AF130" s="211"/>
      <c r="AG130" s="211" t="s">
        <v>151</v>
      </c>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row>
    <row r="131" spans="1:60" outlineLevel="1" x14ac:dyDescent="0.2">
      <c r="A131" s="233">
        <v>19</v>
      </c>
      <c r="B131" s="234" t="s">
        <v>613</v>
      </c>
      <c r="C131" s="247" t="s">
        <v>614</v>
      </c>
      <c r="D131" s="235" t="s">
        <v>223</v>
      </c>
      <c r="E131" s="236">
        <v>115</v>
      </c>
      <c r="F131" s="237">
        <v>14.9</v>
      </c>
      <c r="G131" s="238">
        <f>ROUND(E131*F131,2)</f>
        <v>1713.5</v>
      </c>
      <c r="H131" s="237">
        <v>0</v>
      </c>
      <c r="I131" s="238">
        <f>ROUND(E131*H131,2)</f>
        <v>0</v>
      </c>
      <c r="J131" s="237">
        <v>14.9</v>
      </c>
      <c r="K131" s="238">
        <f>ROUND(E131*J131,2)</f>
        <v>1713.5</v>
      </c>
      <c r="L131" s="238">
        <v>21</v>
      </c>
      <c r="M131" s="238">
        <f>G131*(1+L131/100)</f>
        <v>2073.335</v>
      </c>
      <c r="N131" s="238">
        <v>0</v>
      </c>
      <c r="O131" s="238">
        <f>ROUND(E131*N131,2)</f>
        <v>0</v>
      </c>
      <c r="P131" s="238">
        <v>0</v>
      </c>
      <c r="Q131" s="238">
        <f>ROUND(E131*P131,2)</f>
        <v>0</v>
      </c>
      <c r="R131" s="238"/>
      <c r="S131" s="238" t="s">
        <v>154</v>
      </c>
      <c r="T131" s="239" t="s">
        <v>144</v>
      </c>
      <c r="U131" s="220">
        <v>0</v>
      </c>
      <c r="V131" s="220">
        <f>ROUND(E131*U131,2)</f>
        <v>0</v>
      </c>
      <c r="W131" s="220"/>
      <c r="X131" s="220" t="s">
        <v>202</v>
      </c>
      <c r="Y131" s="211"/>
      <c r="Z131" s="211"/>
      <c r="AA131" s="211"/>
      <c r="AB131" s="211"/>
      <c r="AC131" s="211"/>
      <c r="AD131" s="211"/>
      <c r="AE131" s="211"/>
      <c r="AF131" s="211"/>
      <c r="AG131" s="211" t="s">
        <v>265</v>
      </c>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row>
    <row r="132" spans="1:60" outlineLevel="1" x14ac:dyDescent="0.2">
      <c r="A132" s="218"/>
      <c r="B132" s="219"/>
      <c r="C132" s="252" t="s">
        <v>615</v>
      </c>
      <c r="D132" s="224"/>
      <c r="E132" s="225"/>
      <c r="F132" s="220"/>
      <c r="G132" s="220"/>
      <c r="H132" s="220"/>
      <c r="I132" s="220"/>
      <c r="J132" s="220"/>
      <c r="K132" s="220"/>
      <c r="L132" s="220"/>
      <c r="M132" s="220"/>
      <c r="N132" s="220"/>
      <c r="O132" s="220"/>
      <c r="P132" s="220"/>
      <c r="Q132" s="220"/>
      <c r="R132" s="220"/>
      <c r="S132" s="220"/>
      <c r="T132" s="220"/>
      <c r="U132" s="220"/>
      <c r="V132" s="220"/>
      <c r="W132" s="220"/>
      <c r="X132" s="220"/>
      <c r="Y132" s="211"/>
      <c r="Z132" s="211"/>
      <c r="AA132" s="211"/>
      <c r="AB132" s="211"/>
      <c r="AC132" s="211"/>
      <c r="AD132" s="211"/>
      <c r="AE132" s="211"/>
      <c r="AF132" s="211"/>
      <c r="AG132" s="211" t="s">
        <v>176</v>
      </c>
      <c r="AH132" s="211">
        <v>0</v>
      </c>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row>
    <row r="133" spans="1:60" outlineLevel="1" x14ac:dyDescent="0.2">
      <c r="A133" s="218"/>
      <c r="B133" s="219"/>
      <c r="C133" s="252" t="s">
        <v>586</v>
      </c>
      <c r="D133" s="224"/>
      <c r="E133" s="225">
        <v>115</v>
      </c>
      <c r="F133" s="220"/>
      <c r="G133" s="220"/>
      <c r="H133" s="220"/>
      <c r="I133" s="220"/>
      <c r="J133" s="220"/>
      <c r="K133" s="220"/>
      <c r="L133" s="220"/>
      <c r="M133" s="220"/>
      <c r="N133" s="220"/>
      <c r="O133" s="220"/>
      <c r="P133" s="220"/>
      <c r="Q133" s="220"/>
      <c r="R133" s="220"/>
      <c r="S133" s="220"/>
      <c r="T133" s="220"/>
      <c r="U133" s="220"/>
      <c r="V133" s="220"/>
      <c r="W133" s="220"/>
      <c r="X133" s="220"/>
      <c r="Y133" s="211"/>
      <c r="Z133" s="211"/>
      <c r="AA133" s="211"/>
      <c r="AB133" s="211"/>
      <c r="AC133" s="211"/>
      <c r="AD133" s="211"/>
      <c r="AE133" s="211"/>
      <c r="AF133" s="211"/>
      <c r="AG133" s="211" t="s">
        <v>176</v>
      </c>
      <c r="AH133" s="211">
        <v>0</v>
      </c>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row>
    <row r="134" spans="1:60" outlineLevel="1" x14ac:dyDescent="0.2">
      <c r="A134" s="218"/>
      <c r="B134" s="219"/>
      <c r="C134" s="250"/>
      <c r="D134" s="242"/>
      <c r="E134" s="242"/>
      <c r="F134" s="242"/>
      <c r="G134" s="242"/>
      <c r="H134" s="220"/>
      <c r="I134" s="220"/>
      <c r="J134" s="220"/>
      <c r="K134" s="220"/>
      <c r="L134" s="220"/>
      <c r="M134" s="220"/>
      <c r="N134" s="220"/>
      <c r="O134" s="220"/>
      <c r="P134" s="220"/>
      <c r="Q134" s="220"/>
      <c r="R134" s="220"/>
      <c r="S134" s="220"/>
      <c r="T134" s="220"/>
      <c r="U134" s="220"/>
      <c r="V134" s="220"/>
      <c r="W134" s="220"/>
      <c r="X134" s="220"/>
      <c r="Y134" s="211"/>
      <c r="Z134" s="211"/>
      <c r="AA134" s="211"/>
      <c r="AB134" s="211"/>
      <c r="AC134" s="211"/>
      <c r="AD134" s="211"/>
      <c r="AE134" s="211"/>
      <c r="AF134" s="211"/>
      <c r="AG134" s="211" t="s">
        <v>151</v>
      </c>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row>
    <row r="135" spans="1:60" outlineLevel="1" x14ac:dyDescent="0.2">
      <c r="A135" s="233">
        <v>20</v>
      </c>
      <c r="B135" s="234" t="s">
        <v>616</v>
      </c>
      <c r="C135" s="247" t="s">
        <v>617</v>
      </c>
      <c r="D135" s="235" t="s">
        <v>597</v>
      </c>
      <c r="E135" s="236">
        <v>704</v>
      </c>
      <c r="F135" s="237">
        <v>17.5</v>
      </c>
      <c r="G135" s="238">
        <f>ROUND(E135*F135,2)</f>
        <v>12320</v>
      </c>
      <c r="H135" s="237">
        <v>0</v>
      </c>
      <c r="I135" s="238">
        <f>ROUND(E135*H135,2)</f>
        <v>0</v>
      </c>
      <c r="J135" s="237">
        <v>17.5</v>
      </c>
      <c r="K135" s="238">
        <f>ROUND(E135*J135,2)</f>
        <v>12320</v>
      </c>
      <c r="L135" s="238">
        <v>21</v>
      </c>
      <c r="M135" s="238">
        <f>G135*(1+L135/100)</f>
        <v>14907.199999999999</v>
      </c>
      <c r="N135" s="238">
        <v>0</v>
      </c>
      <c r="O135" s="238">
        <f>ROUND(E135*N135,2)</f>
        <v>0</v>
      </c>
      <c r="P135" s="238">
        <v>0</v>
      </c>
      <c r="Q135" s="238">
        <f>ROUND(E135*P135,2)</f>
        <v>0</v>
      </c>
      <c r="R135" s="238"/>
      <c r="S135" s="238" t="s">
        <v>154</v>
      </c>
      <c r="T135" s="239" t="s">
        <v>144</v>
      </c>
      <c r="U135" s="220">
        <v>0</v>
      </c>
      <c r="V135" s="220">
        <f>ROUND(E135*U135,2)</f>
        <v>0</v>
      </c>
      <c r="W135" s="220"/>
      <c r="X135" s="220" t="s">
        <v>202</v>
      </c>
      <c r="Y135" s="211"/>
      <c r="Z135" s="211"/>
      <c r="AA135" s="211"/>
      <c r="AB135" s="211"/>
      <c r="AC135" s="211"/>
      <c r="AD135" s="211"/>
      <c r="AE135" s="211"/>
      <c r="AF135" s="211"/>
      <c r="AG135" s="211" t="s">
        <v>265</v>
      </c>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row>
    <row r="136" spans="1:60" outlineLevel="1" x14ac:dyDescent="0.2">
      <c r="A136" s="218"/>
      <c r="B136" s="219"/>
      <c r="C136" s="252" t="s">
        <v>618</v>
      </c>
      <c r="D136" s="224"/>
      <c r="E136" s="225"/>
      <c r="F136" s="220"/>
      <c r="G136" s="220"/>
      <c r="H136" s="220"/>
      <c r="I136" s="220"/>
      <c r="J136" s="220"/>
      <c r="K136" s="220"/>
      <c r="L136" s="220"/>
      <c r="M136" s="220"/>
      <c r="N136" s="220"/>
      <c r="O136" s="220"/>
      <c r="P136" s="220"/>
      <c r="Q136" s="220"/>
      <c r="R136" s="220"/>
      <c r="S136" s="220"/>
      <c r="T136" s="220"/>
      <c r="U136" s="220"/>
      <c r="V136" s="220"/>
      <c r="W136" s="220"/>
      <c r="X136" s="220"/>
      <c r="Y136" s="211"/>
      <c r="Z136" s="211"/>
      <c r="AA136" s="211"/>
      <c r="AB136" s="211"/>
      <c r="AC136" s="211"/>
      <c r="AD136" s="211"/>
      <c r="AE136" s="211"/>
      <c r="AF136" s="211"/>
      <c r="AG136" s="211" t="s">
        <v>176</v>
      </c>
      <c r="AH136" s="211">
        <v>0</v>
      </c>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row>
    <row r="137" spans="1:60" outlineLevel="1" x14ac:dyDescent="0.2">
      <c r="A137" s="218"/>
      <c r="B137" s="219"/>
      <c r="C137" s="252" t="s">
        <v>612</v>
      </c>
      <c r="D137" s="224"/>
      <c r="E137" s="225">
        <v>704</v>
      </c>
      <c r="F137" s="220"/>
      <c r="G137" s="220"/>
      <c r="H137" s="220"/>
      <c r="I137" s="220"/>
      <c r="J137" s="220"/>
      <c r="K137" s="220"/>
      <c r="L137" s="220"/>
      <c r="M137" s="220"/>
      <c r="N137" s="220"/>
      <c r="O137" s="220"/>
      <c r="P137" s="220"/>
      <c r="Q137" s="220"/>
      <c r="R137" s="220"/>
      <c r="S137" s="220"/>
      <c r="T137" s="220"/>
      <c r="U137" s="220"/>
      <c r="V137" s="220"/>
      <c r="W137" s="220"/>
      <c r="X137" s="220"/>
      <c r="Y137" s="211"/>
      <c r="Z137" s="211"/>
      <c r="AA137" s="211"/>
      <c r="AB137" s="211"/>
      <c r="AC137" s="211"/>
      <c r="AD137" s="211"/>
      <c r="AE137" s="211"/>
      <c r="AF137" s="211"/>
      <c r="AG137" s="211" t="s">
        <v>176</v>
      </c>
      <c r="AH137" s="211">
        <v>0</v>
      </c>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row>
    <row r="138" spans="1:60" outlineLevel="1" x14ac:dyDescent="0.2">
      <c r="A138" s="218"/>
      <c r="B138" s="219"/>
      <c r="C138" s="250"/>
      <c r="D138" s="242"/>
      <c r="E138" s="242"/>
      <c r="F138" s="242"/>
      <c r="G138" s="242"/>
      <c r="H138" s="220"/>
      <c r="I138" s="220"/>
      <c r="J138" s="220"/>
      <c r="K138" s="220"/>
      <c r="L138" s="220"/>
      <c r="M138" s="220"/>
      <c r="N138" s="220"/>
      <c r="O138" s="220"/>
      <c r="P138" s="220"/>
      <c r="Q138" s="220"/>
      <c r="R138" s="220"/>
      <c r="S138" s="220"/>
      <c r="T138" s="220"/>
      <c r="U138" s="220"/>
      <c r="V138" s="220"/>
      <c r="W138" s="220"/>
      <c r="X138" s="220"/>
      <c r="Y138" s="211"/>
      <c r="Z138" s="211"/>
      <c r="AA138" s="211"/>
      <c r="AB138" s="211"/>
      <c r="AC138" s="211"/>
      <c r="AD138" s="211"/>
      <c r="AE138" s="211"/>
      <c r="AF138" s="211"/>
      <c r="AG138" s="211" t="s">
        <v>151</v>
      </c>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row>
    <row r="139" spans="1:60" outlineLevel="1" x14ac:dyDescent="0.2">
      <c r="A139" s="233">
        <v>21</v>
      </c>
      <c r="B139" s="234" t="s">
        <v>619</v>
      </c>
      <c r="C139" s="247" t="s">
        <v>620</v>
      </c>
      <c r="D139" s="235" t="s">
        <v>223</v>
      </c>
      <c r="E139" s="236">
        <v>115</v>
      </c>
      <c r="F139" s="237">
        <v>17.899999999999999</v>
      </c>
      <c r="G139" s="238">
        <f>ROUND(E139*F139,2)</f>
        <v>2058.5</v>
      </c>
      <c r="H139" s="237">
        <v>17.899999999999999</v>
      </c>
      <c r="I139" s="238">
        <f>ROUND(E139*H139,2)</f>
        <v>2058.5</v>
      </c>
      <c r="J139" s="237">
        <v>0</v>
      </c>
      <c r="K139" s="238">
        <f>ROUND(E139*J139,2)</f>
        <v>0</v>
      </c>
      <c r="L139" s="238">
        <v>21</v>
      </c>
      <c r="M139" s="238">
        <f>G139*(1+L139/100)</f>
        <v>2490.7849999999999</v>
      </c>
      <c r="N139" s="238">
        <v>0</v>
      </c>
      <c r="O139" s="238">
        <f>ROUND(E139*N139,2)</f>
        <v>0</v>
      </c>
      <c r="P139" s="238">
        <v>0</v>
      </c>
      <c r="Q139" s="238">
        <f>ROUND(E139*P139,2)</f>
        <v>0</v>
      </c>
      <c r="R139" s="238"/>
      <c r="S139" s="238" t="s">
        <v>154</v>
      </c>
      <c r="T139" s="239" t="s">
        <v>144</v>
      </c>
      <c r="U139" s="220">
        <v>0</v>
      </c>
      <c r="V139" s="220">
        <f>ROUND(E139*U139,2)</f>
        <v>0</v>
      </c>
      <c r="W139" s="220"/>
      <c r="X139" s="220" t="s">
        <v>202</v>
      </c>
      <c r="Y139" s="211"/>
      <c r="Z139" s="211"/>
      <c r="AA139" s="211"/>
      <c r="AB139" s="211"/>
      <c r="AC139" s="211"/>
      <c r="AD139" s="211"/>
      <c r="AE139" s="211"/>
      <c r="AF139" s="211"/>
      <c r="AG139" s="211" t="s">
        <v>203</v>
      </c>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row>
    <row r="140" spans="1:60" outlineLevel="1" x14ac:dyDescent="0.2">
      <c r="A140" s="218"/>
      <c r="B140" s="219"/>
      <c r="C140" s="252" t="s">
        <v>615</v>
      </c>
      <c r="D140" s="224"/>
      <c r="E140" s="225"/>
      <c r="F140" s="220"/>
      <c r="G140" s="220"/>
      <c r="H140" s="220"/>
      <c r="I140" s="220"/>
      <c r="J140" s="220"/>
      <c r="K140" s="220"/>
      <c r="L140" s="220"/>
      <c r="M140" s="220"/>
      <c r="N140" s="220"/>
      <c r="O140" s="220"/>
      <c r="P140" s="220"/>
      <c r="Q140" s="220"/>
      <c r="R140" s="220"/>
      <c r="S140" s="220"/>
      <c r="T140" s="220"/>
      <c r="U140" s="220"/>
      <c r="V140" s="220"/>
      <c r="W140" s="220"/>
      <c r="X140" s="220"/>
      <c r="Y140" s="211"/>
      <c r="Z140" s="211"/>
      <c r="AA140" s="211"/>
      <c r="AB140" s="211"/>
      <c r="AC140" s="211"/>
      <c r="AD140" s="211"/>
      <c r="AE140" s="211"/>
      <c r="AF140" s="211"/>
      <c r="AG140" s="211" t="s">
        <v>176</v>
      </c>
      <c r="AH140" s="211">
        <v>0</v>
      </c>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row>
    <row r="141" spans="1:60" outlineLevel="1" x14ac:dyDescent="0.2">
      <c r="A141" s="218"/>
      <c r="B141" s="219"/>
      <c r="C141" s="252" t="s">
        <v>586</v>
      </c>
      <c r="D141" s="224"/>
      <c r="E141" s="225">
        <v>115</v>
      </c>
      <c r="F141" s="220"/>
      <c r="G141" s="220"/>
      <c r="H141" s="220"/>
      <c r="I141" s="220"/>
      <c r="J141" s="220"/>
      <c r="K141" s="220"/>
      <c r="L141" s="220"/>
      <c r="M141" s="220"/>
      <c r="N141" s="220"/>
      <c r="O141" s="220"/>
      <c r="P141" s="220"/>
      <c r="Q141" s="220"/>
      <c r="R141" s="220"/>
      <c r="S141" s="220"/>
      <c r="T141" s="220"/>
      <c r="U141" s="220"/>
      <c r="V141" s="220"/>
      <c r="W141" s="220"/>
      <c r="X141" s="220"/>
      <c r="Y141" s="211"/>
      <c r="Z141" s="211"/>
      <c r="AA141" s="211"/>
      <c r="AB141" s="211"/>
      <c r="AC141" s="211"/>
      <c r="AD141" s="211"/>
      <c r="AE141" s="211"/>
      <c r="AF141" s="211"/>
      <c r="AG141" s="211" t="s">
        <v>176</v>
      </c>
      <c r="AH141" s="211">
        <v>0</v>
      </c>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row>
    <row r="142" spans="1:60" outlineLevel="1" x14ac:dyDescent="0.2">
      <c r="A142" s="218"/>
      <c r="B142" s="219"/>
      <c r="C142" s="250"/>
      <c r="D142" s="242"/>
      <c r="E142" s="242"/>
      <c r="F142" s="242"/>
      <c r="G142" s="242"/>
      <c r="H142" s="220"/>
      <c r="I142" s="220"/>
      <c r="J142" s="220"/>
      <c r="K142" s="220"/>
      <c r="L142" s="220"/>
      <c r="M142" s="220"/>
      <c r="N142" s="220"/>
      <c r="O142" s="220"/>
      <c r="P142" s="220"/>
      <c r="Q142" s="220"/>
      <c r="R142" s="220"/>
      <c r="S142" s="220"/>
      <c r="T142" s="220"/>
      <c r="U142" s="220"/>
      <c r="V142" s="220"/>
      <c r="W142" s="220"/>
      <c r="X142" s="220"/>
      <c r="Y142" s="211"/>
      <c r="Z142" s="211"/>
      <c r="AA142" s="211"/>
      <c r="AB142" s="211"/>
      <c r="AC142" s="211"/>
      <c r="AD142" s="211"/>
      <c r="AE142" s="211"/>
      <c r="AF142" s="211"/>
      <c r="AG142" s="211" t="s">
        <v>151</v>
      </c>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row>
    <row r="143" spans="1:60" outlineLevel="1" x14ac:dyDescent="0.2">
      <c r="A143" s="233">
        <v>22</v>
      </c>
      <c r="B143" s="234" t="s">
        <v>621</v>
      </c>
      <c r="C143" s="247" t="s">
        <v>622</v>
      </c>
      <c r="D143" s="235" t="s">
        <v>223</v>
      </c>
      <c r="E143" s="236">
        <v>115</v>
      </c>
      <c r="F143" s="237">
        <v>1.51</v>
      </c>
      <c r="G143" s="238">
        <f>ROUND(E143*F143,2)</f>
        <v>173.65</v>
      </c>
      <c r="H143" s="237">
        <v>0</v>
      </c>
      <c r="I143" s="238">
        <f>ROUND(E143*H143,2)</f>
        <v>0</v>
      </c>
      <c r="J143" s="237">
        <v>1.51</v>
      </c>
      <c r="K143" s="238">
        <f>ROUND(E143*J143,2)</f>
        <v>173.65</v>
      </c>
      <c r="L143" s="238">
        <v>21</v>
      </c>
      <c r="M143" s="238">
        <f>G143*(1+L143/100)</f>
        <v>210.1165</v>
      </c>
      <c r="N143" s="238">
        <v>0</v>
      </c>
      <c r="O143" s="238">
        <f>ROUND(E143*N143,2)</f>
        <v>0</v>
      </c>
      <c r="P143" s="238">
        <v>0</v>
      </c>
      <c r="Q143" s="238">
        <f>ROUND(E143*P143,2)</f>
        <v>0</v>
      </c>
      <c r="R143" s="238"/>
      <c r="S143" s="238" t="s">
        <v>154</v>
      </c>
      <c r="T143" s="239" t="s">
        <v>144</v>
      </c>
      <c r="U143" s="220">
        <v>0</v>
      </c>
      <c r="V143" s="220">
        <f>ROUND(E143*U143,2)</f>
        <v>0</v>
      </c>
      <c r="W143" s="220"/>
      <c r="X143" s="220" t="s">
        <v>202</v>
      </c>
      <c r="Y143" s="211"/>
      <c r="Z143" s="211"/>
      <c r="AA143" s="211"/>
      <c r="AB143" s="211"/>
      <c r="AC143" s="211"/>
      <c r="AD143" s="211"/>
      <c r="AE143" s="211"/>
      <c r="AF143" s="211"/>
      <c r="AG143" s="211" t="s">
        <v>265</v>
      </c>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row>
    <row r="144" spans="1:60" outlineLevel="1" x14ac:dyDescent="0.2">
      <c r="A144" s="218"/>
      <c r="B144" s="219"/>
      <c r="C144" s="252" t="s">
        <v>585</v>
      </c>
      <c r="D144" s="224"/>
      <c r="E144" s="225"/>
      <c r="F144" s="220"/>
      <c r="G144" s="220"/>
      <c r="H144" s="220"/>
      <c r="I144" s="220"/>
      <c r="J144" s="220"/>
      <c r="K144" s="220"/>
      <c r="L144" s="220"/>
      <c r="M144" s="220"/>
      <c r="N144" s="220"/>
      <c r="O144" s="220"/>
      <c r="P144" s="220"/>
      <c r="Q144" s="220"/>
      <c r="R144" s="220"/>
      <c r="S144" s="220"/>
      <c r="T144" s="220"/>
      <c r="U144" s="220"/>
      <c r="V144" s="220"/>
      <c r="W144" s="220"/>
      <c r="X144" s="220"/>
      <c r="Y144" s="211"/>
      <c r="Z144" s="211"/>
      <c r="AA144" s="211"/>
      <c r="AB144" s="211"/>
      <c r="AC144" s="211"/>
      <c r="AD144" s="211"/>
      <c r="AE144" s="211"/>
      <c r="AF144" s="211"/>
      <c r="AG144" s="211" t="s">
        <v>176</v>
      </c>
      <c r="AH144" s="211">
        <v>0</v>
      </c>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row>
    <row r="145" spans="1:60" outlineLevel="1" x14ac:dyDescent="0.2">
      <c r="A145" s="218"/>
      <c r="B145" s="219"/>
      <c r="C145" s="252" t="s">
        <v>586</v>
      </c>
      <c r="D145" s="224"/>
      <c r="E145" s="225">
        <v>115</v>
      </c>
      <c r="F145" s="220"/>
      <c r="G145" s="220"/>
      <c r="H145" s="220"/>
      <c r="I145" s="220"/>
      <c r="J145" s="220"/>
      <c r="K145" s="220"/>
      <c r="L145" s="220"/>
      <c r="M145" s="220"/>
      <c r="N145" s="220"/>
      <c r="O145" s="220"/>
      <c r="P145" s="220"/>
      <c r="Q145" s="220"/>
      <c r="R145" s="220"/>
      <c r="S145" s="220"/>
      <c r="T145" s="220"/>
      <c r="U145" s="220"/>
      <c r="V145" s="220"/>
      <c r="W145" s="220"/>
      <c r="X145" s="220"/>
      <c r="Y145" s="211"/>
      <c r="Z145" s="211"/>
      <c r="AA145" s="211"/>
      <c r="AB145" s="211"/>
      <c r="AC145" s="211"/>
      <c r="AD145" s="211"/>
      <c r="AE145" s="211"/>
      <c r="AF145" s="211"/>
      <c r="AG145" s="211" t="s">
        <v>176</v>
      </c>
      <c r="AH145" s="211">
        <v>0</v>
      </c>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row>
    <row r="146" spans="1:60" outlineLevel="1" x14ac:dyDescent="0.2">
      <c r="A146" s="218"/>
      <c r="B146" s="219"/>
      <c r="C146" s="250"/>
      <c r="D146" s="242"/>
      <c r="E146" s="242"/>
      <c r="F146" s="242"/>
      <c r="G146" s="242"/>
      <c r="H146" s="220"/>
      <c r="I146" s="220"/>
      <c r="J146" s="220"/>
      <c r="K146" s="220"/>
      <c r="L146" s="220"/>
      <c r="M146" s="220"/>
      <c r="N146" s="220"/>
      <c r="O146" s="220"/>
      <c r="P146" s="220"/>
      <c r="Q146" s="220"/>
      <c r="R146" s="220"/>
      <c r="S146" s="220"/>
      <c r="T146" s="220"/>
      <c r="U146" s="220"/>
      <c r="V146" s="220"/>
      <c r="W146" s="220"/>
      <c r="X146" s="220"/>
      <c r="Y146" s="211"/>
      <c r="Z146" s="211"/>
      <c r="AA146" s="211"/>
      <c r="AB146" s="211"/>
      <c r="AC146" s="211"/>
      <c r="AD146" s="211"/>
      <c r="AE146" s="211"/>
      <c r="AF146" s="211"/>
      <c r="AG146" s="211" t="s">
        <v>151</v>
      </c>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row>
    <row r="147" spans="1:60" outlineLevel="1" x14ac:dyDescent="0.2">
      <c r="A147" s="233">
        <v>23</v>
      </c>
      <c r="B147" s="234" t="s">
        <v>623</v>
      </c>
      <c r="C147" s="247" t="s">
        <v>624</v>
      </c>
      <c r="D147" s="235" t="s">
        <v>223</v>
      </c>
      <c r="E147" s="236">
        <v>4645</v>
      </c>
      <c r="F147" s="237">
        <v>3.85</v>
      </c>
      <c r="G147" s="238">
        <f>ROUND(E147*F147,2)</f>
        <v>17883.25</v>
      </c>
      <c r="H147" s="237">
        <v>0</v>
      </c>
      <c r="I147" s="238">
        <f>ROUND(E147*H147,2)</f>
        <v>0</v>
      </c>
      <c r="J147" s="237">
        <v>3.85</v>
      </c>
      <c r="K147" s="238">
        <f>ROUND(E147*J147,2)</f>
        <v>17883.25</v>
      </c>
      <c r="L147" s="238">
        <v>21</v>
      </c>
      <c r="M147" s="238">
        <f>G147*(1+L147/100)</f>
        <v>21638.732499999998</v>
      </c>
      <c r="N147" s="238">
        <v>0</v>
      </c>
      <c r="O147" s="238">
        <f>ROUND(E147*N147,2)</f>
        <v>0</v>
      </c>
      <c r="P147" s="238">
        <v>0</v>
      </c>
      <c r="Q147" s="238">
        <f>ROUND(E147*P147,2)</f>
        <v>0</v>
      </c>
      <c r="R147" s="238"/>
      <c r="S147" s="238" t="s">
        <v>154</v>
      </c>
      <c r="T147" s="239" t="s">
        <v>144</v>
      </c>
      <c r="U147" s="220">
        <v>0</v>
      </c>
      <c r="V147" s="220">
        <f>ROUND(E147*U147,2)</f>
        <v>0</v>
      </c>
      <c r="W147" s="220"/>
      <c r="X147" s="220" t="s">
        <v>202</v>
      </c>
      <c r="Y147" s="211"/>
      <c r="Z147" s="211"/>
      <c r="AA147" s="211"/>
      <c r="AB147" s="211"/>
      <c r="AC147" s="211"/>
      <c r="AD147" s="211"/>
      <c r="AE147" s="211"/>
      <c r="AF147" s="211"/>
      <c r="AG147" s="211" t="s">
        <v>265</v>
      </c>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row>
    <row r="148" spans="1:60" outlineLevel="1" x14ac:dyDescent="0.2">
      <c r="A148" s="218"/>
      <c r="B148" s="219"/>
      <c r="C148" s="252" t="s">
        <v>625</v>
      </c>
      <c r="D148" s="224"/>
      <c r="E148" s="225"/>
      <c r="F148" s="220"/>
      <c r="G148" s="220"/>
      <c r="H148" s="220"/>
      <c r="I148" s="220"/>
      <c r="J148" s="220"/>
      <c r="K148" s="220"/>
      <c r="L148" s="220"/>
      <c r="M148" s="220"/>
      <c r="N148" s="220"/>
      <c r="O148" s="220"/>
      <c r="P148" s="220"/>
      <c r="Q148" s="220"/>
      <c r="R148" s="220"/>
      <c r="S148" s="220"/>
      <c r="T148" s="220"/>
      <c r="U148" s="220"/>
      <c r="V148" s="220"/>
      <c r="W148" s="220"/>
      <c r="X148" s="220"/>
      <c r="Y148" s="211"/>
      <c r="Z148" s="211"/>
      <c r="AA148" s="211"/>
      <c r="AB148" s="211"/>
      <c r="AC148" s="211"/>
      <c r="AD148" s="211"/>
      <c r="AE148" s="211"/>
      <c r="AF148" s="211"/>
      <c r="AG148" s="211" t="s">
        <v>176</v>
      </c>
      <c r="AH148" s="211">
        <v>0</v>
      </c>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row>
    <row r="149" spans="1:60" outlineLevel="1" x14ac:dyDescent="0.2">
      <c r="A149" s="218"/>
      <c r="B149" s="219"/>
      <c r="C149" s="252" t="s">
        <v>626</v>
      </c>
      <c r="D149" s="224"/>
      <c r="E149" s="225">
        <v>4645</v>
      </c>
      <c r="F149" s="220"/>
      <c r="G149" s="220"/>
      <c r="H149" s="220"/>
      <c r="I149" s="220"/>
      <c r="J149" s="220"/>
      <c r="K149" s="220"/>
      <c r="L149" s="220"/>
      <c r="M149" s="220"/>
      <c r="N149" s="220"/>
      <c r="O149" s="220"/>
      <c r="P149" s="220"/>
      <c r="Q149" s="220"/>
      <c r="R149" s="220"/>
      <c r="S149" s="220"/>
      <c r="T149" s="220"/>
      <c r="U149" s="220"/>
      <c r="V149" s="220"/>
      <c r="W149" s="220"/>
      <c r="X149" s="220"/>
      <c r="Y149" s="211"/>
      <c r="Z149" s="211"/>
      <c r="AA149" s="211"/>
      <c r="AB149" s="211"/>
      <c r="AC149" s="211"/>
      <c r="AD149" s="211"/>
      <c r="AE149" s="211"/>
      <c r="AF149" s="211"/>
      <c r="AG149" s="211" t="s">
        <v>176</v>
      </c>
      <c r="AH149" s="211">
        <v>0</v>
      </c>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row>
    <row r="150" spans="1:60" outlineLevel="1" x14ac:dyDescent="0.2">
      <c r="A150" s="218"/>
      <c r="B150" s="219"/>
      <c r="C150" s="250"/>
      <c r="D150" s="242"/>
      <c r="E150" s="242"/>
      <c r="F150" s="242"/>
      <c r="G150" s="242"/>
      <c r="H150" s="220"/>
      <c r="I150" s="220"/>
      <c r="J150" s="220"/>
      <c r="K150" s="220"/>
      <c r="L150" s="220"/>
      <c r="M150" s="220"/>
      <c r="N150" s="220"/>
      <c r="O150" s="220"/>
      <c r="P150" s="220"/>
      <c r="Q150" s="220"/>
      <c r="R150" s="220"/>
      <c r="S150" s="220"/>
      <c r="T150" s="220"/>
      <c r="U150" s="220"/>
      <c r="V150" s="220"/>
      <c r="W150" s="220"/>
      <c r="X150" s="220"/>
      <c r="Y150" s="211"/>
      <c r="Z150" s="211"/>
      <c r="AA150" s="211"/>
      <c r="AB150" s="211"/>
      <c r="AC150" s="211"/>
      <c r="AD150" s="211"/>
      <c r="AE150" s="211"/>
      <c r="AF150" s="211"/>
      <c r="AG150" s="211" t="s">
        <v>151</v>
      </c>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row>
    <row r="151" spans="1:60" outlineLevel="1" x14ac:dyDescent="0.2">
      <c r="A151" s="233">
        <v>24</v>
      </c>
      <c r="B151" s="234" t="s">
        <v>627</v>
      </c>
      <c r="C151" s="247" t="s">
        <v>628</v>
      </c>
      <c r="D151" s="235" t="s">
        <v>223</v>
      </c>
      <c r="E151" s="236">
        <v>4530</v>
      </c>
      <c r="F151" s="237">
        <v>0.43</v>
      </c>
      <c r="G151" s="238">
        <f>ROUND(E151*F151,2)</f>
        <v>1947.9</v>
      </c>
      <c r="H151" s="237">
        <v>0</v>
      </c>
      <c r="I151" s="238">
        <f>ROUND(E151*H151,2)</f>
        <v>0</v>
      </c>
      <c r="J151" s="237">
        <v>0.43</v>
      </c>
      <c r="K151" s="238">
        <f>ROUND(E151*J151,2)</f>
        <v>1947.9</v>
      </c>
      <c r="L151" s="238">
        <v>21</v>
      </c>
      <c r="M151" s="238">
        <f>G151*(1+L151/100)</f>
        <v>2356.9589999999998</v>
      </c>
      <c r="N151" s="238">
        <v>0</v>
      </c>
      <c r="O151" s="238">
        <f>ROUND(E151*N151,2)</f>
        <v>0</v>
      </c>
      <c r="P151" s="238">
        <v>0</v>
      </c>
      <c r="Q151" s="238">
        <f>ROUND(E151*P151,2)</f>
        <v>0</v>
      </c>
      <c r="R151" s="238"/>
      <c r="S151" s="238" t="s">
        <v>154</v>
      </c>
      <c r="T151" s="239" t="s">
        <v>144</v>
      </c>
      <c r="U151" s="220">
        <v>0</v>
      </c>
      <c r="V151" s="220">
        <f>ROUND(E151*U151,2)</f>
        <v>0</v>
      </c>
      <c r="W151" s="220"/>
      <c r="X151" s="220" t="s">
        <v>202</v>
      </c>
      <c r="Y151" s="211"/>
      <c r="Z151" s="211"/>
      <c r="AA151" s="211"/>
      <c r="AB151" s="211"/>
      <c r="AC151" s="211"/>
      <c r="AD151" s="211"/>
      <c r="AE151" s="211"/>
      <c r="AF151" s="211"/>
      <c r="AG151" s="211" t="s">
        <v>265</v>
      </c>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row>
    <row r="152" spans="1:60" outlineLevel="1" x14ac:dyDescent="0.2">
      <c r="A152" s="218"/>
      <c r="B152" s="219"/>
      <c r="C152" s="252" t="s">
        <v>629</v>
      </c>
      <c r="D152" s="224"/>
      <c r="E152" s="225"/>
      <c r="F152" s="220"/>
      <c r="G152" s="220"/>
      <c r="H152" s="220"/>
      <c r="I152" s="220"/>
      <c r="J152" s="220"/>
      <c r="K152" s="220"/>
      <c r="L152" s="220"/>
      <c r="M152" s="220"/>
      <c r="N152" s="220"/>
      <c r="O152" s="220"/>
      <c r="P152" s="220"/>
      <c r="Q152" s="220"/>
      <c r="R152" s="220"/>
      <c r="S152" s="220"/>
      <c r="T152" s="220"/>
      <c r="U152" s="220"/>
      <c r="V152" s="220"/>
      <c r="W152" s="220"/>
      <c r="X152" s="220"/>
      <c r="Y152" s="211"/>
      <c r="Z152" s="211"/>
      <c r="AA152" s="211"/>
      <c r="AB152" s="211"/>
      <c r="AC152" s="211"/>
      <c r="AD152" s="211"/>
      <c r="AE152" s="211"/>
      <c r="AF152" s="211"/>
      <c r="AG152" s="211" t="s">
        <v>176</v>
      </c>
      <c r="AH152" s="211">
        <v>0</v>
      </c>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row>
    <row r="153" spans="1:60" outlineLevel="1" x14ac:dyDescent="0.2">
      <c r="A153" s="218"/>
      <c r="B153" s="219"/>
      <c r="C153" s="252" t="s">
        <v>594</v>
      </c>
      <c r="D153" s="224"/>
      <c r="E153" s="225">
        <v>4530</v>
      </c>
      <c r="F153" s="220"/>
      <c r="G153" s="220"/>
      <c r="H153" s="220"/>
      <c r="I153" s="220"/>
      <c r="J153" s="220"/>
      <c r="K153" s="220"/>
      <c r="L153" s="220"/>
      <c r="M153" s="220"/>
      <c r="N153" s="220"/>
      <c r="O153" s="220"/>
      <c r="P153" s="220"/>
      <c r="Q153" s="220"/>
      <c r="R153" s="220"/>
      <c r="S153" s="220"/>
      <c r="T153" s="220"/>
      <c r="U153" s="220"/>
      <c r="V153" s="220"/>
      <c r="W153" s="220"/>
      <c r="X153" s="220"/>
      <c r="Y153" s="211"/>
      <c r="Z153" s="211"/>
      <c r="AA153" s="211"/>
      <c r="AB153" s="211"/>
      <c r="AC153" s="211"/>
      <c r="AD153" s="211"/>
      <c r="AE153" s="211"/>
      <c r="AF153" s="211"/>
      <c r="AG153" s="211" t="s">
        <v>176</v>
      </c>
      <c r="AH153" s="211">
        <v>0</v>
      </c>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row>
    <row r="154" spans="1:60" outlineLevel="1" x14ac:dyDescent="0.2">
      <c r="A154" s="218"/>
      <c r="B154" s="219"/>
      <c r="C154" s="250"/>
      <c r="D154" s="242"/>
      <c r="E154" s="242"/>
      <c r="F154" s="242"/>
      <c r="G154" s="242"/>
      <c r="H154" s="220"/>
      <c r="I154" s="220"/>
      <c r="J154" s="220"/>
      <c r="K154" s="220"/>
      <c r="L154" s="220"/>
      <c r="M154" s="220"/>
      <c r="N154" s="220"/>
      <c r="O154" s="220"/>
      <c r="P154" s="220"/>
      <c r="Q154" s="220"/>
      <c r="R154" s="220"/>
      <c r="S154" s="220"/>
      <c r="T154" s="220"/>
      <c r="U154" s="220"/>
      <c r="V154" s="220"/>
      <c r="W154" s="220"/>
      <c r="X154" s="220"/>
      <c r="Y154" s="211"/>
      <c r="Z154" s="211"/>
      <c r="AA154" s="211"/>
      <c r="AB154" s="211"/>
      <c r="AC154" s="211"/>
      <c r="AD154" s="211"/>
      <c r="AE154" s="211"/>
      <c r="AF154" s="211"/>
      <c r="AG154" s="211" t="s">
        <v>151</v>
      </c>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row>
    <row r="155" spans="1:60" outlineLevel="1" x14ac:dyDescent="0.2">
      <c r="A155" s="233">
        <v>25</v>
      </c>
      <c r="B155" s="234" t="s">
        <v>630</v>
      </c>
      <c r="C155" s="247" t="s">
        <v>631</v>
      </c>
      <c r="D155" s="235" t="s">
        <v>223</v>
      </c>
      <c r="E155" s="236">
        <v>540</v>
      </c>
      <c r="F155" s="237">
        <v>5.13</v>
      </c>
      <c r="G155" s="238">
        <f>ROUND(E155*F155,2)</f>
        <v>2770.2</v>
      </c>
      <c r="H155" s="237">
        <v>0</v>
      </c>
      <c r="I155" s="238">
        <f>ROUND(E155*H155,2)</f>
        <v>0</v>
      </c>
      <c r="J155" s="237">
        <v>5.13</v>
      </c>
      <c r="K155" s="238">
        <f>ROUND(E155*J155,2)</f>
        <v>2770.2</v>
      </c>
      <c r="L155" s="238">
        <v>21</v>
      </c>
      <c r="M155" s="238">
        <f>G155*(1+L155/100)</f>
        <v>3351.9419999999996</v>
      </c>
      <c r="N155" s="238">
        <v>0</v>
      </c>
      <c r="O155" s="238">
        <f>ROUND(E155*N155,2)</f>
        <v>0</v>
      </c>
      <c r="P155" s="238">
        <v>0</v>
      </c>
      <c r="Q155" s="238">
        <f>ROUND(E155*P155,2)</f>
        <v>0</v>
      </c>
      <c r="R155" s="238"/>
      <c r="S155" s="238" t="s">
        <v>154</v>
      </c>
      <c r="T155" s="239" t="s">
        <v>144</v>
      </c>
      <c r="U155" s="220">
        <v>0</v>
      </c>
      <c r="V155" s="220">
        <f>ROUND(E155*U155,2)</f>
        <v>0</v>
      </c>
      <c r="W155" s="220"/>
      <c r="X155" s="220" t="s">
        <v>202</v>
      </c>
      <c r="Y155" s="211"/>
      <c r="Z155" s="211"/>
      <c r="AA155" s="211"/>
      <c r="AB155" s="211"/>
      <c r="AC155" s="211"/>
      <c r="AD155" s="211"/>
      <c r="AE155" s="211"/>
      <c r="AF155" s="211"/>
      <c r="AG155" s="211" t="s">
        <v>265</v>
      </c>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row>
    <row r="156" spans="1:60" outlineLevel="1" x14ac:dyDescent="0.2">
      <c r="A156" s="218"/>
      <c r="B156" s="219"/>
      <c r="C156" s="252" t="s">
        <v>632</v>
      </c>
      <c r="D156" s="224"/>
      <c r="E156" s="225"/>
      <c r="F156" s="220"/>
      <c r="G156" s="220"/>
      <c r="H156" s="220"/>
      <c r="I156" s="220"/>
      <c r="J156" s="220"/>
      <c r="K156" s="220"/>
      <c r="L156" s="220"/>
      <c r="M156" s="220"/>
      <c r="N156" s="220"/>
      <c r="O156" s="220"/>
      <c r="P156" s="220"/>
      <c r="Q156" s="220"/>
      <c r="R156" s="220"/>
      <c r="S156" s="220"/>
      <c r="T156" s="220"/>
      <c r="U156" s="220"/>
      <c r="V156" s="220"/>
      <c r="W156" s="220"/>
      <c r="X156" s="220"/>
      <c r="Y156" s="211"/>
      <c r="Z156" s="211"/>
      <c r="AA156" s="211"/>
      <c r="AB156" s="211"/>
      <c r="AC156" s="211"/>
      <c r="AD156" s="211"/>
      <c r="AE156" s="211"/>
      <c r="AF156" s="211"/>
      <c r="AG156" s="211" t="s">
        <v>176</v>
      </c>
      <c r="AH156" s="211">
        <v>0</v>
      </c>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row>
    <row r="157" spans="1:60" outlineLevel="1" x14ac:dyDescent="0.2">
      <c r="A157" s="218"/>
      <c r="B157" s="219"/>
      <c r="C157" s="252" t="s">
        <v>590</v>
      </c>
      <c r="D157" s="224"/>
      <c r="E157" s="225">
        <v>540</v>
      </c>
      <c r="F157" s="220"/>
      <c r="G157" s="220"/>
      <c r="H157" s="220"/>
      <c r="I157" s="220"/>
      <c r="J157" s="220"/>
      <c r="K157" s="220"/>
      <c r="L157" s="220"/>
      <c r="M157" s="220"/>
      <c r="N157" s="220"/>
      <c r="O157" s="220"/>
      <c r="P157" s="220"/>
      <c r="Q157" s="220"/>
      <c r="R157" s="220"/>
      <c r="S157" s="220"/>
      <c r="T157" s="220"/>
      <c r="U157" s="220"/>
      <c r="V157" s="220"/>
      <c r="W157" s="220"/>
      <c r="X157" s="220"/>
      <c r="Y157" s="211"/>
      <c r="Z157" s="211"/>
      <c r="AA157" s="211"/>
      <c r="AB157" s="211"/>
      <c r="AC157" s="211"/>
      <c r="AD157" s="211"/>
      <c r="AE157" s="211"/>
      <c r="AF157" s="211"/>
      <c r="AG157" s="211" t="s">
        <v>176</v>
      </c>
      <c r="AH157" s="211">
        <v>0</v>
      </c>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row>
    <row r="158" spans="1:60" outlineLevel="1" x14ac:dyDescent="0.2">
      <c r="A158" s="218"/>
      <c r="B158" s="219"/>
      <c r="C158" s="250"/>
      <c r="D158" s="242"/>
      <c r="E158" s="242"/>
      <c r="F158" s="242"/>
      <c r="G158" s="242"/>
      <c r="H158" s="220"/>
      <c r="I158" s="220"/>
      <c r="J158" s="220"/>
      <c r="K158" s="220"/>
      <c r="L158" s="220"/>
      <c r="M158" s="220"/>
      <c r="N158" s="220"/>
      <c r="O158" s="220"/>
      <c r="P158" s="220"/>
      <c r="Q158" s="220"/>
      <c r="R158" s="220"/>
      <c r="S158" s="220"/>
      <c r="T158" s="220"/>
      <c r="U158" s="220"/>
      <c r="V158" s="220"/>
      <c r="W158" s="220"/>
      <c r="X158" s="220"/>
      <c r="Y158" s="211"/>
      <c r="Z158" s="211"/>
      <c r="AA158" s="211"/>
      <c r="AB158" s="211"/>
      <c r="AC158" s="211"/>
      <c r="AD158" s="211"/>
      <c r="AE158" s="211"/>
      <c r="AF158" s="211"/>
      <c r="AG158" s="211" t="s">
        <v>151</v>
      </c>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row>
    <row r="159" spans="1:60" outlineLevel="1" x14ac:dyDescent="0.2">
      <c r="A159" s="233">
        <v>26</v>
      </c>
      <c r="B159" s="234" t="s">
        <v>633</v>
      </c>
      <c r="C159" s="247" t="s">
        <v>634</v>
      </c>
      <c r="D159" s="235" t="s">
        <v>223</v>
      </c>
      <c r="E159" s="236">
        <v>540</v>
      </c>
      <c r="F159" s="237">
        <v>0.59</v>
      </c>
      <c r="G159" s="238">
        <f>ROUND(E159*F159,2)</f>
        <v>318.60000000000002</v>
      </c>
      <c r="H159" s="237">
        <v>0</v>
      </c>
      <c r="I159" s="238">
        <f>ROUND(E159*H159,2)</f>
        <v>0</v>
      </c>
      <c r="J159" s="237">
        <v>0.59</v>
      </c>
      <c r="K159" s="238">
        <f>ROUND(E159*J159,2)</f>
        <v>318.60000000000002</v>
      </c>
      <c r="L159" s="238">
        <v>21</v>
      </c>
      <c r="M159" s="238">
        <f>G159*(1+L159/100)</f>
        <v>385.50600000000003</v>
      </c>
      <c r="N159" s="238">
        <v>0</v>
      </c>
      <c r="O159" s="238">
        <f>ROUND(E159*N159,2)</f>
        <v>0</v>
      </c>
      <c r="P159" s="238">
        <v>0</v>
      </c>
      <c r="Q159" s="238">
        <f>ROUND(E159*P159,2)</f>
        <v>0</v>
      </c>
      <c r="R159" s="238"/>
      <c r="S159" s="238" t="s">
        <v>154</v>
      </c>
      <c r="T159" s="239" t="s">
        <v>144</v>
      </c>
      <c r="U159" s="220">
        <v>0</v>
      </c>
      <c r="V159" s="220">
        <f>ROUND(E159*U159,2)</f>
        <v>0</v>
      </c>
      <c r="W159" s="220"/>
      <c r="X159" s="220" t="s">
        <v>202</v>
      </c>
      <c r="Y159" s="211"/>
      <c r="Z159" s="211"/>
      <c r="AA159" s="211"/>
      <c r="AB159" s="211"/>
      <c r="AC159" s="211"/>
      <c r="AD159" s="211"/>
      <c r="AE159" s="211"/>
      <c r="AF159" s="211"/>
      <c r="AG159" s="211" t="s">
        <v>265</v>
      </c>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row>
    <row r="160" spans="1:60" outlineLevel="1" x14ac:dyDescent="0.2">
      <c r="A160" s="218"/>
      <c r="B160" s="219"/>
      <c r="C160" s="252" t="s">
        <v>635</v>
      </c>
      <c r="D160" s="224"/>
      <c r="E160" s="225"/>
      <c r="F160" s="220"/>
      <c r="G160" s="220"/>
      <c r="H160" s="220"/>
      <c r="I160" s="220"/>
      <c r="J160" s="220"/>
      <c r="K160" s="220"/>
      <c r="L160" s="220"/>
      <c r="M160" s="220"/>
      <c r="N160" s="220"/>
      <c r="O160" s="220"/>
      <c r="P160" s="220"/>
      <c r="Q160" s="220"/>
      <c r="R160" s="220"/>
      <c r="S160" s="220"/>
      <c r="T160" s="220"/>
      <c r="U160" s="220"/>
      <c r="V160" s="220"/>
      <c r="W160" s="220"/>
      <c r="X160" s="220"/>
      <c r="Y160" s="211"/>
      <c r="Z160" s="211"/>
      <c r="AA160" s="211"/>
      <c r="AB160" s="211"/>
      <c r="AC160" s="211"/>
      <c r="AD160" s="211"/>
      <c r="AE160" s="211"/>
      <c r="AF160" s="211"/>
      <c r="AG160" s="211" t="s">
        <v>176</v>
      </c>
      <c r="AH160" s="211">
        <v>0</v>
      </c>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row>
    <row r="161" spans="1:60" outlineLevel="1" x14ac:dyDescent="0.2">
      <c r="A161" s="218"/>
      <c r="B161" s="219"/>
      <c r="C161" s="252" t="s">
        <v>590</v>
      </c>
      <c r="D161" s="224"/>
      <c r="E161" s="225">
        <v>540</v>
      </c>
      <c r="F161" s="220"/>
      <c r="G161" s="220"/>
      <c r="H161" s="220"/>
      <c r="I161" s="220"/>
      <c r="J161" s="220"/>
      <c r="K161" s="220"/>
      <c r="L161" s="220"/>
      <c r="M161" s="220"/>
      <c r="N161" s="220"/>
      <c r="O161" s="220"/>
      <c r="P161" s="220"/>
      <c r="Q161" s="220"/>
      <c r="R161" s="220"/>
      <c r="S161" s="220"/>
      <c r="T161" s="220"/>
      <c r="U161" s="220"/>
      <c r="V161" s="220"/>
      <c r="W161" s="220"/>
      <c r="X161" s="220"/>
      <c r="Y161" s="211"/>
      <c r="Z161" s="211"/>
      <c r="AA161" s="211"/>
      <c r="AB161" s="211"/>
      <c r="AC161" s="211"/>
      <c r="AD161" s="211"/>
      <c r="AE161" s="211"/>
      <c r="AF161" s="211"/>
      <c r="AG161" s="211" t="s">
        <v>176</v>
      </c>
      <c r="AH161" s="211">
        <v>0</v>
      </c>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row>
    <row r="162" spans="1:60" outlineLevel="1" x14ac:dyDescent="0.2">
      <c r="A162" s="218"/>
      <c r="B162" s="219"/>
      <c r="C162" s="250"/>
      <c r="D162" s="242"/>
      <c r="E162" s="242"/>
      <c r="F162" s="242"/>
      <c r="G162" s="242"/>
      <c r="H162" s="220"/>
      <c r="I162" s="220"/>
      <c r="J162" s="220"/>
      <c r="K162" s="220"/>
      <c r="L162" s="220"/>
      <c r="M162" s="220"/>
      <c r="N162" s="220"/>
      <c r="O162" s="220"/>
      <c r="P162" s="220"/>
      <c r="Q162" s="220"/>
      <c r="R162" s="220"/>
      <c r="S162" s="220"/>
      <c r="T162" s="220"/>
      <c r="U162" s="220"/>
      <c r="V162" s="220"/>
      <c r="W162" s="220"/>
      <c r="X162" s="220"/>
      <c r="Y162" s="211"/>
      <c r="Z162" s="211"/>
      <c r="AA162" s="211"/>
      <c r="AB162" s="211"/>
      <c r="AC162" s="211"/>
      <c r="AD162" s="211"/>
      <c r="AE162" s="211"/>
      <c r="AF162" s="211"/>
      <c r="AG162" s="211" t="s">
        <v>151</v>
      </c>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row>
    <row r="163" spans="1:60" outlineLevel="1" x14ac:dyDescent="0.2">
      <c r="A163" s="233">
        <v>27</v>
      </c>
      <c r="B163" s="234" t="s">
        <v>636</v>
      </c>
      <c r="C163" s="247" t="s">
        <v>637</v>
      </c>
      <c r="D163" s="235" t="s">
        <v>597</v>
      </c>
      <c r="E163" s="236">
        <v>30</v>
      </c>
      <c r="F163" s="237">
        <v>1080</v>
      </c>
      <c r="G163" s="238">
        <f>ROUND(E163*F163,2)</f>
        <v>32400</v>
      </c>
      <c r="H163" s="237">
        <v>0</v>
      </c>
      <c r="I163" s="238">
        <f>ROUND(E163*H163,2)</f>
        <v>0</v>
      </c>
      <c r="J163" s="237">
        <v>1080</v>
      </c>
      <c r="K163" s="238">
        <f>ROUND(E163*J163,2)</f>
        <v>32400</v>
      </c>
      <c r="L163" s="238">
        <v>21</v>
      </c>
      <c r="M163" s="238">
        <f>G163*(1+L163/100)</f>
        <v>39204</v>
      </c>
      <c r="N163" s="238">
        <v>0</v>
      </c>
      <c r="O163" s="238">
        <f>ROUND(E163*N163,2)</f>
        <v>0</v>
      </c>
      <c r="P163" s="238">
        <v>0</v>
      </c>
      <c r="Q163" s="238">
        <f>ROUND(E163*P163,2)</f>
        <v>0</v>
      </c>
      <c r="R163" s="238"/>
      <c r="S163" s="238" t="s">
        <v>154</v>
      </c>
      <c r="T163" s="239" t="s">
        <v>144</v>
      </c>
      <c r="U163" s="220">
        <v>0</v>
      </c>
      <c r="V163" s="220">
        <f>ROUND(E163*U163,2)</f>
        <v>0</v>
      </c>
      <c r="W163" s="220"/>
      <c r="X163" s="220" t="s">
        <v>202</v>
      </c>
      <c r="Y163" s="211"/>
      <c r="Z163" s="211"/>
      <c r="AA163" s="211"/>
      <c r="AB163" s="211"/>
      <c r="AC163" s="211"/>
      <c r="AD163" s="211"/>
      <c r="AE163" s="211"/>
      <c r="AF163" s="211"/>
      <c r="AG163" s="211" t="s">
        <v>265</v>
      </c>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row>
    <row r="164" spans="1:60" outlineLevel="1" x14ac:dyDescent="0.2">
      <c r="A164" s="218"/>
      <c r="B164" s="219"/>
      <c r="C164" s="252" t="s">
        <v>638</v>
      </c>
      <c r="D164" s="224"/>
      <c r="E164" s="225"/>
      <c r="F164" s="220"/>
      <c r="G164" s="220"/>
      <c r="H164" s="220"/>
      <c r="I164" s="220"/>
      <c r="J164" s="220"/>
      <c r="K164" s="220"/>
      <c r="L164" s="220"/>
      <c r="M164" s="220"/>
      <c r="N164" s="220"/>
      <c r="O164" s="220"/>
      <c r="P164" s="220"/>
      <c r="Q164" s="220"/>
      <c r="R164" s="220"/>
      <c r="S164" s="220"/>
      <c r="T164" s="220"/>
      <c r="U164" s="220"/>
      <c r="V164" s="220"/>
      <c r="W164" s="220"/>
      <c r="X164" s="220"/>
      <c r="Y164" s="211"/>
      <c r="Z164" s="211"/>
      <c r="AA164" s="211"/>
      <c r="AB164" s="211"/>
      <c r="AC164" s="211"/>
      <c r="AD164" s="211"/>
      <c r="AE164" s="211"/>
      <c r="AF164" s="211"/>
      <c r="AG164" s="211" t="s">
        <v>176</v>
      </c>
      <c r="AH164" s="211">
        <v>0</v>
      </c>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row>
    <row r="165" spans="1:60" outlineLevel="1" x14ac:dyDescent="0.2">
      <c r="A165" s="218"/>
      <c r="B165" s="219"/>
      <c r="C165" s="252" t="s">
        <v>607</v>
      </c>
      <c r="D165" s="224"/>
      <c r="E165" s="225"/>
      <c r="F165" s="220"/>
      <c r="G165" s="220"/>
      <c r="H165" s="220"/>
      <c r="I165" s="220"/>
      <c r="J165" s="220"/>
      <c r="K165" s="220"/>
      <c r="L165" s="220"/>
      <c r="M165" s="220"/>
      <c r="N165" s="220"/>
      <c r="O165" s="220"/>
      <c r="P165" s="220"/>
      <c r="Q165" s="220"/>
      <c r="R165" s="220"/>
      <c r="S165" s="220"/>
      <c r="T165" s="220"/>
      <c r="U165" s="220"/>
      <c r="V165" s="220"/>
      <c r="W165" s="220"/>
      <c r="X165" s="220"/>
      <c r="Y165" s="211"/>
      <c r="Z165" s="211"/>
      <c r="AA165" s="211"/>
      <c r="AB165" s="211"/>
      <c r="AC165" s="211"/>
      <c r="AD165" s="211"/>
      <c r="AE165" s="211"/>
      <c r="AF165" s="211"/>
      <c r="AG165" s="211" t="s">
        <v>176</v>
      </c>
      <c r="AH165" s="211">
        <v>0</v>
      </c>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row>
    <row r="166" spans="1:60" outlineLevel="1" x14ac:dyDescent="0.2">
      <c r="A166" s="218"/>
      <c r="B166" s="219"/>
      <c r="C166" s="252" t="s">
        <v>599</v>
      </c>
      <c r="D166" s="224"/>
      <c r="E166" s="225">
        <v>30</v>
      </c>
      <c r="F166" s="220"/>
      <c r="G166" s="220"/>
      <c r="H166" s="220"/>
      <c r="I166" s="220"/>
      <c r="J166" s="220"/>
      <c r="K166" s="220"/>
      <c r="L166" s="220"/>
      <c r="M166" s="220"/>
      <c r="N166" s="220"/>
      <c r="O166" s="220"/>
      <c r="P166" s="220"/>
      <c r="Q166" s="220"/>
      <c r="R166" s="220"/>
      <c r="S166" s="220"/>
      <c r="T166" s="220"/>
      <c r="U166" s="220"/>
      <c r="V166" s="220"/>
      <c r="W166" s="220"/>
      <c r="X166" s="220"/>
      <c r="Y166" s="211"/>
      <c r="Z166" s="211"/>
      <c r="AA166" s="211"/>
      <c r="AB166" s="211"/>
      <c r="AC166" s="211"/>
      <c r="AD166" s="211"/>
      <c r="AE166" s="211"/>
      <c r="AF166" s="211"/>
      <c r="AG166" s="211" t="s">
        <v>176</v>
      </c>
      <c r="AH166" s="211">
        <v>0</v>
      </c>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row>
    <row r="167" spans="1:60" outlineLevel="1" x14ac:dyDescent="0.2">
      <c r="A167" s="218"/>
      <c r="B167" s="219"/>
      <c r="C167" s="250"/>
      <c r="D167" s="242"/>
      <c r="E167" s="242"/>
      <c r="F167" s="242"/>
      <c r="G167" s="242"/>
      <c r="H167" s="220"/>
      <c r="I167" s="220"/>
      <c r="J167" s="220"/>
      <c r="K167" s="220"/>
      <c r="L167" s="220"/>
      <c r="M167" s="220"/>
      <c r="N167" s="220"/>
      <c r="O167" s="220"/>
      <c r="P167" s="220"/>
      <c r="Q167" s="220"/>
      <c r="R167" s="220"/>
      <c r="S167" s="220"/>
      <c r="T167" s="220"/>
      <c r="U167" s="220"/>
      <c r="V167" s="220"/>
      <c r="W167" s="220"/>
      <c r="X167" s="220"/>
      <c r="Y167" s="211"/>
      <c r="Z167" s="211"/>
      <c r="AA167" s="211"/>
      <c r="AB167" s="211"/>
      <c r="AC167" s="211"/>
      <c r="AD167" s="211"/>
      <c r="AE167" s="211"/>
      <c r="AF167" s="211"/>
      <c r="AG167" s="211" t="s">
        <v>151</v>
      </c>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row>
    <row r="168" spans="1:60" outlineLevel="1" x14ac:dyDescent="0.2">
      <c r="A168" s="233">
        <v>28</v>
      </c>
      <c r="B168" s="234" t="s">
        <v>639</v>
      </c>
      <c r="C168" s="247" t="s">
        <v>640</v>
      </c>
      <c r="D168" s="235" t="s">
        <v>597</v>
      </c>
      <c r="E168" s="236">
        <v>30</v>
      </c>
      <c r="F168" s="237">
        <v>266</v>
      </c>
      <c r="G168" s="238">
        <f>ROUND(E168*F168,2)</f>
        <v>7980</v>
      </c>
      <c r="H168" s="237">
        <v>0</v>
      </c>
      <c r="I168" s="238">
        <f>ROUND(E168*H168,2)</f>
        <v>0</v>
      </c>
      <c r="J168" s="237">
        <v>266</v>
      </c>
      <c r="K168" s="238">
        <f>ROUND(E168*J168,2)</f>
        <v>7980</v>
      </c>
      <c r="L168" s="238">
        <v>21</v>
      </c>
      <c r="M168" s="238">
        <f>G168*(1+L168/100)</f>
        <v>9655.7999999999993</v>
      </c>
      <c r="N168" s="238">
        <v>0</v>
      </c>
      <c r="O168" s="238">
        <f>ROUND(E168*N168,2)</f>
        <v>0</v>
      </c>
      <c r="P168" s="238">
        <v>0</v>
      </c>
      <c r="Q168" s="238">
        <f>ROUND(E168*P168,2)</f>
        <v>0</v>
      </c>
      <c r="R168" s="238"/>
      <c r="S168" s="238" t="s">
        <v>154</v>
      </c>
      <c r="T168" s="239" t="s">
        <v>144</v>
      </c>
      <c r="U168" s="220">
        <v>0</v>
      </c>
      <c r="V168" s="220">
        <f>ROUND(E168*U168,2)</f>
        <v>0</v>
      </c>
      <c r="W168" s="220"/>
      <c r="X168" s="220" t="s">
        <v>202</v>
      </c>
      <c r="Y168" s="211"/>
      <c r="Z168" s="211"/>
      <c r="AA168" s="211"/>
      <c r="AB168" s="211"/>
      <c r="AC168" s="211"/>
      <c r="AD168" s="211"/>
      <c r="AE168" s="211"/>
      <c r="AF168" s="211"/>
      <c r="AG168" s="211" t="s">
        <v>265</v>
      </c>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row>
    <row r="169" spans="1:60" outlineLevel="1" x14ac:dyDescent="0.2">
      <c r="A169" s="218"/>
      <c r="B169" s="219"/>
      <c r="C169" s="253"/>
      <c r="D169" s="244"/>
      <c r="E169" s="244"/>
      <c r="F169" s="244"/>
      <c r="G169" s="244"/>
      <c r="H169" s="220"/>
      <c r="I169" s="220"/>
      <c r="J169" s="220"/>
      <c r="K169" s="220"/>
      <c r="L169" s="220"/>
      <c r="M169" s="220"/>
      <c r="N169" s="220"/>
      <c r="O169" s="220"/>
      <c r="P169" s="220"/>
      <c r="Q169" s="220"/>
      <c r="R169" s="220"/>
      <c r="S169" s="220"/>
      <c r="T169" s="220"/>
      <c r="U169" s="220"/>
      <c r="V169" s="220"/>
      <c r="W169" s="220"/>
      <c r="X169" s="220"/>
      <c r="Y169" s="211"/>
      <c r="Z169" s="211"/>
      <c r="AA169" s="211"/>
      <c r="AB169" s="211"/>
      <c r="AC169" s="211"/>
      <c r="AD169" s="211"/>
      <c r="AE169" s="211"/>
      <c r="AF169" s="211"/>
      <c r="AG169" s="211" t="s">
        <v>151</v>
      </c>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row>
    <row r="170" spans="1:60" outlineLevel="1" x14ac:dyDescent="0.2">
      <c r="A170" s="233">
        <v>29</v>
      </c>
      <c r="B170" s="234" t="s">
        <v>641</v>
      </c>
      <c r="C170" s="247" t="s">
        <v>642</v>
      </c>
      <c r="D170" s="235" t="s">
        <v>597</v>
      </c>
      <c r="E170" s="236">
        <v>30</v>
      </c>
      <c r="F170" s="237">
        <v>72.5</v>
      </c>
      <c r="G170" s="238">
        <f>ROUND(E170*F170,2)</f>
        <v>2175</v>
      </c>
      <c r="H170" s="237">
        <v>0</v>
      </c>
      <c r="I170" s="238">
        <f>ROUND(E170*H170,2)</f>
        <v>0</v>
      </c>
      <c r="J170" s="237">
        <v>72.5</v>
      </c>
      <c r="K170" s="238">
        <f>ROUND(E170*J170,2)</f>
        <v>2175</v>
      </c>
      <c r="L170" s="238">
        <v>21</v>
      </c>
      <c r="M170" s="238">
        <f>G170*(1+L170/100)</f>
        <v>2631.75</v>
      </c>
      <c r="N170" s="238">
        <v>0</v>
      </c>
      <c r="O170" s="238">
        <f>ROUND(E170*N170,2)</f>
        <v>0</v>
      </c>
      <c r="P170" s="238">
        <v>0</v>
      </c>
      <c r="Q170" s="238">
        <f>ROUND(E170*P170,2)</f>
        <v>0</v>
      </c>
      <c r="R170" s="238"/>
      <c r="S170" s="238" t="s">
        <v>154</v>
      </c>
      <c r="T170" s="239" t="s">
        <v>144</v>
      </c>
      <c r="U170" s="220">
        <v>0</v>
      </c>
      <c r="V170" s="220">
        <f>ROUND(E170*U170,2)</f>
        <v>0</v>
      </c>
      <c r="W170" s="220"/>
      <c r="X170" s="220" t="s">
        <v>202</v>
      </c>
      <c r="Y170" s="211"/>
      <c r="Z170" s="211"/>
      <c r="AA170" s="211"/>
      <c r="AB170" s="211"/>
      <c r="AC170" s="211"/>
      <c r="AD170" s="211"/>
      <c r="AE170" s="211"/>
      <c r="AF170" s="211"/>
      <c r="AG170" s="211" t="s">
        <v>265</v>
      </c>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row>
    <row r="171" spans="1:60" outlineLevel="1" x14ac:dyDescent="0.2">
      <c r="A171" s="218"/>
      <c r="B171" s="219"/>
      <c r="C171" s="252" t="s">
        <v>598</v>
      </c>
      <c r="D171" s="224"/>
      <c r="E171" s="225"/>
      <c r="F171" s="220"/>
      <c r="G171" s="220"/>
      <c r="H171" s="220"/>
      <c r="I171" s="220"/>
      <c r="J171" s="220"/>
      <c r="K171" s="220"/>
      <c r="L171" s="220"/>
      <c r="M171" s="220"/>
      <c r="N171" s="220"/>
      <c r="O171" s="220"/>
      <c r="P171" s="220"/>
      <c r="Q171" s="220"/>
      <c r="R171" s="220"/>
      <c r="S171" s="220"/>
      <c r="T171" s="220"/>
      <c r="U171" s="220"/>
      <c r="V171" s="220"/>
      <c r="W171" s="220"/>
      <c r="X171" s="220"/>
      <c r="Y171" s="211"/>
      <c r="Z171" s="211"/>
      <c r="AA171" s="211"/>
      <c r="AB171" s="211"/>
      <c r="AC171" s="211"/>
      <c r="AD171" s="211"/>
      <c r="AE171" s="211"/>
      <c r="AF171" s="211"/>
      <c r="AG171" s="211" t="s">
        <v>176</v>
      </c>
      <c r="AH171" s="211">
        <v>0</v>
      </c>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row>
    <row r="172" spans="1:60" outlineLevel="1" x14ac:dyDescent="0.2">
      <c r="A172" s="218"/>
      <c r="B172" s="219"/>
      <c r="C172" s="252" t="s">
        <v>599</v>
      </c>
      <c r="D172" s="224"/>
      <c r="E172" s="225">
        <v>30</v>
      </c>
      <c r="F172" s="220"/>
      <c r="G172" s="220"/>
      <c r="H172" s="220"/>
      <c r="I172" s="220"/>
      <c r="J172" s="220"/>
      <c r="K172" s="220"/>
      <c r="L172" s="220"/>
      <c r="M172" s="220"/>
      <c r="N172" s="220"/>
      <c r="O172" s="220"/>
      <c r="P172" s="220"/>
      <c r="Q172" s="220"/>
      <c r="R172" s="220"/>
      <c r="S172" s="220"/>
      <c r="T172" s="220"/>
      <c r="U172" s="220"/>
      <c r="V172" s="220"/>
      <c r="W172" s="220"/>
      <c r="X172" s="220"/>
      <c r="Y172" s="211"/>
      <c r="Z172" s="211"/>
      <c r="AA172" s="211"/>
      <c r="AB172" s="211"/>
      <c r="AC172" s="211"/>
      <c r="AD172" s="211"/>
      <c r="AE172" s="211"/>
      <c r="AF172" s="211"/>
      <c r="AG172" s="211" t="s">
        <v>176</v>
      </c>
      <c r="AH172" s="211">
        <v>0</v>
      </c>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row>
    <row r="173" spans="1:60" outlineLevel="1" x14ac:dyDescent="0.2">
      <c r="A173" s="218"/>
      <c r="B173" s="219"/>
      <c r="C173" s="250"/>
      <c r="D173" s="242"/>
      <c r="E173" s="242"/>
      <c r="F173" s="242"/>
      <c r="G173" s="242"/>
      <c r="H173" s="220"/>
      <c r="I173" s="220"/>
      <c r="J173" s="220"/>
      <c r="K173" s="220"/>
      <c r="L173" s="220"/>
      <c r="M173" s="220"/>
      <c r="N173" s="220"/>
      <c r="O173" s="220"/>
      <c r="P173" s="220"/>
      <c r="Q173" s="220"/>
      <c r="R173" s="220"/>
      <c r="S173" s="220"/>
      <c r="T173" s="220"/>
      <c r="U173" s="220"/>
      <c r="V173" s="220"/>
      <c r="W173" s="220"/>
      <c r="X173" s="220"/>
      <c r="Y173" s="211"/>
      <c r="Z173" s="211"/>
      <c r="AA173" s="211"/>
      <c r="AB173" s="211"/>
      <c r="AC173" s="211"/>
      <c r="AD173" s="211"/>
      <c r="AE173" s="211"/>
      <c r="AF173" s="211"/>
      <c r="AG173" s="211" t="s">
        <v>151</v>
      </c>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row>
    <row r="174" spans="1:60" outlineLevel="1" x14ac:dyDescent="0.2">
      <c r="A174" s="233">
        <v>30</v>
      </c>
      <c r="B174" s="234" t="s">
        <v>643</v>
      </c>
      <c r="C174" s="247" t="s">
        <v>644</v>
      </c>
      <c r="D174" s="235" t="s">
        <v>597</v>
      </c>
      <c r="E174" s="236">
        <v>30</v>
      </c>
      <c r="F174" s="237">
        <v>73.400000000000006</v>
      </c>
      <c r="G174" s="238">
        <f>ROUND(E174*F174,2)</f>
        <v>2202</v>
      </c>
      <c r="H174" s="237">
        <v>0</v>
      </c>
      <c r="I174" s="238">
        <f>ROUND(E174*H174,2)</f>
        <v>0</v>
      </c>
      <c r="J174" s="237">
        <v>73.400000000000006</v>
      </c>
      <c r="K174" s="238">
        <f>ROUND(E174*J174,2)</f>
        <v>2202</v>
      </c>
      <c r="L174" s="238">
        <v>21</v>
      </c>
      <c r="M174" s="238">
        <f>G174*(1+L174/100)</f>
        <v>2664.42</v>
      </c>
      <c r="N174" s="238">
        <v>0</v>
      </c>
      <c r="O174" s="238">
        <f>ROUND(E174*N174,2)</f>
        <v>0</v>
      </c>
      <c r="P174" s="238">
        <v>0</v>
      </c>
      <c r="Q174" s="238">
        <f>ROUND(E174*P174,2)</f>
        <v>0</v>
      </c>
      <c r="R174" s="238"/>
      <c r="S174" s="238" t="s">
        <v>154</v>
      </c>
      <c r="T174" s="239" t="s">
        <v>144</v>
      </c>
      <c r="U174" s="220">
        <v>0</v>
      </c>
      <c r="V174" s="220">
        <f>ROUND(E174*U174,2)</f>
        <v>0</v>
      </c>
      <c r="W174" s="220"/>
      <c r="X174" s="220" t="s">
        <v>202</v>
      </c>
      <c r="Y174" s="211"/>
      <c r="Z174" s="211"/>
      <c r="AA174" s="211"/>
      <c r="AB174" s="211"/>
      <c r="AC174" s="211"/>
      <c r="AD174" s="211"/>
      <c r="AE174" s="211"/>
      <c r="AF174" s="211"/>
      <c r="AG174" s="211" t="s">
        <v>265</v>
      </c>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row>
    <row r="175" spans="1:60" outlineLevel="1" x14ac:dyDescent="0.2">
      <c r="A175" s="218"/>
      <c r="B175" s="219"/>
      <c r="C175" s="252" t="s">
        <v>645</v>
      </c>
      <c r="D175" s="224"/>
      <c r="E175" s="225"/>
      <c r="F175" s="220"/>
      <c r="G175" s="220"/>
      <c r="H175" s="220"/>
      <c r="I175" s="220"/>
      <c r="J175" s="220"/>
      <c r="K175" s="220"/>
      <c r="L175" s="220"/>
      <c r="M175" s="220"/>
      <c r="N175" s="220"/>
      <c r="O175" s="220"/>
      <c r="P175" s="220"/>
      <c r="Q175" s="220"/>
      <c r="R175" s="220"/>
      <c r="S175" s="220"/>
      <c r="T175" s="220"/>
      <c r="U175" s="220"/>
      <c r="V175" s="220"/>
      <c r="W175" s="220"/>
      <c r="X175" s="220"/>
      <c r="Y175" s="211"/>
      <c r="Z175" s="211"/>
      <c r="AA175" s="211"/>
      <c r="AB175" s="211"/>
      <c r="AC175" s="211"/>
      <c r="AD175" s="211"/>
      <c r="AE175" s="211"/>
      <c r="AF175" s="211"/>
      <c r="AG175" s="211" t="s">
        <v>176</v>
      </c>
      <c r="AH175" s="211">
        <v>0</v>
      </c>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row>
    <row r="176" spans="1:60" outlineLevel="1" x14ac:dyDescent="0.2">
      <c r="A176" s="218"/>
      <c r="B176" s="219"/>
      <c r="C176" s="252" t="s">
        <v>599</v>
      </c>
      <c r="D176" s="224"/>
      <c r="E176" s="225">
        <v>30</v>
      </c>
      <c r="F176" s="220"/>
      <c r="G176" s="220"/>
      <c r="H176" s="220"/>
      <c r="I176" s="220"/>
      <c r="J176" s="220"/>
      <c r="K176" s="220"/>
      <c r="L176" s="220"/>
      <c r="M176" s="220"/>
      <c r="N176" s="220"/>
      <c r="O176" s="220"/>
      <c r="P176" s="220"/>
      <c r="Q176" s="220"/>
      <c r="R176" s="220"/>
      <c r="S176" s="220"/>
      <c r="T176" s="220"/>
      <c r="U176" s="220"/>
      <c r="V176" s="220"/>
      <c r="W176" s="220"/>
      <c r="X176" s="220"/>
      <c r="Y176" s="211"/>
      <c r="Z176" s="211"/>
      <c r="AA176" s="211"/>
      <c r="AB176" s="211"/>
      <c r="AC176" s="211"/>
      <c r="AD176" s="211"/>
      <c r="AE176" s="211"/>
      <c r="AF176" s="211"/>
      <c r="AG176" s="211" t="s">
        <v>176</v>
      </c>
      <c r="AH176" s="211">
        <v>0</v>
      </c>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row>
    <row r="177" spans="1:60" outlineLevel="1" x14ac:dyDescent="0.2">
      <c r="A177" s="218"/>
      <c r="B177" s="219"/>
      <c r="C177" s="250"/>
      <c r="D177" s="242"/>
      <c r="E177" s="242"/>
      <c r="F177" s="242"/>
      <c r="G177" s="242"/>
      <c r="H177" s="220"/>
      <c r="I177" s="220"/>
      <c r="J177" s="220"/>
      <c r="K177" s="220"/>
      <c r="L177" s="220"/>
      <c r="M177" s="220"/>
      <c r="N177" s="220"/>
      <c r="O177" s="220"/>
      <c r="P177" s="220"/>
      <c r="Q177" s="220"/>
      <c r="R177" s="220"/>
      <c r="S177" s="220"/>
      <c r="T177" s="220"/>
      <c r="U177" s="220"/>
      <c r="V177" s="220"/>
      <c r="W177" s="220"/>
      <c r="X177" s="220"/>
      <c r="Y177" s="211"/>
      <c r="Z177" s="211"/>
      <c r="AA177" s="211"/>
      <c r="AB177" s="211"/>
      <c r="AC177" s="211"/>
      <c r="AD177" s="211"/>
      <c r="AE177" s="211"/>
      <c r="AF177" s="211"/>
      <c r="AG177" s="211" t="s">
        <v>151</v>
      </c>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row>
    <row r="178" spans="1:60" outlineLevel="1" x14ac:dyDescent="0.2">
      <c r="A178" s="233">
        <v>31</v>
      </c>
      <c r="B178" s="234" t="s">
        <v>646</v>
      </c>
      <c r="C178" s="247" t="s">
        <v>647</v>
      </c>
      <c r="D178" s="235" t="s">
        <v>223</v>
      </c>
      <c r="E178" s="236">
        <v>230</v>
      </c>
      <c r="F178" s="237">
        <v>2.04</v>
      </c>
      <c r="G178" s="238">
        <f>ROUND(E178*F178,2)</f>
        <v>469.2</v>
      </c>
      <c r="H178" s="237">
        <v>0</v>
      </c>
      <c r="I178" s="238">
        <f>ROUND(E178*H178,2)</f>
        <v>0</v>
      </c>
      <c r="J178" s="237">
        <v>2.04</v>
      </c>
      <c r="K178" s="238">
        <f>ROUND(E178*J178,2)</f>
        <v>469.2</v>
      </c>
      <c r="L178" s="238">
        <v>21</v>
      </c>
      <c r="M178" s="238">
        <f>G178*(1+L178/100)</f>
        <v>567.73199999999997</v>
      </c>
      <c r="N178" s="238">
        <v>0</v>
      </c>
      <c r="O178" s="238">
        <f>ROUND(E178*N178,2)</f>
        <v>0</v>
      </c>
      <c r="P178" s="238">
        <v>0</v>
      </c>
      <c r="Q178" s="238">
        <f>ROUND(E178*P178,2)</f>
        <v>0</v>
      </c>
      <c r="R178" s="238"/>
      <c r="S178" s="238" t="s">
        <v>154</v>
      </c>
      <c r="T178" s="239" t="s">
        <v>144</v>
      </c>
      <c r="U178" s="220">
        <v>0</v>
      </c>
      <c r="V178" s="220">
        <f>ROUND(E178*U178,2)</f>
        <v>0</v>
      </c>
      <c r="W178" s="220"/>
      <c r="X178" s="220" t="s">
        <v>202</v>
      </c>
      <c r="Y178" s="211"/>
      <c r="Z178" s="211"/>
      <c r="AA178" s="211"/>
      <c r="AB178" s="211"/>
      <c r="AC178" s="211"/>
      <c r="AD178" s="211"/>
      <c r="AE178" s="211"/>
      <c r="AF178" s="211"/>
      <c r="AG178" s="211" t="s">
        <v>265</v>
      </c>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row>
    <row r="179" spans="1:60" outlineLevel="1" x14ac:dyDescent="0.2">
      <c r="A179" s="218"/>
      <c r="B179" s="219"/>
      <c r="C179" s="252" t="s">
        <v>648</v>
      </c>
      <c r="D179" s="224"/>
      <c r="E179" s="225"/>
      <c r="F179" s="220"/>
      <c r="G179" s="220"/>
      <c r="H179" s="220"/>
      <c r="I179" s="220"/>
      <c r="J179" s="220"/>
      <c r="K179" s="220"/>
      <c r="L179" s="220"/>
      <c r="M179" s="220"/>
      <c r="N179" s="220"/>
      <c r="O179" s="220"/>
      <c r="P179" s="220"/>
      <c r="Q179" s="220"/>
      <c r="R179" s="220"/>
      <c r="S179" s="220"/>
      <c r="T179" s="220"/>
      <c r="U179" s="220"/>
      <c r="V179" s="220"/>
      <c r="W179" s="220"/>
      <c r="X179" s="220"/>
      <c r="Y179" s="211"/>
      <c r="Z179" s="211"/>
      <c r="AA179" s="211"/>
      <c r="AB179" s="211"/>
      <c r="AC179" s="211"/>
      <c r="AD179" s="211"/>
      <c r="AE179" s="211"/>
      <c r="AF179" s="211"/>
      <c r="AG179" s="211" t="s">
        <v>176</v>
      </c>
      <c r="AH179" s="211">
        <v>0</v>
      </c>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row>
    <row r="180" spans="1:60" outlineLevel="1" x14ac:dyDescent="0.2">
      <c r="A180" s="218"/>
      <c r="B180" s="219"/>
      <c r="C180" s="252" t="s">
        <v>649</v>
      </c>
      <c r="D180" s="224"/>
      <c r="E180" s="225"/>
      <c r="F180" s="220"/>
      <c r="G180" s="220"/>
      <c r="H180" s="220"/>
      <c r="I180" s="220"/>
      <c r="J180" s="220"/>
      <c r="K180" s="220"/>
      <c r="L180" s="220"/>
      <c r="M180" s="220"/>
      <c r="N180" s="220"/>
      <c r="O180" s="220"/>
      <c r="P180" s="220"/>
      <c r="Q180" s="220"/>
      <c r="R180" s="220"/>
      <c r="S180" s="220"/>
      <c r="T180" s="220"/>
      <c r="U180" s="220"/>
      <c r="V180" s="220"/>
      <c r="W180" s="220"/>
      <c r="X180" s="220"/>
      <c r="Y180" s="211"/>
      <c r="Z180" s="211"/>
      <c r="AA180" s="211"/>
      <c r="AB180" s="211"/>
      <c r="AC180" s="211"/>
      <c r="AD180" s="211"/>
      <c r="AE180" s="211"/>
      <c r="AF180" s="211"/>
      <c r="AG180" s="211" t="s">
        <v>176</v>
      </c>
      <c r="AH180" s="211">
        <v>0</v>
      </c>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row>
    <row r="181" spans="1:60" outlineLevel="1" x14ac:dyDescent="0.2">
      <c r="A181" s="218"/>
      <c r="B181" s="219"/>
      <c r="C181" s="252" t="s">
        <v>650</v>
      </c>
      <c r="D181" s="224"/>
      <c r="E181" s="225">
        <v>230</v>
      </c>
      <c r="F181" s="220"/>
      <c r="G181" s="220"/>
      <c r="H181" s="220"/>
      <c r="I181" s="220"/>
      <c r="J181" s="220"/>
      <c r="K181" s="220"/>
      <c r="L181" s="220"/>
      <c r="M181" s="220"/>
      <c r="N181" s="220"/>
      <c r="O181" s="220"/>
      <c r="P181" s="220"/>
      <c r="Q181" s="220"/>
      <c r="R181" s="220"/>
      <c r="S181" s="220"/>
      <c r="T181" s="220"/>
      <c r="U181" s="220"/>
      <c r="V181" s="220"/>
      <c r="W181" s="220"/>
      <c r="X181" s="220"/>
      <c r="Y181" s="211"/>
      <c r="Z181" s="211"/>
      <c r="AA181" s="211"/>
      <c r="AB181" s="211"/>
      <c r="AC181" s="211"/>
      <c r="AD181" s="211"/>
      <c r="AE181" s="211"/>
      <c r="AF181" s="211"/>
      <c r="AG181" s="211" t="s">
        <v>176</v>
      </c>
      <c r="AH181" s="211">
        <v>0</v>
      </c>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row>
    <row r="182" spans="1:60" outlineLevel="1" x14ac:dyDescent="0.2">
      <c r="A182" s="218"/>
      <c r="B182" s="219"/>
      <c r="C182" s="250"/>
      <c r="D182" s="242"/>
      <c r="E182" s="242"/>
      <c r="F182" s="242"/>
      <c r="G182" s="242"/>
      <c r="H182" s="220"/>
      <c r="I182" s="220"/>
      <c r="J182" s="220"/>
      <c r="K182" s="220"/>
      <c r="L182" s="220"/>
      <c r="M182" s="220"/>
      <c r="N182" s="220"/>
      <c r="O182" s="220"/>
      <c r="P182" s="220"/>
      <c r="Q182" s="220"/>
      <c r="R182" s="220"/>
      <c r="S182" s="220"/>
      <c r="T182" s="220"/>
      <c r="U182" s="220"/>
      <c r="V182" s="220"/>
      <c r="W182" s="220"/>
      <c r="X182" s="220"/>
      <c r="Y182" s="211"/>
      <c r="Z182" s="211"/>
      <c r="AA182" s="211"/>
      <c r="AB182" s="211"/>
      <c r="AC182" s="211"/>
      <c r="AD182" s="211"/>
      <c r="AE182" s="211"/>
      <c r="AF182" s="211"/>
      <c r="AG182" s="211" t="s">
        <v>151</v>
      </c>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row>
    <row r="183" spans="1:60" ht="22.5" outlineLevel="1" x14ac:dyDescent="0.2">
      <c r="A183" s="233">
        <v>32</v>
      </c>
      <c r="B183" s="234" t="s">
        <v>651</v>
      </c>
      <c r="C183" s="247" t="s">
        <v>652</v>
      </c>
      <c r="D183" s="235" t="s">
        <v>223</v>
      </c>
      <c r="E183" s="236">
        <v>115</v>
      </c>
      <c r="F183" s="237">
        <v>46.5</v>
      </c>
      <c r="G183" s="238">
        <f>ROUND(E183*F183,2)</f>
        <v>5347.5</v>
      </c>
      <c r="H183" s="237">
        <v>46.5</v>
      </c>
      <c r="I183" s="238">
        <f>ROUND(E183*H183,2)</f>
        <v>5347.5</v>
      </c>
      <c r="J183" s="237">
        <v>0</v>
      </c>
      <c r="K183" s="238">
        <f>ROUND(E183*J183,2)</f>
        <v>0</v>
      </c>
      <c r="L183" s="238">
        <v>21</v>
      </c>
      <c r="M183" s="238">
        <f>G183*(1+L183/100)</f>
        <v>6470.4749999999995</v>
      </c>
      <c r="N183" s="238">
        <v>0</v>
      </c>
      <c r="O183" s="238">
        <f>ROUND(E183*N183,2)</f>
        <v>0</v>
      </c>
      <c r="P183" s="238">
        <v>0</v>
      </c>
      <c r="Q183" s="238">
        <f>ROUND(E183*P183,2)</f>
        <v>0</v>
      </c>
      <c r="R183" s="238"/>
      <c r="S183" s="238" t="s">
        <v>154</v>
      </c>
      <c r="T183" s="239" t="s">
        <v>144</v>
      </c>
      <c r="U183" s="220">
        <v>0</v>
      </c>
      <c r="V183" s="220">
        <f>ROUND(E183*U183,2)</f>
        <v>0</v>
      </c>
      <c r="W183" s="220"/>
      <c r="X183" s="220" t="s">
        <v>202</v>
      </c>
      <c r="Y183" s="211"/>
      <c r="Z183" s="211"/>
      <c r="AA183" s="211"/>
      <c r="AB183" s="211"/>
      <c r="AC183" s="211"/>
      <c r="AD183" s="211"/>
      <c r="AE183" s="211"/>
      <c r="AF183" s="211"/>
      <c r="AG183" s="211" t="s">
        <v>203</v>
      </c>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row>
    <row r="184" spans="1:60" outlineLevel="1" x14ac:dyDescent="0.2">
      <c r="A184" s="218"/>
      <c r="B184" s="219"/>
      <c r="C184" s="252" t="s">
        <v>653</v>
      </c>
      <c r="D184" s="224"/>
      <c r="E184" s="225"/>
      <c r="F184" s="220"/>
      <c r="G184" s="220"/>
      <c r="H184" s="220"/>
      <c r="I184" s="220"/>
      <c r="J184" s="220"/>
      <c r="K184" s="220"/>
      <c r="L184" s="220"/>
      <c r="M184" s="220"/>
      <c r="N184" s="220"/>
      <c r="O184" s="220"/>
      <c r="P184" s="220"/>
      <c r="Q184" s="220"/>
      <c r="R184" s="220"/>
      <c r="S184" s="220"/>
      <c r="T184" s="220"/>
      <c r="U184" s="220"/>
      <c r="V184" s="220"/>
      <c r="W184" s="220"/>
      <c r="X184" s="220"/>
      <c r="Y184" s="211"/>
      <c r="Z184" s="211"/>
      <c r="AA184" s="211"/>
      <c r="AB184" s="211"/>
      <c r="AC184" s="211"/>
      <c r="AD184" s="211"/>
      <c r="AE184" s="211"/>
      <c r="AF184" s="211"/>
      <c r="AG184" s="211" t="s">
        <v>176</v>
      </c>
      <c r="AH184" s="211">
        <v>0</v>
      </c>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row>
    <row r="185" spans="1:60" outlineLevel="1" x14ac:dyDescent="0.2">
      <c r="A185" s="218"/>
      <c r="B185" s="219"/>
      <c r="C185" s="252" t="s">
        <v>654</v>
      </c>
      <c r="D185" s="224"/>
      <c r="E185" s="225"/>
      <c r="F185" s="220"/>
      <c r="G185" s="220"/>
      <c r="H185" s="220"/>
      <c r="I185" s="220"/>
      <c r="J185" s="220"/>
      <c r="K185" s="220"/>
      <c r="L185" s="220"/>
      <c r="M185" s="220"/>
      <c r="N185" s="220"/>
      <c r="O185" s="220"/>
      <c r="P185" s="220"/>
      <c r="Q185" s="220"/>
      <c r="R185" s="220"/>
      <c r="S185" s="220"/>
      <c r="T185" s="220"/>
      <c r="U185" s="220"/>
      <c r="V185" s="220"/>
      <c r="W185" s="220"/>
      <c r="X185" s="220"/>
      <c r="Y185" s="211"/>
      <c r="Z185" s="211"/>
      <c r="AA185" s="211"/>
      <c r="AB185" s="211"/>
      <c r="AC185" s="211"/>
      <c r="AD185" s="211"/>
      <c r="AE185" s="211"/>
      <c r="AF185" s="211"/>
      <c r="AG185" s="211" t="s">
        <v>176</v>
      </c>
      <c r="AH185" s="211">
        <v>0</v>
      </c>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row>
    <row r="186" spans="1:60" outlineLevel="1" x14ac:dyDescent="0.2">
      <c r="A186" s="218"/>
      <c r="B186" s="219"/>
      <c r="C186" s="252" t="s">
        <v>586</v>
      </c>
      <c r="D186" s="224"/>
      <c r="E186" s="225">
        <v>115</v>
      </c>
      <c r="F186" s="220"/>
      <c r="G186" s="220"/>
      <c r="H186" s="220"/>
      <c r="I186" s="220"/>
      <c r="J186" s="220"/>
      <c r="K186" s="220"/>
      <c r="L186" s="220"/>
      <c r="M186" s="220"/>
      <c r="N186" s="220"/>
      <c r="O186" s="220"/>
      <c r="P186" s="220"/>
      <c r="Q186" s="220"/>
      <c r="R186" s="220"/>
      <c r="S186" s="220"/>
      <c r="T186" s="220"/>
      <c r="U186" s="220"/>
      <c r="V186" s="220"/>
      <c r="W186" s="220"/>
      <c r="X186" s="220"/>
      <c r="Y186" s="211"/>
      <c r="Z186" s="211"/>
      <c r="AA186" s="211"/>
      <c r="AB186" s="211"/>
      <c r="AC186" s="211"/>
      <c r="AD186" s="211"/>
      <c r="AE186" s="211"/>
      <c r="AF186" s="211"/>
      <c r="AG186" s="211" t="s">
        <v>176</v>
      </c>
      <c r="AH186" s="211">
        <v>0</v>
      </c>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row>
    <row r="187" spans="1:60" outlineLevel="1" x14ac:dyDescent="0.2">
      <c r="A187" s="218"/>
      <c r="B187" s="219"/>
      <c r="C187" s="250"/>
      <c r="D187" s="242"/>
      <c r="E187" s="242"/>
      <c r="F187" s="242"/>
      <c r="G187" s="242"/>
      <c r="H187" s="220"/>
      <c r="I187" s="220"/>
      <c r="J187" s="220"/>
      <c r="K187" s="220"/>
      <c r="L187" s="220"/>
      <c r="M187" s="220"/>
      <c r="N187" s="220"/>
      <c r="O187" s="220"/>
      <c r="P187" s="220"/>
      <c r="Q187" s="220"/>
      <c r="R187" s="220"/>
      <c r="S187" s="220"/>
      <c r="T187" s="220"/>
      <c r="U187" s="220"/>
      <c r="V187" s="220"/>
      <c r="W187" s="220"/>
      <c r="X187" s="220"/>
      <c r="Y187" s="211"/>
      <c r="Z187" s="211"/>
      <c r="AA187" s="211"/>
      <c r="AB187" s="211"/>
      <c r="AC187" s="211"/>
      <c r="AD187" s="211"/>
      <c r="AE187" s="211"/>
      <c r="AF187" s="211"/>
      <c r="AG187" s="211" t="s">
        <v>151</v>
      </c>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row>
    <row r="188" spans="1:60" outlineLevel="1" x14ac:dyDescent="0.2">
      <c r="A188" s="233">
        <v>33</v>
      </c>
      <c r="B188" s="234" t="s">
        <v>655</v>
      </c>
      <c r="C188" s="247" t="s">
        <v>656</v>
      </c>
      <c r="D188" s="235" t="s">
        <v>223</v>
      </c>
      <c r="E188" s="236">
        <v>26</v>
      </c>
      <c r="F188" s="237">
        <v>36.4</v>
      </c>
      <c r="G188" s="238">
        <f>ROUND(E188*F188,2)</f>
        <v>946.4</v>
      </c>
      <c r="H188" s="237">
        <v>36.4</v>
      </c>
      <c r="I188" s="238">
        <f>ROUND(E188*H188,2)</f>
        <v>946.4</v>
      </c>
      <c r="J188" s="237">
        <v>0</v>
      </c>
      <c r="K188" s="238">
        <f>ROUND(E188*J188,2)</f>
        <v>0</v>
      </c>
      <c r="L188" s="238">
        <v>21</v>
      </c>
      <c r="M188" s="238">
        <f>G188*(1+L188/100)</f>
        <v>1145.144</v>
      </c>
      <c r="N188" s="238">
        <v>0</v>
      </c>
      <c r="O188" s="238">
        <f>ROUND(E188*N188,2)</f>
        <v>0</v>
      </c>
      <c r="P188" s="238">
        <v>0</v>
      </c>
      <c r="Q188" s="238">
        <f>ROUND(E188*P188,2)</f>
        <v>0</v>
      </c>
      <c r="R188" s="238"/>
      <c r="S188" s="238" t="s">
        <v>154</v>
      </c>
      <c r="T188" s="239" t="s">
        <v>144</v>
      </c>
      <c r="U188" s="220">
        <v>0</v>
      </c>
      <c r="V188" s="220">
        <f>ROUND(E188*U188,2)</f>
        <v>0</v>
      </c>
      <c r="W188" s="220"/>
      <c r="X188" s="220" t="s">
        <v>202</v>
      </c>
      <c r="Y188" s="211"/>
      <c r="Z188" s="211"/>
      <c r="AA188" s="211"/>
      <c r="AB188" s="211"/>
      <c r="AC188" s="211"/>
      <c r="AD188" s="211"/>
      <c r="AE188" s="211"/>
      <c r="AF188" s="211"/>
      <c r="AG188" s="211" t="s">
        <v>203</v>
      </c>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row>
    <row r="189" spans="1:60" outlineLevel="1" x14ac:dyDescent="0.2">
      <c r="A189" s="218"/>
      <c r="B189" s="219"/>
      <c r="C189" s="252" t="s">
        <v>657</v>
      </c>
      <c r="D189" s="224"/>
      <c r="E189" s="225"/>
      <c r="F189" s="220"/>
      <c r="G189" s="220"/>
      <c r="H189" s="220"/>
      <c r="I189" s="220"/>
      <c r="J189" s="220"/>
      <c r="K189" s="220"/>
      <c r="L189" s="220"/>
      <c r="M189" s="220"/>
      <c r="N189" s="220"/>
      <c r="O189" s="220"/>
      <c r="P189" s="220"/>
      <c r="Q189" s="220"/>
      <c r="R189" s="220"/>
      <c r="S189" s="220"/>
      <c r="T189" s="220"/>
      <c r="U189" s="220"/>
      <c r="V189" s="220"/>
      <c r="W189" s="220"/>
      <c r="X189" s="220"/>
      <c r="Y189" s="211"/>
      <c r="Z189" s="211"/>
      <c r="AA189" s="211"/>
      <c r="AB189" s="211"/>
      <c r="AC189" s="211"/>
      <c r="AD189" s="211"/>
      <c r="AE189" s="211"/>
      <c r="AF189" s="211"/>
      <c r="AG189" s="211" t="s">
        <v>176</v>
      </c>
      <c r="AH189" s="211">
        <v>0</v>
      </c>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row>
    <row r="190" spans="1:60" outlineLevel="1" x14ac:dyDescent="0.2">
      <c r="A190" s="218"/>
      <c r="B190" s="219"/>
      <c r="C190" s="252" t="s">
        <v>603</v>
      </c>
      <c r="D190" s="224"/>
      <c r="E190" s="225">
        <v>26</v>
      </c>
      <c r="F190" s="220"/>
      <c r="G190" s="220"/>
      <c r="H190" s="220"/>
      <c r="I190" s="220"/>
      <c r="J190" s="220"/>
      <c r="K190" s="220"/>
      <c r="L190" s="220"/>
      <c r="M190" s="220"/>
      <c r="N190" s="220"/>
      <c r="O190" s="220"/>
      <c r="P190" s="220"/>
      <c r="Q190" s="220"/>
      <c r="R190" s="220"/>
      <c r="S190" s="220"/>
      <c r="T190" s="220"/>
      <c r="U190" s="220"/>
      <c r="V190" s="220"/>
      <c r="W190" s="220"/>
      <c r="X190" s="220"/>
      <c r="Y190" s="211"/>
      <c r="Z190" s="211"/>
      <c r="AA190" s="211"/>
      <c r="AB190" s="211"/>
      <c r="AC190" s="211"/>
      <c r="AD190" s="211"/>
      <c r="AE190" s="211"/>
      <c r="AF190" s="211"/>
      <c r="AG190" s="211" t="s">
        <v>176</v>
      </c>
      <c r="AH190" s="211">
        <v>0</v>
      </c>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row>
    <row r="191" spans="1:60" outlineLevel="1" x14ac:dyDescent="0.2">
      <c r="A191" s="218"/>
      <c r="B191" s="219"/>
      <c r="C191" s="250"/>
      <c r="D191" s="242"/>
      <c r="E191" s="242"/>
      <c r="F191" s="242"/>
      <c r="G191" s="242"/>
      <c r="H191" s="220"/>
      <c r="I191" s="220"/>
      <c r="J191" s="220"/>
      <c r="K191" s="220"/>
      <c r="L191" s="220"/>
      <c r="M191" s="220"/>
      <c r="N191" s="220"/>
      <c r="O191" s="220"/>
      <c r="P191" s="220"/>
      <c r="Q191" s="220"/>
      <c r="R191" s="220"/>
      <c r="S191" s="220"/>
      <c r="T191" s="220"/>
      <c r="U191" s="220"/>
      <c r="V191" s="220"/>
      <c r="W191" s="220"/>
      <c r="X191" s="220"/>
      <c r="Y191" s="211"/>
      <c r="Z191" s="211"/>
      <c r="AA191" s="211"/>
      <c r="AB191" s="211"/>
      <c r="AC191" s="211"/>
      <c r="AD191" s="211"/>
      <c r="AE191" s="211"/>
      <c r="AF191" s="211"/>
      <c r="AG191" s="211" t="s">
        <v>151</v>
      </c>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row>
    <row r="192" spans="1:60" outlineLevel="1" x14ac:dyDescent="0.2">
      <c r="A192" s="233">
        <v>34</v>
      </c>
      <c r="B192" s="234" t="s">
        <v>658</v>
      </c>
      <c r="C192" s="247" t="s">
        <v>659</v>
      </c>
      <c r="D192" s="235" t="s">
        <v>285</v>
      </c>
      <c r="E192" s="236">
        <v>7.4999999999999997E-3</v>
      </c>
      <c r="F192" s="237">
        <v>6290</v>
      </c>
      <c r="G192" s="238">
        <f>ROUND(E192*F192,2)</f>
        <v>47.18</v>
      </c>
      <c r="H192" s="237">
        <v>0</v>
      </c>
      <c r="I192" s="238">
        <f>ROUND(E192*H192,2)</f>
        <v>0</v>
      </c>
      <c r="J192" s="237">
        <v>6290</v>
      </c>
      <c r="K192" s="238">
        <f>ROUND(E192*J192,2)</f>
        <v>47.18</v>
      </c>
      <c r="L192" s="238">
        <v>21</v>
      </c>
      <c r="M192" s="238">
        <f>G192*(1+L192/100)</f>
        <v>57.087800000000001</v>
      </c>
      <c r="N192" s="238">
        <v>0</v>
      </c>
      <c r="O192" s="238">
        <f>ROUND(E192*N192,2)</f>
        <v>0</v>
      </c>
      <c r="P192" s="238">
        <v>0</v>
      </c>
      <c r="Q192" s="238">
        <f>ROUND(E192*P192,2)</f>
        <v>0</v>
      </c>
      <c r="R192" s="238"/>
      <c r="S192" s="238" t="s">
        <v>154</v>
      </c>
      <c r="T192" s="239" t="s">
        <v>144</v>
      </c>
      <c r="U192" s="220">
        <v>0</v>
      </c>
      <c r="V192" s="220">
        <f>ROUND(E192*U192,2)</f>
        <v>0</v>
      </c>
      <c r="W192" s="220"/>
      <c r="X192" s="220" t="s">
        <v>202</v>
      </c>
      <c r="Y192" s="211"/>
      <c r="Z192" s="211"/>
      <c r="AA192" s="211"/>
      <c r="AB192" s="211"/>
      <c r="AC192" s="211"/>
      <c r="AD192" s="211"/>
      <c r="AE192" s="211"/>
      <c r="AF192" s="211"/>
      <c r="AG192" s="211" t="s">
        <v>265</v>
      </c>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row>
    <row r="193" spans="1:60" outlineLevel="1" x14ac:dyDescent="0.2">
      <c r="A193" s="218"/>
      <c r="B193" s="219"/>
      <c r="C193" s="252" t="s">
        <v>660</v>
      </c>
      <c r="D193" s="224"/>
      <c r="E193" s="225"/>
      <c r="F193" s="220"/>
      <c r="G193" s="220"/>
      <c r="H193" s="220"/>
      <c r="I193" s="220"/>
      <c r="J193" s="220"/>
      <c r="K193" s="220"/>
      <c r="L193" s="220"/>
      <c r="M193" s="220"/>
      <c r="N193" s="220"/>
      <c r="O193" s="220"/>
      <c r="P193" s="220"/>
      <c r="Q193" s="220"/>
      <c r="R193" s="220"/>
      <c r="S193" s="220"/>
      <c r="T193" s="220"/>
      <c r="U193" s="220"/>
      <c r="V193" s="220"/>
      <c r="W193" s="220"/>
      <c r="X193" s="220"/>
      <c r="Y193" s="211"/>
      <c r="Z193" s="211"/>
      <c r="AA193" s="211"/>
      <c r="AB193" s="211"/>
      <c r="AC193" s="211"/>
      <c r="AD193" s="211"/>
      <c r="AE193" s="211"/>
      <c r="AF193" s="211"/>
      <c r="AG193" s="211" t="s">
        <v>176</v>
      </c>
      <c r="AH193" s="211">
        <v>0</v>
      </c>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row>
    <row r="194" spans="1:60" outlineLevel="1" x14ac:dyDescent="0.2">
      <c r="A194" s="218"/>
      <c r="B194" s="219"/>
      <c r="C194" s="252" t="s">
        <v>661</v>
      </c>
      <c r="D194" s="224"/>
      <c r="E194" s="225"/>
      <c r="F194" s="220"/>
      <c r="G194" s="220"/>
      <c r="H194" s="220"/>
      <c r="I194" s="220"/>
      <c r="J194" s="220"/>
      <c r="K194" s="220"/>
      <c r="L194" s="220"/>
      <c r="M194" s="220"/>
      <c r="N194" s="220"/>
      <c r="O194" s="220"/>
      <c r="P194" s="220"/>
      <c r="Q194" s="220"/>
      <c r="R194" s="220"/>
      <c r="S194" s="220"/>
      <c r="T194" s="220"/>
      <c r="U194" s="220"/>
      <c r="V194" s="220"/>
      <c r="W194" s="220"/>
      <c r="X194" s="220"/>
      <c r="Y194" s="211"/>
      <c r="Z194" s="211"/>
      <c r="AA194" s="211"/>
      <c r="AB194" s="211"/>
      <c r="AC194" s="211"/>
      <c r="AD194" s="211"/>
      <c r="AE194" s="211"/>
      <c r="AF194" s="211"/>
      <c r="AG194" s="211" t="s">
        <v>176</v>
      </c>
      <c r="AH194" s="211">
        <v>0</v>
      </c>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row>
    <row r="195" spans="1:60" outlineLevel="1" x14ac:dyDescent="0.2">
      <c r="A195" s="218"/>
      <c r="B195" s="219"/>
      <c r="C195" s="252" t="s">
        <v>662</v>
      </c>
      <c r="D195" s="224"/>
      <c r="E195" s="225"/>
      <c r="F195" s="220"/>
      <c r="G195" s="220"/>
      <c r="H195" s="220"/>
      <c r="I195" s="220"/>
      <c r="J195" s="220"/>
      <c r="K195" s="220"/>
      <c r="L195" s="220"/>
      <c r="M195" s="220"/>
      <c r="N195" s="220"/>
      <c r="O195" s="220"/>
      <c r="P195" s="220"/>
      <c r="Q195" s="220"/>
      <c r="R195" s="220"/>
      <c r="S195" s="220"/>
      <c r="T195" s="220"/>
      <c r="U195" s="220"/>
      <c r="V195" s="220"/>
      <c r="W195" s="220"/>
      <c r="X195" s="220"/>
      <c r="Y195" s="211"/>
      <c r="Z195" s="211"/>
      <c r="AA195" s="211"/>
      <c r="AB195" s="211"/>
      <c r="AC195" s="211"/>
      <c r="AD195" s="211"/>
      <c r="AE195" s="211"/>
      <c r="AF195" s="211"/>
      <c r="AG195" s="211" t="s">
        <v>176</v>
      </c>
      <c r="AH195" s="211">
        <v>0</v>
      </c>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row>
    <row r="196" spans="1:60" outlineLevel="1" x14ac:dyDescent="0.2">
      <c r="A196" s="218"/>
      <c r="B196" s="219"/>
      <c r="C196" s="252" t="s">
        <v>663</v>
      </c>
      <c r="D196" s="224"/>
      <c r="E196" s="225">
        <v>7.4999999999999997E-3</v>
      </c>
      <c r="F196" s="220"/>
      <c r="G196" s="220"/>
      <c r="H196" s="220"/>
      <c r="I196" s="220"/>
      <c r="J196" s="220"/>
      <c r="K196" s="220"/>
      <c r="L196" s="220"/>
      <c r="M196" s="220"/>
      <c r="N196" s="220"/>
      <c r="O196" s="220"/>
      <c r="P196" s="220"/>
      <c r="Q196" s="220"/>
      <c r="R196" s="220"/>
      <c r="S196" s="220"/>
      <c r="T196" s="220"/>
      <c r="U196" s="220"/>
      <c r="V196" s="220"/>
      <c r="W196" s="220"/>
      <c r="X196" s="220"/>
      <c r="Y196" s="211"/>
      <c r="Z196" s="211"/>
      <c r="AA196" s="211"/>
      <c r="AB196" s="211"/>
      <c r="AC196" s="211"/>
      <c r="AD196" s="211"/>
      <c r="AE196" s="211"/>
      <c r="AF196" s="211"/>
      <c r="AG196" s="211" t="s">
        <v>176</v>
      </c>
      <c r="AH196" s="211">
        <v>0</v>
      </c>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row>
    <row r="197" spans="1:60" outlineLevel="1" x14ac:dyDescent="0.2">
      <c r="A197" s="218"/>
      <c r="B197" s="219"/>
      <c r="C197" s="250"/>
      <c r="D197" s="242"/>
      <c r="E197" s="242"/>
      <c r="F197" s="242"/>
      <c r="G197" s="242"/>
      <c r="H197" s="220"/>
      <c r="I197" s="220"/>
      <c r="J197" s="220"/>
      <c r="K197" s="220"/>
      <c r="L197" s="220"/>
      <c r="M197" s="220"/>
      <c r="N197" s="220"/>
      <c r="O197" s="220"/>
      <c r="P197" s="220"/>
      <c r="Q197" s="220"/>
      <c r="R197" s="220"/>
      <c r="S197" s="220"/>
      <c r="T197" s="220"/>
      <c r="U197" s="220"/>
      <c r="V197" s="220"/>
      <c r="W197" s="220"/>
      <c r="X197" s="220"/>
      <c r="Y197" s="211"/>
      <c r="Z197" s="211"/>
      <c r="AA197" s="211"/>
      <c r="AB197" s="211"/>
      <c r="AC197" s="211"/>
      <c r="AD197" s="211"/>
      <c r="AE197" s="211"/>
      <c r="AF197" s="211"/>
      <c r="AG197" s="211" t="s">
        <v>151</v>
      </c>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row>
    <row r="198" spans="1:60" outlineLevel="1" x14ac:dyDescent="0.2">
      <c r="A198" s="233">
        <v>35</v>
      </c>
      <c r="B198" s="234" t="s">
        <v>664</v>
      </c>
      <c r="C198" s="247" t="s">
        <v>665</v>
      </c>
      <c r="D198" s="235" t="s">
        <v>285</v>
      </c>
      <c r="E198" s="236">
        <v>1.1000000000000001E-3</v>
      </c>
      <c r="F198" s="237">
        <v>27700</v>
      </c>
      <c r="G198" s="238">
        <f>ROUND(E198*F198,2)</f>
        <v>30.47</v>
      </c>
      <c r="H198" s="237">
        <v>0</v>
      </c>
      <c r="I198" s="238">
        <f>ROUND(E198*H198,2)</f>
        <v>0</v>
      </c>
      <c r="J198" s="237">
        <v>27700</v>
      </c>
      <c r="K198" s="238">
        <f>ROUND(E198*J198,2)</f>
        <v>30.47</v>
      </c>
      <c r="L198" s="238">
        <v>21</v>
      </c>
      <c r="M198" s="238">
        <f>G198*(1+L198/100)</f>
        <v>36.868699999999997</v>
      </c>
      <c r="N198" s="238">
        <v>0</v>
      </c>
      <c r="O198" s="238">
        <f>ROUND(E198*N198,2)</f>
        <v>0</v>
      </c>
      <c r="P198" s="238">
        <v>0</v>
      </c>
      <c r="Q198" s="238">
        <f>ROUND(E198*P198,2)</f>
        <v>0</v>
      </c>
      <c r="R198" s="238"/>
      <c r="S198" s="238" t="s">
        <v>154</v>
      </c>
      <c r="T198" s="239" t="s">
        <v>144</v>
      </c>
      <c r="U198" s="220">
        <v>0</v>
      </c>
      <c r="V198" s="220">
        <f>ROUND(E198*U198,2)</f>
        <v>0</v>
      </c>
      <c r="W198" s="220"/>
      <c r="X198" s="220" t="s">
        <v>202</v>
      </c>
      <c r="Y198" s="211"/>
      <c r="Z198" s="211"/>
      <c r="AA198" s="211"/>
      <c r="AB198" s="211"/>
      <c r="AC198" s="211"/>
      <c r="AD198" s="211"/>
      <c r="AE198" s="211"/>
      <c r="AF198" s="211"/>
      <c r="AG198" s="211" t="s">
        <v>265</v>
      </c>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row>
    <row r="199" spans="1:60" outlineLevel="1" x14ac:dyDescent="0.2">
      <c r="A199" s="218"/>
      <c r="B199" s="219"/>
      <c r="C199" s="252" t="s">
        <v>666</v>
      </c>
      <c r="D199" s="224"/>
      <c r="E199" s="225"/>
      <c r="F199" s="220"/>
      <c r="G199" s="220"/>
      <c r="H199" s="220"/>
      <c r="I199" s="220"/>
      <c r="J199" s="220"/>
      <c r="K199" s="220"/>
      <c r="L199" s="220"/>
      <c r="M199" s="220"/>
      <c r="N199" s="220"/>
      <c r="O199" s="220"/>
      <c r="P199" s="220"/>
      <c r="Q199" s="220"/>
      <c r="R199" s="220"/>
      <c r="S199" s="220"/>
      <c r="T199" s="220"/>
      <c r="U199" s="220"/>
      <c r="V199" s="220"/>
      <c r="W199" s="220"/>
      <c r="X199" s="220"/>
      <c r="Y199" s="211"/>
      <c r="Z199" s="211"/>
      <c r="AA199" s="211"/>
      <c r="AB199" s="211"/>
      <c r="AC199" s="211"/>
      <c r="AD199" s="211"/>
      <c r="AE199" s="211"/>
      <c r="AF199" s="211"/>
      <c r="AG199" s="211" t="s">
        <v>176</v>
      </c>
      <c r="AH199" s="211">
        <v>0</v>
      </c>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row>
    <row r="200" spans="1:60" outlineLevel="1" x14ac:dyDescent="0.2">
      <c r="A200" s="218"/>
      <c r="B200" s="219"/>
      <c r="C200" s="252" t="s">
        <v>667</v>
      </c>
      <c r="D200" s="224"/>
      <c r="E200" s="225">
        <v>1.1000000000000001E-3</v>
      </c>
      <c r="F200" s="220"/>
      <c r="G200" s="220"/>
      <c r="H200" s="220"/>
      <c r="I200" s="220"/>
      <c r="J200" s="220"/>
      <c r="K200" s="220"/>
      <c r="L200" s="220"/>
      <c r="M200" s="220"/>
      <c r="N200" s="220"/>
      <c r="O200" s="220"/>
      <c r="P200" s="220"/>
      <c r="Q200" s="220"/>
      <c r="R200" s="220"/>
      <c r="S200" s="220"/>
      <c r="T200" s="220"/>
      <c r="U200" s="220"/>
      <c r="V200" s="220"/>
      <c r="W200" s="220"/>
      <c r="X200" s="220"/>
      <c r="Y200" s="211"/>
      <c r="Z200" s="211"/>
      <c r="AA200" s="211"/>
      <c r="AB200" s="211"/>
      <c r="AC200" s="211"/>
      <c r="AD200" s="211"/>
      <c r="AE200" s="211"/>
      <c r="AF200" s="211"/>
      <c r="AG200" s="211" t="s">
        <v>176</v>
      </c>
      <c r="AH200" s="211">
        <v>0</v>
      </c>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row>
    <row r="201" spans="1:60" outlineLevel="1" x14ac:dyDescent="0.2">
      <c r="A201" s="218"/>
      <c r="B201" s="219"/>
      <c r="C201" s="250"/>
      <c r="D201" s="242"/>
      <c r="E201" s="242"/>
      <c r="F201" s="242"/>
      <c r="G201" s="242"/>
      <c r="H201" s="220"/>
      <c r="I201" s="220"/>
      <c r="J201" s="220"/>
      <c r="K201" s="220"/>
      <c r="L201" s="220"/>
      <c r="M201" s="220"/>
      <c r="N201" s="220"/>
      <c r="O201" s="220"/>
      <c r="P201" s="220"/>
      <c r="Q201" s="220"/>
      <c r="R201" s="220"/>
      <c r="S201" s="220"/>
      <c r="T201" s="220"/>
      <c r="U201" s="220"/>
      <c r="V201" s="220"/>
      <c r="W201" s="220"/>
      <c r="X201" s="220"/>
      <c r="Y201" s="211"/>
      <c r="Z201" s="211"/>
      <c r="AA201" s="211"/>
      <c r="AB201" s="211"/>
      <c r="AC201" s="211"/>
      <c r="AD201" s="211"/>
      <c r="AE201" s="211"/>
      <c r="AF201" s="211"/>
      <c r="AG201" s="211" t="s">
        <v>151</v>
      </c>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row>
    <row r="202" spans="1:60" outlineLevel="1" x14ac:dyDescent="0.2">
      <c r="A202" s="233">
        <v>36</v>
      </c>
      <c r="B202" s="234" t="s">
        <v>668</v>
      </c>
      <c r="C202" s="247" t="s">
        <v>669</v>
      </c>
      <c r="D202" s="235" t="s">
        <v>245</v>
      </c>
      <c r="E202" s="236">
        <v>28.4</v>
      </c>
      <c r="F202" s="237">
        <v>121</v>
      </c>
      <c r="G202" s="238">
        <f>ROUND(E202*F202,2)</f>
        <v>3436.4</v>
      </c>
      <c r="H202" s="237">
        <v>121</v>
      </c>
      <c r="I202" s="238">
        <f>ROUND(E202*H202,2)</f>
        <v>3436.4</v>
      </c>
      <c r="J202" s="237">
        <v>0</v>
      </c>
      <c r="K202" s="238">
        <f>ROUND(E202*J202,2)</f>
        <v>0</v>
      </c>
      <c r="L202" s="238">
        <v>21</v>
      </c>
      <c r="M202" s="238">
        <f>G202*(1+L202/100)</f>
        <v>4158.0439999999999</v>
      </c>
      <c r="N202" s="238">
        <v>0</v>
      </c>
      <c r="O202" s="238">
        <f>ROUND(E202*N202,2)</f>
        <v>0</v>
      </c>
      <c r="P202" s="238">
        <v>0</v>
      </c>
      <c r="Q202" s="238">
        <f>ROUND(E202*P202,2)</f>
        <v>0</v>
      </c>
      <c r="R202" s="238"/>
      <c r="S202" s="238" t="s">
        <v>154</v>
      </c>
      <c r="T202" s="239" t="s">
        <v>144</v>
      </c>
      <c r="U202" s="220">
        <v>0</v>
      </c>
      <c r="V202" s="220">
        <f>ROUND(E202*U202,2)</f>
        <v>0</v>
      </c>
      <c r="W202" s="220"/>
      <c r="X202" s="220" t="s">
        <v>202</v>
      </c>
      <c r="Y202" s="211"/>
      <c r="Z202" s="211"/>
      <c r="AA202" s="211"/>
      <c r="AB202" s="211"/>
      <c r="AC202" s="211"/>
      <c r="AD202" s="211"/>
      <c r="AE202" s="211"/>
      <c r="AF202" s="211"/>
      <c r="AG202" s="211" t="s">
        <v>203</v>
      </c>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row>
    <row r="203" spans="1:60" outlineLevel="1" x14ac:dyDescent="0.2">
      <c r="A203" s="218"/>
      <c r="B203" s="219"/>
      <c r="C203" s="252" t="s">
        <v>670</v>
      </c>
      <c r="D203" s="224"/>
      <c r="E203" s="225"/>
      <c r="F203" s="220"/>
      <c r="G203" s="220"/>
      <c r="H203" s="220"/>
      <c r="I203" s="220"/>
      <c r="J203" s="220"/>
      <c r="K203" s="220"/>
      <c r="L203" s="220"/>
      <c r="M203" s="220"/>
      <c r="N203" s="220"/>
      <c r="O203" s="220"/>
      <c r="P203" s="220"/>
      <c r="Q203" s="220"/>
      <c r="R203" s="220"/>
      <c r="S203" s="220"/>
      <c r="T203" s="220"/>
      <c r="U203" s="220"/>
      <c r="V203" s="220"/>
      <c r="W203" s="220"/>
      <c r="X203" s="220"/>
      <c r="Y203" s="211"/>
      <c r="Z203" s="211"/>
      <c r="AA203" s="211"/>
      <c r="AB203" s="211"/>
      <c r="AC203" s="211"/>
      <c r="AD203" s="211"/>
      <c r="AE203" s="211"/>
      <c r="AF203" s="211"/>
      <c r="AG203" s="211" t="s">
        <v>176</v>
      </c>
      <c r="AH203" s="211">
        <v>0</v>
      </c>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row>
    <row r="204" spans="1:60" outlineLevel="1" x14ac:dyDescent="0.2">
      <c r="A204" s="218"/>
      <c r="B204" s="219"/>
      <c r="C204" s="252" t="s">
        <v>671</v>
      </c>
      <c r="D204" s="224"/>
      <c r="E204" s="225"/>
      <c r="F204" s="220"/>
      <c r="G204" s="220"/>
      <c r="H204" s="220"/>
      <c r="I204" s="220"/>
      <c r="J204" s="220"/>
      <c r="K204" s="220"/>
      <c r="L204" s="220"/>
      <c r="M204" s="220"/>
      <c r="N204" s="220"/>
      <c r="O204" s="220"/>
      <c r="P204" s="220"/>
      <c r="Q204" s="220"/>
      <c r="R204" s="220"/>
      <c r="S204" s="220"/>
      <c r="T204" s="220"/>
      <c r="U204" s="220"/>
      <c r="V204" s="220"/>
      <c r="W204" s="220"/>
      <c r="X204" s="220"/>
      <c r="Y204" s="211"/>
      <c r="Z204" s="211"/>
      <c r="AA204" s="211"/>
      <c r="AB204" s="211"/>
      <c r="AC204" s="211"/>
      <c r="AD204" s="211"/>
      <c r="AE204" s="211"/>
      <c r="AF204" s="211"/>
      <c r="AG204" s="211" t="s">
        <v>176</v>
      </c>
      <c r="AH204" s="211">
        <v>0</v>
      </c>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row>
    <row r="205" spans="1:60" outlineLevel="1" x14ac:dyDescent="0.2">
      <c r="A205" s="218"/>
      <c r="B205" s="219"/>
      <c r="C205" s="252" t="s">
        <v>672</v>
      </c>
      <c r="D205" s="224"/>
      <c r="E205" s="225">
        <v>28.4</v>
      </c>
      <c r="F205" s="220"/>
      <c r="G205" s="220"/>
      <c r="H205" s="220"/>
      <c r="I205" s="220"/>
      <c r="J205" s="220"/>
      <c r="K205" s="220"/>
      <c r="L205" s="220"/>
      <c r="M205" s="220"/>
      <c r="N205" s="220"/>
      <c r="O205" s="220"/>
      <c r="P205" s="220"/>
      <c r="Q205" s="220"/>
      <c r="R205" s="220"/>
      <c r="S205" s="220"/>
      <c r="T205" s="220"/>
      <c r="U205" s="220"/>
      <c r="V205" s="220"/>
      <c r="W205" s="220"/>
      <c r="X205" s="220"/>
      <c r="Y205" s="211"/>
      <c r="Z205" s="211"/>
      <c r="AA205" s="211"/>
      <c r="AB205" s="211"/>
      <c r="AC205" s="211"/>
      <c r="AD205" s="211"/>
      <c r="AE205" s="211"/>
      <c r="AF205" s="211"/>
      <c r="AG205" s="211" t="s">
        <v>176</v>
      </c>
      <c r="AH205" s="211">
        <v>0</v>
      </c>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row>
    <row r="206" spans="1:60" outlineLevel="1" x14ac:dyDescent="0.2">
      <c r="A206" s="218"/>
      <c r="B206" s="219"/>
      <c r="C206" s="250"/>
      <c r="D206" s="242"/>
      <c r="E206" s="242"/>
      <c r="F206" s="242"/>
      <c r="G206" s="242"/>
      <c r="H206" s="220"/>
      <c r="I206" s="220"/>
      <c r="J206" s="220"/>
      <c r="K206" s="220"/>
      <c r="L206" s="220"/>
      <c r="M206" s="220"/>
      <c r="N206" s="220"/>
      <c r="O206" s="220"/>
      <c r="P206" s="220"/>
      <c r="Q206" s="220"/>
      <c r="R206" s="220"/>
      <c r="S206" s="220"/>
      <c r="T206" s="220"/>
      <c r="U206" s="220"/>
      <c r="V206" s="220"/>
      <c r="W206" s="220"/>
      <c r="X206" s="220"/>
      <c r="Y206" s="211"/>
      <c r="Z206" s="211"/>
      <c r="AA206" s="211"/>
      <c r="AB206" s="211"/>
      <c r="AC206" s="211"/>
      <c r="AD206" s="211"/>
      <c r="AE206" s="211"/>
      <c r="AF206" s="211"/>
      <c r="AG206" s="211" t="s">
        <v>151</v>
      </c>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row>
    <row r="207" spans="1:60" outlineLevel="1" x14ac:dyDescent="0.2">
      <c r="A207" s="233">
        <v>37</v>
      </c>
      <c r="B207" s="234" t="s">
        <v>673</v>
      </c>
      <c r="C207" s="247" t="s">
        <v>674</v>
      </c>
      <c r="D207" s="235" t="s">
        <v>597</v>
      </c>
      <c r="E207" s="236">
        <v>90.9</v>
      </c>
      <c r="F207" s="237">
        <v>150</v>
      </c>
      <c r="G207" s="238">
        <f>ROUND(E207*F207,2)</f>
        <v>13635</v>
      </c>
      <c r="H207" s="237">
        <v>150</v>
      </c>
      <c r="I207" s="238">
        <f>ROUND(E207*H207,2)</f>
        <v>13635</v>
      </c>
      <c r="J207" s="237">
        <v>0</v>
      </c>
      <c r="K207" s="238">
        <f>ROUND(E207*J207,2)</f>
        <v>0</v>
      </c>
      <c r="L207" s="238">
        <v>21</v>
      </c>
      <c r="M207" s="238">
        <f>G207*(1+L207/100)</f>
        <v>16498.349999999999</v>
      </c>
      <c r="N207" s="238">
        <v>1.4999999999999999E-2</v>
      </c>
      <c r="O207" s="238">
        <f>ROUND(E207*N207,2)</f>
        <v>1.36</v>
      </c>
      <c r="P207" s="238">
        <v>0</v>
      </c>
      <c r="Q207" s="238">
        <f>ROUND(E207*P207,2)</f>
        <v>0</v>
      </c>
      <c r="R207" s="238"/>
      <c r="S207" s="238" t="s">
        <v>154</v>
      </c>
      <c r="T207" s="239" t="s">
        <v>144</v>
      </c>
      <c r="U207" s="220">
        <v>0</v>
      </c>
      <c r="V207" s="220">
        <f>ROUND(E207*U207,2)</f>
        <v>0</v>
      </c>
      <c r="W207" s="220"/>
      <c r="X207" s="220" t="s">
        <v>565</v>
      </c>
      <c r="Y207" s="211"/>
      <c r="Z207" s="211"/>
      <c r="AA207" s="211"/>
      <c r="AB207" s="211"/>
      <c r="AC207" s="211"/>
      <c r="AD207" s="211"/>
      <c r="AE207" s="211"/>
      <c r="AF207" s="211"/>
      <c r="AG207" s="211" t="s">
        <v>675</v>
      </c>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row>
    <row r="208" spans="1:60" outlineLevel="1" x14ac:dyDescent="0.2">
      <c r="A208" s="218"/>
      <c r="B208" s="219"/>
      <c r="C208" s="252" t="s">
        <v>676</v>
      </c>
      <c r="D208" s="224"/>
      <c r="E208" s="225"/>
      <c r="F208" s="220"/>
      <c r="G208" s="220"/>
      <c r="H208" s="220"/>
      <c r="I208" s="220"/>
      <c r="J208" s="220"/>
      <c r="K208" s="220"/>
      <c r="L208" s="220"/>
      <c r="M208" s="220"/>
      <c r="N208" s="220"/>
      <c r="O208" s="220"/>
      <c r="P208" s="220"/>
      <c r="Q208" s="220"/>
      <c r="R208" s="220"/>
      <c r="S208" s="220"/>
      <c r="T208" s="220"/>
      <c r="U208" s="220"/>
      <c r="V208" s="220"/>
      <c r="W208" s="220"/>
      <c r="X208" s="220"/>
      <c r="Y208" s="211"/>
      <c r="Z208" s="211"/>
      <c r="AA208" s="211"/>
      <c r="AB208" s="211"/>
      <c r="AC208" s="211"/>
      <c r="AD208" s="211"/>
      <c r="AE208" s="211"/>
      <c r="AF208" s="211"/>
      <c r="AG208" s="211" t="s">
        <v>176</v>
      </c>
      <c r="AH208" s="211">
        <v>0</v>
      </c>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row>
    <row r="209" spans="1:60" outlineLevel="1" x14ac:dyDescent="0.2">
      <c r="A209" s="218"/>
      <c r="B209" s="219"/>
      <c r="C209" s="252" t="s">
        <v>677</v>
      </c>
      <c r="D209" s="224"/>
      <c r="E209" s="225">
        <v>90.9</v>
      </c>
      <c r="F209" s="220"/>
      <c r="G209" s="220"/>
      <c r="H209" s="220"/>
      <c r="I209" s="220"/>
      <c r="J209" s="220"/>
      <c r="K209" s="220"/>
      <c r="L209" s="220"/>
      <c r="M209" s="220"/>
      <c r="N209" s="220"/>
      <c r="O209" s="220"/>
      <c r="P209" s="220"/>
      <c r="Q209" s="220"/>
      <c r="R209" s="220"/>
      <c r="S209" s="220"/>
      <c r="T209" s="220"/>
      <c r="U209" s="220"/>
      <c r="V209" s="220"/>
      <c r="W209" s="220"/>
      <c r="X209" s="220"/>
      <c r="Y209" s="211"/>
      <c r="Z209" s="211"/>
      <c r="AA209" s="211"/>
      <c r="AB209" s="211"/>
      <c r="AC209" s="211"/>
      <c r="AD209" s="211"/>
      <c r="AE209" s="211"/>
      <c r="AF209" s="211"/>
      <c r="AG209" s="211" t="s">
        <v>176</v>
      </c>
      <c r="AH209" s="211">
        <v>0</v>
      </c>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row>
    <row r="210" spans="1:60" outlineLevel="1" x14ac:dyDescent="0.2">
      <c r="A210" s="218"/>
      <c r="B210" s="219"/>
      <c r="C210" s="250"/>
      <c r="D210" s="242"/>
      <c r="E210" s="242"/>
      <c r="F210" s="242"/>
      <c r="G210" s="242"/>
      <c r="H210" s="220"/>
      <c r="I210" s="220"/>
      <c r="J210" s="220"/>
      <c r="K210" s="220"/>
      <c r="L210" s="220"/>
      <c r="M210" s="220"/>
      <c r="N210" s="220"/>
      <c r="O210" s="220"/>
      <c r="P210" s="220"/>
      <c r="Q210" s="220"/>
      <c r="R210" s="220"/>
      <c r="S210" s="220"/>
      <c r="T210" s="220"/>
      <c r="U210" s="220"/>
      <c r="V210" s="220"/>
      <c r="W210" s="220"/>
      <c r="X210" s="220"/>
      <c r="Y210" s="211"/>
      <c r="Z210" s="211"/>
      <c r="AA210" s="211"/>
      <c r="AB210" s="211"/>
      <c r="AC210" s="211"/>
      <c r="AD210" s="211"/>
      <c r="AE210" s="211"/>
      <c r="AF210" s="211"/>
      <c r="AG210" s="211" t="s">
        <v>151</v>
      </c>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row>
    <row r="211" spans="1:60" outlineLevel="1" x14ac:dyDescent="0.2">
      <c r="A211" s="233">
        <v>38</v>
      </c>
      <c r="B211" s="234" t="s">
        <v>678</v>
      </c>
      <c r="C211" s="247" t="s">
        <v>679</v>
      </c>
      <c r="D211" s="235" t="s">
        <v>597</v>
      </c>
      <c r="E211" s="236">
        <v>90.9</v>
      </c>
      <c r="F211" s="237">
        <v>20</v>
      </c>
      <c r="G211" s="238">
        <f>ROUND(E211*F211,2)</f>
        <v>1818</v>
      </c>
      <c r="H211" s="237">
        <v>20</v>
      </c>
      <c r="I211" s="238">
        <f>ROUND(E211*H211,2)</f>
        <v>1818</v>
      </c>
      <c r="J211" s="237">
        <v>0</v>
      </c>
      <c r="K211" s="238">
        <f>ROUND(E211*J211,2)</f>
        <v>0</v>
      </c>
      <c r="L211" s="238">
        <v>21</v>
      </c>
      <c r="M211" s="238">
        <f>G211*(1+L211/100)</f>
        <v>2199.7799999999997</v>
      </c>
      <c r="N211" s="238">
        <v>2E-3</v>
      </c>
      <c r="O211" s="238">
        <f>ROUND(E211*N211,2)</f>
        <v>0.18</v>
      </c>
      <c r="P211" s="238">
        <v>0</v>
      </c>
      <c r="Q211" s="238">
        <f>ROUND(E211*P211,2)</f>
        <v>0</v>
      </c>
      <c r="R211" s="238"/>
      <c r="S211" s="238" t="s">
        <v>154</v>
      </c>
      <c r="T211" s="239" t="s">
        <v>144</v>
      </c>
      <c r="U211" s="220">
        <v>0</v>
      </c>
      <c r="V211" s="220">
        <f>ROUND(E211*U211,2)</f>
        <v>0</v>
      </c>
      <c r="W211" s="220"/>
      <c r="X211" s="220" t="s">
        <v>565</v>
      </c>
      <c r="Y211" s="211"/>
      <c r="Z211" s="211"/>
      <c r="AA211" s="211"/>
      <c r="AB211" s="211"/>
      <c r="AC211" s="211"/>
      <c r="AD211" s="211"/>
      <c r="AE211" s="211"/>
      <c r="AF211" s="211"/>
      <c r="AG211" s="211" t="s">
        <v>566</v>
      </c>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row>
    <row r="212" spans="1:60" outlineLevel="1" x14ac:dyDescent="0.2">
      <c r="A212" s="218"/>
      <c r="B212" s="219"/>
      <c r="C212" s="252" t="s">
        <v>676</v>
      </c>
      <c r="D212" s="224"/>
      <c r="E212" s="225"/>
      <c r="F212" s="220"/>
      <c r="G212" s="220"/>
      <c r="H212" s="220"/>
      <c r="I212" s="220"/>
      <c r="J212" s="220"/>
      <c r="K212" s="220"/>
      <c r="L212" s="220"/>
      <c r="M212" s="220"/>
      <c r="N212" s="220"/>
      <c r="O212" s="220"/>
      <c r="P212" s="220"/>
      <c r="Q212" s="220"/>
      <c r="R212" s="220"/>
      <c r="S212" s="220"/>
      <c r="T212" s="220"/>
      <c r="U212" s="220"/>
      <c r="V212" s="220"/>
      <c r="W212" s="220"/>
      <c r="X212" s="220"/>
      <c r="Y212" s="211"/>
      <c r="Z212" s="211"/>
      <c r="AA212" s="211"/>
      <c r="AB212" s="211"/>
      <c r="AC212" s="211"/>
      <c r="AD212" s="211"/>
      <c r="AE212" s="211"/>
      <c r="AF212" s="211"/>
      <c r="AG212" s="211" t="s">
        <v>176</v>
      </c>
      <c r="AH212" s="211">
        <v>0</v>
      </c>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row>
    <row r="213" spans="1:60" outlineLevel="1" x14ac:dyDescent="0.2">
      <c r="A213" s="218"/>
      <c r="B213" s="219"/>
      <c r="C213" s="252" t="s">
        <v>677</v>
      </c>
      <c r="D213" s="224"/>
      <c r="E213" s="225">
        <v>90.9</v>
      </c>
      <c r="F213" s="220"/>
      <c r="G213" s="220"/>
      <c r="H213" s="220"/>
      <c r="I213" s="220"/>
      <c r="J213" s="220"/>
      <c r="K213" s="220"/>
      <c r="L213" s="220"/>
      <c r="M213" s="220"/>
      <c r="N213" s="220"/>
      <c r="O213" s="220"/>
      <c r="P213" s="220"/>
      <c r="Q213" s="220"/>
      <c r="R213" s="220"/>
      <c r="S213" s="220"/>
      <c r="T213" s="220"/>
      <c r="U213" s="220"/>
      <c r="V213" s="220"/>
      <c r="W213" s="220"/>
      <c r="X213" s="220"/>
      <c r="Y213" s="211"/>
      <c r="Z213" s="211"/>
      <c r="AA213" s="211"/>
      <c r="AB213" s="211"/>
      <c r="AC213" s="211"/>
      <c r="AD213" s="211"/>
      <c r="AE213" s="211"/>
      <c r="AF213" s="211"/>
      <c r="AG213" s="211" t="s">
        <v>176</v>
      </c>
      <c r="AH213" s="211">
        <v>0</v>
      </c>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row>
    <row r="214" spans="1:60" outlineLevel="1" x14ac:dyDescent="0.2">
      <c r="A214" s="218"/>
      <c r="B214" s="219"/>
      <c r="C214" s="250"/>
      <c r="D214" s="242"/>
      <c r="E214" s="242"/>
      <c r="F214" s="242"/>
      <c r="G214" s="242"/>
      <c r="H214" s="220"/>
      <c r="I214" s="220"/>
      <c r="J214" s="220"/>
      <c r="K214" s="220"/>
      <c r="L214" s="220"/>
      <c r="M214" s="220"/>
      <c r="N214" s="220"/>
      <c r="O214" s="220"/>
      <c r="P214" s="220"/>
      <c r="Q214" s="220"/>
      <c r="R214" s="220"/>
      <c r="S214" s="220"/>
      <c r="T214" s="220"/>
      <c r="U214" s="220"/>
      <c r="V214" s="220"/>
      <c r="W214" s="220"/>
      <c r="X214" s="220"/>
      <c r="Y214" s="211"/>
      <c r="Z214" s="211"/>
      <c r="AA214" s="211"/>
      <c r="AB214" s="211"/>
      <c r="AC214" s="211"/>
      <c r="AD214" s="211"/>
      <c r="AE214" s="211"/>
      <c r="AF214" s="211"/>
      <c r="AG214" s="211" t="s">
        <v>151</v>
      </c>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row>
    <row r="215" spans="1:60" outlineLevel="1" x14ac:dyDescent="0.2">
      <c r="A215" s="233">
        <v>39</v>
      </c>
      <c r="B215" s="234" t="s">
        <v>680</v>
      </c>
      <c r="C215" s="247" t="s">
        <v>681</v>
      </c>
      <c r="D215" s="235" t="s">
        <v>488</v>
      </c>
      <c r="E215" s="236">
        <v>63.63</v>
      </c>
      <c r="F215" s="237">
        <v>9</v>
      </c>
      <c r="G215" s="238">
        <f>ROUND(E215*F215,2)</f>
        <v>572.66999999999996</v>
      </c>
      <c r="H215" s="237">
        <v>9</v>
      </c>
      <c r="I215" s="238">
        <f>ROUND(E215*H215,2)</f>
        <v>572.66999999999996</v>
      </c>
      <c r="J215" s="237">
        <v>0</v>
      </c>
      <c r="K215" s="238">
        <f>ROUND(E215*J215,2)</f>
        <v>0</v>
      </c>
      <c r="L215" s="238">
        <v>21</v>
      </c>
      <c r="M215" s="238">
        <f>G215*(1+L215/100)</f>
        <v>692.93069999999989</v>
      </c>
      <c r="N215" s="238">
        <v>1E-4</v>
      </c>
      <c r="O215" s="238">
        <f>ROUND(E215*N215,2)</f>
        <v>0.01</v>
      </c>
      <c r="P215" s="238">
        <v>0</v>
      </c>
      <c r="Q215" s="238">
        <f>ROUND(E215*P215,2)</f>
        <v>0</v>
      </c>
      <c r="R215" s="238"/>
      <c r="S215" s="238" t="s">
        <v>154</v>
      </c>
      <c r="T215" s="239" t="s">
        <v>144</v>
      </c>
      <c r="U215" s="220">
        <v>0</v>
      </c>
      <c r="V215" s="220">
        <f>ROUND(E215*U215,2)</f>
        <v>0</v>
      </c>
      <c r="W215" s="220"/>
      <c r="X215" s="220" t="s">
        <v>565</v>
      </c>
      <c r="Y215" s="211"/>
      <c r="Z215" s="211"/>
      <c r="AA215" s="211"/>
      <c r="AB215" s="211"/>
      <c r="AC215" s="211"/>
      <c r="AD215" s="211"/>
      <c r="AE215" s="211"/>
      <c r="AF215" s="211"/>
      <c r="AG215" s="211" t="s">
        <v>675</v>
      </c>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row>
    <row r="216" spans="1:60" outlineLevel="1" x14ac:dyDescent="0.2">
      <c r="A216" s="218"/>
      <c r="B216" s="219"/>
      <c r="C216" s="252" t="s">
        <v>682</v>
      </c>
      <c r="D216" s="224"/>
      <c r="E216" s="225"/>
      <c r="F216" s="220"/>
      <c r="G216" s="220"/>
      <c r="H216" s="220"/>
      <c r="I216" s="220"/>
      <c r="J216" s="220"/>
      <c r="K216" s="220"/>
      <c r="L216" s="220"/>
      <c r="M216" s="220"/>
      <c r="N216" s="220"/>
      <c r="O216" s="220"/>
      <c r="P216" s="220"/>
      <c r="Q216" s="220"/>
      <c r="R216" s="220"/>
      <c r="S216" s="220"/>
      <c r="T216" s="220"/>
      <c r="U216" s="220"/>
      <c r="V216" s="220"/>
      <c r="W216" s="220"/>
      <c r="X216" s="220"/>
      <c r="Y216" s="211"/>
      <c r="Z216" s="211"/>
      <c r="AA216" s="211"/>
      <c r="AB216" s="211"/>
      <c r="AC216" s="211"/>
      <c r="AD216" s="211"/>
      <c r="AE216" s="211"/>
      <c r="AF216" s="211"/>
      <c r="AG216" s="211" t="s">
        <v>176</v>
      </c>
      <c r="AH216" s="211">
        <v>0</v>
      </c>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row>
    <row r="217" spans="1:60" outlineLevel="1" x14ac:dyDescent="0.2">
      <c r="A217" s="218"/>
      <c r="B217" s="219"/>
      <c r="C217" s="252" t="s">
        <v>683</v>
      </c>
      <c r="D217" s="224"/>
      <c r="E217" s="225"/>
      <c r="F217" s="220"/>
      <c r="G217" s="220"/>
      <c r="H217" s="220"/>
      <c r="I217" s="220"/>
      <c r="J217" s="220"/>
      <c r="K217" s="220"/>
      <c r="L217" s="220"/>
      <c r="M217" s="220"/>
      <c r="N217" s="220"/>
      <c r="O217" s="220"/>
      <c r="P217" s="220"/>
      <c r="Q217" s="220"/>
      <c r="R217" s="220"/>
      <c r="S217" s="220"/>
      <c r="T217" s="220"/>
      <c r="U217" s="220"/>
      <c r="V217" s="220"/>
      <c r="W217" s="220"/>
      <c r="X217" s="220"/>
      <c r="Y217" s="211"/>
      <c r="Z217" s="211"/>
      <c r="AA217" s="211"/>
      <c r="AB217" s="211"/>
      <c r="AC217" s="211"/>
      <c r="AD217" s="211"/>
      <c r="AE217" s="211"/>
      <c r="AF217" s="211"/>
      <c r="AG217" s="211" t="s">
        <v>176</v>
      </c>
      <c r="AH217" s="211">
        <v>0</v>
      </c>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row>
    <row r="218" spans="1:60" outlineLevel="1" x14ac:dyDescent="0.2">
      <c r="A218" s="218"/>
      <c r="B218" s="219"/>
      <c r="C218" s="252" t="s">
        <v>684</v>
      </c>
      <c r="D218" s="224"/>
      <c r="E218" s="225">
        <v>63.63</v>
      </c>
      <c r="F218" s="220"/>
      <c r="G218" s="220"/>
      <c r="H218" s="220"/>
      <c r="I218" s="220"/>
      <c r="J218" s="220"/>
      <c r="K218" s="220"/>
      <c r="L218" s="220"/>
      <c r="M218" s="220"/>
      <c r="N218" s="220"/>
      <c r="O218" s="220"/>
      <c r="P218" s="220"/>
      <c r="Q218" s="220"/>
      <c r="R218" s="220"/>
      <c r="S218" s="220"/>
      <c r="T218" s="220"/>
      <c r="U218" s="220"/>
      <c r="V218" s="220"/>
      <c r="W218" s="220"/>
      <c r="X218" s="220"/>
      <c r="Y218" s="211"/>
      <c r="Z218" s="211"/>
      <c r="AA218" s="211"/>
      <c r="AB218" s="211"/>
      <c r="AC218" s="211"/>
      <c r="AD218" s="211"/>
      <c r="AE218" s="211"/>
      <c r="AF218" s="211"/>
      <c r="AG218" s="211" t="s">
        <v>176</v>
      </c>
      <c r="AH218" s="211">
        <v>0</v>
      </c>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row>
    <row r="219" spans="1:60" outlineLevel="1" x14ac:dyDescent="0.2">
      <c r="A219" s="218"/>
      <c r="B219" s="219"/>
      <c r="C219" s="250"/>
      <c r="D219" s="242"/>
      <c r="E219" s="242"/>
      <c r="F219" s="242"/>
      <c r="G219" s="242"/>
      <c r="H219" s="220"/>
      <c r="I219" s="220"/>
      <c r="J219" s="220"/>
      <c r="K219" s="220"/>
      <c r="L219" s="220"/>
      <c r="M219" s="220"/>
      <c r="N219" s="220"/>
      <c r="O219" s="220"/>
      <c r="P219" s="220"/>
      <c r="Q219" s="220"/>
      <c r="R219" s="220"/>
      <c r="S219" s="220"/>
      <c r="T219" s="220"/>
      <c r="U219" s="220"/>
      <c r="V219" s="220"/>
      <c r="W219" s="220"/>
      <c r="X219" s="220"/>
      <c r="Y219" s="211"/>
      <c r="Z219" s="211"/>
      <c r="AA219" s="211"/>
      <c r="AB219" s="211"/>
      <c r="AC219" s="211"/>
      <c r="AD219" s="211"/>
      <c r="AE219" s="211"/>
      <c r="AF219" s="211"/>
      <c r="AG219" s="211" t="s">
        <v>151</v>
      </c>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row>
    <row r="220" spans="1:60" outlineLevel="1" x14ac:dyDescent="0.2">
      <c r="A220" s="233">
        <v>40</v>
      </c>
      <c r="B220" s="234" t="s">
        <v>685</v>
      </c>
      <c r="C220" s="247" t="s">
        <v>686</v>
      </c>
      <c r="D220" s="235" t="s">
        <v>407</v>
      </c>
      <c r="E220" s="236">
        <v>10.1</v>
      </c>
      <c r="F220" s="237">
        <v>2000</v>
      </c>
      <c r="G220" s="238">
        <f>ROUND(E220*F220,2)</f>
        <v>20200</v>
      </c>
      <c r="H220" s="237">
        <v>2000</v>
      </c>
      <c r="I220" s="238">
        <f>ROUND(E220*H220,2)</f>
        <v>20200</v>
      </c>
      <c r="J220" s="237">
        <v>0</v>
      </c>
      <c r="K220" s="238">
        <f>ROUND(E220*J220,2)</f>
        <v>0</v>
      </c>
      <c r="L220" s="238">
        <v>21</v>
      </c>
      <c r="M220" s="238">
        <f>G220*(1+L220/100)</f>
        <v>24442</v>
      </c>
      <c r="N220" s="238">
        <v>1E-3</v>
      </c>
      <c r="O220" s="238">
        <f>ROUND(E220*N220,2)</f>
        <v>0.01</v>
      </c>
      <c r="P220" s="238">
        <v>0</v>
      </c>
      <c r="Q220" s="238">
        <f>ROUND(E220*P220,2)</f>
        <v>0</v>
      </c>
      <c r="R220" s="238"/>
      <c r="S220" s="238" t="s">
        <v>154</v>
      </c>
      <c r="T220" s="239" t="s">
        <v>144</v>
      </c>
      <c r="U220" s="220">
        <v>0</v>
      </c>
      <c r="V220" s="220">
        <f>ROUND(E220*U220,2)</f>
        <v>0</v>
      </c>
      <c r="W220" s="220"/>
      <c r="X220" s="220" t="s">
        <v>565</v>
      </c>
      <c r="Y220" s="211"/>
      <c r="Z220" s="211"/>
      <c r="AA220" s="211"/>
      <c r="AB220" s="211"/>
      <c r="AC220" s="211"/>
      <c r="AD220" s="211"/>
      <c r="AE220" s="211"/>
      <c r="AF220" s="211"/>
      <c r="AG220" s="211" t="s">
        <v>675</v>
      </c>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row>
    <row r="221" spans="1:60" outlineLevel="1" x14ac:dyDescent="0.2">
      <c r="A221" s="218"/>
      <c r="B221" s="219"/>
      <c r="C221" s="252" t="s">
        <v>687</v>
      </c>
      <c r="D221" s="224"/>
      <c r="E221" s="225"/>
      <c r="F221" s="220"/>
      <c r="G221" s="220"/>
      <c r="H221" s="220"/>
      <c r="I221" s="220"/>
      <c r="J221" s="220"/>
      <c r="K221" s="220"/>
      <c r="L221" s="220"/>
      <c r="M221" s="220"/>
      <c r="N221" s="220"/>
      <c r="O221" s="220"/>
      <c r="P221" s="220"/>
      <c r="Q221" s="220"/>
      <c r="R221" s="220"/>
      <c r="S221" s="220"/>
      <c r="T221" s="220"/>
      <c r="U221" s="220"/>
      <c r="V221" s="220"/>
      <c r="W221" s="220"/>
      <c r="X221" s="220"/>
      <c r="Y221" s="211"/>
      <c r="Z221" s="211"/>
      <c r="AA221" s="211"/>
      <c r="AB221" s="211"/>
      <c r="AC221" s="211"/>
      <c r="AD221" s="211"/>
      <c r="AE221" s="211"/>
      <c r="AF221" s="211"/>
      <c r="AG221" s="211" t="s">
        <v>176</v>
      </c>
      <c r="AH221" s="211">
        <v>0</v>
      </c>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row>
    <row r="222" spans="1:60" outlineLevel="1" x14ac:dyDescent="0.2">
      <c r="A222" s="218"/>
      <c r="B222" s="219"/>
      <c r="C222" s="252" t="s">
        <v>688</v>
      </c>
      <c r="D222" s="224"/>
      <c r="E222" s="225"/>
      <c r="F222" s="220"/>
      <c r="G222" s="220"/>
      <c r="H222" s="220"/>
      <c r="I222" s="220"/>
      <c r="J222" s="220"/>
      <c r="K222" s="220"/>
      <c r="L222" s="220"/>
      <c r="M222" s="220"/>
      <c r="N222" s="220"/>
      <c r="O222" s="220"/>
      <c r="P222" s="220"/>
      <c r="Q222" s="220"/>
      <c r="R222" s="220"/>
      <c r="S222" s="220"/>
      <c r="T222" s="220"/>
      <c r="U222" s="220"/>
      <c r="V222" s="220"/>
      <c r="W222" s="220"/>
      <c r="X222" s="220"/>
      <c r="Y222" s="211"/>
      <c r="Z222" s="211"/>
      <c r="AA222" s="211"/>
      <c r="AB222" s="211"/>
      <c r="AC222" s="211"/>
      <c r="AD222" s="211"/>
      <c r="AE222" s="211"/>
      <c r="AF222" s="211"/>
      <c r="AG222" s="211" t="s">
        <v>176</v>
      </c>
      <c r="AH222" s="211">
        <v>0</v>
      </c>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row>
    <row r="223" spans="1:60" outlineLevel="1" x14ac:dyDescent="0.2">
      <c r="A223" s="218"/>
      <c r="B223" s="219"/>
      <c r="C223" s="252" t="s">
        <v>689</v>
      </c>
      <c r="D223" s="224"/>
      <c r="E223" s="225">
        <v>10.1</v>
      </c>
      <c r="F223" s="220"/>
      <c r="G223" s="220"/>
      <c r="H223" s="220"/>
      <c r="I223" s="220"/>
      <c r="J223" s="220"/>
      <c r="K223" s="220"/>
      <c r="L223" s="220"/>
      <c r="M223" s="220"/>
      <c r="N223" s="220"/>
      <c r="O223" s="220"/>
      <c r="P223" s="220"/>
      <c r="Q223" s="220"/>
      <c r="R223" s="220"/>
      <c r="S223" s="220"/>
      <c r="T223" s="220"/>
      <c r="U223" s="220"/>
      <c r="V223" s="220"/>
      <c r="W223" s="220"/>
      <c r="X223" s="220"/>
      <c r="Y223" s="211"/>
      <c r="Z223" s="211"/>
      <c r="AA223" s="211"/>
      <c r="AB223" s="211"/>
      <c r="AC223" s="211"/>
      <c r="AD223" s="211"/>
      <c r="AE223" s="211"/>
      <c r="AF223" s="211"/>
      <c r="AG223" s="211" t="s">
        <v>176</v>
      </c>
      <c r="AH223" s="211">
        <v>0</v>
      </c>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row>
    <row r="224" spans="1:60" outlineLevel="1" x14ac:dyDescent="0.2">
      <c r="A224" s="218"/>
      <c r="B224" s="219"/>
      <c r="C224" s="250"/>
      <c r="D224" s="242"/>
      <c r="E224" s="242"/>
      <c r="F224" s="242"/>
      <c r="G224" s="242"/>
      <c r="H224" s="220"/>
      <c r="I224" s="220"/>
      <c r="J224" s="220"/>
      <c r="K224" s="220"/>
      <c r="L224" s="220"/>
      <c r="M224" s="220"/>
      <c r="N224" s="220"/>
      <c r="O224" s="220"/>
      <c r="P224" s="220"/>
      <c r="Q224" s="220"/>
      <c r="R224" s="220"/>
      <c r="S224" s="220"/>
      <c r="T224" s="220"/>
      <c r="U224" s="220"/>
      <c r="V224" s="220"/>
      <c r="W224" s="220"/>
      <c r="X224" s="220"/>
      <c r="Y224" s="211"/>
      <c r="Z224" s="211"/>
      <c r="AA224" s="211"/>
      <c r="AB224" s="211"/>
      <c r="AC224" s="211"/>
      <c r="AD224" s="211"/>
      <c r="AE224" s="211"/>
      <c r="AF224" s="211"/>
      <c r="AG224" s="211" t="s">
        <v>151</v>
      </c>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row>
    <row r="225" spans="1:60" outlineLevel="1" x14ac:dyDescent="0.2">
      <c r="A225" s="233">
        <v>41</v>
      </c>
      <c r="B225" s="234" t="s">
        <v>690</v>
      </c>
      <c r="C225" s="247" t="s">
        <v>691</v>
      </c>
      <c r="D225" s="235" t="s">
        <v>407</v>
      </c>
      <c r="E225" s="236">
        <v>7.7249999999999996</v>
      </c>
      <c r="F225" s="237">
        <v>280</v>
      </c>
      <c r="G225" s="238">
        <f>ROUND(E225*F225,2)</f>
        <v>2163</v>
      </c>
      <c r="H225" s="237">
        <v>280</v>
      </c>
      <c r="I225" s="238">
        <f>ROUND(E225*H225,2)</f>
        <v>2163</v>
      </c>
      <c r="J225" s="237">
        <v>0</v>
      </c>
      <c r="K225" s="238">
        <f>ROUND(E225*J225,2)</f>
        <v>0</v>
      </c>
      <c r="L225" s="238">
        <v>21</v>
      </c>
      <c r="M225" s="238">
        <f>G225*(1+L225/100)</f>
        <v>2617.23</v>
      </c>
      <c r="N225" s="238">
        <v>0</v>
      </c>
      <c r="O225" s="238">
        <f>ROUND(E225*N225,2)</f>
        <v>0</v>
      </c>
      <c r="P225" s="238">
        <v>0</v>
      </c>
      <c r="Q225" s="238">
        <f>ROUND(E225*P225,2)</f>
        <v>0</v>
      </c>
      <c r="R225" s="238"/>
      <c r="S225" s="238" t="s">
        <v>154</v>
      </c>
      <c r="T225" s="239" t="s">
        <v>144</v>
      </c>
      <c r="U225" s="220">
        <v>0</v>
      </c>
      <c r="V225" s="220">
        <f>ROUND(E225*U225,2)</f>
        <v>0</v>
      </c>
      <c r="W225" s="220"/>
      <c r="X225" s="220" t="s">
        <v>565</v>
      </c>
      <c r="Y225" s="211"/>
      <c r="Z225" s="211"/>
      <c r="AA225" s="211"/>
      <c r="AB225" s="211"/>
      <c r="AC225" s="211"/>
      <c r="AD225" s="211"/>
      <c r="AE225" s="211"/>
      <c r="AF225" s="211"/>
      <c r="AG225" s="211" t="s">
        <v>675</v>
      </c>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row>
    <row r="226" spans="1:60" outlineLevel="1" x14ac:dyDescent="0.2">
      <c r="A226" s="218"/>
      <c r="B226" s="219"/>
      <c r="C226" s="252" t="s">
        <v>692</v>
      </c>
      <c r="D226" s="224"/>
      <c r="E226" s="225"/>
      <c r="F226" s="220"/>
      <c r="G226" s="220"/>
      <c r="H226" s="220"/>
      <c r="I226" s="220"/>
      <c r="J226" s="220"/>
      <c r="K226" s="220"/>
      <c r="L226" s="220"/>
      <c r="M226" s="220"/>
      <c r="N226" s="220"/>
      <c r="O226" s="220"/>
      <c r="P226" s="220"/>
      <c r="Q226" s="220"/>
      <c r="R226" s="220"/>
      <c r="S226" s="220"/>
      <c r="T226" s="220"/>
      <c r="U226" s="220"/>
      <c r="V226" s="220"/>
      <c r="W226" s="220"/>
      <c r="X226" s="220"/>
      <c r="Y226" s="211"/>
      <c r="Z226" s="211"/>
      <c r="AA226" s="211"/>
      <c r="AB226" s="211"/>
      <c r="AC226" s="211"/>
      <c r="AD226" s="211"/>
      <c r="AE226" s="211"/>
      <c r="AF226" s="211"/>
      <c r="AG226" s="211" t="s">
        <v>176</v>
      </c>
      <c r="AH226" s="211">
        <v>0</v>
      </c>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row>
    <row r="227" spans="1:60" outlineLevel="1" x14ac:dyDescent="0.2">
      <c r="A227" s="218"/>
      <c r="B227" s="219"/>
      <c r="C227" s="252" t="s">
        <v>693</v>
      </c>
      <c r="D227" s="224"/>
      <c r="E227" s="225"/>
      <c r="F227" s="220"/>
      <c r="G227" s="220"/>
      <c r="H227" s="220"/>
      <c r="I227" s="220"/>
      <c r="J227" s="220"/>
      <c r="K227" s="220"/>
      <c r="L227" s="220"/>
      <c r="M227" s="220"/>
      <c r="N227" s="220"/>
      <c r="O227" s="220"/>
      <c r="P227" s="220"/>
      <c r="Q227" s="220"/>
      <c r="R227" s="220"/>
      <c r="S227" s="220"/>
      <c r="T227" s="220"/>
      <c r="U227" s="220"/>
      <c r="V227" s="220"/>
      <c r="W227" s="220"/>
      <c r="X227" s="220"/>
      <c r="Y227" s="211"/>
      <c r="Z227" s="211"/>
      <c r="AA227" s="211"/>
      <c r="AB227" s="211"/>
      <c r="AC227" s="211"/>
      <c r="AD227" s="211"/>
      <c r="AE227" s="211"/>
      <c r="AF227" s="211"/>
      <c r="AG227" s="211" t="s">
        <v>176</v>
      </c>
      <c r="AH227" s="211">
        <v>0</v>
      </c>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row>
    <row r="228" spans="1:60" outlineLevel="1" x14ac:dyDescent="0.2">
      <c r="A228" s="218"/>
      <c r="B228" s="219"/>
      <c r="C228" s="252" t="s">
        <v>688</v>
      </c>
      <c r="D228" s="224"/>
      <c r="E228" s="225"/>
      <c r="F228" s="220"/>
      <c r="G228" s="220"/>
      <c r="H228" s="220"/>
      <c r="I228" s="220"/>
      <c r="J228" s="220"/>
      <c r="K228" s="220"/>
      <c r="L228" s="220"/>
      <c r="M228" s="220"/>
      <c r="N228" s="220"/>
      <c r="O228" s="220"/>
      <c r="P228" s="220"/>
      <c r="Q228" s="220"/>
      <c r="R228" s="220"/>
      <c r="S228" s="220"/>
      <c r="T228" s="220"/>
      <c r="U228" s="220"/>
      <c r="V228" s="220"/>
      <c r="W228" s="220"/>
      <c r="X228" s="220"/>
      <c r="Y228" s="211"/>
      <c r="Z228" s="211"/>
      <c r="AA228" s="211"/>
      <c r="AB228" s="211"/>
      <c r="AC228" s="211"/>
      <c r="AD228" s="211"/>
      <c r="AE228" s="211"/>
      <c r="AF228" s="211"/>
      <c r="AG228" s="211" t="s">
        <v>176</v>
      </c>
      <c r="AH228" s="211">
        <v>0</v>
      </c>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row>
    <row r="229" spans="1:60" outlineLevel="1" x14ac:dyDescent="0.2">
      <c r="A229" s="218"/>
      <c r="B229" s="219"/>
      <c r="C229" s="252" t="s">
        <v>694</v>
      </c>
      <c r="D229" s="224"/>
      <c r="E229" s="225">
        <v>7.7249999999999996</v>
      </c>
      <c r="F229" s="220"/>
      <c r="G229" s="220"/>
      <c r="H229" s="220"/>
      <c r="I229" s="220"/>
      <c r="J229" s="220"/>
      <c r="K229" s="220"/>
      <c r="L229" s="220"/>
      <c r="M229" s="220"/>
      <c r="N229" s="220"/>
      <c r="O229" s="220"/>
      <c r="P229" s="220"/>
      <c r="Q229" s="220"/>
      <c r="R229" s="220"/>
      <c r="S229" s="220"/>
      <c r="T229" s="220"/>
      <c r="U229" s="220"/>
      <c r="V229" s="220"/>
      <c r="W229" s="220"/>
      <c r="X229" s="220"/>
      <c r="Y229" s="211"/>
      <c r="Z229" s="211"/>
      <c r="AA229" s="211"/>
      <c r="AB229" s="211"/>
      <c r="AC229" s="211"/>
      <c r="AD229" s="211"/>
      <c r="AE229" s="211"/>
      <c r="AF229" s="211"/>
      <c r="AG229" s="211" t="s">
        <v>176</v>
      </c>
      <c r="AH229" s="211">
        <v>0</v>
      </c>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row>
    <row r="230" spans="1:60" outlineLevel="1" x14ac:dyDescent="0.2">
      <c r="A230" s="218"/>
      <c r="B230" s="219"/>
      <c r="C230" s="250"/>
      <c r="D230" s="242"/>
      <c r="E230" s="242"/>
      <c r="F230" s="242"/>
      <c r="G230" s="242"/>
      <c r="H230" s="220"/>
      <c r="I230" s="220"/>
      <c r="J230" s="220"/>
      <c r="K230" s="220"/>
      <c r="L230" s="220"/>
      <c r="M230" s="220"/>
      <c r="N230" s="220"/>
      <c r="O230" s="220"/>
      <c r="P230" s="220"/>
      <c r="Q230" s="220"/>
      <c r="R230" s="220"/>
      <c r="S230" s="220"/>
      <c r="T230" s="220"/>
      <c r="U230" s="220"/>
      <c r="V230" s="220"/>
      <c r="W230" s="220"/>
      <c r="X230" s="220"/>
      <c r="Y230" s="211"/>
      <c r="Z230" s="211"/>
      <c r="AA230" s="211"/>
      <c r="AB230" s="211"/>
      <c r="AC230" s="211"/>
      <c r="AD230" s="211"/>
      <c r="AE230" s="211"/>
      <c r="AF230" s="211"/>
      <c r="AG230" s="211" t="s">
        <v>151</v>
      </c>
      <c r="AH230" s="211"/>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row>
    <row r="231" spans="1:60" outlineLevel="1" x14ac:dyDescent="0.2">
      <c r="A231" s="233">
        <v>42</v>
      </c>
      <c r="B231" s="234" t="s">
        <v>695</v>
      </c>
      <c r="C231" s="247" t="s">
        <v>696</v>
      </c>
      <c r="D231" s="235" t="s">
        <v>245</v>
      </c>
      <c r="E231" s="236">
        <v>28.4</v>
      </c>
      <c r="F231" s="237">
        <v>100</v>
      </c>
      <c r="G231" s="238">
        <f>ROUND(E231*F231,2)</f>
        <v>2840</v>
      </c>
      <c r="H231" s="237">
        <v>100</v>
      </c>
      <c r="I231" s="238">
        <f>ROUND(E231*H231,2)</f>
        <v>2840</v>
      </c>
      <c r="J231" s="237">
        <v>0</v>
      </c>
      <c r="K231" s="238">
        <f>ROUND(E231*J231,2)</f>
        <v>0</v>
      </c>
      <c r="L231" s="238">
        <v>21</v>
      </c>
      <c r="M231" s="238">
        <f>G231*(1+L231/100)</f>
        <v>3436.4</v>
      </c>
      <c r="N231" s="238">
        <v>0</v>
      </c>
      <c r="O231" s="238">
        <f>ROUND(E231*N231,2)</f>
        <v>0</v>
      </c>
      <c r="P231" s="238">
        <v>0</v>
      </c>
      <c r="Q231" s="238">
        <f>ROUND(E231*P231,2)</f>
        <v>0</v>
      </c>
      <c r="R231" s="238"/>
      <c r="S231" s="238" t="s">
        <v>154</v>
      </c>
      <c r="T231" s="239" t="s">
        <v>144</v>
      </c>
      <c r="U231" s="220">
        <v>0</v>
      </c>
      <c r="V231" s="220">
        <f>ROUND(E231*U231,2)</f>
        <v>0</v>
      </c>
      <c r="W231" s="220"/>
      <c r="X231" s="220" t="s">
        <v>565</v>
      </c>
      <c r="Y231" s="211"/>
      <c r="Z231" s="211"/>
      <c r="AA231" s="211"/>
      <c r="AB231" s="211"/>
      <c r="AC231" s="211"/>
      <c r="AD231" s="211"/>
      <c r="AE231" s="211"/>
      <c r="AF231" s="211"/>
      <c r="AG231" s="211" t="s">
        <v>675</v>
      </c>
      <c r="AH231" s="211"/>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row>
    <row r="232" spans="1:60" outlineLevel="1" x14ac:dyDescent="0.2">
      <c r="A232" s="218"/>
      <c r="B232" s="219"/>
      <c r="C232" s="252" t="s">
        <v>697</v>
      </c>
      <c r="D232" s="224"/>
      <c r="E232" s="225"/>
      <c r="F232" s="220"/>
      <c r="G232" s="220"/>
      <c r="H232" s="220"/>
      <c r="I232" s="220"/>
      <c r="J232" s="220"/>
      <c r="K232" s="220"/>
      <c r="L232" s="220"/>
      <c r="M232" s="220"/>
      <c r="N232" s="220"/>
      <c r="O232" s="220"/>
      <c r="P232" s="220"/>
      <c r="Q232" s="220"/>
      <c r="R232" s="220"/>
      <c r="S232" s="220"/>
      <c r="T232" s="220"/>
      <c r="U232" s="220"/>
      <c r="V232" s="220"/>
      <c r="W232" s="220"/>
      <c r="X232" s="220"/>
      <c r="Y232" s="211"/>
      <c r="Z232" s="211"/>
      <c r="AA232" s="211"/>
      <c r="AB232" s="211"/>
      <c r="AC232" s="211"/>
      <c r="AD232" s="211"/>
      <c r="AE232" s="211"/>
      <c r="AF232" s="211"/>
      <c r="AG232" s="211" t="s">
        <v>176</v>
      </c>
      <c r="AH232" s="211">
        <v>0</v>
      </c>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row>
    <row r="233" spans="1:60" outlineLevel="1" x14ac:dyDescent="0.2">
      <c r="A233" s="218"/>
      <c r="B233" s="219"/>
      <c r="C233" s="252" t="s">
        <v>672</v>
      </c>
      <c r="D233" s="224"/>
      <c r="E233" s="225">
        <v>28.4</v>
      </c>
      <c r="F233" s="220"/>
      <c r="G233" s="220"/>
      <c r="H233" s="220"/>
      <c r="I233" s="220"/>
      <c r="J233" s="220"/>
      <c r="K233" s="220"/>
      <c r="L233" s="220"/>
      <c r="M233" s="220"/>
      <c r="N233" s="220"/>
      <c r="O233" s="220"/>
      <c r="P233" s="220"/>
      <c r="Q233" s="220"/>
      <c r="R233" s="220"/>
      <c r="S233" s="220"/>
      <c r="T233" s="220"/>
      <c r="U233" s="220"/>
      <c r="V233" s="220"/>
      <c r="W233" s="220"/>
      <c r="X233" s="220"/>
      <c r="Y233" s="211"/>
      <c r="Z233" s="211"/>
      <c r="AA233" s="211"/>
      <c r="AB233" s="211"/>
      <c r="AC233" s="211"/>
      <c r="AD233" s="211"/>
      <c r="AE233" s="211"/>
      <c r="AF233" s="211"/>
      <c r="AG233" s="211" t="s">
        <v>176</v>
      </c>
      <c r="AH233" s="211">
        <v>0</v>
      </c>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row>
    <row r="234" spans="1:60" outlineLevel="1" x14ac:dyDescent="0.2">
      <c r="A234" s="218"/>
      <c r="B234" s="219"/>
      <c r="C234" s="250"/>
      <c r="D234" s="242"/>
      <c r="E234" s="242"/>
      <c r="F234" s="242"/>
      <c r="G234" s="242"/>
      <c r="H234" s="220"/>
      <c r="I234" s="220"/>
      <c r="J234" s="220"/>
      <c r="K234" s="220"/>
      <c r="L234" s="220"/>
      <c r="M234" s="220"/>
      <c r="N234" s="220"/>
      <c r="O234" s="220"/>
      <c r="P234" s="220"/>
      <c r="Q234" s="220"/>
      <c r="R234" s="220"/>
      <c r="S234" s="220"/>
      <c r="T234" s="220"/>
      <c r="U234" s="220"/>
      <c r="V234" s="220"/>
      <c r="W234" s="220"/>
      <c r="X234" s="220"/>
      <c r="Y234" s="211"/>
      <c r="Z234" s="211"/>
      <c r="AA234" s="211"/>
      <c r="AB234" s="211"/>
      <c r="AC234" s="211"/>
      <c r="AD234" s="211"/>
      <c r="AE234" s="211"/>
      <c r="AF234" s="211"/>
      <c r="AG234" s="211" t="s">
        <v>151</v>
      </c>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row>
    <row r="235" spans="1:60" outlineLevel="1" x14ac:dyDescent="0.2">
      <c r="A235" s="233">
        <v>43</v>
      </c>
      <c r="B235" s="234" t="s">
        <v>698</v>
      </c>
      <c r="C235" s="247" t="s">
        <v>699</v>
      </c>
      <c r="D235" s="235" t="s">
        <v>407</v>
      </c>
      <c r="E235" s="236">
        <v>10.9</v>
      </c>
      <c r="F235" s="237">
        <v>150</v>
      </c>
      <c r="G235" s="238">
        <f>ROUND(E235*F235,2)</f>
        <v>1635</v>
      </c>
      <c r="H235" s="237">
        <v>150</v>
      </c>
      <c r="I235" s="238">
        <f>ROUND(E235*H235,2)</f>
        <v>1635</v>
      </c>
      <c r="J235" s="237">
        <v>0</v>
      </c>
      <c r="K235" s="238">
        <f>ROUND(E235*J235,2)</f>
        <v>0</v>
      </c>
      <c r="L235" s="238">
        <v>21</v>
      </c>
      <c r="M235" s="238">
        <f>G235*(1+L235/100)</f>
        <v>1978.35</v>
      </c>
      <c r="N235" s="238">
        <v>0</v>
      </c>
      <c r="O235" s="238">
        <f>ROUND(E235*N235,2)</f>
        <v>0</v>
      </c>
      <c r="P235" s="238">
        <v>0</v>
      </c>
      <c r="Q235" s="238">
        <f>ROUND(E235*P235,2)</f>
        <v>0</v>
      </c>
      <c r="R235" s="238"/>
      <c r="S235" s="238" t="s">
        <v>154</v>
      </c>
      <c r="T235" s="239" t="s">
        <v>144</v>
      </c>
      <c r="U235" s="220">
        <v>0</v>
      </c>
      <c r="V235" s="220">
        <f>ROUND(E235*U235,2)</f>
        <v>0</v>
      </c>
      <c r="W235" s="220"/>
      <c r="X235" s="220" t="s">
        <v>565</v>
      </c>
      <c r="Y235" s="211"/>
      <c r="Z235" s="211"/>
      <c r="AA235" s="211"/>
      <c r="AB235" s="211"/>
      <c r="AC235" s="211"/>
      <c r="AD235" s="211"/>
      <c r="AE235" s="211"/>
      <c r="AF235" s="211"/>
      <c r="AG235" s="211" t="s">
        <v>675</v>
      </c>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row>
    <row r="236" spans="1:60" outlineLevel="1" x14ac:dyDescent="0.2">
      <c r="A236" s="218"/>
      <c r="B236" s="219"/>
      <c r="C236" s="252" t="s">
        <v>700</v>
      </c>
      <c r="D236" s="224"/>
      <c r="E236" s="225"/>
      <c r="F236" s="220"/>
      <c r="G236" s="220"/>
      <c r="H236" s="220"/>
      <c r="I236" s="220"/>
      <c r="J236" s="220"/>
      <c r="K236" s="220"/>
      <c r="L236" s="220"/>
      <c r="M236" s="220"/>
      <c r="N236" s="220"/>
      <c r="O236" s="220"/>
      <c r="P236" s="220"/>
      <c r="Q236" s="220"/>
      <c r="R236" s="220"/>
      <c r="S236" s="220"/>
      <c r="T236" s="220"/>
      <c r="U236" s="220"/>
      <c r="V236" s="220"/>
      <c r="W236" s="220"/>
      <c r="X236" s="220"/>
      <c r="Y236" s="211"/>
      <c r="Z236" s="211"/>
      <c r="AA236" s="211"/>
      <c r="AB236" s="211"/>
      <c r="AC236" s="211"/>
      <c r="AD236" s="211"/>
      <c r="AE236" s="211"/>
      <c r="AF236" s="211"/>
      <c r="AG236" s="211" t="s">
        <v>176</v>
      </c>
      <c r="AH236" s="211">
        <v>0</v>
      </c>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row>
    <row r="237" spans="1:60" outlineLevel="1" x14ac:dyDescent="0.2">
      <c r="A237" s="218"/>
      <c r="B237" s="219"/>
      <c r="C237" s="252" t="s">
        <v>701</v>
      </c>
      <c r="D237" s="224"/>
      <c r="E237" s="225"/>
      <c r="F237" s="220"/>
      <c r="G237" s="220"/>
      <c r="H237" s="220"/>
      <c r="I237" s="220"/>
      <c r="J237" s="220"/>
      <c r="K237" s="220"/>
      <c r="L237" s="220"/>
      <c r="M237" s="220"/>
      <c r="N237" s="220"/>
      <c r="O237" s="220"/>
      <c r="P237" s="220"/>
      <c r="Q237" s="220"/>
      <c r="R237" s="220"/>
      <c r="S237" s="220"/>
      <c r="T237" s="220"/>
      <c r="U237" s="220"/>
      <c r="V237" s="220"/>
      <c r="W237" s="220"/>
      <c r="X237" s="220"/>
      <c r="Y237" s="211"/>
      <c r="Z237" s="211"/>
      <c r="AA237" s="211"/>
      <c r="AB237" s="211"/>
      <c r="AC237" s="211"/>
      <c r="AD237" s="211"/>
      <c r="AE237" s="211"/>
      <c r="AF237" s="211"/>
      <c r="AG237" s="211" t="s">
        <v>176</v>
      </c>
      <c r="AH237" s="211">
        <v>0</v>
      </c>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row>
    <row r="238" spans="1:60" outlineLevel="1" x14ac:dyDescent="0.2">
      <c r="A238" s="218"/>
      <c r="B238" s="219"/>
      <c r="C238" s="252" t="s">
        <v>702</v>
      </c>
      <c r="D238" s="224"/>
      <c r="E238" s="225"/>
      <c r="F238" s="220"/>
      <c r="G238" s="220"/>
      <c r="H238" s="220"/>
      <c r="I238" s="220"/>
      <c r="J238" s="220"/>
      <c r="K238" s="220"/>
      <c r="L238" s="220"/>
      <c r="M238" s="220"/>
      <c r="N238" s="220"/>
      <c r="O238" s="220"/>
      <c r="P238" s="220"/>
      <c r="Q238" s="220"/>
      <c r="R238" s="220"/>
      <c r="S238" s="220"/>
      <c r="T238" s="220"/>
      <c r="U238" s="220"/>
      <c r="V238" s="220"/>
      <c r="W238" s="220"/>
      <c r="X238" s="220"/>
      <c r="Y238" s="211"/>
      <c r="Z238" s="211"/>
      <c r="AA238" s="211"/>
      <c r="AB238" s="211"/>
      <c r="AC238" s="211"/>
      <c r="AD238" s="211"/>
      <c r="AE238" s="211"/>
      <c r="AF238" s="211"/>
      <c r="AG238" s="211" t="s">
        <v>176</v>
      </c>
      <c r="AH238" s="211">
        <v>0</v>
      </c>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row>
    <row r="239" spans="1:60" outlineLevel="1" x14ac:dyDescent="0.2">
      <c r="A239" s="218"/>
      <c r="B239" s="219"/>
      <c r="C239" s="252" t="s">
        <v>703</v>
      </c>
      <c r="D239" s="224"/>
      <c r="E239" s="225">
        <v>10.9</v>
      </c>
      <c r="F239" s="220"/>
      <c r="G239" s="220"/>
      <c r="H239" s="220"/>
      <c r="I239" s="220"/>
      <c r="J239" s="220"/>
      <c r="K239" s="220"/>
      <c r="L239" s="220"/>
      <c r="M239" s="220"/>
      <c r="N239" s="220"/>
      <c r="O239" s="220"/>
      <c r="P239" s="220"/>
      <c r="Q239" s="220"/>
      <c r="R239" s="220"/>
      <c r="S239" s="220"/>
      <c r="T239" s="220"/>
      <c r="U239" s="220"/>
      <c r="V239" s="220"/>
      <c r="W239" s="220"/>
      <c r="X239" s="220"/>
      <c r="Y239" s="211"/>
      <c r="Z239" s="211"/>
      <c r="AA239" s="211"/>
      <c r="AB239" s="211"/>
      <c r="AC239" s="211"/>
      <c r="AD239" s="211"/>
      <c r="AE239" s="211"/>
      <c r="AF239" s="211"/>
      <c r="AG239" s="211" t="s">
        <v>176</v>
      </c>
      <c r="AH239" s="211">
        <v>0</v>
      </c>
      <c r="AI239" s="211"/>
      <c r="AJ239" s="211"/>
      <c r="AK239" s="211"/>
      <c r="AL239" s="211"/>
      <c r="AM239" s="211"/>
      <c r="AN239" s="211"/>
      <c r="AO239" s="211"/>
      <c r="AP239" s="211"/>
      <c r="AQ239" s="211"/>
      <c r="AR239" s="211"/>
      <c r="AS239" s="211"/>
      <c r="AT239" s="211"/>
      <c r="AU239" s="211"/>
      <c r="AV239" s="211"/>
      <c r="AW239" s="211"/>
      <c r="AX239" s="211"/>
      <c r="AY239" s="211"/>
      <c r="AZ239" s="211"/>
      <c r="BA239" s="211"/>
      <c r="BB239" s="211"/>
      <c r="BC239" s="211"/>
      <c r="BD239" s="211"/>
      <c r="BE239" s="211"/>
      <c r="BF239" s="211"/>
      <c r="BG239" s="211"/>
      <c r="BH239" s="211"/>
    </row>
    <row r="240" spans="1:60" outlineLevel="1" x14ac:dyDescent="0.2">
      <c r="A240" s="218"/>
      <c r="B240" s="219"/>
      <c r="C240" s="250"/>
      <c r="D240" s="242"/>
      <c r="E240" s="242"/>
      <c r="F240" s="242"/>
      <c r="G240" s="242"/>
      <c r="H240" s="220"/>
      <c r="I240" s="220"/>
      <c r="J240" s="220"/>
      <c r="K240" s="220"/>
      <c r="L240" s="220"/>
      <c r="M240" s="220"/>
      <c r="N240" s="220"/>
      <c r="O240" s="220"/>
      <c r="P240" s="220"/>
      <c r="Q240" s="220"/>
      <c r="R240" s="220"/>
      <c r="S240" s="220"/>
      <c r="T240" s="220"/>
      <c r="U240" s="220"/>
      <c r="V240" s="220"/>
      <c r="W240" s="220"/>
      <c r="X240" s="220"/>
      <c r="Y240" s="211"/>
      <c r="Z240" s="211"/>
      <c r="AA240" s="211"/>
      <c r="AB240" s="211"/>
      <c r="AC240" s="211"/>
      <c r="AD240" s="211"/>
      <c r="AE240" s="211"/>
      <c r="AF240" s="211"/>
      <c r="AG240" s="211" t="s">
        <v>151</v>
      </c>
      <c r="AH240" s="211"/>
      <c r="AI240" s="211"/>
      <c r="AJ240" s="211"/>
      <c r="AK240" s="211"/>
      <c r="AL240" s="211"/>
      <c r="AM240" s="211"/>
      <c r="AN240" s="211"/>
      <c r="AO240" s="211"/>
      <c r="AP240" s="211"/>
      <c r="AQ240" s="211"/>
      <c r="AR240" s="211"/>
      <c r="AS240" s="211"/>
      <c r="AT240" s="211"/>
      <c r="AU240" s="211"/>
      <c r="AV240" s="211"/>
      <c r="AW240" s="211"/>
      <c r="AX240" s="211"/>
      <c r="AY240" s="211"/>
      <c r="AZ240" s="211"/>
      <c r="BA240" s="211"/>
      <c r="BB240" s="211"/>
      <c r="BC240" s="211"/>
      <c r="BD240" s="211"/>
      <c r="BE240" s="211"/>
      <c r="BF240" s="211"/>
      <c r="BG240" s="211"/>
      <c r="BH240" s="211"/>
    </row>
    <row r="241" spans="1:60" outlineLevel="1" x14ac:dyDescent="0.2">
      <c r="A241" s="233">
        <v>44</v>
      </c>
      <c r="B241" s="234" t="s">
        <v>704</v>
      </c>
      <c r="C241" s="247" t="s">
        <v>705</v>
      </c>
      <c r="D241" s="235" t="s">
        <v>245</v>
      </c>
      <c r="E241" s="236">
        <v>38</v>
      </c>
      <c r="F241" s="237">
        <v>300</v>
      </c>
      <c r="G241" s="238">
        <f>ROUND(E241*F241,2)</f>
        <v>11400</v>
      </c>
      <c r="H241" s="237">
        <v>300</v>
      </c>
      <c r="I241" s="238">
        <f>ROUND(E241*H241,2)</f>
        <v>11400</v>
      </c>
      <c r="J241" s="237">
        <v>0</v>
      </c>
      <c r="K241" s="238">
        <f>ROUND(E241*J241,2)</f>
        <v>0</v>
      </c>
      <c r="L241" s="238">
        <v>21</v>
      </c>
      <c r="M241" s="238">
        <f>G241*(1+L241/100)</f>
        <v>13794</v>
      </c>
      <c r="N241" s="238">
        <v>0</v>
      </c>
      <c r="O241" s="238">
        <f>ROUND(E241*N241,2)</f>
        <v>0</v>
      </c>
      <c r="P241" s="238">
        <v>0</v>
      </c>
      <c r="Q241" s="238">
        <f>ROUND(E241*P241,2)</f>
        <v>0</v>
      </c>
      <c r="R241" s="238"/>
      <c r="S241" s="238" t="s">
        <v>154</v>
      </c>
      <c r="T241" s="239" t="s">
        <v>144</v>
      </c>
      <c r="U241" s="220">
        <v>0</v>
      </c>
      <c r="V241" s="220">
        <f>ROUND(E241*U241,2)</f>
        <v>0</v>
      </c>
      <c r="W241" s="220"/>
      <c r="X241" s="220" t="s">
        <v>565</v>
      </c>
      <c r="Y241" s="211"/>
      <c r="Z241" s="211"/>
      <c r="AA241" s="211"/>
      <c r="AB241" s="211"/>
      <c r="AC241" s="211"/>
      <c r="AD241" s="211"/>
      <c r="AE241" s="211"/>
      <c r="AF241" s="211"/>
      <c r="AG241" s="211" t="s">
        <v>675</v>
      </c>
      <c r="AH241" s="211"/>
      <c r="AI241" s="211"/>
      <c r="AJ241" s="211"/>
      <c r="AK241" s="211"/>
      <c r="AL241" s="211"/>
      <c r="AM241" s="211"/>
      <c r="AN241" s="211"/>
      <c r="AO241" s="211"/>
      <c r="AP241" s="211"/>
      <c r="AQ241" s="211"/>
      <c r="AR241" s="211"/>
      <c r="AS241" s="211"/>
      <c r="AT241" s="211"/>
      <c r="AU241" s="211"/>
      <c r="AV241" s="211"/>
      <c r="AW241" s="211"/>
      <c r="AX241" s="211"/>
      <c r="AY241" s="211"/>
      <c r="AZ241" s="211"/>
      <c r="BA241" s="211"/>
      <c r="BB241" s="211"/>
      <c r="BC241" s="211"/>
      <c r="BD241" s="211"/>
      <c r="BE241" s="211"/>
      <c r="BF241" s="211"/>
      <c r="BG241" s="211"/>
      <c r="BH241" s="211"/>
    </row>
    <row r="242" spans="1:60" outlineLevel="1" x14ac:dyDescent="0.2">
      <c r="A242" s="218"/>
      <c r="B242" s="219"/>
      <c r="C242" s="252" t="s">
        <v>706</v>
      </c>
      <c r="D242" s="224"/>
      <c r="E242" s="225"/>
      <c r="F242" s="220"/>
      <c r="G242" s="220"/>
      <c r="H242" s="220"/>
      <c r="I242" s="220"/>
      <c r="J242" s="220"/>
      <c r="K242" s="220"/>
      <c r="L242" s="220"/>
      <c r="M242" s="220"/>
      <c r="N242" s="220"/>
      <c r="O242" s="220"/>
      <c r="P242" s="220"/>
      <c r="Q242" s="220"/>
      <c r="R242" s="220"/>
      <c r="S242" s="220"/>
      <c r="T242" s="220"/>
      <c r="U242" s="220"/>
      <c r="V242" s="220"/>
      <c r="W242" s="220"/>
      <c r="X242" s="220"/>
      <c r="Y242" s="211"/>
      <c r="Z242" s="211"/>
      <c r="AA242" s="211"/>
      <c r="AB242" s="211"/>
      <c r="AC242" s="211"/>
      <c r="AD242" s="211"/>
      <c r="AE242" s="211"/>
      <c r="AF242" s="211"/>
      <c r="AG242" s="211" t="s">
        <v>176</v>
      </c>
      <c r="AH242" s="211">
        <v>0</v>
      </c>
      <c r="AI242" s="211"/>
      <c r="AJ242" s="211"/>
      <c r="AK242" s="211"/>
      <c r="AL242" s="211"/>
      <c r="AM242" s="211"/>
      <c r="AN242" s="211"/>
      <c r="AO242" s="211"/>
      <c r="AP242" s="211"/>
      <c r="AQ242" s="211"/>
      <c r="AR242" s="211"/>
      <c r="AS242" s="211"/>
      <c r="AT242" s="211"/>
      <c r="AU242" s="211"/>
      <c r="AV242" s="211"/>
      <c r="AW242" s="211"/>
      <c r="AX242" s="211"/>
      <c r="AY242" s="211"/>
      <c r="AZ242" s="211"/>
      <c r="BA242" s="211"/>
      <c r="BB242" s="211"/>
      <c r="BC242" s="211"/>
      <c r="BD242" s="211"/>
      <c r="BE242" s="211"/>
      <c r="BF242" s="211"/>
      <c r="BG242" s="211"/>
      <c r="BH242" s="211"/>
    </row>
    <row r="243" spans="1:60" outlineLevel="1" x14ac:dyDescent="0.2">
      <c r="A243" s="218"/>
      <c r="B243" s="219"/>
      <c r="C243" s="252" t="s">
        <v>576</v>
      </c>
      <c r="D243" s="224"/>
      <c r="E243" s="225"/>
      <c r="F243" s="220"/>
      <c r="G243" s="220"/>
      <c r="H243" s="220"/>
      <c r="I243" s="220"/>
      <c r="J243" s="220"/>
      <c r="K243" s="220"/>
      <c r="L243" s="220"/>
      <c r="M243" s="220"/>
      <c r="N243" s="220"/>
      <c r="O243" s="220"/>
      <c r="P243" s="220"/>
      <c r="Q243" s="220"/>
      <c r="R243" s="220"/>
      <c r="S243" s="220"/>
      <c r="T243" s="220"/>
      <c r="U243" s="220"/>
      <c r="V243" s="220"/>
      <c r="W243" s="220"/>
      <c r="X243" s="220"/>
      <c r="Y243" s="211"/>
      <c r="Z243" s="211"/>
      <c r="AA243" s="211"/>
      <c r="AB243" s="211"/>
      <c r="AC243" s="211"/>
      <c r="AD243" s="211"/>
      <c r="AE243" s="211"/>
      <c r="AF243" s="211"/>
      <c r="AG243" s="211" t="s">
        <v>176</v>
      </c>
      <c r="AH243" s="211">
        <v>0</v>
      </c>
      <c r="AI243" s="211"/>
      <c r="AJ243" s="211"/>
      <c r="AK243" s="211"/>
      <c r="AL243" s="211"/>
      <c r="AM243" s="211"/>
      <c r="AN243" s="211"/>
      <c r="AO243" s="211"/>
      <c r="AP243" s="211"/>
      <c r="AQ243" s="211"/>
      <c r="AR243" s="211"/>
      <c r="AS243" s="211"/>
      <c r="AT243" s="211"/>
      <c r="AU243" s="211"/>
      <c r="AV243" s="211"/>
      <c r="AW243" s="211"/>
      <c r="AX243" s="211"/>
      <c r="AY243" s="211"/>
      <c r="AZ243" s="211"/>
      <c r="BA243" s="211"/>
      <c r="BB243" s="211"/>
      <c r="BC243" s="211"/>
      <c r="BD243" s="211"/>
      <c r="BE243" s="211"/>
      <c r="BF243" s="211"/>
      <c r="BG243" s="211"/>
      <c r="BH243" s="211"/>
    </row>
    <row r="244" spans="1:60" outlineLevel="1" x14ac:dyDescent="0.2">
      <c r="A244" s="218"/>
      <c r="B244" s="219"/>
      <c r="C244" s="252" t="s">
        <v>578</v>
      </c>
      <c r="D244" s="224"/>
      <c r="E244" s="225">
        <v>38</v>
      </c>
      <c r="F244" s="220"/>
      <c r="G244" s="220"/>
      <c r="H244" s="220"/>
      <c r="I244" s="220"/>
      <c r="J244" s="220"/>
      <c r="K244" s="220"/>
      <c r="L244" s="220"/>
      <c r="M244" s="220"/>
      <c r="N244" s="220"/>
      <c r="O244" s="220"/>
      <c r="P244" s="220"/>
      <c r="Q244" s="220"/>
      <c r="R244" s="220"/>
      <c r="S244" s="220"/>
      <c r="T244" s="220"/>
      <c r="U244" s="220"/>
      <c r="V244" s="220"/>
      <c r="W244" s="220"/>
      <c r="X244" s="220"/>
      <c r="Y244" s="211"/>
      <c r="Z244" s="211"/>
      <c r="AA244" s="211"/>
      <c r="AB244" s="211"/>
      <c r="AC244" s="211"/>
      <c r="AD244" s="211"/>
      <c r="AE244" s="211"/>
      <c r="AF244" s="211"/>
      <c r="AG244" s="211" t="s">
        <v>176</v>
      </c>
      <c r="AH244" s="211">
        <v>0</v>
      </c>
      <c r="AI244" s="211"/>
      <c r="AJ244" s="211"/>
      <c r="AK244" s="211"/>
      <c r="AL244" s="211"/>
      <c r="AM244" s="211"/>
      <c r="AN244" s="211"/>
      <c r="AO244" s="211"/>
      <c r="AP244" s="211"/>
      <c r="AQ244" s="211"/>
      <c r="AR244" s="211"/>
      <c r="AS244" s="211"/>
      <c r="AT244" s="211"/>
      <c r="AU244" s="211"/>
      <c r="AV244" s="211"/>
      <c r="AW244" s="211"/>
      <c r="AX244" s="211"/>
      <c r="AY244" s="211"/>
      <c r="AZ244" s="211"/>
      <c r="BA244" s="211"/>
      <c r="BB244" s="211"/>
      <c r="BC244" s="211"/>
      <c r="BD244" s="211"/>
      <c r="BE244" s="211"/>
      <c r="BF244" s="211"/>
      <c r="BG244" s="211"/>
      <c r="BH244" s="211"/>
    </row>
    <row r="245" spans="1:60" outlineLevel="1" x14ac:dyDescent="0.2">
      <c r="A245" s="218"/>
      <c r="B245" s="219"/>
      <c r="C245" s="250"/>
      <c r="D245" s="242"/>
      <c r="E245" s="242"/>
      <c r="F245" s="242"/>
      <c r="G245" s="242"/>
      <c r="H245" s="220"/>
      <c r="I245" s="220"/>
      <c r="J245" s="220"/>
      <c r="K245" s="220"/>
      <c r="L245" s="220"/>
      <c r="M245" s="220"/>
      <c r="N245" s="220"/>
      <c r="O245" s="220"/>
      <c r="P245" s="220"/>
      <c r="Q245" s="220"/>
      <c r="R245" s="220"/>
      <c r="S245" s="220"/>
      <c r="T245" s="220"/>
      <c r="U245" s="220"/>
      <c r="V245" s="220"/>
      <c r="W245" s="220"/>
      <c r="X245" s="220"/>
      <c r="Y245" s="211"/>
      <c r="Z245" s="211"/>
      <c r="AA245" s="211"/>
      <c r="AB245" s="211"/>
      <c r="AC245" s="211"/>
      <c r="AD245" s="211"/>
      <c r="AE245" s="211"/>
      <c r="AF245" s="211"/>
      <c r="AG245" s="211" t="s">
        <v>151</v>
      </c>
      <c r="AH245" s="211"/>
      <c r="AI245" s="211"/>
      <c r="AJ245" s="211"/>
      <c r="AK245" s="211"/>
      <c r="AL245" s="211"/>
      <c r="AM245" s="211"/>
      <c r="AN245" s="211"/>
      <c r="AO245" s="211"/>
      <c r="AP245" s="211"/>
      <c r="AQ245" s="211"/>
      <c r="AR245" s="211"/>
      <c r="AS245" s="211"/>
      <c r="AT245" s="211"/>
      <c r="AU245" s="211"/>
      <c r="AV245" s="211"/>
      <c r="AW245" s="211"/>
      <c r="AX245" s="211"/>
      <c r="AY245" s="211"/>
      <c r="AZ245" s="211"/>
      <c r="BA245" s="211"/>
      <c r="BB245" s="211"/>
      <c r="BC245" s="211"/>
      <c r="BD245" s="211"/>
      <c r="BE245" s="211"/>
      <c r="BF245" s="211"/>
      <c r="BG245" s="211"/>
      <c r="BH245" s="211"/>
    </row>
    <row r="246" spans="1:60" outlineLevel="1" x14ac:dyDescent="0.2">
      <c r="A246" s="233">
        <v>45</v>
      </c>
      <c r="B246" s="234" t="s">
        <v>707</v>
      </c>
      <c r="C246" s="247" t="s">
        <v>708</v>
      </c>
      <c r="D246" s="235" t="s">
        <v>245</v>
      </c>
      <c r="E246" s="236">
        <v>2.6</v>
      </c>
      <c r="F246" s="237">
        <v>600</v>
      </c>
      <c r="G246" s="238">
        <f>ROUND(E246*F246,2)</f>
        <v>1560</v>
      </c>
      <c r="H246" s="237">
        <v>600</v>
      </c>
      <c r="I246" s="238">
        <f>ROUND(E246*H246,2)</f>
        <v>1560</v>
      </c>
      <c r="J246" s="237">
        <v>0</v>
      </c>
      <c r="K246" s="238">
        <f>ROUND(E246*J246,2)</f>
        <v>0</v>
      </c>
      <c r="L246" s="238">
        <v>21</v>
      </c>
      <c r="M246" s="238">
        <f>G246*(1+L246/100)</f>
        <v>1887.6</v>
      </c>
      <c r="N246" s="238">
        <v>1.6</v>
      </c>
      <c r="O246" s="238">
        <f>ROUND(E246*N246,2)</f>
        <v>4.16</v>
      </c>
      <c r="P246" s="238">
        <v>0</v>
      </c>
      <c r="Q246" s="238">
        <f>ROUND(E246*P246,2)</f>
        <v>0</v>
      </c>
      <c r="R246" s="238"/>
      <c r="S246" s="238" t="s">
        <v>154</v>
      </c>
      <c r="T246" s="239" t="s">
        <v>144</v>
      </c>
      <c r="U246" s="220">
        <v>0</v>
      </c>
      <c r="V246" s="220">
        <f>ROUND(E246*U246,2)</f>
        <v>0</v>
      </c>
      <c r="W246" s="220"/>
      <c r="X246" s="220" t="s">
        <v>565</v>
      </c>
      <c r="Y246" s="211"/>
      <c r="Z246" s="211"/>
      <c r="AA246" s="211"/>
      <c r="AB246" s="211"/>
      <c r="AC246" s="211"/>
      <c r="AD246" s="211"/>
      <c r="AE246" s="211"/>
      <c r="AF246" s="211"/>
      <c r="AG246" s="211" t="s">
        <v>675</v>
      </c>
      <c r="AH246" s="211"/>
      <c r="AI246" s="211"/>
      <c r="AJ246" s="211"/>
      <c r="AK246" s="211"/>
      <c r="AL246" s="211"/>
      <c r="AM246" s="211"/>
      <c r="AN246" s="211"/>
      <c r="AO246" s="211"/>
      <c r="AP246" s="211"/>
      <c r="AQ246" s="211"/>
      <c r="AR246" s="211"/>
      <c r="AS246" s="211"/>
      <c r="AT246" s="211"/>
      <c r="AU246" s="211"/>
      <c r="AV246" s="211"/>
      <c r="AW246" s="211"/>
      <c r="AX246" s="211"/>
      <c r="AY246" s="211"/>
      <c r="AZ246" s="211"/>
      <c r="BA246" s="211"/>
      <c r="BB246" s="211"/>
      <c r="BC246" s="211"/>
      <c r="BD246" s="211"/>
      <c r="BE246" s="211"/>
      <c r="BF246" s="211"/>
      <c r="BG246" s="211"/>
      <c r="BH246" s="211"/>
    </row>
    <row r="247" spans="1:60" outlineLevel="1" x14ac:dyDescent="0.2">
      <c r="A247" s="218"/>
      <c r="B247" s="219"/>
      <c r="C247" s="252" t="s">
        <v>709</v>
      </c>
      <c r="D247" s="224"/>
      <c r="E247" s="225"/>
      <c r="F247" s="220"/>
      <c r="G247" s="220"/>
      <c r="H247" s="220"/>
      <c r="I247" s="220"/>
      <c r="J247" s="220"/>
      <c r="K247" s="220"/>
      <c r="L247" s="220"/>
      <c r="M247" s="220"/>
      <c r="N247" s="220"/>
      <c r="O247" s="220"/>
      <c r="P247" s="220"/>
      <c r="Q247" s="220"/>
      <c r="R247" s="220"/>
      <c r="S247" s="220"/>
      <c r="T247" s="220"/>
      <c r="U247" s="220"/>
      <c r="V247" s="220"/>
      <c r="W247" s="220"/>
      <c r="X247" s="220"/>
      <c r="Y247" s="211"/>
      <c r="Z247" s="211"/>
      <c r="AA247" s="211"/>
      <c r="AB247" s="211"/>
      <c r="AC247" s="211"/>
      <c r="AD247" s="211"/>
      <c r="AE247" s="211"/>
      <c r="AF247" s="211"/>
      <c r="AG247" s="211" t="s">
        <v>176</v>
      </c>
      <c r="AH247" s="211">
        <v>0</v>
      </c>
      <c r="AI247" s="211"/>
      <c r="AJ247" s="211"/>
      <c r="AK247" s="211"/>
      <c r="AL247" s="211"/>
      <c r="AM247" s="211"/>
      <c r="AN247" s="211"/>
      <c r="AO247" s="211"/>
      <c r="AP247" s="211"/>
      <c r="AQ247" s="211"/>
      <c r="AR247" s="211"/>
      <c r="AS247" s="211"/>
      <c r="AT247" s="211"/>
      <c r="AU247" s="211"/>
      <c r="AV247" s="211"/>
      <c r="AW247" s="211"/>
      <c r="AX247" s="211"/>
      <c r="AY247" s="211"/>
      <c r="AZ247" s="211"/>
      <c r="BA247" s="211"/>
      <c r="BB247" s="211"/>
      <c r="BC247" s="211"/>
      <c r="BD247" s="211"/>
      <c r="BE247" s="211"/>
      <c r="BF247" s="211"/>
      <c r="BG247" s="211"/>
      <c r="BH247" s="211"/>
    </row>
    <row r="248" spans="1:60" outlineLevel="1" x14ac:dyDescent="0.2">
      <c r="A248" s="218"/>
      <c r="B248" s="219"/>
      <c r="C248" s="252" t="s">
        <v>710</v>
      </c>
      <c r="D248" s="224"/>
      <c r="E248" s="225"/>
      <c r="F248" s="220"/>
      <c r="G248" s="220"/>
      <c r="H248" s="220"/>
      <c r="I248" s="220"/>
      <c r="J248" s="220"/>
      <c r="K248" s="220"/>
      <c r="L248" s="220"/>
      <c r="M248" s="220"/>
      <c r="N248" s="220"/>
      <c r="O248" s="220"/>
      <c r="P248" s="220"/>
      <c r="Q248" s="220"/>
      <c r="R248" s="220"/>
      <c r="S248" s="220"/>
      <c r="T248" s="220"/>
      <c r="U248" s="220"/>
      <c r="V248" s="220"/>
      <c r="W248" s="220"/>
      <c r="X248" s="220"/>
      <c r="Y248" s="211"/>
      <c r="Z248" s="211"/>
      <c r="AA248" s="211"/>
      <c r="AB248" s="211"/>
      <c r="AC248" s="211"/>
      <c r="AD248" s="211"/>
      <c r="AE248" s="211"/>
      <c r="AF248" s="211"/>
      <c r="AG248" s="211" t="s">
        <v>176</v>
      </c>
      <c r="AH248" s="211">
        <v>0</v>
      </c>
      <c r="AI248" s="211"/>
      <c r="AJ248" s="211"/>
      <c r="AK248" s="211"/>
      <c r="AL248" s="211"/>
      <c r="AM248" s="211"/>
      <c r="AN248" s="211"/>
      <c r="AO248" s="211"/>
      <c r="AP248" s="211"/>
      <c r="AQ248" s="211"/>
      <c r="AR248" s="211"/>
      <c r="AS248" s="211"/>
      <c r="AT248" s="211"/>
      <c r="AU248" s="211"/>
      <c r="AV248" s="211"/>
      <c r="AW248" s="211"/>
      <c r="AX248" s="211"/>
      <c r="AY248" s="211"/>
      <c r="AZ248" s="211"/>
      <c r="BA248" s="211"/>
      <c r="BB248" s="211"/>
      <c r="BC248" s="211"/>
      <c r="BD248" s="211"/>
      <c r="BE248" s="211"/>
      <c r="BF248" s="211"/>
      <c r="BG248" s="211"/>
      <c r="BH248" s="211"/>
    </row>
    <row r="249" spans="1:60" outlineLevel="1" x14ac:dyDescent="0.2">
      <c r="A249" s="218"/>
      <c r="B249" s="219"/>
      <c r="C249" s="252" t="s">
        <v>711</v>
      </c>
      <c r="D249" s="224"/>
      <c r="E249" s="225">
        <v>2.6</v>
      </c>
      <c r="F249" s="220"/>
      <c r="G249" s="220"/>
      <c r="H249" s="220"/>
      <c r="I249" s="220"/>
      <c r="J249" s="220"/>
      <c r="K249" s="220"/>
      <c r="L249" s="220"/>
      <c r="M249" s="220"/>
      <c r="N249" s="220"/>
      <c r="O249" s="220"/>
      <c r="P249" s="220"/>
      <c r="Q249" s="220"/>
      <c r="R249" s="220"/>
      <c r="S249" s="220"/>
      <c r="T249" s="220"/>
      <c r="U249" s="220"/>
      <c r="V249" s="220"/>
      <c r="W249" s="220"/>
      <c r="X249" s="220"/>
      <c r="Y249" s="211"/>
      <c r="Z249" s="211"/>
      <c r="AA249" s="211"/>
      <c r="AB249" s="211"/>
      <c r="AC249" s="211"/>
      <c r="AD249" s="211"/>
      <c r="AE249" s="211"/>
      <c r="AF249" s="211"/>
      <c r="AG249" s="211" t="s">
        <v>176</v>
      </c>
      <c r="AH249" s="211">
        <v>0</v>
      </c>
      <c r="AI249" s="211"/>
      <c r="AJ249" s="211"/>
      <c r="AK249" s="211"/>
      <c r="AL249" s="211"/>
      <c r="AM249" s="211"/>
      <c r="AN249" s="211"/>
      <c r="AO249" s="211"/>
      <c r="AP249" s="211"/>
      <c r="AQ249" s="211"/>
      <c r="AR249" s="211"/>
      <c r="AS249" s="211"/>
      <c r="AT249" s="211"/>
      <c r="AU249" s="211"/>
      <c r="AV249" s="211"/>
      <c r="AW249" s="211"/>
      <c r="AX249" s="211"/>
      <c r="AY249" s="211"/>
      <c r="AZ249" s="211"/>
      <c r="BA249" s="211"/>
      <c r="BB249" s="211"/>
      <c r="BC249" s="211"/>
      <c r="BD249" s="211"/>
      <c r="BE249" s="211"/>
      <c r="BF249" s="211"/>
      <c r="BG249" s="211"/>
      <c r="BH249" s="211"/>
    </row>
    <row r="250" spans="1:60" outlineLevel="1" x14ac:dyDescent="0.2">
      <c r="A250" s="218"/>
      <c r="B250" s="219"/>
      <c r="C250" s="250"/>
      <c r="D250" s="242"/>
      <c r="E250" s="242"/>
      <c r="F250" s="242"/>
      <c r="G250" s="242"/>
      <c r="H250" s="220"/>
      <c r="I250" s="220"/>
      <c r="J250" s="220"/>
      <c r="K250" s="220"/>
      <c r="L250" s="220"/>
      <c r="M250" s="220"/>
      <c r="N250" s="220"/>
      <c r="O250" s="220"/>
      <c r="P250" s="220"/>
      <c r="Q250" s="220"/>
      <c r="R250" s="220"/>
      <c r="S250" s="220"/>
      <c r="T250" s="220"/>
      <c r="U250" s="220"/>
      <c r="V250" s="220"/>
      <c r="W250" s="220"/>
      <c r="X250" s="220"/>
      <c r="Y250" s="211"/>
      <c r="Z250" s="211"/>
      <c r="AA250" s="211"/>
      <c r="AB250" s="211"/>
      <c r="AC250" s="211"/>
      <c r="AD250" s="211"/>
      <c r="AE250" s="211"/>
      <c r="AF250" s="211"/>
      <c r="AG250" s="211" t="s">
        <v>151</v>
      </c>
      <c r="AH250" s="211"/>
      <c r="AI250" s="211"/>
      <c r="AJ250" s="211"/>
      <c r="AK250" s="211"/>
      <c r="AL250" s="211"/>
      <c r="AM250" s="211"/>
      <c r="AN250" s="211"/>
      <c r="AO250" s="211"/>
      <c r="AP250" s="211"/>
      <c r="AQ250" s="211"/>
      <c r="AR250" s="211"/>
      <c r="AS250" s="211"/>
      <c r="AT250" s="211"/>
      <c r="AU250" s="211"/>
      <c r="AV250" s="211"/>
      <c r="AW250" s="211"/>
      <c r="AX250" s="211"/>
      <c r="AY250" s="211"/>
      <c r="AZ250" s="211"/>
      <c r="BA250" s="211"/>
      <c r="BB250" s="211"/>
      <c r="BC250" s="211"/>
      <c r="BD250" s="211"/>
      <c r="BE250" s="211"/>
      <c r="BF250" s="211"/>
      <c r="BG250" s="211"/>
      <c r="BH250" s="211"/>
    </row>
    <row r="251" spans="1:60" outlineLevel="1" x14ac:dyDescent="0.2">
      <c r="A251" s="233">
        <v>46</v>
      </c>
      <c r="B251" s="234" t="s">
        <v>712</v>
      </c>
      <c r="C251" s="247" t="s">
        <v>713</v>
      </c>
      <c r="D251" s="235" t="s">
        <v>245</v>
      </c>
      <c r="E251" s="236">
        <v>5.75</v>
      </c>
      <c r="F251" s="237">
        <v>500</v>
      </c>
      <c r="G251" s="238">
        <f>ROUND(E251*F251,2)</f>
        <v>2875</v>
      </c>
      <c r="H251" s="237">
        <v>500</v>
      </c>
      <c r="I251" s="238">
        <f>ROUND(E251*H251,2)</f>
        <v>2875</v>
      </c>
      <c r="J251" s="237">
        <v>0</v>
      </c>
      <c r="K251" s="238">
        <f>ROUND(E251*J251,2)</f>
        <v>0</v>
      </c>
      <c r="L251" s="238">
        <v>21</v>
      </c>
      <c r="M251" s="238">
        <f>G251*(1+L251/100)</f>
        <v>3478.75</v>
      </c>
      <c r="N251" s="238">
        <v>1.6</v>
      </c>
      <c r="O251" s="238">
        <f>ROUND(E251*N251,2)</f>
        <v>9.1999999999999993</v>
      </c>
      <c r="P251" s="238">
        <v>0</v>
      </c>
      <c r="Q251" s="238">
        <f>ROUND(E251*P251,2)</f>
        <v>0</v>
      </c>
      <c r="R251" s="238"/>
      <c r="S251" s="238" t="s">
        <v>154</v>
      </c>
      <c r="T251" s="239" t="s">
        <v>144</v>
      </c>
      <c r="U251" s="220">
        <v>0</v>
      </c>
      <c r="V251" s="220">
        <f>ROUND(E251*U251,2)</f>
        <v>0</v>
      </c>
      <c r="W251" s="220"/>
      <c r="X251" s="220" t="s">
        <v>565</v>
      </c>
      <c r="Y251" s="211"/>
      <c r="Z251" s="211"/>
      <c r="AA251" s="211"/>
      <c r="AB251" s="211"/>
      <c r="AC251" s="211"/>
      <c r="AD251" s="211"/>
      <c r="AE251" s="211"/>
      <c r="AF251" s="211"/>
      <c r="AG251" s="211" t="s">
        <v>675</v>
      </c>
      <c r="AH251" s="211"/>
      <c r="AI251" s="211"/>
      <c r="AJ251" s="211"/>
      <c r="AK251" s="211"/>
      <c r="AL251" s="211"/>
      <c r="AM251" s="211"/>
      <c r="AN251" s="211"/>
      <c r="AO251" s="211"/>
      <c r="AP251" s="211"/>
      <c r="AQ251" s="211"/>
      <c r="AR251" s="211"/>
      <c r="AS251" s="211"/>
      <c r="AT251" s="211"/>
      <c r="AU251" s="211"/>
      <c r="AV251" s="211"/>
      <c r="AW251" s="211"/>
      <c r="AX251" s="211"/>
      <c r="AY251" s="211"/>
      <c r="AZ251" s="211"/>
      <c r="BA251" s="211"/>
      <c r="BB251" s="211"/>
      <c r="BC251" s="211"/>
      <c r="BD251" s="211"/>
      <c r="BE251" s="211"/>
      <c r="BF251" s="211"/>
      <c r="BG251" s="211"/>
      <c r="BH251" s="211"/>
    </row>
    <row r="252" spans="1:60" outlineLevel="1" x14ac:dyDescent="0.2">
      <c r="A252" s="218"/>
      <c r="B252" s="219"/>
      <c r="C252" s="252" t="s">
        <v>714</v>
      </c>
      <c r="D252" s="224"/>
      <c r="E252" s="225"/>
      <c r="F252" s="220"/>
      <c r="G252" s="220"/>
      <c r="H252" s="220"/>
      <c r="I252" s="220"/>
      <c r="J252" s="220"/>
      <c r="K252" s="220"/>
      <c r="L252" s="220"/>
      <c r="M252" s="220"/>
      <c r="N252" s="220"/>
      <c r="O252" s="220"/>
      <c r="P252" s="220"/>
      <c r="Q252" s="220"/>
      <c r="R252" s="220"/>
      <c r="S252" s="220"/>
      <c r="T252" s="220"/>
      <c r="U252" s="220"/>
      <c r="V252" s="220"/>
      <c r="W252" s="220"/>
      <c r="X252" s="220"/>
      <c r="Y252" s="211"/>
      <c r="Z252" s="211"/>
      <c r="AA252" s="211"/>
      <c r="AB252" s="211"/>
      <c r="AC252" s="211"/>
      <c r="AD252" s="211"/>
      <c r="AE252" s="211"/>
      <c r="AF252" s="211"/>
      <c r="AG252" s="211" t="s">
        <v>176</v>
      </c>
      <c r="AH252" s="211">
        <v>0</v>
      </c>
      <c r="AI252" s="211"/>
      <c r="AJ252" s="211"/>
      <c r="AK252" s="211"/>
      <c r="AL252" s="211"/>
      <c r="AM252" s="211"/>
      <c r="AN252" s="211"/>
      <c r="AO252" s="211"/>
      <c r="AP252" s="211"/>
      <c r="AQ252" s="211"/>
      <c r="AR252" s="211"/>
      <c r="AS252" s="211"/>
      <c r="AT252" s="211"/>
      <c r="AU252" s="211"/>
      <c r="AV252" s="211"/>
      <c r="AW252" s="211"/>
      <c r="AX252" s="211"/>
      <c r="AY252" s="211"/>
      <c r="AZ252" s="211"/>
      <c r="BA252" s="211"/>
      <c r="BB252" s="211"/>
      <c r="BC252" s="211"/>
      <c r="BD252" s="211"/>
      <c r="BE252" s="211"/>
      <c r="BF252" s="211"/>
      <c r="BG252" s="211"/>
      <c r="BH252" s="211"/>
    </row>
    <row r="253" spans="1:60" outlineLevel="1" x14ac:dyDescent="0.2">
      <c r="A253" s="218"/>
      <c r="B253" s="219"/>
      <c r="C253" s="252" t="s">
        <v>715</v>
      </c>
      <c r="D253" s="224"/>
      <c r="E253" s="225"/>
      <c r="F253" s="220"/>
      <c r="G253" s="220"/>
      <c r="H253" s="220"/>
      <c r="I253" s="220"/>
      <c r="J253" s="220"/>
      <c r="K253" s="220"/>
      <c r="L253" s="220"/>
      <c r="M253" s="220"/>
      <c r="N253" s="220"/>
      <c r="O253" s="220"/>
      <c r="P253" s="220"/>
      <c r="Q253" s="220"/>
      <c r="R253" s="220"/>
      <c r="S253" s="220"/>
      <c r="T253" s="220"/>
      <c r="U253" s="220"/>
      <c r="V253" s="220"/>
      <c r="W253" s="220"/>
      <c r="X253" s="220"/>
      <c r="Y253" s="211"/>
      <c r="Z253" s="211"/>
      <c r="AA253" s="211"/>
      <c r="AB253" s="211"/>
      <c r="AC253" s="211"/>
      <c r="AD253" s="211"/>
      <c r="AE253" s="211"/>
      <c r="AF253" s="211"/>
      <c r="AG253" s="211" t="s">
        <v>176</v>
      </c>
      <c r="AH253" s="211">
        <v>0</v>
      </c>
      <c r="AI253" s="211"/>
      <c r="AJ253" s="211"/>
      <c r="AK253" s="211"/>
      <c r="AL253" s="211"/>
      <c r="AM253" s="211"/>
      <c r="AN253" s="211"/>
      <c r="AO253" s="211"/>
      <c r="AP253" s="211"/>
      <c r="AQ253" s="211"/>
      <c r="AR253" s="211"/>
      <c r="AS253" s="211"/>
      <c r="AT253" s="211"/>
      <c r="AU253" s="211"/>
      <c r="AV253" s="211"/>
      <c r="AW253" s="211"/>
      <c r="AX253" s="211"/>
      <c r="AY253" s="211"/>
      <c r="AZ253" s="211"/>
      <c r="BA253" s="211"/>
      <c r="BB253" s="211"/>
      <c r="BC253" s="211"/>
      <c r="BD253" s="211"/>
      <c r="BE253" s="211"/>
      <c r="BF253" s="211"/>
      <c r="BG253" s="211"/>
      <c r="BH253" s="211"/>
    </row>
    <row r="254" spans="1:60" outlineLevel="1" x14ac:dyDescent="0.2">
      <c r="A254" s="218"/>
      <c r="B254" s="219"/>
      <c r="C254" s="252" t="s">
        <v>716</v>
      </c>
      <c r="D254" s="224"/>
      <c r="E254" s="225">
        <v>5.75</v>
      </c>
      <c r="F254" s="220"/>
      <c r="G254" s="220"/>
      <c r="H254" s="220"/>
      <c r="I254" s="220"/>
      <c r="J254" s="220"/>
      <c r="K254" s="220"/>
      <c r="L254" s="220"/>
      <c r="M254" s="220"/>
      <c r="N254" s="220"/>
      <c r="O254" s="220"/>
      <c r="P254" s="220"/>
      <c r="Q254" s="220"/>
      <c r="R254" s="220"/>
      <c r="S254" s="220"/>
      <c r="T254" s="220"/>
      <c r="U254" s="220"/>
      <c r="V254" s="220"/>
      <c r="W254" s="220"/>
      <c r="X254" s="220"/>
      <c r="Y254" s="211"/>
      <c r="Z254" s="211"/>
      <c r="AA254" s="211"/>
      <c r="AB254" s="211"/>
      <c r="AC254" s="211"/>
      <c r="AD254" s="211"/>
      <c r="AE254" s="211"/>
      <c r="AF254" s="211"/>
      <c r="AG254" s="211" t="s">
        <v>176</v>
      </c>
      <c r="AH254" s="211">
        <v>0</v>
      </c>
      <c r="AI254" s="211"/>
      <c r="AJ254" s="211"/>
      <c r="AK254" s="211"/>
      <c r="AL254" s="211"/>
      <c r="AM254" s="211"/>
      <c r="AN254" s="211"/>
      <c r="AO254" s="211"/>
      <c r="AP254" s="211"/>
      <c r="AQ254" s="211"/>
      <c r="AR254" s="211"/>
      <c r="AS254" s="211"/>
      <c r="AT254" s="211"/>
      <c r="AU254" s="211"/>
      <c r="AV254" s="211"/>
      <c r="AW254" s="211"/>
      <c r="AX254" s="211"/>
      <c r="AY254" s="211"/>
      <c r="AZ254" s="211"/>
      <c r="BA254" s="211"/>
      <c r="BB254" s="211"/>
      <c r="BC254" s="211"/>
      <c r="BD254" s="211"/>
      <c r="BE254" s="211"/>
      <c r="BF254" s="211"/>
      <c r="BG254" s="211"/>
      <c r="BH254" s="211"/>
    </row>
    <row r="255" spans="1:60" outlineLevel="1" x14ac:dyDescent="0.2">
      <c r="A255" s="218"/>
      <c r="B255" s="219"/>
      <c r="C255" s="250"/>
      <c r="D255" s="242"/>
      <c r="E255" s="242"/>
      <c r="F255" s="242"/>
      <c r="G255" s="242"/>
      <c r="H255" s="220"/>
      <c r="I255" s="220"/>
      <c r="J255" s="220"/>
      <c r="K255" s="220"/>
      <c r="L255" s="220"/>
      <c r="M255" s="220"/>
      <c r="N255" s="220"/>
      <c r="O255" s="220"/>
      <c r="P255" s="220"/>
      <c r="Q255" s="220"/>
      <c r="R255" s="220"/>
      <c r="S255" s="220"/>
      <c r="T255" s="220"/>
      <c r="U255" s="220"/>
      <c r="V255" s="220"/>
      <c r="W255" s="220"/>
      <c r="X255" s="220"/>
      <c r="Y255" s="211"/>
      <c r="Z255" s="211"/>
      <c r="AA255" s="211"/>
      <c r="AB255" s="211"/>
      <c r="AC255" s="211"/>
      <c r="AD255" s="211"/>
      <c r="AE255" s="211"/>
      <c r="AF255" s="211"/>
      <c r="AG255" s="211" t="s">
        <v>151</v>
      </c>
      <c r="AH255" s="211"/>
      <c r="AI255" s="211"/>
      <c r="AJ255" s="211"/>
      <c r="AK255" s="211"/>
      <c r="AL255" s="211"/>
      <c r="AM255" s="211"/>
      <c r="AN255" s="211"/>
      <c r="AO255" s="211"/>
      <c r="AP255" s="211"/>
      <c r="AQ255" s="211"/>
      <c r="AR255" s="211"/>
      <c r="AS255" s="211"/>
      <c r="AT255" s="211"/>
      <c r="AU255" s="211"/>
      <c r="AV255" s="211"/>
      <c r="AW255" s="211"/>
      <c r="AX255" s="211"/>
      <c r="AY255" s="211"/>
      <c r="AZ255" s="211"/>
      <c r="BA255" s="211"/>
      <c r="BB255" s="211"/>
      <c r="BC255" s="211"/>
      <c r="BD255" s="211"/>
      <c r="BE255" s="211"/>
      <c r="BF255" s="211"/>
      <c r="BG255" s="211"/>
      <c r="BH255" s="211"/>
    </row>
    <row r="256" spans="1:60" outlineLevel="1" x14ac:dyDescent="0.2">
      <c r="A256" s="233">
        <v>47</v>
      </c>
      <c r="B256" s="234" t="s">
        <v>717</v>
      </c>
      <c r="C256" s="247" t="s">
        <v>718</v>
      </c>
      <c r="D256" s="235" t="s">
        <v>719</v>
      </c>
      <c r="E256" s="236">
        <v>1.38</v>
      </c>
      <c r="F256" s="237">
        <v>875.5</v>
      </c>
      <c r="G256" s="238">
        <f>ROUND(E256*F256,2)</f>
        <v>1208.19</v>
      </c>
      <c r="H256" s="237">
        <v>875.5</v>
      </c>
      <c r="I256" s="238">
        <f>ROUND(E256*H256,2)</f>
        <v>1208.19</v>
      </c>
      <c r="J256" s="237">
        <v>0</v>
      </c>
      <c r="K256" s="238">
        <f>ROUND(E256*J256,2)</f>
        <v>0</v>
      </c>
      <c r="L256" s="238">
        <v>21</v>
      </c>
      <c r="M256" s="238">
        <f>G256*(1+L256/100)</f>
        <v>1461.9099000000001</v>
      </c>
      <c r="N256" s="238">
        <v>1E-3</v>
      </c>
      <c r="O256" s="238">
        <f>ROUND(E256*N256,2)</f>
        <v>0</v>
      </c>
      <c r="P256" s="238">
        <v>0</v>
      </c>
      <c r="Q256" s="238">
        <f>ROUND(E256*P256,2)</f>
        <v>0</v>
      </c>
      <c r="R256" s="238"/>
      <c r="S256" s="238" t="s">
        <v>154</v>
      </c>
      <c r="T256" s="239" t="s">
        <v>144</v>
      </c>
      <c r="U256" s="220">
        <v>0</v>
      </c>
      <c r="V256" s="220">
        <f>ROUND(E256*U256,2)</f>
        <v>0</v>
      </c>
      <c r="W256" s="220"/>
      <c r="X256" s="220" t="s">
        <v>565</v>
      </c>
      <c r="Y256" s="211"/>
      <c r="Z256" s="211"/>
      <c r="AA256" s="211"/>
      <c r="AB256" s="211"/>
      <c r="AC256" s="211"/>
      <c r="AD256" s="211"/>
      <c r="AE256" s="211"/>
      <c r="AF256" s="211"/>
      <c r="AG256" s="211" t="s">
        <v>675</v>
      </c>
      <c r="AH256" s="211"/>
      <c r="AI256" s="211"/>
      <c r="AJ256" s="211"/>
      <c r="AK256" s="211"/>
      <c r="AL256" s="211"/>
      <c r="AM256" s="211"/>
      <c r="AN256" s="211"/>
      <c r="AO256" s="211"/>
      <c r="AP256" s="211"/>
      <c r="AQ256" s="211"/>
      <c r="AR256" s="211"/>
      <c r="AS256" s="211"/>
      <c r="AT256" s="211"/>
      <c r="AU256" s="211"/>
      <c r="AV256" s="211"/>
      <c r="AW256" s="211"/>
      <c r="AX256" s="211"/>
      <c r="AY256" s="211"/>
      <c r="AZ256" s="211"/>
      <c r="BA256" s="211"/>
      <c r="BB256" s="211"/>
      <c r="BC256" s="211"/>
      <c r="BD256" s="211"/>
      <c r="BE256" s="211"/>
      <c r="BF256" s="211"/>
      <c r="BG256" s="211"/>
      <c r="BH256" s="211"/>
    </row>
    <row r="257" spans="1:60" outlineLevel="1" x14ac:dyDescent="0.2">
      <c r="A257" s="218"/>
      <c r="B257" s="219"/>
      <c r="C257" s="252" t="s">
        <v>720</v>
      </c>
      <c r="D257" s="224"/>
      <c r="E257" s="225"/>
      <c r="F257" s="220"/>
      <c r="G257" s="220"/>
      <c r="H257" s="220"/>
      <c r="I257" s="220"/>
      <c r="J257" s="220"/>
      <c r="K257" s="220"/>
      <c r="L257" s="220"/>
      <c r="M257" s="220"/>
      <c r="N257" s="220"/>
      <c r="O257" s="220"/>
      <c r="P257" s="220"/>
      <c r="Q257" s="220"/>
      <c r="R257" s="220"/>
      <c r="S257" s="220"/>
      <c r="T257" s="220"/>
      <c r="U257" s="220"/>
      <c r="V257" s="220"/>
      <c r="W257" s="220"/>
      <c r="X257" s="220"/>
      <c r="Y257" s="211"/>
      <c r="Z257" s="211"/>
      <c r="AA257" s="211"/>
      <c r="AB257" s="211"/>
      <c r="AC257" s="211"/>
      <c r="AD257" s="211"/>
      <c r="AE257" s="211"/>
      <c r="AF257" s="211"/>
      <c r="AG257" s="211" t="s">
        <v>176</v>
      </c>
      <c r="AH257" s="211">
        <v>0</v>
      </c>
      <c r="AI257" s="211"/>
      <c r="AJ257" s="211"/>
      <c r="AK257" s="211"/>
      <c r="AL257" s="211"/>
      <c r="AM257" s="211"/>
      <c r="AN257" s="211"/>
      <c r="AO257" s="211"/>
      <c r="AP257" s="211"/>
      <c r="AQ257" s="211"/>
      <c r="AR257" s="211"/>
      <c r="AS257" s="211"/>
      <c r="AT257" s="211"/>
      <c r="AU257" s="211"/>
      <c r="AV257" s="211"/>
      <c r="AW257" s="211"/>
      <c r="AX257" s="211"/>
      <c r="AY257" s="211"/>
      <c r="AZ257" s="211"/>
      <c r="BA257" s="211"/>
      <c r="BB257" s="211"/>
      <c r="BC257" s="211"/>
      <c r="BD257" s="211"/>
      <c r="BE257" s="211"/>
      <c r="BF257" s="211"/>
      <c r="BG257" s="211"/>
      <c r="BH257" s="211"/>
    </row>
    <row r="258" spans="1:60" outlineLevel="1" x14ac:dyDescent="0.2">
      <c r="A258" s="218"/>
      <c r="B258" s="219"/>
      <c r="C258" s="252" t="s">
        <v>721</v>
      </c>
      <c r="D258" s="224"/>
      <c r="E258" s="225"/>
      <c r="F258" s="220"/>
      <c r="G258" s="220"/>
      <c r="H258" s="220"/>
      <c r="I258" s="220"/>
      <c r="J258" s="220"/>
      <c r="K258" s="220"/>
      <c r="L258" s="220"/>
      <c r="M258" s="220"/>
      <c r="N258" s="220"/>
      <c r="O258" s="220"/>
      <c r="P258" s="220"/>
      <c r="Q258" s="220"/>
      <c r="R258" s="220"/>
      <c r="S258" s="220"/>
      <c r="T258" s="220"/>
      <c r="U258" s="220"/>
      <c r="V258" s="220"/>
      <c r="W258" s="220"/>
      <c r="X258" s="220"/>
      <c r="Y258" s="211"/>
      <c r="Z258" s="211"/>
      <c r="AA258" s="211"/>
      <c r="AB258" s="211"/>
      <c r="AC258" s="211"/>
      <c r="AD258" s="211"/>
      <c r="AE258" s="211"/>
      <c r="AF258" s="211"/>
      <c r="AG258" s="211" t="s">
        <v>176</v>
      </c>
      <c r="AH258" s="211">
        <v>0</v>
      </c>
      <c r="AI258" s="211"/>
      <c r="AJ258" s="211"/>
      <c r="AK258" s="211"/>
      <c r="AL258" s="211"/>
      <c r="AM258" s="211"/>
      <c r="AN258" s="211"/>
      <c r="AO258" s="211"/>
      <c r="AP258" s="211"/>
      <c r="AQ258" s="211"/>
      <c r="AR258" s="211"/>
      <c r="AS258" s="211"/>
      <c r="AT258" s="211"/>
      <c r="AU258" s="211"/>
      <c r="AV258" s="211"/>
      <c r="AW258" s="211"/>
      <c r="AX258" s="211"/>
      <c r="AY258" s="211"/>
      <c r="AZ258" s="211"/>
      <c r="BA258" s="211"/>
      <c r="BB258" s="211"/>
      <c r="BC258" s="211"/>
      <c r="BD258" s="211"/>
      <c r="BE258" s="211"/>
      <c r="BF258" s="211"/>
      <c r="BG258" s="211"/>
      <c r="BH258" s="211"/>
    </row>
    <row r="259" spans="1:60" outlineLevel="1" x14ac:dyDescent="0.2">
      <c r="A259" s="218"/>
      <c r="B259" s="219"/>
      <c r="C259" s="252" t="s">
        <v>722</v>
      </c>
      <c r="D259" s="224"/>
      <c r="E259" s="225"/>
      <c r="F259" s="220"/>
      <c r="G259" s="220"/>
      <c r="H259" s="220"/>
      <c r="I259" s="220"/>
      <c r="J259" s="220"/>
      <c r="K259" s="220"/>
      <c r="L259" s="220"/>
      <c r="M259" s="220"/>
      <c r="N259" s="220"/>
      <c r="O259" s="220"/>
      <c r="P259" s="220"/>
      <c r="Q259" s="220"/>
      <c r="R259" s="220"/>
      <c r="S259" s="220"/>
      <c r="T259" s="220"/>
      <c r="U259" s="220"/>
      <c r="V259" s="220"/>
      <c r="W259" s="220"/>
      <c r="X259" s="220"/>
      <c r="Y259" s="211"/>
      <c r="Z259" s="211"/>
      <c r="AA259" s="211"/>
      <c r="AB259" s="211"/>
      <c r="AC259" s="211"/>
      <c r="AD259" s="211"/>
      <c r="AE259" s="211"/>
      <c r="AF259" s="211"/>
      <c r="AG259" s="211" t="s">
        <v>176</v>
      </c>
      <c r="AH259" s="211">
        <v>0</v>
      </c>
      <c r="AI259" s="211"/>
      <c r="AJ259" s="211"/>
      <c r="AK259" s="211"/>
      <c r="AL259" s="211"/>
      <c r="AM259" s="211"/>
      <c r="AN259" s="211"/>
      <c r="AO259" s="211"/>
      <c r="AP259" s="211"/>
      <c r="AQ259" s="211"/>
      <c r="AR259" s="211"/>
      <c r="AS259" s="211"/>
      <c r="AT259" s="211"/>
      <c r="AU259" s="211"/>
      <c r="AV259" s="211"/>
      <c r="AW259" s="211"/>
      <c r="AX259" s="211"/>
      <c r="AY259" s="211"/>
      <c r="AZ259" s="211"/>
      <c r="BA259" s="211"/>
      <c r="BB259" s="211"/>
      <c r="BC259" s="211"/>
      <c r="BD259" s="211"/>
      <c r="BE259" s="211"/>
      <c r="BF259" s="211"/>
      <c r="BG259" s="211"/>
      <c r="BH259" s="211"/>
    </row>
    <row r="260" spans="1:60" outlineLevel="1" x14ac:dyDescent="0.2">
      <c r="A260" s="218"/>
      <c r="B260" s="219"/>
      <c r="C260" s="252" t="s">
        <v>688</v>
      </c>
      <c r="D260" s="224"/>
      <c r="E260" s="225"/>
      <c r="F260" s="220"/>
      <c r="G260" s="220"/>
      <c r="H260" s="220"/>
      <c r="I260" s="220"/>
      <c r="J260" s="220"/>
      <c r="K260" s="220"/>
      <c r="L260" s="220"/>
      <c r="M260" s="220"/>
      <c r="N260" s="220"/>
      <c r="O260" s="220"/>
      <c r="P260" s="220"/>
      <c r="Q260" s="220"/>
      <c r="R260" s="220"/>
      <c r="S260" s="220"/>
      <c r="T260" s="220"/>
      <c r="U260" s="220"/>
      <c r="V260" s="220"/>
      <c r="W260" s="220"/>
      <c r="X260" s="220"/>
      <c r="Y260" s="211"/>
      <c r="Z260" s="211"/>
      <c r="AA260" s="211"/>
      <c r="AB260" s="211"/>
      <c r="AC260" s="211"/>
      <c r="AD260" s="211"/>
      <c r="AE260" s="211"/>
      <c r="AF260" s="211"/>
      <c r="AG260" s="211" t="s">
        <v>176</v>
      </c>
      <c r="AH260" s="211">
        <v>0</v>
      </c>
      <c r="AI260" s="211"/>
      <c r="AJ260" s="211"/>
      <c r="AK260" s="211"/>
      <c r="AL260" s="211"/>
      <c r="AM260" s="211"/>
      <c r="AN260" s="211"/>
      <c r="AO260" s="211"/>
      <c r="AP260" s="211"/>
      <c r="AQ260" s="211"/>
      <c r="AR260" s="211"/>
      <c r="AS260" s="211"/>
      <c r="AT260" s="211"/>
      <c r="AU260" s="211"/>
      <c r="AV260" s="211"/>
      <c r="AW260" s="211"/>
      <c r="AX260" s="211"/>
      <c r="AY260" s="211"/>
      <c r="AZ260" s="211"/>
      <c r="BA260" s="211"/>
      <c r="BB260" s="211"/>
      <c r="BC260" s="211"/>
      <c r="BD260" s="211"/>
      <c r="BE260" s="211"/>
      <c r="BF260" s="211"/>
      <c r="BG260" s="211"/>
      <c r="BH260" s="211"/>
    </row>
    <row r="261" spans="1:60" outlineLevel="1" x14ac:dyDescent="0.2">
      <c r="A261" s="218"/>
      <c r="B261" s="219"/>
      <c r="C261" s="252" t="s">
        <v>723</v>
      </c>
      <c r="D261" s="224"/>
      <c r="E261" s="225"/>
      <c r="F261" s="220"/>
      <c r="G261" s="220"/>
      <c r="H261" s="220"/>
      <c r="I261" s="220"/>
      <c r="J261" s="220"/>
      <c r="K261" s="220"/>
      <c r="L261" s="220"/>
      <c r="M261" s="220"/>
      <c r="N261" s="220"/>
      <c r="O261" s="220"/>
      <c r="P261" s="220"/>
      <c r="Q261" s="220"/>
      <c r="R261" s="220"/>
      <c r="S261" s="220"/>
      <c r="T261" s="220"/>
      <c r="U261" s="220"/>
      <c r="V261" s="220"/>
      <c r="W261" s="220"/>
      <c r="X261" s="220"/>
      <c r="Y261" s="211"/>
      <c r="Z261" s="211"/>
      <c r="AA261" s="211"/>
      <c r="AB261" s="211"/>
      <c r="AC261" s="211"/>
      <c r="AD261" s="211"/>
      <c r="AE261" s="211"/>
      <c r="AF261" s="211"/>
      <c r="AG261" s="211" t="s">
        <v>176</v>
      </c>
      <c r="AH261" s="211">
        <v>0</v>
      </c>
      <c r="AI261" s="211"/>
      <c r="AJ261" s="211"/>
      <c r="AK261" s="211"/>
      <c r="AL261" s="211"/>
      <c r="AM261" s="211"/>
      <c r="AN261" s="211"/>
      <c r="AO261" s="211"/>
      <c r="AP261" s="211"/>
      <c r="AQ261" s="211"/>
      <c r="AR261" s="211"/>
      <c r="AS261" s="211"/>
      <c r="AT261" s="211"/>
      <c r="AU261" s="211"/>
      <c r="AV261" s="211"/>
      <c r="AW261" s="211"/>
      <c r="AX261" s="211"/>
      <c r="AY261" s="211"/>
      <c r="AZ261" s="211"/>
      <c r="BA261" s="211"/>
      <c r="BB261" s="211"/>
      <c r="BC261" s="211"/>
      <c r="BD261" s="211"/>
      <c r="BE261" s="211"/>
      <c r="BF261" s="211"/>
      <c r="BG261" s="211"/>
      <c r="BH261" s="211"/>
    </row>
    <row r="262" spans="1:60" outlineLevel="1" x14ac:dyDescent="0.2">
      <c r="A262" s="218"/>
      <c r="B262" s="219"/>
      <c r="C262" s="252" t="s">
        <v>724</v>
      </c>
      <c r="D262" s="224"/>
      <c r="E262" s="225">
        <v>1.38</v>
      </c>
      <c r="F262" s="220"/>
      <c r="G262" s="220"/>
      <c r="H262" s="220"/>
      <c r="I262" s="220"/>
      <c r="J262" s="220"/>
      <c r="K262" s="220"/>
      <c r="L262" s="220"/>
      <c r="M262" s="220"/>
      <c r="N262" s="220"/>
      <c r="O262" s="220"/>
      <c r="P262" s="220"/>
      <c r="Q262" s="220"/>
      <c r="R262" s="220"/>
      <c r="S262" s="220"/>
      <c r="T262" s="220"/>
      <c r="U262" s="220"/>
      <c r="V262" s="220"/>
      <c r="W262" s="220"/>
      <c r="X262" s="220"/>
      <c r="Y262" s="211"/>
      <c r="Z262" s="211"/>
      <c r="AA262" s="211"/>
      <c r="AB262" s="211"/>
      <c r="AC262" s="211"/>
      <c r="AD262" s="211"/>
      <c r="AE262" s="211"/>
      <c r="AF262" s="211"/>
      <c r="AG262" s="211" t="s">
        <v>176</v>
      </c>
      <c r="AH262" s="211">
        <v>0</v>
      </c>
      <c r="AI262" s="211"/>
      <c r="AJ262" s="211"/>
      <c r="AK262" s="211"/>
      <c r="AL262" s="211"/>
      <c r="AM262" s="211"/>
      <c r="AN262" s="211"/>
      <c r="AO262" s="211"/>
      <c r="AP262" s="211"/>
      <c r="AQ262" s="211"/>
      <c r="AR262" s="211"/>
      <c r="AS262" s="211"/>
      <c r="AT262" s="211"/>
      <c r="AU262" s="211"/>
      <c r="AV262" s="211"/>
      <c r="AW262" s="211"/>
      <c r="AX262" s="211"/>
      <c r="AY262" s="211"/>
      <c r="AZ262" s="211"/>
      <c r="BA262" s="211"/>
      <c r="BB262" s="211"/>
      <c r="BC262" s="211"/>
      <c r="BD262" s="211"/>
      <c r="BE262" s="211"/>
      <c r="BF262" s="211"/>
      <c r="BG262" s="211"/>
      <c r="BH262" s="211"/>
    </row>
    <row r="263" spans="1:60" outlineLevel="1" x14ac:dyDescent="0.2">
      <c r="A263" s="218"/>
      <c r="B263" s="219"/>
      <c r="C263" s="250"/>
      <c r="D263" s="242"/>
      <c r="E263" s="242"/>
      <c r="F263" s="242"/>
      <c r="G263" s="242"/>
      <c r="H263" s="220"/>
      <c r="I263" s="220"/>
      <c r="J263" s="220"/>
      <c r="K263" s="220"/>
      <c r="L263" s="220"/>
      <c r="M263" s="220"/>
      <c r="N263" s="220"/>
      <c r="O263" s="220"/>
      <c r="P263" s="220"/>
      <c r="Q263" s="220"/>
      <c r="R263" s="220"/>
      <c r="S263" s="220"/>
      <c r="T263" s="220"/>
      <c r="U263" s="220"/>
      <c r="V263" s="220"/>
      <c r="W263" s="220"/>
      <c r="X263" s="220"/>
      <c r="Y263" s="211"/>
      <c r="Z263" s="211"/>
      <c r="AA263" s="211"/>
      <c r="AB263" s="211"/>
      <c r="AC263" s="211"/>
      <c r="AD263" s="211"/>
      <c r="AE263" s="211"/>
      <c r="AF263" s="211"/>
      <c r="AG263" s="211" t="s">
        <v>151</v>
      </c>
      <c r="AH263" s="211"/>
      <c r="AI263" s="211"/>
      <c r="AJ263" s="211"/>
      <c r="AK263" s="211"/>
      <c r="AL263" s="211"/>
      <c r="AM263" s="211"/>
      <c r="AN263" s="211"/>
      <c r="AO263" s="211"/>
      <c r="AP263" s="211"/>
      <c r="AQ263" s="211"/>
      <c r="AR263" s="211"/>
      <c r="AS263" s="211"/>
      <c r="AT263" s="211"/>
      <c r="AU263" s="211"/>
      <c r="AV263" s="211"/>
      <c r="AW263" s="211"/>
      <c r="AX263" s="211"/>
      <c r="AY263" s="211"/>
      <c r="AZ263" s="211"/>
      <c r="BA263" s="211"/>
      <c r="BB263" s="211"/>
      <c r="BC263" s="211"/>
      <c r="BD263" s="211"/>
      <c r="BE263" s="211"/>
      <c r="BF263" s="211"/>
      <c r="BG263" s="211"/>
      <c r="BH263" s="211"/>
    </row>
    <row r="264" spans="1:60" x14ac:dyDescent="0.2">
      <c r="A264" s="227" t="s">
        <v>138</v>
      </c>
      <c r="B264" s="228" t="s">
        <v>86</v>
      </c>
      <c r="C264" s="246" t="s">
        <v>87</v>
      </c>
      <c r="D264" s="229"/>
      <c r="E264" s="230"/>
      <c r="F264" s="231"/>
      <c r="G264" s="231">
        <f>SUMIF(AG265:AG297,"&lt;&gt;NOR",G265:G297)</f>
        <v>156821.81</v>
      </c>
      <c r="H264" s="231"/>
      <c r="I264" s="231">
        <f>SUM(I265:I297)</f>
        <v>0</v>
      </c>
      <c r="J264" s="231"/>
      <c r="K264" s="231">
        <f>SUM(K265:K297)</f>
        <v>156821.81</v>
      </c>
      <c r="L264" s="231"/>
      <c r="M264" s="231">
        <f>SUM(M265:M297)</f>
        <v>189754.39009999996</v>
      </c>
      <c r="N264" s="231"/>
      <c r="O264" s="231">
        <f>SUM(O265:O297)</f>
        <v>189.25999999999996</v>
      </c>
      <c r="P264" s="231"/>
      <c r="Q264" s="231">
        <f>SUM(Q265:Q297)</f>
        <v>0</v>
      </c>
      <c r="R264" s="231"/>
      <c r="S264" s="231"/>
      <c r="T264" s="232"/>
      <c r="U264" s="226"/>
      <c r="V264" s="226">
        <f>SUM(V265:V297)</f>
        <v>142.84</v>
      </c>
      <c r="W264" s="226"/>
      <c r="X264" s="226"/>
      <c r="AG264" t="s">
        <v>139</v>
      </c>
    </row>
    <row r="265" spans="1:60" outlineLevel="1" x14ac:dyDescent="0.2">
      <c r="A265" s="233">
        <v>48</v>
      </c>
      <c r="B265" s="234" t="s">
        <v>725</v>
      </c>
      <c r="C265" s="247" t="s">
        <v>726</v>
      </c>
      <c r="D265" s="235" t="s">
        <v>223</v>
      </c>
      <c r="E265" s="236">
        <v>617.4</v>
      </c>
      <c r="F265" s="237">
        <v>76.599999999999994</v>
      </c>
      <c r="G265" s="238">
        <f>ROUND(E265*F265,2)</f>
        <v>47292.84</v>
      </c>
      <c r="H265" s="237">
        <v>0</v>
      </c>
      <c r="I265" s="238">
        <f>ROUND(E265*H265,2)</f>
        <v>0</v>
      </c>
      <c r="J265" s="237">
        <v>76.599999999999994</v>
      </c>
      <c r="K265" s="238">
        <f>ROUND(E265*J265,2)</f>
        <v>47292.84</v>
      </c>
      <c r="L265" s="238">
        <v>21</v>
      </c>
      <c r="M265" s="238">
        <f>G265*(1+L265/100)</f>
        <v>57224.336399999993</v>
      </c>
      <c r="N265" s="238">
        <v>0.2024</v>
      </c>
      <c r="O265" s="238">
        <f>ROUND(E265*N265,2)</f>
        <v>124.96</v>
      </c>
      <c r="P265" s="238">
        <v>0</v>
      </c>
      <c r="Q265" s="238">
        <f>ROUND(E265*P265,2)</f>
        <v>0</v>
      </c>
      <c r="R265" s="238" t="s">
        <v>458</v>
      </c>
      <c r="S265" s="238" t="s">
        <v>143</v>
      </c>
      <c r="T265" s="239" t="s">
        <v>453</v>
      </c>
      <c r="U265" s="220">
        <v>2.5999999999999999E-2</v>
      </c>
      <c r="V265" s="220">
        <f>ROUND(E265*U265,2)</f>
        <v>16.05</v>
      </c>
      <c r="W265" s="220"/>
      <c r="X265" s="220" t="s">
        <v>202</v>
      </c>
      <c r="Y265" s="211"/>
      <c r="Z265" s="211"/>
      <c r="AA265" s="211"/>
      <c r="AB265" s="211"/>
      <c r="AC265" s="211"/>
      <c r="AD265" s="211"/>
      <c r="AE265" s="211"/>
      <c r="AF265" s="211"/>
      <c r="AG265" s="211" t="s">
        <v>203</v>
      </c>
      <c r="AH265" s="211"/>
      <c r="AI265" s="211"/>
      <c r="AJ265" s="211"/>
      <c r="AK265" s="211"/>
      <c r="AL265" s="211"/>
      <c r="AM265" s="211"/>
      <c r="AN265" s="211"/>
      <c r="AO265" s="211"/>
      <c r="AP265" s="211"/>
      <c r="AQ265" s="211"/>
      <c r="AR265" s="211"/>
      <c r="AS265" s="211"/>
      <c r="AT265" s="211"/>
      <c r="AU265" s="211"/>
      <c r="AV265" s="211"/>
      <c r="AW265" s="211"/>
      <c r="AX265" s="211"/>
      <c r="AY265" s="211"/>
      <c r="AZ265" s="211"/>
      <c r="BA265" s="211"/>
      <c r="BB265" s="211"/>
      <c r="BC265" s="211"/>
      <c r="BD265" s="211"/>
      <c r="BE265" s="211"/>
      <c r="BF265" s="211"/>
      <c r="BG265" s="211"/>
      <c r="BH265" s="211"/>
    </row>
    <row r="266" spans="1:60" outlineLevel="1" x14ac:dyDescent="0.2">
      <c r="A266" s="218"/>
      <c r="B266" s="219"/>
      <c r="C266" s="259" t="s">
        <v>727</v>
      </c>
      <c r="D266" s="258"/>
      <c r="E266" s="258"/>
      <c r="F266" s="258"/>
      <c r="G266" s="258"/>
      <c r="H266" s="220"/>
      <c r="I266" s="220"/>
      <c r="J266" s="220"/>
      <c r="K266" s="220"/>
      <c r="L266" s="220"/>
      <c r="M266" s="220"/>
      <c r="N266" s="220"/>
      <c r="O266" s="220"/>
      <c r="P266" s="220"/>
      <c r="Q266" s="220"/>
      <c r="R266" s="220"/>
      <c r="S266" s="220"/>
      <c r="T266" s="220"/>
      <c r="U266" s="220"/>
      <c r="V266" s="220"/>
      <c r="W266" s="220"/>
      <c r="X266" s="220"/>
      <c r="Y266" s="211"/>
      <c r="Z266" s="211"/>
      <c r="AA266" s="211"/>
      <c r="AB266" s="211"/>
      <c r="AC266" s="211"/>
      <c r="AD266" s="211"/>
      <c r="AE266" s="211"/>
      <c r="AF266" s="211"/>
      <c r="AG266" s="211" t="s">
        <v>227</v>
      </c>
      <c r="AH266" s="211"/>
      <c r="AI266" s="211"/>
      <c r="AJ266" s="211"/>
      <c r="AK266" s="211"/>
      <c r="AL266" s="211"/>
      <c r="AM266" s="211"/>
      <c r="AN266" s="211"/>
      <c r="AO266" s="211"/>
      <c r="AP266" s="211"/>
      <c r="AQ266" s="211"/>
      <c r="AR266" s="211"/>
      <c r="AS266" s="211"/>
      <c r="AT266" s="211"/>
      <c r="AU266" s="211"/>
      <c r="AV266" s="211"/>
      <c r="AW266" s="211"/>
      <c r="AX266" s="211"/>
      <c r="AY266" s="211"/>
      <c r="AZ266" s="211"/>
      <c r="BA266" s="211"/>
      <c r="BB266" s="211"/>
      <c r="BC266" s="211"/>
      <c r="BD266" s="211"/>
      <c r="BE266" s="211"/>
      <c r="BF266" s="211"/>
      <c r="BG266" s="211"/>
      <c r="BH266" s="211"/>
    </row>
    <row r="267" spans="1:60" outlineLevel="1" x14ac:dyDescent="0.2">
      <c r="A267" s="218"/>
      <c r="B267" s="219"/>
      <c r="C267" s="252" t="s">
        <v>543</v>
      </c>
      <c r="D267" s="224"/>
      <c r="E267" s="225"/>
      <c r="F267" s="220"/>
      <c r="G267" s="220"/>
      <c r="H267" s="220"/>
      <c r="I267" s="220"/>
      <c r="J267" s="220"/>
      <c r="K267" s="220"/>
      <c r="L267" s="220"/>
      <c r="M267" s="220"/>
      <c r="N267" s="220"/>
      <c r="O267" s="220"/>
      <c r="P267" s="220"/>
      <c r="Q267" s="220"/>
      <c r="R267" s="220"/>
      <c r="S267" s="220"/>
      <c r="T267" s="220"/>
      <c r="U267" s="220"/>
      <c r="V267" s="220"/>
      <c r="W267" s="220"/>
      <c r="X267" s="220"/>
      <c r="Y267" s="211"/>
      <c r="Z267" s="211"/>
      <c r="AA267" s="211"/>
      <c r="AB267" s="211"/>
      <c r="AC267" s="211"/>
      <c r="AD267" s="211"/>
      <c r="AE267" s="211"/>
      <c r="AF267" s="211"/>
      <c r="AG267" s="211" t="s">
        <v>176</v>
      </c>
      <c r="AH267" s="211">
        <v>0</v>
      </c>
      <c r="AI267" s="211"/>
      <c r="AJ267" s="211"/>
      <c r="AK267" s="211"/>
      <c r="AL267" s="211"/>
      <c r="AM267" s="211"/>
      <c r="AN267" s="211"/>
      <c r="AO267" s="211"/>
      <c r="AP267" s="211"/>
      <c r="AQ267" s="211"/>
      <c r="AR267" s="211"/>
      <c r="AS267" s="211"/>
      <c r="AT267" s="211"/>
      <c r="AU267" s="211"/>
      <c r="AV267" s="211"/>
      <c r="AW267" s="211"/>
      <c r="AX267" s="211"/>
      <c r="AY267" s="211"/>
      <c r="AZ267" s="211"/>
      <c r="BA267" s="211"/>
      <c r="BB267" s="211"/>
      <c r="BC267" s="211"/>
      <c r="BD267" s="211"/>
      <c r="BE267" s="211"/>
      <c r="BF267" s="211"/>
      <c r="BG267" s="211"/>
      <c r="BH267" s="211"/>
    </row>
    <row r="268" spans="1:60" outlineLevel="1" x14ac:dyDescent="0.2">
      <c r="A268" s="218"/>
      <c r="B268" s="219"/>
      <c r="C268" s="252" t="s">
        <v>544</v>
      </c>
      <c r="D268" s="224"/>
      <c r="E268" s="225"/>
      <c r="F268" s="220"/>
      <c r="G268" s="220"/>
      <c r="H268" s="220"/>
      <c r="I268" s="220"/>
      <c r="J268" s="220"/>
      <c r="K268" s="220"/>
      <c r="L268" s="220"/>
      <c r="M268" s="220"/>
      <c r="N268" s="220"/>
      <c r="O268" s="220"/>
      <c r="P268" s="220"/>
      <c r="Q268" s="220"/>
      <c r="R268" s="220"/>
      <c r="S268" s="220"/>
      <c r="T268" s="220"/>
      <c r="U268" s="220"/>
      <c r="V268" s="220"/>
      <c r="W268" s="220"/>
      <c r="X268" s="220"/>
      <c r="Y268" s="211"/>
      <c r="Z268" s="211"/>
      <c r="AA268" s="211"/>
      <c r="AB268" s="211"/>
      <c r="AC268" s="211"/>
      <c r="AD268" s="211"/>
      <c r="AE268" s="211"/>
      <c r="AF268" s="211"/>
      <c r="AG268" s="211" t="s">
        <v>176</v>
      </c>
      <c r="AH268" s="211">
        <v>0</v>
      </c>
      <c r="AI268" s="211"/>
      <c r="AJ268" s="211"/>
      <c r="AK268" s="211"/>
      <c r="AL268" s="211"/>
      <c r="AM268" s="211"/>
      <c r="AN268" s="211"/>
      <c r="AO268" s="211"/>
      <c r="AP268" s="211"/>
      <c r="AQ268" s="211"/>
      <c r="AR268" s="211"/>
      <c r="AS268" s="211"/>
      <c r="AT268" s="211"/>
      <c r="AU268" s="211"/>
      <c r="AV268" s="211"/>
      <c r="AW268" s="211"/>
      <c r="AX268" s="211"/>
      <c r="AY268" s="211"/>
      <c r="AZ268" s="211"/>
      <c r="BA268" s="211"/>
      <c r="BB268" s="211"/>
      <c r="BC268" s="211"/>
      <c r="BD268" s="211"/>
      <c r="BE268" s="211"/>
      <c r="BF268" s="211"/>
      <c r="BG268" s="211"/>
      <c r="BH268" s="211"/>
    </row>
    <row r="269" spans="1:60" outlineLevel="1" x14ac:dyDescent="0.2">
      <c r="A269" s="218"/>
      <c r="B269" s="219"/>
      <c r="C269" s="252" t="s">
        <v>545</v>
      </c>
      <c r="D269" s="224"/>
      <c r="E269" s="225">
        <v>108</v>
      </c>
      <c r="F269" s="220"/>
      <c r="G269" s="220"/>
      <c r="H269" s="220"/>
      <c r="I269" s="220"/>
      <c r="J269" s="220"/>
      <c r="K269" s="220"/>
      <c r="L269" s="220"/>
      <c r="M269" s="220"/>
      <c r="N269" s="220"/>
      <c r="O269" s="220"/>
      <c r="P269" s="220"/>
      <c r="Q269" s="220"/>
      <c r="R269" s="220"/>
      <c r="S269" s="220"/>
      <c r="T269" s="220"/>
      <c r="U269" s="220"/>
      <c r="V269" s="220"/>
      <c r="W269" s="220"/>
      <c r="X269" s="220"/>
      <c r="Y269" s="211"/>
      <c r="Z269" s="211"/>
      <c r="AA269" s="211"/>
      <c r="AB269" s="211"/>
      <c r="AC269" s="211"/>
      <c r="AD269" s="211"/>
      <c r="AE269" s="211"/>
      <c r="AF269" s="211"/>
      <c r="AG269" s="211" t="s">
        <v>176</v>
      </c>
      <c r="AH269" s="211">
        <v>0</v>
      </c>
      <c r="AI269" s="211"/>
      <c r="AJ269" s="211"/>
      <c r="AK269" s="211"/>
      <c r="AL269" s="211"/>
      <c r="AM269" s="211"/>
      <c r="AN269" s="211"/>
      <c r="AO269" s="211"/>
      <c r="AP269" s="211"/>
      <c r="AQ269" s="211"/>
      <c r="AR269" s="211"/>
      <c r="AS269" s="211"/>
      <c r="AT269" s="211"/>
      <c r="AU269" s="211"/>
      <c r="AV269" s="211"/>
      <c r="AW269" s="211"/>
      <c r="AX269" s="211"/>
      <c r="AY269" s="211"/>
      <c r="AZ269" s="211"/>
      <c r="BA269" s="211"/>
      <c r="BB269" s="211"/>
      <c r="BC269" s="211"/>
      <c r="BD269" s="211"/>
      <c r="BE269" s="211"/>
      <c r="BF269" s="211"/>
      <c r="BG269" s="211"/>
      <c r="BH269" s="211"/>
    </row>
    <row r="270" spans="1:60" outlineLevel="1" x14ac:dyDescent="0.2">
      <c r="A270" s="218"/>
      <c r="B270" s="219"/>
      <c r="C270" s="252" t="s">
        <v>546</v>
      </c>
      <c r="D270" s="224"/>
      <c r="E270" s="225"/>
      <c r="F270" s="220"/>
      <c r="G270" s="220"/>
      <c r="H270" s="220"/>
      <c r="I270" s="220"/>
      <c r="J270" s="220"/>
      <c r="K270" s="220"/>
      <c r="L270" s="220"/>
      <c r="M270" s="220"/>
      <c r="N270" s="220"/>
      <c r="O270" s="220"/>
      <c r="P270" s="220"/>
      <c r="Q270" s="220"/>
      <c r="R270" s="220"/>
      <c r="S270" s="220"/>
      <c r="T270" s="220"/>
      <c r="U270" s="220"/>
      <c r="V270" s="220"/>
      <c r="W270" s="220"/>
      <c r="X270" s="220"/>
      <c r="Y270" s="211"/>
      <c r="Z270" s="211"/>
      <c r="AA270" s="211"/>
      <c r="AB270" s="211"/>
      <c r="AC270" s="211"/>
      <c r="AD270" s="211"/>
      <c r="AE270" s="211"/>
      <c r="AF270" s="211"/>
      <c r="AG270" s="211" t="s">
        <v>176</v>
      </c>
      <c r="AH270" s="211">
        <v>0</v>
      </c>
      <c r="AI270" s="211"/>
      <c r="AJ270" s="211"/>
      <c r="AK270" s="211"/>
      <c r="AL270" s="211"/>
      <c r="AM270" s="211"/>
      <c r="AN270" s="211"/>
      <c r="AO270" s="211"/>
      <c r="AP270" s="211"/>
      <c r="AQ270" s="211"/>
      <c r="AR270" s="211"/>
      <c r="AS270" s="211"/>
      <c r="AT270" s="211"/>
      <c r="AU270" s="211"/>
      <c r="AV270" s="211"/>
      <c r="AW270" s="211"/>
      <c r="AX270" s="211"/>
      <c r="AY270" s="211"/>
      <c r="AZ270" s="211"/>
      <c r="BA270" s="211"/>
      <c r="BB270" s="211"/>
      <c r="BC270" s="211"/>
      <c r="BD270" s="211"/>
      <c r="BE270" s="211"/>
      <c r="BF270" s="211"/>
      <c r="BG270" s="211"/>
      <c r="BH270" s="211"/>
    </row>
    <row r="271" spans="1:60" outlineLevel="1" x14ac:dyDescent="0.2">
      <c r="A271" s="218"/>
      <c r="B271" s="219"/>
      <c r="C271" s="252" t="s">
        <v>547</v>
      </c>
      <c r="D271" s="224"/>
      <c r="E271" s="225">
        <v>383.4</v>
      </c>
      <c r="F271" s="220"/>
      <c r="G271" s="220"/>
      <c r="H271" s="220"/>
      <c r="I271" s="220"/>
      <c r="J271" s="220"/>
      <c r="K271" s="220"/>
      <c r="L271" s="220"/>
      <c r="M271" s="220"/>
      <c r="N271" s="220"/>
      <c r="O271" s="220"/>
      <c r="P271" s="220"/>
      <c r="Q271" s="220"/>
      <c r="R271" s="220"/>
      <c r="S271" s="220"/>
      <c r="T271" s="220"/>
      <c r="U271" s="220"/>
      <c r="V271" s="220"/>
      <c r="W271" s="220"/>
      <c r="X271" s="220"/>
      <c r="Y271" s="211"/>
      <c r="Z271" s="211"/>
      <c r="AA271" s="211"/>
      <c r="AB271" s="211"/>
      <c r="AC271" s="211"/>
      <c r="AD271" s="211"/>
      <c r="AE271" s="211"/>
      <c r="AF271" s="211"/>
      <c r="AG271" s="211" t="s">
        <v>176</v>
      </c>
      <c r="AH271" s="211">
        <v>0</v>
      </c>
      <c r="AI271" s="211"/>
      <c r="AJ271" s="211"/>
      <c r="AK271" s="211"/>
      <c r="AL271" s="211"/>
      <c r="AM271" s="211"/>
      <c r="AN271" s="211"/>
      <c r="AO271" s="211"/>
      <c r="AP271" s="211"/>
      <c r="AQ271" s="211"/>
      <c r="AR271" s="211"/>
      <c r="AS271" s="211"/>
      <c r="AT271" s="211"/>
      <c r="AU271" s="211"/>
      <c r="AV271" s="211"/>
      <c r="AW271" s="211"/>
      <c r="AX271" s="211"/>
      <c r="AY271" s="211"/>
      <c r="AZ271" s="211"/>
      <c r="BA271" s="211"/>
      <c r="BB271" s="211"/>
      <c r="BC271" s="211"/>
      <c r="BD271" s="211"/>
      <c r="BE271" s="211"/>
      <c r="BF271" s="211"/>
      <c r="BG271" s="211"/>
      <c r="BH271" s="211"/>
    </row>
    <row r="272" spans="1:60" outlineLevel="1" x14ac:dyDescent="0.2">
      <c r="A272" s="218"/>
      <c r="B272" s="219"/>
      <c r="C272" s="252" t="s">
        <v>548</v>
      </c>
      <c r="D272" s="224"/>
      <c r="E272" s="225"/>
      <c r="F272" s="220"/>
      <c r="G272" s="220"/>
      <c r="H272" s="220"/>
      <c r="I272" s="220"/>
      <c r="J272" s="220"/>
      <c r="K272" s="220"/>
      <c r="L272" s="220"/>
      <c r="M272" s="220"/>
      <c r="N272" s="220"/>
      <c r="O272" s="220"/>
      <c r="P272" s="220"/>
      <c r="Q272" s="220"/>
      <c r="R272" s="220"/>
      <c r="S272" s="220"/>
      <c r="T272" s="220"/>
      <c r="U272" s="220"/>
      <c r="V272" s="220"/>
      <c r="W272" s="220"/>
      <c r="X272" s="220"/>
      <c r="Y272" s="211"/>
      <c r="Z272" s="211"/>
      <c r="AA272" s="211"/>
      <c r="AB272" s="211"/>
      <c r="AC272" s="211"/>
      <c r="AD272" s="211"/>
      <c r="AE272" s="211"/>
      <c r="AF272" s="211"/>
      <c r="AG272" s="211" t="s">
        <v>176</v>
      </c>
      <c r="AH272" s="211">
        <v>0</v>
      </c>
      <c r="AI272" s="211"/>
      <c r="AJ272" s="211"/>
      <c r="AK272" s="211"/>
      <c r="AL272" s="211"/>
      <c r="AM272" s="211"/>
      <c r="AN272" s="211"/>
      <c r="AO272" s="211"/>
      <c r="AP272" s="211"/>
      <c r="AQ272" s="211"/>
      <c r="AR272" s="211"/>
      <c r="AS272" s="211"/>
      <c r="AT272" s="211"/>
      <c r="AU272" s="211"/>
      <c r="AV272" s="211"/>
      <c r="AW272" s="211"/>
      <c r="AX272" s="211"/>
      <c r="AY272" s="211"/>
      <c r="AZ272" s="211"/>
      <c r="BA272" s="211"/>
      <c r="BB272" s="211"/>
      <c r="BC272" s="211"/>
      <c r="BD272" s="211"/>
      <c r="BE272" s="211"/>
      <c r="BF272" s="211"/>
      <c r="BG272" s="211"/>
      <c r="BH272" s="211"/>
    </row>
    <row r="273" spans="1:60" outlineLevel="1" x14ac:dyDescent="0.2">
      <c r="A273" s="218"/>
      <c r="B273" s="219"/>
      <c r="C273" s="252" t="s">
        <v>549</v>
      </c>
      <c r="D273" s="224"/>
      <c r="E273" s="225">
        <v>126</v>
      </c>
      <c r="F273" s="220"/>
      <c r="G273" s="220"/>
      <c r="H273" s="220"/>
      <c r="I273" s="220"/>
      <c r="J273" s="220"/>
      <c r="K273" s="220"/>
      <c r="L273" s="220"/>
      <c r="M273" s="220"/>
      <c r="N273" s="220"/>
      <c r="O273" s="220"/>
      <c r="P273" s="220"/>
      <c r="Q273" s="220"/>
      <c r="R273" s="220"/>
      <c r="S273" s="220"/>
      <c r="T273" s="220"/>
      <c r="U273" s="220"/>
      <c r="V273" s="220"/>
      <c r="W273" s="220"/>
      <c r="X273" s="220"/>
      <c r="Y273" s="211"/>
      <c r="Z273" s="211"/>
      <c r="AA273" s="211"/>
      <c r="AB273" s="211"/>
      <c r="AC273" s="211"/>
      <c r="AD273" s="211"/>
      <c r="AE273" s="211"/>
      <c r="AF273" s="211"/>
      <c r="AG273" s="211" t="s">
        <v>176</v>
      </c>
      <c r="AH273" s="211">
        <v>0</v>
      </c>
      <c r="AI273" s="211"/>
      <c r="AJ273" s="211"/>
      <c r="AK273" s="211"/>
      <c r="AL273" s="211"/>
      <c r="AM273" s="211"/>
      <c r="AN273" s="211"/>
      <c r="AO273" s="211"/>
      <c r="AP273" s="211"/>
      <c r="AQ273" s="211"/>
      <c r="AR273" s="211"/>
      <c r="AS273" s="211"/>
      <c r="AT273" s="211"/>
      <c r="AU273" s="211"/>
      <c r="AV273" s="211"/>
      <c r="AW273" s="211"/>
      <c r="AX273" s="211"/>
      <c r="AY273" s="211"/>
      <c r="AZ273" s="211"/>
      <c r="BA273" s="211"/>
      <c r="BB273" s="211"/>
      <c r="BC273" s="211"/>
      <c r="BD273" s="211"/>
      <c r="BE273" s="211"/>
      <c r="BF273" s="211"/>
      <c r="BG273" s="211"/>
      <c r="BH273" s="211"/>
    </row>
    <row r="274" spans="1:60" outlineLevel="1" x14ac:dyDescent="0.2">
      <c r="A274" s="218"/>
      <c r="B274" s="219"/>
      <c r="C274" s="250"/>
      <c r="D274" s="242"/>
      <c r="E274" s="242"/>
      <c r="F274" s="242"/>
      <c r="G274" s="242"/>
      <c r="H274" s="220"/>
      <c r="I274" s="220"/>
      <c r="J274" s="220"/>
      <c r="K274" s="220"/>
      <c r="L274" s="220"/>
      <c r="M274" s="220"/>
      <c r="N274" s="220"/>
      <c r="O274" s="220"/>
      <c r="P274" s="220"/>
      <c r="Q274" s="220"/>
      <c r="R274" s="220"/>
      <c r="S274" s="220"/>
      <c r="T274" s="220"/>
      <c r="U274" s="220"/>
      <c r="V274" s="220"/>
      <c r="W274" s="220"/>
      <c r="X274" s="220"/>
      <c r="Y274" s="211"/>
      <c r="Z274" s="211"/>
      <c r="AA274" s="211"/>
      <c r="AB274" s="211"/>
      <c r="AC274" s="211"/>
      <c r="AD274" s="211"/>
      <c r="AE274" s="211"/>
      <c r="AF274" s="211"/>
      <c r="AG274" s="211" t="s">
        <v>151</v>
      </c>
      <c r="AH274" s="211"/>
      <c r="AI274" s="211"/>
      <c r="AJ274" s="211"/>
      <c r="AK274" s="211"/>
      <c r="AL274" s="211"/>
      <c r="AM274" s="211"/>
      <c r="AN274" s="211"/>
      <c r="AO274" s="211"/>
      <c r="AP274" s="211"/>
      <c r="AQ274" s="211"/>
      <c r="AR274" s="211"/>
      <c r="AS274" s="211"/>
      <c r="AT274" s="211"/>
      <c r="AU274" s="211"/>
      <c r="AV274" s="211"/>
      <c r="AW274" s="211"/>
      <c r="AX274" s="211"/>
      <c r="AY274" s="211"/>
      <c r="AZ274" s="211"/>
      <c r="BA274" s="211"/>
      <c r="BB274" s="211"/>
      <c r="BC274" s="211"/>
      <c r="BD274" s="211"/>
      <c r="BE274" s="211"/>
      <c r="BF274" s="211"/>
      <c r="BG274" s="211"/>
      <c r="BH274" s="211"/>
    </row>
    <row r="275" spans="1:60" outlineLevel="1" x14ac:dyDescent="0.2">
      <c r="A275" s="233">
        <v>49</v>
      </c>
      <c r="B275" s="234" t="s">
        <v>728</v>
      </c>
      <c r="C275" s="247" t="s">
        <v>729</v>
      </c>
      <c r="D275" s="235" t="s">
        <v>223</v>
      </c>
      <c r="E275" s="236">
        <v>429.97500000000002</v>
      </c>
      <c r="F275" s="237">
        <v>204</v>
      </c>
      <c r="G275" s="238">
        <f>ROUND(E275*F275,2)</f>
        <v>87714.9</v>
      </c>
      <c r="H275" s="237">
        <v>0</v>
      </c>
      <c r="I275" s="238">
        <f>ROUND(E275*H275,2)</f>
        <v>0</v>
      </c>
      <c r="J275" s="237">
        <v>204</v>
      </c>
      <c r="K275" s="238">
        <f>ROUND(E275*J275,2)</f>
        <v>87714.9</v>
      </c>
      <c r="L275" s="238">
        <v>21</v>
      </c>
      <c r="M275" s="238">
        <f>G275*(1+L275/100)</f>
        <v>106135.02899999999</v>
      </c>
      <c r="N275" s="238">
        <v>8.3500000000000005E-2</v>
      </c>
      <c r="O275" s="238">
        <f>ROUND(E275*N275,2)</f>
        <v>35.9</v>
      </c>
      <c r="P275" s="238">
        <v>0</v>
      </c>
      <c r="Q275" s="238">
        <f>ROUND(E275*P275,2)</f>
        <v>0</v>
      </c>
      <c r="R275" s="238" t="s">
        <v>458</v>
      </c>
      <c r="S275" s="238" t="s">
        <v>143</v>
      </c>
      <c r="T275" s="239" t="s">
        <v>453</v>
      </c>
      <c r="U275" s="220">
        <v>0.25</v>
      </c>
      <c r="V275" s="220">
        <f>ROUND(E275*U275,2)</f>
        <v>107.49</v>
      </c>
      <c r="W275" s="220"/>
      <c r="X275" s="220" t="s">
        <v>202</v>
      </c>
      <c r="Y275" s="211"/>
      <c r="Z275" s="211"/>
      <c r="AA275" s="211"/>
      <c r="AB275" s="211"/>
      <c r="AC275" s="211"/>
      <c r="AD275" s="211"/>
      <c r="AE275" s="211"/>
      <c r="AF275" s="211"/>
      <c r="AG275" s="211" t="s">
        <v>203</v>
      </c>
      <c r="AH275" s="211"/>
      <c r="AI275" s="211"/>
      <c r="AJ275" s="211"/>
      <c r="AK275" s="211"/>
      <c r="AL275" s="211"/>
      <c r="AM275" s="211"/>
      <c r="AN275" s="211"/>
      <c r="AO275" s="211"/>
      <c r="AP275" s="211"/>
      <c r="AQ275" s="211"/>
      <c r="AR275" s="211"/>
      <c r="AS275" s="211"/>
      <c r="AT275" s="211"/>
      <c r="AU275" s="211"/>
      <c r="AV275" s="211"/>
      <c r="AW275" s="211"/>
      <c r="AX275" s="211"/>
      <c r="AY275" s="211"/>
      <c r="AZ275" s="211"/>
      <c r="BA275" s="211"/>
      <c r="BB275" s="211"/>
      <c r="BC275" s="211"/>
      <c r="BD275" s="211"/>
      <c r="BE275" s="211"/>
      <c r="BF275" s="211"/>
      <c r="BG275" s="211"/>
      <c r="BH275" s="211"/>
    </row>
    <row r="276" spans="1:60" outlineLevel="1" x14ac:dyDescent="0.2">
      <c r="A276" s="218"/>
      <c r="B276" s="219"/>
      <c r="C276" s="259" t="s">
        <v>730</v>
      </c>
      <c r="D276" s="258"/>
      <c r="E276" s="258"/>
      <c r="F276" s="258"/>
      <c r="G276" s="258"/>
      <c r="H276" s="220"/>
      <c r="I276" s="220"/>
      <c r="J276" s="220"/>
      <c r="K276" s="220"/>
      <c r="L276" s="220"/>
      <c r="M276" s="220"/>
      <c r="N276" s="220"/>
      <c r="O276" s="220"/>
      <c r="P276" s="220"/>
      <c r="Q276" s="220"/>
      <c r="R276" s="220"/>
      <c r="S276" s="220"/>
      <c r="T276" s="220"/>
      <c r="U276" s="220"/>
      <c r="V276" s="220"/>
      <c r="W276" s="220"/>
      <c r="X276" s="220"/>
      <c r="Y276" s="211"/>
      <c r="Z276" s="211"/>
      <c r="AA276" s="211"/>
      <c r="AB276" s="211"/>
      <c r="AC276" s="211"/>
      <c r="AD276" s="211"/>
      <c r="AE276" s="211"/>
      <c r="AF276" s="211"/>
      <c r="AG276" s="211" t="s">
        <v>227</v>
      </c>
      <c r="AH276" s="211"/>
      <c r="AI276" s="211"/>
      <c r="AJ276" s="211"/>
      <c r="AK276" s="211"/>
      <c r="AL276" s="211"/>
      <c r="AM276" s="211"/>
      <c r="AN276" s="211"/>
      <c r="AO276" s="211"/>
      <c r="AP276" s="211"/>
      <c r="AQ276" s="211"/>
      <c r="AR276" s="211"/>
      <c r="AS276" s="211"/>
      <c r="AT276" s="211"/>
      <c r="AU276" s="211"/>
      <c r="AV276" s="211"/>
      <c r="AW276" s="211"/>
      <c r="AX276" s="211"/>
      <c r="AY276" s="211"/>
      <c r="AZ276" s="211"/>
      <c r="BA276" s="211"/>
      <c r="BB276" s="211"/>
      <c r="BC276" s="211"/>
      <c r="BD276" s="211"/>
      <c r="BE276" s="211"/>
      <c r="BF276" s="211"/>
      <c r="BG276" s="211"/>
      <c r="BH276" s="211"/>
    </row>
    <row r="277" spans="1:60" outlineLevel="1" x14ac:dyDescent="0.2">
      <c r="A277" s="218"/>
      <c r="B277" s="219"/>
      <c r="C277" s="252" t="s">
        <v>543</v>
      </c>
      <c r="D277" s="224"/>
      <c r="E277" s="225"/>
      <c r="F277" s="220"/>
      <c r="G277" s="220"/>
      <c r="H277" s="220"/>
      <c r="I277" s="220"/>
      <c r="J277" s="220"/>
      <c r="K277" s="220"/>
      <c r="L277" s="220"/>
      <c r="M277" s="220"/>
      <c r="N277" s="220"/>
      <c r="O277" s="220"/>
      <c r="P277" s="220"/>
      <c r="Q277" s="220"/>
      <c r="R277" s="220"/>
      <c r="S277" s="220"/>
      <c r="T277" s="220"/>
      <c r="U277" s="220"/>
      <c r="V277" s="220"/>
      <c r="W277" s="220"/>
      <c r="X277" s="220"/>
      <c r="Y277" s="211"/>
      <c r="Z277" s="211"/>
      <c r="AA277" s="211"/>
      <c r="AB277" s="211"/>
      <c r="AC277" s="211"/>
      <c r="AD277" s="211"/>
      <c r="AE277" s="211"/>
      <c r="AF277" s="211"/>
      <c r="AG277" s="211" t="s">
        <v>176</v>
      </c>
      <c r="AH277" s="211">
        <v>0</v>
      </c>
      <c r="AI277" s="211"/>
      <c r="AJ277" s="211"/>
      <c r="AK277" s="211"/>
      <c r="AL277" s="211"/>
      <c r="AM277" s="211"/>
      <c r="AN277" s="211"/>
      <c r="AO277" s="211"/>
      <c r="AP277" s="211"/>
      <c r="AQ277" s="211"/>
      <c r="AR277" s="211"/>
      <c r="AS277" s="211"/>
      <c r="AT277" s="211"/>
      <c r="AU277" s="211"/>
      <c r="AV277" s="211"/>
      <c r="AW277" s="211"/>
      <c r="AX277" s="211"/>
      <c r="AY277" s="211"/>
      <c r="AZ277" s="211"/>
      <c r="BA277" s="211"/>
      <c r="BB277" s="211"/>
      <c r="BC277" s="211"/>
      <c r="BD277" s="211"/>
      <c r="BE277" s="211"/>
      <c r="BF277" s="211"/>
      <c r="BG277" s="211"/>
      <c r="BH277" s="211"/>
    </row>
    <row r="278" spans="1:60" outlineLevel="1" x14ac:dyDescent="0.2">
      <c r="A278" s="218"/>
      <c r="B278" s="219"/>
      <c r="C278" s="252" t="s">
        <v>544</v>
      </c>
      <c r="D278" s="224"/>
      <c r="E278" s="225"/>
      <c r="F278" s="220"/>
      <c r="G278" s="220"/>
      <c r="H278" s="220"/>
      <c r="I278" s="220"/>
      <c r="J278" s="220"/>
      <c r="K278" s="220"/>
      <c r="L278" s="220"/>
      <c r="M278" s="220"/>
      <c r="N278" s="220"/>
      <c r="O278" s="220"/>
      <c r="P278" s="220"/>
      <c r="Q278" s="220"/>
      <c r="R278" s="220"/>
      <c r="S278" s="220"/>
      <c r="T278" s="220"/>
      <c r="U278" s="220"/>
      <c r="V278" s="220"/>
      <c r="W278" s="220"/>
      <c r="X278" s="220"/>
      <c r="Y278" s="211"/>
      <c r="Z278" s="211"/>
      <c r="AA278" s="211"/>
      <c r="AB278" s="211"/>
      <c r="AC278" s="211"/>
      <c r="AD278" s="211"/>
      <c r="AE278" s="211"/>
      <c r="AF278" s="211"/>
      <c r="AG278" s="211" t="s">
        <v>176</v>
      </c>
      <c r="AH278" s="211">
        <v>0</v>
      </c>
      <c r="AI278" s="211"/>
      <c r="AJ278" s="211"/>
      <c r="AK278" s="211"/>
      <c r="AL278" s="211"/>
      <c r="AM278" s="211"/>
      <c r="AN278" s="211"/>
      <c r="AO278" s="211"/>
      <c r="AP278" s="211"/>
      <c r="AQ278" s="211"/>
      <c r="AR278" s="211"/>
      <c r="AS278" s="211"/>
      <c r="AT278" s="211"/>
      <c r="AU278" s="211"/>
      <c r="AV278" s="211"/>
      <c r="AW278" s="211"/>
      <c r="AX278" s="211"/>
      <c r="AY278" s="211"/>
      <c r="AZ278" s="211"/>
      <c r="BA278" s="211"/>
      <c r="BB278" s="211"/>
      <c r="BC278" s="211"/>
      <c r="BD278" s="211"/>
      <c r="BE278" s="211"/>
      <c r="BF278" s="211"/>
      <c r="BG278" s="211"/>
      <c r="BH278" s="211"/>
    </row>
    <row r="279" spans="1:60" outlineLevel="1" x14ac:dyDescent="0.2">
      <c r="A279" s="218"/>
      <c r="B279" s="219"/>
      <c r="C279" s="252" t="s">
        <v>731</v>
      </c>
      <c r="D279" s="224"/>
      <c r="E279" s="225">
        <v>94.5</v>
      </c>
      <c r="F279" s="220"/>
      <c r="G279" s="220"/>
      <c r="H279" s="220"/>
      <c r="I279" s="220"/>
      <c r="J279" s="220"/>
      <c r="K279" s="220"/>
      <c r="L279" s="220"/>
      <c r="M279" s="220"/>
      <c r="N279" s="220"/>
      <c r="O279" s="220"/>
      <c r="P279" s="220"/>
      <c r="Q279" s="220"/>
      <c r="R279" s="220"/>
      <c r="S279" s="220"/>
      <c r="T279" s="220"/>
      <c r="U279" s="220"/>
      <c r="V279" s="220"/>
      <c r="W279" s="220"/>
      <c r="X279" s="220"/>
      <c r="Y279" s="211"/>
      <c r="Z279" s="211"/>
      <c r="AA279" s="211"/>
      <c r="AB279" s="211"/>
      <c r="AC279" s="211"/>
      <c r="AD279" s="211"/>
      <c r="AE279" s="211"/>
      <c r="AF279" s="211"/>
      <c r="AG279" s="211" t="s">
        <v>176</v>
      </c>
      <c r="AH279" s="211">
        <v>0</v>
      </c>
      <c r="AI279" s="211"/>
      <c r="AJ279" s="211"/>
      <c r="AK279" s="211"/>
      <c r="AL279" s="211"/>
      <c r="AM279" s="211"/>
      <c r="AN279" s="211"/>
      <c r="AO279" s="211"/>
      <c r="AP279" s="211"/>
      <c r="AQ279" s="211"/>
      <c r="AR279" s="211"/>
      <c r="AS279" s="211"/>
      <c r="AT279" s="211"/>
      <c r="AU279" s="211"/>
      <c r="AV279" s="211"/>
      <c r="AW279" s="211"/>
      <c r="AX279" s="211"/>
      <c r="AY279" s="211"/>
      <c r="AZ279" s="211"/>
      <c r="BA279" s="211"/>
      <c r="BB279" s="211"/>
      <c r="BC279" s="211"/>
      <c r="BD279" s="211"/>
      <c r="BE279" s="211"/>
      <c r="BF279" s="211"/>
      <c r="BG279" s="211"/>
      <c r="BH279" s="211"/>
    </row>
    <row r="280" spans="1:60" outlineLevel="1" x14ac:dyDescent="0.2">
      <c r="A280" s="218"/>
      <c r="B280" s="219"/>
      <c r="C280" s="252" t="s">
        <v>546</v>
      </c>
      <c r="D280" s="224"/>
      <c r="E280" s="225"/>
      <c r="F280" s="220"/>
      <c r="G280" s="220"/>
      <c r="H280" s="220"/>
      <c r="I280" s="220"/>
      <c r="J280" s="220"/>
      <c r="K280" s="220"/>
      <c r="L280" s="220"/>
      <c r="M280" s="220"/>
      <c r="N280" s="220"/>
      <c r="O280" s="220"/>
      <c r="P280" s="220"/>
      <c r="Q280" s="220"/>
      <c r="R280" s="220"/>
      <c r="S280" s="220"/>
      <c r="T280" s="220"/>
      <c r="U280" s="220"/>
      <c r="V280" s="220"/>
      <c r="W280" s="220"/>
      <c r="X280" s="220"/>
      <c r="Y280" s="211"/>
      <c r="Z280" s="211"/>
      <c r="AA280" s="211"/>
      <c r="AB280" s="211"/>
      <c r="AC280" s="211"/>
      <c r="AD280" s="211"/>
      <c r="AE280" s="211"/>
      <c r="AF280" s="211"/>
      <c r="AG280" s="211" t="s">
        <v>176</v>
      </c>
      <c r="AH280" s="211">
        <v>0</v>
      </c>
      <c r="AI280" s="211"/>
      <c r="AJ280" s="211"/>
      <c r="AK280" s="211"/>
      <c r="AL280" s="211"/>
      <c r="AM280" s="211"/>
      <c r="AN280" s="211"/>
      <c r="AO280" s="211"/>
      <c r="AP280" s="211"/>
      <c r="AQ280" s="211"/>
      <c r="AR280" s="211"/>
      <c r="AS280" s="211"/>
      <c r="AT280" s="211"/>
      <c r="AU280" s="211"/>
      <c r="AV280" s="211"/>
      <c r="AW280" s="211"/>
      <c r="AX280" s="211"/>
      <c r="AY280" s="211"/>
      <c r="AZ280" s="211"/>
      <c r="BA280" s="211"/>
      <c r="BB280" s="211"/>
      <c r="BC280" s="211"/>
      <c r="BD280" s="211"/>
      <c r="BE280" s="211"/>
      <c r="BF280" s="211"/>
      <c r="BG280" s="211"/>
      <c r="BH280" s="211"/>
    </row>
    <row r="281" spans="1:60" outlineLevel="1" x14ac:dyDescent="0.2">
      <c r="A281" s="218"/>
      <c r="B281" s="219"/>
      <c r="C281" s="252" t="s">
        <v>732</v>
      </c>
      <c r="D281" s="224"/>
      <c r="E281" s="225">
        <v>335.47500000000002</v>
      </c>
      <c r="F281" s="220"/>
      <c r="G281" s="220"/>
      <c r="H281" s="220"/>
      <c r="I281" s="220"/>
      <c r="J281" s="220"/>
      <c r="K281" s="220"/>
      <c r="L281" s="220"/>
      <c r="M281" s="220"/>
      <c r="N281" s="220"/>
      <c r="O281" s="220"/>
      <c r="P281" s="220"/>
      <c r="Q281" s="220"/>
      <c r="R281" s="220"/>
      <c r="S281" s="220"/>
      <c r="T281" s="220"/>
      <c r="U281" s="220"/>
      <c r="V281" s="220"/>
      <c r="W281" s="220"/>
      <c r="X281" s="220"/>
      <c r="Y281" s="211"/>
      <c r="Z281" s="211"/>
      <c r="AA281" s="211"/>
      <c r="AB281" s="211"/>
      <c r="AC281" s="211"/>
      <c r="AD281" s="211"/>
      <c r="AE281" s="211"/>
      <c r="AF281" s="211"/>
      <c r="AG281" s="211" t="s">
        <v>176</v>
      </c>
      <c r="AH281" s="211">
        <v>0</v>
      </c>
      <c r="AI281" s="211"/>
      <c r="AJ281" s="211"/>
      <c r="AK281" s="211"/>
      <c r="AL281" s="211"/>
      <c r="AM281" s="211"/>
      <c r="AN281" s="211"/>
      <c r="AO281" s="211"/>
      <c r="AP281" s="211"/>
      <c r="AQ281" s="211"/>
      <c r="AR281" s="211"/>
      <c r="AS281" s="211"/>
      <c r="AT281" s="211"/>
      <c r="AU281" s="211"/>
      <c r="AV281" s="211"/>
      <c r="AW281" s="211"/>
      <c r="AX281" s="211"/>
      <c r="AY281" s="211"/>
      <c r="AZ281" s="211"/>
      <c r="BA281" s="211"/>
      <c r="BB281" s="211"/>
      <c r="BC281" s="211"/>
      <c r="BD281" s="211"/>
      <c r="BE281" s="211"/>
      <c r="BF281" s="211"/>
      <c r="BG281" s="211"/>
      <c r="BH281" s="211"/>
    </row>
    <row r="282" spans="1:60" outlineLevel="1" x14ac:dyDescent="0.2">
      <c r="A282" s="218"/>
      <c r="B282" s="219"/>
      <c r="C282" s="250"/>
      <c r="D282" s="242"/>
      <c r="E282" s="242"/>
      <c r="F282" s="242"/>
      <c r="G282" s="242"/>
      <c r="H282" s="220"/>
      <c r="I282" s="220"/>
      <c r="J282" s="220"/>
      <c r="K282" s="220"/>
      <c r="L282" s="220"/>
      <c r="M282" s="220"/>
      <c r="N282" s="220"/>
      <c r="O282" s="220"/>
      <c r="P282" s="220"/>
      <c r="Q282" s="220"/>
      <c r="R282" s="220"/>
      <c r="S282" s="220"/>
      <c r="T282" s="220"/>
      <c r="U282" s="220"/>
      <c r="V282" s="220"/>
      <c r="W282" s="220"/>
      <c r="X282" s="220"/>
      <c r="Y282" s="211"/>
      <c r="Z282" s="211"/>
      <c r="AA282" s="211"/>
      <c r="AB282" s="211"/>
      <c r="AC282" s="211"/>
      <c r="AD282" s="211"/>
      <c r="AE282" s="211"/>
      <c r="AF282" s="211"/>
      <c r="AG282" s="211" t="s">
        <v>151</v>
      </c>
      <c r="AH282" s="211"/>
      <c r="AI282" s="211"/>
      <c r="AJ282" s="211"/>
      <c r="AK282" s="211"/>
      <c r="AL282" s="211"/>
      <c r="AM282" s="211"/>
      <c r="AN282" s="211"/>
      <c r="AO282" s="211"/>
      <c r="AP282" s="211"/>
      <c r="AQ282" s="211"/>
      <c r="AR282" s="211"/>
      <c r="AS282" s="211"/>
      <c r="AT282" s="211"/>
      <c r="AU282" s="211"/>
      <c r="AV282" s="211"/>
      <c r="AW282" s="211"/>
      <c r="AX282" s="211"/>
      <c r="AY282" s="211"/>
      <c r="AZ282" s="211"/>
      <c r="BA282" s="211"/>
      <c r="BB282" s="211"/>
      <c r="BC282" s="211"/>
      <c r="BD282" s="211"/>
      <c r="BE282" s="211"/>
      <c r="BF282" s="211"/>
      <c r="BG282" s="211"/>
      <c r="BH282" s="211"/>
    </row>
    <row r="283" spans="1:60" outlineLevel="1" x14ac:dyDescent="0.2">
      <c r="A283" s="233">
        <v>50</v>
      </c>
      <c r="B283" s="234" t="s">
        <v>733</v>
      </c>
      <c r="C283" s="247" t="s">
        <v>734</v>
      </c>
      <c r="D283" s="235" t="s">
        <v>233</v>
      </c>
      <c r="E283" s="236">
        <v>110.25</v>
      </c>
      <c r="F283" s="237">
        <v>48.9</v>
      </c>
      <c r="G283" s="238">
        <f>ROUND(E283*F283,2)</f>
        <v>5391.23</v>
      </c>
      <c r="H283" s="237">
        <v>0</v>
      </c>
      <c r="I283" s="238">
        <f>ROUND(E283*H283,2)</f>
        <v>0</v>
      </c>
      <c r="J283" s="237">
        <v>48.9</v>
      </c>
      <c r="K283" s="238">
        <f>ROUND(E283*J283,2)</f>
        <v>5391.23</v>
      </c>
      <c r="L283" s="238">
        <v>21</v>
      </c>
      <c r="M283" s="238">
        <f>G283*(1+L283/100)</f>
        <v>6523.3882999999996</v>
      </c>
      <c r="N283" s="238">
        <v>5.6000000000000001E-2</v>
      </c>
      <c r="O283" s="238">
        <f>ROUND(E283*N283,2)</f>
        <v>6.17</v>
      </c>
      <c r="P283" s="238">
        <v>0</v>
      </c>
      <c r="Q283" s="238">
        <f>ROUND(E283*P283,2)</f>
        <v>0</v>
      </c>
      <c r="R283" s="238"/>
      <c r="S283" s="238" t="s">
        <v>154</v>
      </c>
      <c r="T283" s="239" t="s">
        <v>144</v>
      </c>
      <c r="U283" s="220">
        <v>0.151</v>
      </c>
      <c r="V283" s="220">
        <f>ROUND(E283*U283,2)</f>
        <v>16.649999999999999</v>
      </c>
      <c r="W283" s="220"/>
      <c r="X283" s="220" t="s">
        <v>202</v>
      </c>
      <c r="Y283" s="211"/>
      <c r="Z283" s="211"/>
      <c r="AA283" s="211"/>
      <c r="AB283" s="211"/>
      <c r="AC283" s="211"/>
      <c r="AD283" s="211"/>
      <c r="AE283" s="211"/>
      <c r="AF283" s="211"/>
      <c r="AG283" s="211" t="s">
        <v>203</v>
      </c>
      <c r="AH283" s="211"/>
      <c r="AI283" s="211"/>
      <c r="AJ283" s="211"/>
      <c r="AK283" s="211"/>
      <c r="AL283" s="211"/>
      <c r="AM283" s="211"/>
      <c r="AN283" s="211"/>
      <c r="AO283" s="211"/>
      <c r="AP283" s="211"/>
      <c r="AQ283" s="211"/>
      <c r="AR283" s="211"/>
      <c r="AS283" s="211"/>
      <c r="AT283" s="211"/>
      <c r="AU283" s="211"/>
      <c r="AV283" s="211"/>
      <c r="AW283" s="211"/>
      <c r="AX283" s="211"/>
      <c r="AY283" s="211"/>
      <c r="AZ283" s="211"/>
      <c r="BA283" s="211"/>
      <c r="BB283" s="211"/>
      <c r="BC283" s="211"/>
      <c r="BD283" s="211"/>
      <c r="BE283" s="211"/>
      <c r="BF283" s="211"/>
      <c r="BG283" s="211"/>
      <c r="BH283" s="211"/>
    </row>
    <row r="284" spans="1:60" outlineLevel="1" x14ac:dyDescent="0.2">
      <c r="A284" s="218"/>
      <c r="B284" s="219"/>
      <c r="C284" s="251" t="s">
        <v>735</v>
      </c>
      <c r="D284" s="243"/>
      <c r="E284" s="243"/>
      <c r="F284" s="243"/>
      <c r="G284" s="243"/>
      <c r="H284" s="220"/>
      <c r="I284" s="220"/>
      <c r="J284" s="220"/>
      <c r="K284" s="220"/>
      <c r="L284" s="220"/>
      <c r="M284" s="220"/>
      <c r="N284" s="220"/>
      <c r="O284" s="220"/>
      <c r="P284" s="220"/>
      <c r="Q284" s="220"/>
      <c r="R284" s="220"/>
      <c r="S284" s="220"/>
      <c r="T284" s="220"/>
      <c r="U284" s="220"/>
      <c r="V284" s="220"/>
      <c r="W284" s="220"/>
      <c r="X284" s="220"/>
      <c r="Y284" s="211"/>
      <c r="Z284" s="211"/>
      <c r="AA284" s="211"/>
      <c r="AB284" s="211"/>
      <c r="AC284" s="211"/>
      <c r="AD284" s="211"/>
      <c r="AE284" s="211"/>
      <c r="AF284" s="211"/>
      <c r="AG284" s="211" t="s">
        <v>148</v>
      </c>
      <c r="AH284" s="211"/>
      <c r="AI284" s="211"/>
      <c r="AJ284" s="211"/>
      <c r="AK284" s="211"/>
      <c r="AL284" s="211"/>
      <c r="AM284" s="211"/>
      <c r="AN284" s="211"/>
      <c r="AO284" s="211"/>
      <c r="AP284" s="211"/>
      <c r="AQ284" s="211"/>
      <c r="AR284" s="211"/>
      <c r="AS284" s="211"/>
      <c r="AT284" s="211"/>
      <c r="AU284" s="211"/>
      <c r="AV284" s="211"/>
      <c r="AW284" s="211"/>
      <c r="AX284" s="211"/>
      <c r="AY284" s="211"/>
      <c r="AZ284" s="211"/>
      <c r="BA284" s="211"/>
      <c r="BB284" s="211"/>
      <c r="BC284" s="211"/>
      <c r="BD284" s="211"/>
      <c r="BE284" s="211"/>
      <c r="BF284" s="211"/>
      <c r="BG284" s="211"/>
      <c r="BH284" s="211"/>
    </row>
    <row r="285" spans="1:60" outlineLevel="1" x14ac:dyDescent="0.2">
      <c r="A285" s="218"/>
      <c r="B285" s="219"/>
      <c r="C285" s="249" t="s">
        <v>736</v>
      </c>
      <c r="D285" s="241"/>
      <c r="E285" s="241"/>
      <c r="F285" s="241"/>
      <c r="G285" s="241"/>
      <c r="H285" s="220"/>
      <c r="I285" s="220"/>
      <c r="J285" s="220"/>
      <c r="K285" s="220"/>
      <c r="L285" s="220"/>
      <c r="M285" s="220"/>
      <c r="N285" s="220"/>
      <c r="O285" s="220"/>
      <c r="P285" s="220"/>
      <c r="Q285" s="220"/>
      <c r="R285" s="220"/>
      <c r="S285" s="220"/>
      <c r="T285" s="220"/>
      <c r="U285" s="220"/>
      <c r="V285" s="220"/>
      <c r="W285" s="220"/>
      <c r="X285" s="220"/>
      <c r="Y285" s="211"/>
      <c r="Z285" s="211"/>
      <c r="AA285" s="211"/>
      <c r="AB285" s="211"/>
      <c r="AC285" s="211"/>
      <c r="AD285" s="211"/>
      <c r="AE285" s="211"/>
      <c r="AF285" s="211"/>
      <c r="AG285" s="211" t="s">
        <v>148</v>
      </c>
      <c r="AH285" s="211"/>
      <c r="AI285" s="211"/>
      <c r="AJ285" s="211"/>
      <c r="AK285" s="211"/>
      <c r="AL285" s="211"/>
      <c r="AM285" s="211"/>
      <c r="AN285" s="211"/>
      <c r="AO285" s="211"/>
      <c r="AP285" s="211"/>
      <c r="AQ285" s="211"/>
      <c r="AR285" s="211"/>
      <c r="AS285" s="211"/>
      <c r="AT285" s="211"/>
      <c r="AU285" s="211"/>
      <c r="AV285" s="211"/>
      <c r="AW285" s="211"/>
      <c r="AX285" s="211"/>
      <c r="AY285" s="211"/>
      <c r="AZ285" s="211"/>
      <c r="BA285" s="211"/>
      <c r="BB285" s="211"/>
      <c r="BC285" s="211"/>
      <c r="BD285" s="211"/>
      <c r="BE285" s="211"/>
      <c r="BF285" s="211"/>
      <c r="BG285" s="211"/>
      <c r="BH285" s="211"/>
    </row>
    <row r="286" spans="1:60" outlineLevel="1" x14ac:dyDescent="0.2">
      <c r="A286" s="218"/>
      <c r="B286" s="219"/>
      <c r="C286" s="249" t="s">
        <v>737</v>
      </c>
      <c r="D286" s="241"/>
      <c r="E286" s="241"/>
      <c r="F286" s="241"/>
      <c r="G286" s="241"/>
      <c r="H286" s="220"/>
      <c r="I286" s="220"/>
      <c r="J286" s="220"/>
      <c r="K286" s="220"/>
      <c r="L286" s="220"/>
      <c r="M286" s="220"/>
      <c r="N286" s="220"/>
      <c r="O286" s="220"/>
      <c r="P286" s="220"/>
      <c r="Q286" s="220"/>
      <c r="R286" s="220"/>
      <c r="S286" s="220"/>
      <c r="T286" s="220"/>
      <c r="U286" s="220"/>
      <c r="V286" s="220"/>
      <c r="W286" s="220"/>
      <c r="X286" s="220"/>
      <c r="Y286" s="211"/>
      <c r="Z286" s="211"/>
      <c r="AA286" s="211"/>
      <c r="AB286" s="211"/>
      <c r="AC286" s="211"/>
      <c r="AD286" s="211"/>
      <c r="AE286" s="211"/>
      <c r="AF286" s="211"/>
      <c r="AG286" s="211" t="s">
        <v>148</v>
      </c>
      <c r="AH286" s="211"/>
      <c r="AI286" s="211"/>
      <c r="AJ286" s="211"/>
      <c r="AK286" s="211"/>
      <c r="AL286" s="211"/>
      <c r="AM286" s="211"/>
      <c r="AN286" s="211"/>
      <c r="AO286" s="211"/>
      <c r="AP286" s="211"/>
      <c r="AQ286" s="211"/>
      <c r="AR286" s="211"/>
      <c r="AS286" s="211"/>
      <c r="AT286" s="211"/>
      <c r="AU286" s="211"/>
      <c r="AV286" s="211"/>
      <c r="AW286" s="211"/>
      <c r="AX286" s="211"/>
      <c r="AY286" s="211"/>
      <c r="AZ286" s="211"/>
      <c r="BA286" s="211"/>
      <c r="BB286" s="211"/>
      <c r="BC286" s="211"/>
      <c r="BD286" s="211"/>
      <c r="BE286" s="211"/>
      <c r="BF286" s="211"/>
      <c r="BG286" s="211"/>
      <c r="BH286" s="211"/>
    </row>
    <row r="287" spans="1:60" outlineLevel="1" x14ac:dyDescent="0.2">
      <c r="A287" s="218"/>
      <c r="B287" s="219"/>
      <c r="C287" s="249" t="s">
        <v>738</v>
      </c>
      <c r="D287" s="241"/>
      <c r="E287" s="241"/>
      <c r="F287" s="241"/>
      <c r="G287" s="241"/>
      <c r="H287" s="220"/>
      <c r="I287" s="220"/>
      <c r="J287" s="220"/>
      <c r="K287" s="220"/>
      <c r="L287" s="220"/>
      <c r="M287" s="220"/>
      <c r="N287" s="220"/>
      <c r="O287" s="220"/>
      <c r="P287" s="220"/>
      <c r="Q287" s="220"/>
      <c r="R287" s="220"/>
      <c r="S287" s="220"/>
      <c r="T287" s="220"/>
      <c r="U287" s="220"/>
      <c r="V287" s="220"/>
      <c r="W287" s="220"/>
      <c r="X287" s="220"/>
      <c r="Y287" s="211"/>
      <c r="Z287" s="211"/>
      <c r="AA287" s="211"/>
      <c r="AB287" s="211"/>
      <c r="AC287" s="211"/>
      <c r="AD287" s="211"/>
      <c r="AE287" s="211"/>
      <c r="AF287" s="211"/>
      <c r="AG287" s="211" t="s">
        <v>148</v>
      </c>
      <c r="AH287" s="211"/>
      <c r="AI287" s="211"/>
      <c r="AJ287" s="211"/>
      <c r="AK287" s="211"/>
      <c r="AL287" s="211"/>
      <c r="AM287" s="211"/>
      <c r="AN287" s="211"/>
      <c r="AO287" s="211"/>
      <c r="AP287" s="211"/>
      <c r="AQ287" s="211"/>
      <c r="AR287" s="211"/>
      <c r="AS287" s="211"/>
      <c r="AT287" s="211"/>
      <c r="AU287" s="211"/>
      <c r="AV287" s="211"/>
      <c r="AW287" s="211"/>
      <c r="AX287" s="211"/>
      <c r="AY287" s="211"/>
      <c r="AZ287" s="211"/>
      <c r="BA287" s="211"/>
      <c r="BB287" s="211"/>
      <c r="BC287" s="211"/>
      <c r="BD287" s="211"/>
      <c r="BE287" s="211"/>
      <c r="BF287" s="211"/>
      <c r="BG287" s="211"/>
      <c r="BH287" s="211"/>
    </row>
    <row r="288" spans="1:60" outlineLevel="1" x14ac:dyDescent="0.2">
      <c r="A288" s="218"/>
      <c r="B288" s="219"/>
      <c r="C288" s="249" t="s">
        <v>739</v>
      </c>
      <c r="D288" s="241"/>
      <c r="E288" s="241"/>
      <c r="F288" s="241"/>
      <c r="G288" s="241"/>
      <c r="H288" s="220"/>
      <c r="I288" s="220"/>
      <c r="J288" s="220"/>
      <c r="K288" s="220"/>
      <c r="L288" s="220"/>
      <c r="M288" s="220"/>
      <c r="N288" s="220"/>
      <c r="O288" s="220"/>
      <c r="P288" s="220"/>
      <c r="Q288" s="220"/>
      <c r="R288" s="220"/>
      <c r="S288" s="220"/>
      <c r="T288" s="220"/>
      <c r="U288" s="220"/>
      <c r="V288" s="220"/>
      <c r="W288" s="220"/>
      <c r="X288" s="220"/>
      <c r="Y288" s="211"/>
      <c r="Z288" s="211"/>
      <c r="AA288" s="211"/>
      <c r="AB288" s="211"/>
      <c r="AC288" s="211"/>
      <c r="AD288" s="211"/>
      <c r="AE288" s="211"/>
      <c r="AF288" s="211"/>
      <c r="AG288" s="211" t="s">
        <v>148</v>
      </c>
      <c r="AH288" s="211"/>
      <c r="AI288" s="211"/>
      <c r="AJ288" s="211"/>
      <c r="AK288" s="211"/>
      <c r="AL288" s="211"/>
      <c r="AM288" s="211"/>
      <c r="AN288" s="211"/>
      <c r="AO288" s="211"/>
      <c r="AP288" s="211"/>
      <c r="AQ288" s="211"/>
      <c r="AR288" s="211"/>
      <c r="AS288" s="211"/>
      <c r="AT288" s="211"/>
      <c r="AU288" s="211"/>
      <c r="AV288" s="211"/>
      <c r="AW288" s="211"/>
      <c r="AX288" s="211"/>
      <c r="AY288" s="211"/>
      <c r="AZ288" s="211"/>
      <c r="BA288" s="211"/>
      <c r="BB288" s="211"/>
      <c r="BC288" s="211"/>
      <c r="BD288" s="211"/>
      <c r="BE288" s="211"/>
      <c r="BF288" s="211"/>
      <c r="BG288" s="211"/>
      <c r="BH288" s="211"/>
    </row>
    <row r="289" spans="1:60" outlineLevel="1" x14ac:dyDescent="0.2">
      <c r="A289" s="218"/>
      <c r="B289" s="219"/>
      <c r="C289" s="252" t="s">
        <v>543</v>
      </c>
      <c r="D289" s="224"/>
      <c r="E289" s="225"/>
      <c r="F289" s="220"/>
      <c r="G289" s="220"/>
      <c r="H289" s="220"/>
      <c r="I289" s="220"/>
      <c r="J289" s="220"/>
      <c r="K289" s="220"/>
      <c r="L289" s="220"/>
      <c r="M289" s="220"/>
      <c r="N289" s="220"/>
      <c r="O289" s="220"/>
      <c r="P289" s="220"/>
      <c r="Q289" s="220"/>
      <c r="R289" s="220"/>
      <c r="S289" s="220"/>
      <c r="T289" s="220"/>
      <c r="U289" s="220"/>
      <c r="V289" s="220"/>
      <c r="W289" s="220"/>
      <c r="X289" s="220"/>
      <c r="Y289" s="211"/>
      <c r="Z289" s="211"/>
      <c r="AA289" s="211"/>
      <c r="AB289" s="211"/>
      <c r="AC289" s="211"/>
      <c r="AD289" s="211"/>
      <c r="AE289" s="211"/>
      <c r="AF289" s="211"/>
      <c r="AG289" s="211" t="s">
        <v>176</v>
      </c>
      <c r="AH289" s="211">
        <v>0</v>
      </c>
      <c r="AI289" s="211"/>
      <c r="AJ289" s="211"/>
      <c r="AK289" s="211"/>
      <c r="AL289" s="211"/>
      <c r="AM289" s="211"/>
      <c r="AN289" s="211"/>
      <c r="AO289" s="211"/>
      <c r="AP289" s="211"/>
      <c r="AQ289" s="211"/>
      <c r="AR289" s="211"/>
      <c r="AS289" s="211"/>
      <c r="AT289" s="211"/>
      <c r="AU289" s="211"/>
      <c r="AV289" s="211"/>
      <c r="AW289" s="211"/>
      <c r="AX289" s="211"/>
      <c r="AY289" s="211"/>
      <c r="AZ289" s="211"/>
      <c r="BA289" s="211"/>
      <c r="BB289" s="211"/>
      <c r="BC289" s="211"/>
      <c r="BD289" s="211"/>
      <c r="BE289" s="211"/>
      <c r="BF289" s="211"/>
      <c r="BG289" s="211"/>
      <c r="BH289" s="211"/>
    </row>
    <row r="290" spans="1:60" outlineLevel="1" x14ac:dyDescent="0.2">
      <c r="A290" s="218"/>
      <c r="B290" s="219"/>
      <c r="C290" s="252" t="s">
        <v>548</v>
      </c>
      <c r="D290" s="224"/>
      <c r="E290" s="225"/>
      <c r="F290" s="220"/>
      <c r="G290" s="220"/>
      <c r="H290" s="220"/>
      <c r="I290" s="220"/>
      <c r="J290" s="220"/>
      <c r="K290" s="220"/>
      <c r="L290" s="220"/>
      <c r="M290" s="220"/>
      <c r="N290" s="220"/>
      <c r="O290" s="220"/>
      <c r="P290" s="220"/>
      <c r="Q290" s="220"/>
      <c r="R290" s="220"/>
      <c r="S290" s="220"/>
      <c r="T290" s="220"/>
      <c r="U290" s="220"/>
      <c r="V290" s="220"/>
      <c r="W290" s="220"/>
      <c r="X290" s="220"/>
      <c r="Y290" s="211"/>
      <c r="Z290" s="211"/>
      <c r="AA290" s="211"/>
      <c r="AB290" s="211"/>
      <c r="AC290" s="211"/>
      <c r="AD290" s="211"/>
      <c r="AE290" s="211"/>
      <c r="AF290" s="211"/>
      <c r="AG290" s="211" t="s">
        <v>176</v>
      </c>
      <c r="AH290" s="211">
        <v>0</v>
      </c>
      <c r="AI290" s="211"/>
      <c r="AJ290" s="211"/>
      <c r="AK290" s="211"/>
      <c r="AL290" s="211"/>
      <c r="AM290" s="211"/>
      <c r="AN290" s="211"/>
      <c r="AO290" s="211"/>
      <c r="AP290" s="211"/>
      <c r="AQ290" s="211"/>
      <c r="AR290" s="211"/>
      <c r="AS290" s="211"/>
      <c r="AT290" s="211"/>
      <c r="AU290" s="211"/>
      <c r="AV290" s="211"/>
      <c r="AW290" s="211"/>
      <c r="AX290" s="211"/>
      <c r="AY290" s="211"/>
      <c r="AZ290" s="211"/>
      <c r="BA290" s="211"/>
      <c r="BB290" s="211"/>
      <c r="BC290" s="211"/>
      <c r="BD290" s="211"/>
      <c r="BE290" s="211"/>
      <c r="BF290" s="211"/>
      <c r="BG290" s="211"/>
      <c r="BH290" s="211"/>
    </row>
    <row r="291" spans="1:60" outlineLevel="1" x14ac:dyDescent="0.2">
      <c r="A291" s="218"/>
      <c r="B291" s="219"/>
      <c r="C291" s="252" t="s">
        <v>740</v>
      </c>
      <c r="D291" s="224"/>
      <c r="E291" s="225">
        <v>110.25</v>
      </c>
      <c r="F291" s="220"/>
      <c r="G291" s="220"/>
      <c r="H291" s="220"/>
      <c r="I291" s="220"/>
      <c r="J291" s="220"/>
      <c r="K291" s="220"/>
      <c r="L291" s="220"/>
      <c r="M291" s="220"/>
      <c r="N291" s="220"/>
      <c r="O291" s="220"/>
      <c r="P291" s="220"/>
      <c r="Q291" s="220"/>
      <c r="R291" s="220"/>
      <c r="S291" s="220"/>
      <c r="T291" s="220"/>
      <c r="U291" s="220"/>
      <c r="V291" s="220"/>
      <c r="W291" s="220"/>
      <c r="X291" s="220"/>
      <c r="Y291" s="211"/>
      <c r="Z291" s="211"/>
      <c r="AA291" s="211"/>
      <c r="AB291" s="211"/>
      <c r="AC291" s="211"/>
      <c r="AD291" s="211"/>
      <c r="AE291" s="211"/>
      <c r="AF291" s="211"/>
      <c r="AG291" s="211" t="s">
        <v>176</v>
      </c>
      <c r="AH291" s="211">
        <v>0</v>
      </c>
      <c r="AI291" s="211"/>
      <c r="AJ291" s="211"/>
      <c r="AK291" s="211"/>
      <c r="AL291" s="211"/>
      <c r="AM291" s="211"/>
      <c r="AN291" s="211"/>
      <c r="AO291" s="211"/>
      <c r="AP291" s="211"/>
      <c r="AQ291" s="211"/>
      <c r="AR291" s="211"/>
      <c r="AS291" s="211"/>
      <c r="AT291" s="211"/>
      <c r="AU291" s="211"/>
      <c r="AV291" s="211"/>
      <c r="AW291" s="211"/>
      <c r="AX291" s="211"/>
      <c r="AY291" s="211"/>
      <c r="AZ291" s="211"/>
      <c r="BA291" s="211"/>
      <c r="BB291" s="211"/>
      <c r="BC291" s="211"/>
      <c r="BD291" s="211"/>
      <c r="BE291" s="211"/>
      <c r="BF291" s="211"/>
      <c r="BG291" s="211"/>
      <c r="BH291" s="211"/>
    </row>
    <row r="292" spans="1:60" outlineLevel="1" x14ac:dyDescent="0.2">
      <c r="A292" s="218"/>
      <c r="B292" s="219"/>
      <c r="C292" s="250"/>
      <c r="D292" s="242"/>
      <c r="E292" s="242"/>
      <c r="F292" s="242"/>
      <c r="G292" s="242"/>
      <c r="H292" s="220"/>
      <c r="I292" s="220"/>
      <c r="J292" s="220"/>
      <c r="K292" s="220"/>
      <c r="L292" s="220"/>
      <c r="M292" s="220"/>
      <c r="N292" s="220"/>
      <c r="O292" s="220"/>
      <c r="P292" s="220"/>
      <c r="Q292" s="220"/>
      <c r="R292" s="220"/>
      <c r="S292" s="220"/>
      <c r="T292" s="220"/>
      <c r="U292" s="220"/>
      <c r="V292" s="220"/>
      <c r="W292" s="220"/>
      <c r="X292" s="220"/>
      <c r="Y292" s="211"/>
      <c r="Z292" s="211"/>
      <c r="AA292" s="211"/>
      <c r="AB292" s="211"/>
      <c r="AC292" s="211"/>
      <c r="AD292" s="211"/>
      <c r="AE292" s="211"/>
      <c r="AF292" s="211"/>
      <c r="AG292" s="211" t="s">
        <v>151</v>
      </c>
      <c r="AH292" s="211"/>
      <c r="AI292" s="211"/>
      <c r="AJ292" s="211"/>
      <c r="AK292" s="211"/>
      <c r="AL292" s="211"/>
      <c r="AM292" s="211"/>
      <c r="AN292" s="211"/>
      <c r="AO292" s="211"/>
      <c r="AP292" s="211"/>
      <c r="AQ292" s="211"/>
      <c r="AR292" s="211"/>
      <c r="AS292" s="211"/>
      <c r="AT292" s="211"/>
      <c r="AU292" s="211"/>
      <c r="AV292" s="211"/>
      <c r="AW292" s="211"/>
      <c r="AX292" s="211"/>
      <c r="AY292" s="211"/>
      <c r="AZ292" s="211"/>
      <c r="BA292" s="211"/>
      <c r="BB292" s="211"/>
      <c r="BC292" s="211"/>
      <c r="BD292" s="211"/>
      <c r="BE292" s="211"/>
      <c r="BF292" s="211"/>
      <c r="BG292" s="211"/>
      <c r="BH292" s="211"/>
    </row>
    <row r="293" spans="1:60" outlineLevel="1" x14ac:dyDescent="0.2">
      <c r="A293" s="233">
        <v>51</v>
      </c>
      <c r="B293" s="234" t="s">
        <v>741</v>
      </c>
      <c r="C293" s="247" t="s">
        <v>742</v>
      </c>
      <c r="D293" s="235" t="s">
        <v>223</v>
      </c>
      <c r="E293" s="236">
        <v>110.25</v>
      </c>
      <c r="F293" s="237">
        <v>148.96</v>
      </c>
      <c r="G293" s="238">
        <f>ROUND(E293*F293,2)</f>
        <v>16422.84</v>
      </c>
      <c r="H293" s="237">
        <v>0</v>
      </c>
      <c r="I293" s="238">
        <f>ROUND(E293*H293,2)</f>
        <v>0</v>
      </c>
      <c r="J293" s="237">
        <v>148.96</v>
      </c>
      <c r="K293" s="238">
        <f>ROUND(E293*J293,2)</f>
        <v>16422.84</v>
      </c>
      <c r="L293" s="238">
        <v>21</v>
      </c>
      <c r="M293" s="238">
        <f>G293*(1+L293/100)</f>
        <v>19871.636399999999</v>
      </c>
      <c r="N293" s="238">
        <v>0.2016</v>
      </c>
      <c r="O293" s="238">
        <f>ROUND(E293*N293,2)</f>
        <v>22.23</v>
      </c>
      <c r="P293" s="238">
        <v>0</v>
      </c>
      <c r="Q293" s="238">
        <f>ROUND(E293*P293,2)</f>
        <v>0</v>
      </c>
      <c r="R293" s="238"/>
      <c r="S293" s="238" t="s">
        <v>154</v>
      </c>
      <c r="T293" s="239" t="s">
        <v>144</v>
      </c>
      <c r="U293" s="220">
        <v>2.4E-2</v>
      </c>
      <c r="V293" s="220">
        <f>ROUND(E293*U293,2)</f>
        <v>2.65</v>
      </c>
      <c r="W293" s="220"/>
      <c r="X293" s="220" t="s">
        <v>202</v>
      </c>
      <c r="Y293" s="211"/>
      <c r="Z293" s="211"/>
      <c r="AA293" s="211"/>
      <c r="AB293" s="211"/>
      <c r="AC293" s="211"/>
      <c r="AD293" s="211"/>
      <c r="AE293" s="211"/>
      <c r="AF293" s="211"/>
      <c r="AG293" s="211" t="s">
        <v>203</v>
      </c>
      <c r="AH293" s="211"/>
      <c r="AI293" s="211"/>
      <c r="AJ293" s="211"/>
      <c r="AK293" s="211"/>
      <c r="AL293" s="211"/>
      <c r="AM293" s="211"/>
      <c r="AN293" s="211"/>
      <c r="AO293" s="211"/>
      <c r="AP293" s="211"/>
      <c r="AQ293" s="211"/>
      <c r="AR293" s="211"/>
      <c r="AS293" s="211"/>
      <c r="AT293" s="211"/>
      <c r="AU293" s="211"/>
      <c r="AV293" s="211"/>
      <c r="AW293" s="211"/>
      <c r="AX293" s="211"/>
      <c r="AY293" s="211"/>
      <c r="AZ293" s="211"/>
      <c r="BA293" s="211"/>
      <c r="BB293" s="211"/>
      <c r="BC293" s="211"/>
      <c r="BD293" s="211"/>
      <c r="BE293" s="211"/>
      <c r="BF293" s="211"/>
      <c r="BG293" s="211"/>
      <c r="BH293" s="211"/>
    </row>
    <row r="294" spans="1:60" outlineLevel="1" x14ac:dyDescent="0.2">
      <c r="A294" s="218"/>
      <c r="B294" s="219"/>
      <c r="C294" s="252" t="s">
        <v>543</v>
      </c>
      <c r="D294" s="224"/>
      <c r="E294" s="225"/>
      <c r="F294" s="220"/>
      <c r="G294" s="220"/>
      <c r="H294" s="220"/>
      <c r="I294" s="220"/>
      <c r="J294" s="220"/>
      <c r="K294" s="220"/>
      <c r="L294" s="220"/>
      <c r="M294" s="220"/>
      <c r="N294" s="220"/>
      <c r="O294" s="220"/>
      <c r="P294" s="220"/>
      <c r="Q294" s="220"/>
      <c r="R294" s="220"/>
      <c r="S294" s="220"/>
      <c r="T294" s="220"/>
      <c r="U294" s="220"/>
      <c r="V294" s="220"/>
      <c r="W294" s="220"/>
      <c r="X294" s="220"/>
      <c r="Y294" s="211"/>
      <c r="Z294" s="211"/>
      <c r="AA294" s="211"/>
      <c r="AB294" s="211"/>
      <c r="AC294" s="211"/>
      <c r="AD294" s="211"/>
      <c r="AE294" s="211"/>
      <c r="AF294" s="211"/>
      <c r="AG294" s="211" t="s">
        <v>176</v>
      </c>
      <c r="AH294" s="211">
        <v>0</v>
      </c>
      <c r="AI294" s="211"/>
      <c r="AJ294" s="211"/>
      <c r="AK294" s="211"/>
      <c r="AL294" s="211"/>
      <c r="AM294" s="211"/>
      <c r="AN294" s="211"/>
      <c r="AO294" s="211"/>
      <c r="AP294" s="211"/>
      <c r="AQ294" s="211"/>
      <c r="AR294" s="211"/>
      <c r="AS294" s="211"/>
      <c r="AT294" s="211"/>
      <c r="AU294" s="211"/>
      <c r="AV294" s="211"/>
      <c r="AW294" s="211"/>
      <c r="AX294" s="211"/>
      <c r="AY294" s="211"/>
      <c r="AZ294" s="211"/>
      <c r="BA294" s="211"/>
      <c r="BB294" s="211"/>
      <c r="BC294" s="211"/>
      <c r="BD294" s="211"/>
      <c r="BE294" s="211"/>
      <c r="BF294" s="211"/>
      <c r="BG294" s="211"/>
      <c r="BH294" s="211"/>
    </row>
    <row r="295" spans="1:60" outlineLevel="1" x14ac:dyDescent="0.2">
      <c r="A295" s="218"/>
      <c r="B295" s="219"/>
      <c r="C295" s="252" t="s">
        <v>548</v>
      </c>
      <c r="D295" s="224"/>
      <c r="E295" s="225"/>
      <c r="F295" s="220"/>
      <c r="G295" s="220"/>
      <c r="H295" s="220"/>
      <c r="I295" s="220"/>
      <c r="J295" s="220"/>
      <c r="K295" s="220"/>
      <c r="L295" s="220"/>
      <c r="M295" s="220"/>
      <c r="N295" s="220"/>
      <c r="O295" s="220"/>
      <c r="P295" s="220"/>
      <c r="Q295" s="220"/>
      <c r="R295" s="220"/>
      <c r="S295" s="220"/>
      <c r="T295" s="220"/>
      <c r="U295" s="220"/>
      <c r="V295" s="220"/>
      <c r="W295" s="220"/>
      <c r="X295" s="220"/>
      <c r="Y295" s="211"/>
      <c r="Z295" s="211"/>
      <c r="AA295" s="211"/>
      <c r="AB295" s="211"/>
      <c r="AC295" s="211"/>
      <c r="AD295" s="211"/>
      <c r="AE295" s="211"/>
      <c r="AF295" s="211"/>
      <c r="AG295" s="211" t="s">
        <v>176</v>
      </c>
      <c r="AH295" s="211">
        <v>0</v>
      </c>
      <c r="AI295" s="211"/>
      <c r="AJ295" s="211"/>
      <c r="AK295" s="211"/>
      <c r="AL295" s="211"/>
      <c r="AM295" s="211"/>
      <c r="AN295" s="211"/>
      <c r="AO295" s="211"/>
      <c r="AP295" s="211"/>
      <c r="AQ295" s="211"/>
      <c r="AR295" s="211"/>
      <c r="AS295" s="211"/>
      <c r="AT295" s="211"/>
      <c r="AU295" s="211"/>
      <c r="AV295" s="211"/>
      <c r="AW295" s="211"/>
      <c r="AX295" s="211"/>
      <c r="AY295" s="211"/>
      <c r="AZ295" s="211"/>
      <c r="BA295" s="211"/>
      <c r="BB295" s="211"/>
      <c r="BC295" s="211"/>
      <c r="BD295" s="211"/>
      <c r="BE295" s="211"/>
      <c r="BF295" s="211"/>
      <c r="BG295" s="211"/>
      <c r="BH295" s="211"/>
    </row>
    <row r="296" spans="1:60" outlineLevel="1" x14ac:dyDescent="0.2">
      <c r="A296" s="218"/>
      <c r="B296" s="219"/>
      <c r="C296" s="252" t="s">
        <v>740</v>
      </c>
      <c r="D296" s="224"/>
      <c r="E296" s="225">
        <v>110.25</v>
      </c>
      <c r="F296" s="220"/>
      <c r="G296" s="220"/>
      <c r="H296" s="220"/>
      <c r="I296" s="220"/>
      <c r="J296" s="220"/>
      <c r="K296" s="220"/>
      <c r="L296" s="220"/>
      <c r="M296" s="220"/>
      <c r="N296" s="220"/>
      <c r="O296" s="220"/>
      <c r="P296" s="220"/>
      <c r="Q296" s="220"/>
      <c r="R296" s="220"/>
      <c r="S296" s="220"/>
      <c r="T296" s="220"/>
      <c r="U296" s="220"/>
      <c r="V296" s="220"/>
      <c r="W296" s="220"/>
      <c r="X296" s="220"/>
      <c r="Y296" s="211"/>
      <c r="Z296" s="211"/>
      <c r="AA296" s="211"/>
      <c r="AB296" s="211"/>
      <c r="AC296" s="211"/>
      <c r="AD296" s="211"/>
      <c r="AE296" s="211"/>
      <c r="AF296" s="211"/>
      <c r="AG296" s="211" t="s">
        <v>176</v>
      </c>
      <c r="AH296" s="211">
        <v>0</v>
      </c>
      <c r="AI296" s="211"/>
      <c r="AJ296" s="211"/>
      <c r="AK296" s="211"/>
      <c r="AL296" s="211"/>
      <c r="AM296" s="211"/>
      <c r="AN296" s="211"/>
      <c r="AO296" s="211"/>
      <c r="AP296" s="211"/>
      <c r="AQ296" s="211"/>
      <c r="AR296" s="211"/>
      <c r="AS296" s="211"/>
      <c r="AT296" s="211"/>
      <c r="AU296" s="211"/>
      <c r="AV296" s="211"/>
      <c r="AW296" s="211"/>
      <c r="AX296" s="211"/>
      <c r="AY296" s="211"/>
      <c r="AZ296" s="211"/>
      <c r="BA296" s="211"/>
      <c r="BB296" s="211"/>
      <c r="BC296" s="211"/>
      <c r="BD296" s="211"/>
      <c r="BE296" s="211"/>
      <c r="BF296" s="211"/>
      <c r="BG296" s="211"/>
      <c r="BH296" s="211"/>
    </row>
    <row r="297" spans="1:60" outlineLevel="1" x14ac:dyDescent="0.2">
      <c r="A297" s="218"/>
      <c r="B297" s="219"/>
      <c r="C297" s="250"/>
      <c r="D297" s="242"/>
      <c r="E297" s="242"/>
      <c r="F297" s="242"/>
      <c r="G297" s="242"/>
      <c r="H297" s="220"/>
      <c r="I297" s="220"/>
      <c r="J297" s="220"/>
      <c r="K297" s="220"/>
      <c r="L297" s="220"/>
      <c r="M297" s="220"/>
      <c r="N297" s="220"/>
      <c r="O297" s="220"/>
      <c r="P297" s="220"/>
      <c r="Q297" s="220"/>
      <c r="R297" s="220"/>
      <c r="S297" s="220"/>
      <c r="T297" s="220"/>
      <c r="U297" s="220"/>
      <c r="V297" s="220"/>
      <c r="W297" s="220"/>
      <c r="X297" s="220"/>
      <c r="Y297" s="211"/>
      <c r="Z297" s="211"/>
      <c r="AA297" s="211"/>
      <c r="AB297" s="211"/>
      <c r="AC297" s="211"/>
      <c r="AD297" s="211"/>
      <c r="AE297" s="211"/>
      <c r="AF297" s="211"/>
      <c r="AG297" s="211" t="s">
        <v>151</v>
      </c>
      <c r="AH297" s="211"/>
      <c r="AI297" s="211"/>
      <c r="AJ297" s="211"/>
      <c r="AK297" s="211"/>
      <c r="AL297" s="211"/>
      <c r="AM297" s="211"/>
      <c r="AN297" s="211"/>
      <c r="AO297" s="211"/>
      <c r="AP297" s="211"/>
      <c r="AQ297" s="211"/>
      <c r="AR297" s="211"/>
      <c r="AS297" s="211"/>
      <c r="AT297" s="211"/>
      <c r="AU297" s="211"/>
      <c r="AV297" s="211"/>
      <c r="AW297" s="211"/>
      <c r="AX297" s="211"/>
      <c r="AY297" s="211"/>
      <c r="AZ297" s="211"/>
      <c r="BA297" s="211"/>
      <c r="BB297" s="211"/>
      <c r="BC297" s="211"/>
      <c r="BD297" s="211"/>
      <c r="BE297" s="211"/>
      <c r="BF297" s="211"/>
      <c r="BG297" s="211"/>
      <c r="BH297" s="211"/>
    </row>
    <row r="298" spans="1:60" x14ac:dyDescent="0.2">
      <c r="A298" s="227" t="s">
        <v>138</v>
      </c>
      <c r="B298" s="228" t="s">
        <v>92</v>
      </c>
      <c r="C298" s="246" t="s">
        <v>93</v>
      </c>
      <c r="D298" s="229"/>
      <c r="E298" s="230"/>
      <c r="F298" s="231"/>
      <c r="G298" s="231">
        <f>SUMIF(AG299:AG308,"&lt;&gt;NOR",G299:G308)</f>
        <v>222949</v>
      </c>
      <c r="H298" s="231"/>
      <c r="I298" s="231">
        <f>SUM(I299:I308)</f>
        <v>0</v>
      </c>
      <c r="J298" s="231"/>
      <c r="K298" s="231">
        <f>SUM(K299:K308)</f>
        <v>222949</v>
      </c>
      <c r="L298" s="231"/>
      <c r="M298" s="231">
        <f>SUM(M299:M308)</f>
        <v>269768.29000000004</v>
      </c>
      <c r="N298" s="231"/>
      <c r="O298" s="231">
        <f>SUM(O299:O308)</f>
        <v>0</v>
      </c>
      <c r="P298" s="231"/>
      <c r="Q298" s="231">
        <f>SUM(Q299:Q308)</f>
        <v>0</v>
      </c>
      <c r="R298" s="231"/>
      <c r="S298" s="231"/>
      <c r="T298" s="232"/>
      <c r="U298" s="226"/>
      <c r="V298" s="226">
        <f>SUM(V299:V308)</f>
        <v>2.66</v>
      </c>
      <c r="W298" s="226"/>
      <c r="X298" s="226"/>
      <c r="AG298" t="s">
        <v>139</v>
      </c>
    </row>
    <row r="299" spans="1:60" outlineLevel="1" x14ac:dyDescent="0.2">
      <c r="A299" s="233">
        <v>52</v>
      </c>
      <c r="B299" s="234" t="s">
        <v>743</v>
      </c>
      <c r="C299" s="247" t="s">
        <v>744</v>
      </c>
      <c r="D299" s="235" t="s">
        <v>239</v>
      </c>
      <c r="E299" s="236">
        <v>7</v>
      </c>
      <c r="F299" s="237">
        <v>10319.18</v>
      </c>
      <c r="G299" s="238">
        <f>ROUND(E299*F299,2)</f>
        <v>72234.259999999995</v>
      </c>
      <c r="H299" s="237">
        <v>0</v>
      </c>
      <c r="I299" s="238">
        <f>ROUND(E299*H299,2)</f>
        <v>0</v>
      </c>
      <c r="J299" s="237">
        <v>10319.18</v>
      </c>
      <c r="K299" s="238">
        <f>ROUND(E299*J299,2)</f>
        <v>72234.259999999995</v>
      </c>
      <c r="L299" s="238">
        <v>21</v>
      </c>
      <c r="M299" s="238">
        <f>G299*(1+L299/100)</f>
        <v>87403.454599999997</v>
      </c>
      <c r="N299" s="238">
        <v>0</v>
      </c>
      <c r="O299" s="238">
        <f>ROUND(E299*N299,2)</f>
        <v>0</v>
      </c>
      <c r="P299" s="238">
        <v>0</v>
      </c>
      <c r="Q299" s="238">
        <f>ROUND(E299*P299,2)</f>
        <v>0</v>
      </c>
      <c r="R299" s="238"/>
      <c r="S299" s="238" t="s">
        <v>154</v>
      </c>
      <c r="T299" s="239" t="s">
        <v>144</v>
      </c>
      <c r="U299" s="220">
        <v>0.14000000000000001</v>
      </c>
      <c r="V299" s="220">
        <f>ROUND(E299*U299,2)</f>
        <v>0.98</v>
      </c>
      <c r="W299" s="220"/>
      <c r="X299" s="220" t="s">
        <v>202</v>
      </c>
      <c r="Y299" s="211"/>
      <c r="Z299" s="211"/>
      <c r="AA299" s="211"/>
      <c r="AB299" s="211"/>
      <c r="AC299" s="211"/>
      <c r="AD299" s="211"/>
      <c r="AE299" s="211"/>
      <c r="AF299" s="211"/>
      <c r="AG299" s="211" t="s">
        <v>203</v>
      </c>
      <c r="AH299" s="211"/>
      <c r="AI299" s="211"/>
      <c r="AJ299" s="211"/>
      <c r="AK299" s="211"/>
      <c r="AL299" s="211"/>
      <c r="AM299" s="211"/>
      <c r="AN299" s="211"/>
      <c r="AO299" s="211"/>
      <c r="AP299" s="211"/>
      <c r="AQ299" s="211"/>
      <c r="AR299" s="211"/>
      <c r="AS299" s="211"/>
      <c r="AT299" s="211"/>
      <c r="AU299" s="211"/>
      <c r="AV299" s="211"/>
      <c r="AW299" s="211"/>
      <c r="AX299" s="211"/>
      <c r="AY299" s="211"/>
      <c r="AZ299" s="211"/>
      <c r="BA299" s="211"/>
      <c r="BB299" s="211"/>
      <c r="BC299" s="211"/>
      <c r="BD299" s="211"/>
      <c r="BE299" s="211"/>
      <c r="BF299" s="211"/>
      <c r="BG299" s="211"/>
      <c r="BH299" s="211"/>
    </row>
    <row r="300" spans="1:60" outlineLevel="1" x14ac:dyDescent="0.2">
      <c r="A300" s="218"/>
      <c r="B300" s="219"/>
      <c r="C300" s="253"/>
      <c r="D300" s="244"/>
      <c r="E300" s="244"/>
      <c r="F300" s="244"/>
      <c r="G300" s="244"/>
      <c r="H300" s="220"/>
      <c r="I300" s="220"/>
      <c r="J300" s="220"/>
      <c r="K300" s="220"/>
      <c r="L300" s="220"/>
      <c r="M300" s="220"/>
      <c r="N300" s="220"/>
      <c r="O300" s="220"/>
      <c r="P300" s="220"/>
      <c r="Q300" s="220"/>
      <c r="R300" s="220"/>
      <c r="S300" s="220"/>
      <c r="T300" s="220"/>
      <c r="U300" s="220"/>
      <c r="V300" s="220"/>
      <c r="W300" s="220"/>
      <c r="X300" s="220"/>
      <c r="Y300" s="211"/>
      <c r="Z300" s="211"/>
      <c r="AA300" s="211"/>
      <c r="AB300" s="211"/>
      <c r="AC300" s="211"/>
      <c r="AD300" s="211"/>
      <c r="AE300" s="211"/>
      <c r="AF300" s="211"/>
      <c r="AG300" s="211" t="s">
        <v>151</v>
      </c>
      <c r="AH300" s="211"/>
      <c r="AI300" s="211"/>
      <c r="AJ300" s="211"/>
      <c r="AK300" s="211"/>
      <c r="AL300" s="211"/>
      <c r="AM300" s="211"/>
      <c r="AN300" s="211"/>
      <c r="AO300" s="211"/>
      <c r="AP300" s="211"/>
      <c r="AQ300" s="211"/>
      <c r="AR300" s="211"/>
      <c r="AS300" s="211"/>
      <c r="AT300" s="211"/>
      <c r="AU300" s="211"/>
      <c r="AV300" s="211"/>
      <c r="AW300" s="211"/>
      <c r="AX300" s="211"/>
      <c r="AY300" s="211"/>
      <c r="AZ300" s="211"/>
      <c r="BA300" s="211"/>
      <c r="BB300" s="211"/>
      <c r="BC300" s="211"/>
      <c r="BD300" s="211"/>
      <c r="BE300" s="211"/>
      <c r="BF300" s="211"/>
      <c r="BG300" s="211"/>
      <c r="BH300" s="211"/>
    </row>
    <row r="301" spans="1:60" outlineLevel="1" x14ac:dyDescent="0.2">
      <c r="A301" s="233">
        <v>53</v>
      </c>
      <c r="B301" s="234" t="s">
        <v>745</v>
      </c>
      <c r="C301" s="247" t="s">
        <v>746</v>
      </c>
      <c r="D301" s="235" t="s">
        <v>239</v>
      </c>
      <c r="E301" s="236">
        <v>4</v>
      </c>
      <c r="F301" s="237">
        <v>6809.1</v>
      </c>
      <c r="G301" s="238">
        <f>ROUND(E301*F301,2)</f>
        <v>27236.400000000001</v>
      </c>
      <c r="H301" s="237">
        <v>0</v>
      </c>
      <c r="I301" s="238">
        <f>ROUND(E301*H301,2)</f>
        <v>0</v>
      </c>
      <c r="J301" s="237">
        <v>6809.1</v>
      </c>
      <c r="K301" s="238">
        <f>ROUND(E301*J301,2)</f>
        <v>27236.400000000001</v>
      </c>
      <c r="L301" s="238">
        <v>21</v>
      </c>
      <c r="M301" s="238">
        <f>G301*(1+L301/100)</f>
        <v>32956.044000000002</v>
      </c>
      <c r="N301" s="238">
        <v>0</v>
      </c>
      <c r="O301" s="238">
        <f>ROUND(E301*N301,2)</f>
        <v>0</v>
      </c>
      <c r="P301" s="238">
        <v>0</v>
      </c>
      <c r="Q301" s="238">
        <f>ROUND(E301*P301,2)</f>
        <v>0</v>
      </c>
      <c r="R301" s="238"/>
      <c r="S301" s="238" t="s">
        <v>154</v>
      </c>
      <c r="T301" s="239" t="s">
        <v>144</v>
      </c>
      <c r="U301" s="220">
        <v>0.14000000000000001</v>
      </c>
      <c r="V301" s="220">
        <f>ROUND(E301*U301,2)</f>
        <v>0.56000000000000005</v>
      </c>
      <c r="W301" s="220"/>
      <c r="X301" s="220" t="s">
        <v>202</v>
      </c>
      <c r="Y301" s="211"/>
      <c r="Z301" s="211"/>
      <c r="AA301" s="211"/>
      <c r="AB301" s="211"/>
      <c r="AC301" s="211"/>
      <c r="AD301" s="211"/>
      <c r="AE301" s="211"/>
      <c r="AF301" s="211"/>
      <c r="AG301" s="211" t="s">
        <v>203</v>
      </c>
      <c r="AH301" s="211"/>
      <c r="AI301" s="211"/>
      <c r="AJ301" s="211"/>
      <c r="AK301" s="211"/>
      <c r="AL301" s="211"/>
      <c r="AM301" s="211"/>
      <c r="AN301" s="211"/>
      <c r="AO301" s="211"/>
      <c r="AP301" s="211"/>
      <c r="AQ301" s="211"/>
      <c r="AR301" s="211"/>
      <c r="AS301" s="211"/>
      <c r="AT301" s="211"/>
      <c r="AU301" s="211"/>
      <c r="AV301" s="211"/>
      <c r="AW301" s="211"/>
      <c r="AX301" s="211"/>
      <c r="AY301" s="211"/>
      <c r="AZ301" s="211"/>
      <c r="BA301" s="211"/>
      <c r="BB301" s="211"/>
      <c r="BC301" s="211"/>
      <c r="BD301" s="211"/>
      <c r="BE301" s="211"/>
      <c r="BF301" s="211"/>
      <c r="BG301" s="211"/>
      <c r="BH301" s="211"/>
    </row>
    <row r="302" spans="1:60" outlineLevel="1" x14ac:dyDescent="0.2">
      <c r="A302" s="218"/>
      <c r="B302" s="219"/>
      <c r="C302" s="253"/>
      <c r="D302" s="244"/>
      <c r="E302" s="244"/>
      <c r="F302" s="244"/>
      <c r="G302" s="244"/>
      <c r="H302" s="220"/>
      <c r="I302" s="220"/>
      <c r="J302" s="220"/>
      <c r="K302" s="220"/>
      <c r="L302" s="220"/>
      <c r="M302" s="220"/>
      <c r="N302" s="220"/>
      <c r="O302" s="220"/>
      <c r="P302" s="220"/>
      <c r="Q302" s="220"/>
      <c r="R302" s="220"/>
      <c r="S302" s="220"/>
      <c r="T302" s="220"/>
      <c r="U302" s="220"/>
      <c r="V302" s="220"/>
      <c r="W302" s="220"/>
      <c r="X302" s="220"/>
      <c r="Y302" s="211"/>
      <c r="Z302" s="211"/>
      <c r="AA302" s="211"/>
      <c r="AB302" s="211"/>
      <c r="AC302" s="211"/>
      <c r="AD302" s="211"/>
      <c r="AE302" s="211"/>
      <c r="AF302" s="211"/>
      <c r="AG302" s="211" t="s">
        <v>151</v>
      </c>
      <c r="AH302" s="211"/>
      <c r="AI302" s="211"/>
      <c r="AJ302" s="211"/>
      <c r="AK302" s="211"/>
      <c r="AL302" s="211"/>
      <c r="AM302" s="211"/>
      <c r="AN302" s="211"/>
      <c r="AO302" s="211"/>
      <c r="AP302" s="211"/>
      <c r="AQ302" s="211"/>
      <c r="AR302" s="211"/>
      <c r="AS302" s="211"/>
      <c r="AT302" s="211"/>
      <c r="AU302" s="211"/>
      <c r="AV302" s="211"/>
      <c r="AW302" s="211"/>
      <c r="AX302" s="211"/>
      <c r="AY302" s="211"/>
      <c r="AZ302" s="211"/>
      <c r="BA302" s="211"/>
      <c r="BB302" s="211"/>
      <c r="BC302" s="211"/>
      <c r="BD302" s="211"/>
      <c r="BE302" s="211"/>
      <c r="BF302" s="211"/>
      <c r="BG302" s="211"/>
      <c r="BH302" s="211"/>
    </row>
    <row r="303" spans="1:60" outlineLevel="1" x14ac:dyDescent="0.2">
      <c r="A303" s="233">
        <v>54</v>
      </c>
      <c r="B303" s="234" t="s">
        <v>747</v>
      </c>
      <c r="C303" s="247" t="s">
        <v>748</v>
      </c>
      <c r="D303" s="235" t="s">
        <v>239</v>
      </c>
      <c r="E303" s="236">
        <v>3</v>
      </c>
      <c r="F303" s="237">
        <v>17720.8</v>
      </c>
      <c r="G303" s="238">
        <f>ROUND(E303*F303,2)</f>
        <v>53162.400000000001</v>
      </c>
      <c r="H303" s="237">
        <v>0</v>
      </c>
      <c r="I303" s="238">
        <f>ROUND(E303*H303,2)</f>
        <v>0</v>
      </c>
      <c r="J303" s="237">
        <v>17720.8</v>
      </c>
      <c r="K303" s="238">
        <f>ROUND(E303*J303,2)</f>
        <v>53162.400000000001</v>
      </c>
      <c r="L303" s="238">
        <v>21</v>
      </c>
      <c r="M303" s="238">
        <f>G303*(1+L303/100)</f>
        <v>64326.504000000001</v>
      </c>
      <c r="N303" s="238">
        <v>0</v>
      </c>
      <c r="O303" s="238">
        <f>ROUND(E303*N303,2)</f>
        <v>0</v>
      </c>
      <c r="P303" s="238">
        <v>0</v>
      </c>
      <c r="Q303" s="238">
        <f>ROUND(E303*P303,2)</f>
        <v>0</v>
      </c>
      <c r="R303" s="238"/>
      <c r="S303" s="238" t="s">
        <v>154</v>
      </c>
      <c r="T303" s="239" t="s">
        <v>144</v>
      </c>
      <c r="U303" s="220">
        <v>0.14000000000000001</v>
      </c>
      <c r="V303" s="220">
        <f>ROUND(E303*U303,2)</f>
        <v>0.42</v>
      </c>
      <c r="W303" s="220"/>
      <c r="X303" s="220" t="s">
        <v>202</v>
      </c>
      <c r="Y303" s="211"/>
      <c r="Z303" s="211"/>
      <c r="AA303" s="211"/>
      <c r="AB303" s="211"/>
      <c r="AC303" s="211"/>
      <c r="AD303" s="211"/>
      <c r="AE303" s="211"/>
      <c r="AF303" s="211"/>
      <c r="AG303" s="211" t="s">
        <v>203</v>
      </c>
      <c r="AH303" s="211"/>
      <c r="AI303" s="211"/>
      <c r="AJ303" s="211"/>
      <c r="AK303" s="211"/>
      <c r="AL303" s="211"/>
      <c r="AM303" s="211"/>
      <c r="AN303" s="211"/>
      <c r="AO303" s="211"/>
      <c r="AP303" s="211"/>
      <c r="AQ303" s="211"/>
      <c r="AR303" s="211"/>
      <c r="AS303" s="211"/>
      <c r="AT303" s="211"/>
      <c r="AU303" s="211"/>
      <c r="AV303" s="211"/>
      <c r="AW303" s="211"/>
      <c r="AX303" s="211"/>
      <c r="AY303" s="211"/>
      <c r="AZ303" s="211"/>
      <c r="BA303" s="211"/>
      <c r="BB303" s="211"/>
      <c r="BC303" s="211"/>
      <c r="BD303" s="211"/>
      <c r="BE303" s="211"/>
      <c r="BF303" s="211"/>
      <c r="BG303" s="211"/>
      <c r="BH303" s="211"/>
    </row>
    <row r="304" spans="1:60" outlineLevel="1" x14ac:dyDescent="0.2">
      <c r="A304" s="218"/>
      <c r="B304" s="219"/>
      <c r="C304" s="253"/>
      <c r="D304" s="244"/>
      <c r="E304" s="244"/>
      <c r="F304" s="244"/>
      <c r="G304" s="244"/>
      <c r="H304" s="220"/>
      <c r="I304" s="220"/>
      <c r="J304" s="220"/>
      <c r="K304" s="220"/>
      <c r="L304" s="220"/>
      <c r="M304" s="220"/>
      <c r="N304" s="220"/>
      <c r="O304" s="220"/>
      <c r="P304" s="220"/>
      <c r="Q304" s="220"/>
      <c r="R304" s="220"/>
      <c r="S304" s="220"/>
      <c r="T304" s="220"/>
      <c r="U304" s="220"/>
      <c r="V304" s="220"/>
      <c r="W304" s="220"/>
      <c r="X304" s="220"/>
      <c r="Y304" s="211"/>
      <c r="Z304" s="211"/>
      <c r="AA304" s="211"/>
      <c r="AB304" s="211"/>
      <c r="AC304" s="211"/>
      <c r="AD304" s="211"/>
      <c r="AE304" s="211"/>
      <c r="AF304" s="211"/>
      <c r="AG304" s="211" t="s">
        <v>151</v>
      </c>
      <c r="AH304" s="211"/>
      <c r="AI304" s="211"/>
      <c r="AJ304" s="211"/>
      <c r="AK304" s="211"/>
      <c r="AL304" s="211"/>
      <c r="AM304" s="211"/>
      <c r="AN304" s="211"/>
      <c r="AO304" s="211"/>
      <c r="AP304" s="211"/>
      <c r="AQ304" s="211"/>
      <c r="AR304" s="211"/>
      <c r="AS304" s="211"/>
      <c r="AT304" s="211"/>
      <c r="AU304" s="211"/>
      <c r="AV304" s="211"/>
      <c r="AW304" s="211"/>
      <c r="AX304" s="211"/>
      <c r="AY304" s="211"/>
      <c r="AZ304" s="211"/>
      <c r="BA304" s="211"/>
      <c r="BB304" s="211"/>
      <c r="BC304" s="211"/>
      <c r="BD304" s="211"/>
      <c r="BE304" s="211"/>
      <c r="BF304" s="211"/>
      <c r="BG304" s="211"/>
      <c r="BH304" s="211"/>
    </row>
    <row r="305" spans="1:60" outlineLevel="1" x14ac:dyDescent="0.2">
      <c r="A305" s="233">
        <v>55</v>
      </c>
      <c r="B305" s="234" t="s">
        <v>749</v>
      </c>
      <c r="C305" s="247" t="s">
        <v>750</v>
      </c>
      <c r="D305" s="235" t="s">
        <v>239</v>
      </c>
      <c r="E305" s="236">
        <v>3</v>
      </c>
      <c r="F305" s="237">
        <v>18782.72</v>
      </c>
      <c r="G305" s="238">
        <f>ROUND(E305*F305,2)</f>
        <v>56348.160000000003</v>
      </c>
      <c r="H305" s="237">
        <v>0</v>
      </c>
      <c r="I305" s="238">
        <f>ROUND(E305*H305,2)</f>
        <v>0</v>
      </c>
      <c r="J305" s="237">
        <v>18782.72</v>
      </c>
      <c r="K305" s="238">
        <f>ROUND(E305*J305,2)</f>
        <v>56348.160000000003</v>
      </c>
      <c r="L305" s="238">
        <v>21</v>
      </c>
      <c r="M305" s="238">
        <f>G305*(1+L305/100)</f>
        <v>68181.2736</v>
      </c>
      <c r="N305" s="238">
        <v>0</v>
      </c>
      <c r="O305" s="238">
        <f>ROUND(E305*N305,2)</f>
        <v>0</v>
      </c>
      <c r="P305" s="238">
        <v>0</v>
      </c>
      <c r="Q305" s="238">
        <f>ROUND(E305*P305,2)</f>
        <v>0</v>
      </c>
      <c r="R305" s="238"/>
      <c r="S305" s="238" t="s">
        <v>154</v>
      </c>
      <c r="T305" s="239" t="s">
        <v>144</v>
      </c>
      <c r="U305" s="220">
        <v>0.14000000000000001</v>
      </c>
      <c r="V305" s="220">
        <f>ROUND(E305*U305,2)</f>
        <v>0.42</v>
      </c>
      <c r="W305" s="220"/>
      <c r="X305" s="220" t="s">
        <v>202</v>
      </c>
      <c r="Y305" s="211"/>
      <c r="Z305" s="211"/>
      <c r="AA305" s="211"/>
      <c r="AB305" s="211"/>
      <c r="AC305" s="211"/>
      <c r="AD305" s="211"/>
      <c r="AE305" s="211"/>
      <c r="AF305" s="211"/>
      <c r="AG305" s="211" t="s">
        <v>203</v>
      </c>
      <c r="AH305" s="211"/>
      <c r="AI305" s="211"/>
      <c r="AJ305" s="211"/>
      <c r="AK305" s="211"/>
      <c r="AL305" s="211"/>
      <c r="AM305" s="211"/>
      <c r="AN305" s="211"/>
      <c r="AO305" s="211"/>
      <c r="AP305" s="211"/>
      <c r="AQ305" s="211"/>
      <c r="AR305" s="211"/>
      <c r="AS305" s="211"/>
      <c r="AT305" s="211"/>
      <c r="AU305" s="211"/>
      <c r="AV305" s="211"/>
      <c r="AW305" s="211"/>
      <c r="AX305" s="211"/>
      <c r="AY305" s="211"/>
      <c r="AZ305" s="211"/>
      <c r="BA305" s="211"/>
      <c r="BB305" s="211"/>
      <c r="BC305" s="211"/>
      <c r="BD305" s="211"/>
      <c r="BE305" s="211"/>
      <c r="BF305" s="211"/>
      <c r="BG305" s="211"/>
      <c r="BH305" s="211"/>
    </row>
    <row r="306" spans="1:60" outlineLevel="1" x14ac:dyDescent="0.2">
      <c r="A306" s="218"/>
      <c r="B306" s="219"/>
      <c r="C306" s="253"/>
      <c r="D306" s="244"/>
      <c r="E306" s="244"/>
      <c r="F306" s="244"/>
      <c r="G306" s="244"/>
      <c r="H306" s="220"/>
      <c r="I306" s="220"/>
      <c r="J306" s="220"/>
      <c r="K306" s="220"/>
      <c r="L306" s="220"/>
      <c r="M306" s="220"/>
      <c r="N306" s="220"/>
      <c r="O306" s="220"/>
      <c r="P306" s="220"/>
      <c r="Q306" s="220"/>
      <c r="R306" s="220"/>
      <c r="S306" s="220"/>
      <c r="T306" s="220"/>
      <c r="U306" s="220"/>
      <c r="V306" s="220"/>
      <c r="W306" s="220"/>
      <c r="X306" s="220"/>
      <c r="Y306" s="211"/>
      <c r="Z306" s="211"/>
      <c r="AA306" s="211"/>
      <c r="AB306" s="211"/>
      <c r="AC306" s="211"/>
      <c r="AD306" s="211"/>
      <c r="AE306" s="211"/>
      <c r="AF306" s="211"/>
      <c r="AG306" s="211" t="s">
        <v>151</v>
      </c>
      <c r="AH306" s="211"/>
      <c r="AI306" s="211"/>
      <c r="AJ306" s="211"/>
      <c r="AK306" s="211"/>
      <c r="AL306" s="211"/>
      <c r="AM306" s="211"/>
      <c r="AN306" s="211"/>
      <c r="AO306" s="211"/>
      <c r="AP306" s="211"/>
      <c r="AQ306" s="211"/>
      <c r="AR306" s="211"/>
      <c r="AS306" s="211"/>
      <c r="AT306" s="211"/>
      <c r="AU306" s="211"/>
      <c r="AV306" s="211"/>
      <c r="AW306" s="211"/>
      <c r="AX306" s="211"/>
      <c r="AY306" s="211"/>
      <c r="AZ306" s="211"/>
      <c r="BA306" s="211"/>
      <c r="BB306" s="211"/>
      <c r="BC306" s="211"/>
      <c r="BD306" s="211"/>
      <c r="BE306" s="211"/>
      <c r="BF306" s="211"/>
      <c r="BG306" s="211"/>
      <c r="BH306" s="211"/>
    </row>
    <row r="307" spans="1:60" outlineLevel="1" x14ac:dyDescent="0.2">
      <c r="A307" s="233">
        <v>56</v>
      </c>
      <c r="B307" s="234" t="s">
        <v>751</v>
      </c>
      <c r="C307" s="247" t="s">
        <v>752</v>
      </c>
      <c r="D307" s="235" t="s">
        <v>239</v>
      </c>
      <c r="E307" s="236">
        <v>2</v>
      </c>
      <c r="F307" s="237">
        <v>6983.89</v>
      </c>
      <c r="G307" s="238">
        <f>ROUND(E307*F307,2)</f>
        <v>13967.78</v>
      </c>
      <c r="H307" s="237">
        <v>0</v>
      </c>
      <c r="I307" s="238">
        <f>ROUND(E307*H307,2)</f>
        <v>0</v>
      </c>
      <c r="J307" s="237">
        <v>6983.89</v>
      </c>
      <c r="K307" s="238">
        <f>ROUND(E307*J307,2)</f>
        <v>13967.78</v>
      </c>
      <c r="L307" s="238">
        <v>21</v>
      </c>
      <c r="M307" s="238">
        <f>G307*(1+L307/100)</f>
        <v>16901.013800000001</v>
      </c>
      <c r="N307" s="238">
        <v>0</v>
      </c>
      <c r="O307" s="238">
        <f>ROUND(E307*N307,2)</f>
        <v>0</v>
      </c>
      <c r="P307" s="238">
        <v>0</v>
      </c>
      <c r="Q307" s="238">
        <f>ROUND(E307*P307,2)</f>
        <v>0</v>
      </c>
      <c r="R307" s="238"/>
      <c r="S307" s="238" t="s">
        <v>154</v>
      </c>
      <c r="T307" s="239" t="s">
        <v>144</v>
      </c>
      <c r="U307" s="220">
        <v>0.14000000000000001</v>
      </c>
      <c r="V307" s="220">
        <f>ROUND(E307*U307,2)</f>
        <v>0.28000000000000003</v>
      </c>
      <c r="W307" s="220"/>
      <c r="X307" s="220" t="s">
        <v>202</v>
      </c>
      <c r="Y307" s="211"/>
      <c r="Z307" s="211"/>
      <c r="AA307" s="211"/>
      <c r="AB307" s="211"/>
      <c r="AC307" s="211"/>
      <c r="AD307" s="211"/>
      <c r="AE307" s="211"/>
      <c r="AF307" s="211"/>
      <c r="AG307" s="211" t="s">
        <v>203</v>
      </c>
      <c r="AH307" s="211"/>
      <c r="AI307" s="211"/>
      <c r="AJ307" s="211"/>
      <c r="AK307" s="211"/>
      <c r="AL307" s="211"/>
      <c r="AM307" s="211"/>
      <c r="AN307" s="211"/>
      <c r="AO307" s="211"/>
      <c r="AP307" s="211"/>
      <c r="AQ307" s="211"/>
      <c r="AR307" s="211"/>
      <c r="AS307" s="211"/>
      <c r="AT307" s="211"/>
      <c r="AU307" s="211"/>
      <c r="AV307" s="211"/>
      <c r="AW307" s="211"/>
      <c r="AX307" s="211"/>
      <c r="AY307" s="211"/>
      <c r="AZ307" s="211"/>
      <c r="BA307" s="211"/>
      <c r="BB307" s="211"/>
      <c r="BC307" s="211"/>
      <c r="BD307" s="211"/>
      <c r="BE307" s="211"/>
      <c r="BF307" s="211"/>
      <c r="BG307" s="211"/>
      <c r="BH307" s="211"/>
    </row>
    <row r="308" spans="1:60" outlineLevel="1" x14ac:dyDescent="0.2">
      <c r="A308" s="218"/>
      <c r="B308" s="219"/>
      <c r="C308" s="253"/>
      <c r="D308" s="244"/>
      <c r="E308" s="244"/>
      <c r="F308" s="244"/>
      <c r="G308" s="244"/>
      <c r="H308" s="220"/>
      <c r="I308" s="220"/>
      <c r="J308" s="220"/>
      <c r="K308" s="220"/>
      <c r="L308" s="220"/>
      <c r="M308" s="220"/>
      <c r="N308" s="220"/>
      <c r="O308" s="220"/>
      <c r="P308" s="220"/>
      <c r="Q308" s="220"/>
      <c r="R308" s="220"/>
      <c r="S308" s="220"/>
      <c r="T308" s="220"/>
      <c r="U308" s="220"/>
      <c r="V308" s="220"/>
      <c r="W308" s="220"/>
      <c r="X308" s="220"/>
      <c r="Y308" s="211"/>
      <c r="Z308" s="211"/>
      <c r="AA308" s="211"/>
      <c r="AB308" s="211"/>
      <c r="AC308" s="211"/>
      <c r="AD308" s="211"/>
      <c r="AE308" s="211"/>
      <c r="AF308" s="211"/>
      <c r="AG308" s="211" t="s">
        <v>151</v>
      </c>
      <c r="AH308" s="211"/>
      <c r="AI308" s="211"/>
      <c r="AJ308" s="211"/>
      <c r="AK308" s="211"/>
      <c r="AL308" s="211"/>
      <c r="AM308" s="211"/>
      <c r="AN308" s="211"/>
      <c r="AO308" s="211"/>
      <c r="AP308" s="211"/>
      <c r="AQ308" s="211"/>
      <c r="AR308" s="211"/>
      <c r="AS308" s="211"/>
      <c r="AT308" s="211"/>
      <c r="AU308" s="211"/>
      <c r="AV308" s="211"/>
      <c r="AW308" s="211"/>
      <c r="AX308" s="211"/>
      <c r="AY308" s="211"/>
      <c r="AZ308" s="211"/>
      <c r="BA308" s="211"/>
      <c r="BB308" s="211"/>
      <c r="BC308" s="211"/>
      <c r="BD308" s="211"/>
      <c r="BE308" s="211"/>
      <c r="BF308" s="211"/>
      <c r="BG308" s="211"/>
      <c r="BH308" s="211"/>
    </row>
    <row r="309" spans="1:60" x14ac:dyDescent="0.2">
      <c r="A309" s="227" t="s">
        <v>138</v>
      </c>
      <c r="B309" s="228" t="s">
        <v>94</v>
      </c>
      <c r="C309" s="246" t="s">
        <v>95</v>
      </c>
      <c r="D309" s="229"/>
      <c r="E309" s="230"/>
      <c r="F309" s="231"/>
      <c r="G309" s="231">
        <f>SUMIF(AG310:AG335,"&lt;&gt;NOR",G310:G335)</f>
        <v>146991.44</v>
      </c>
      <c r="H309" s="231"/>
      <c r="I309" s="231">
        <f>SUM(I310:I335)</f>
        <v>0</v>
      </c>
      <c r="J309" s="231"/>
      <c r="K309" s="231">
        <f>SUM(K310:K335)</f>
        <v>146991.44</v>
      </c>
      <c r="L309" s="231"/>
      <c r="M309" s="231">
        <f>SUM(M310:M335)</f>
        <v>177859.64239999998</v>
      </c>
      <c r="N309" s="231"/>
      <c r="O309" s="231">
        <f>SUM(O310:O335)</f>
        <v>0</v>
      </c>
      <c r="P309" s="231"/>
      <c r="Q309" s="231">
        <f>SUM(Q310:Q335)</f>
        <v>158.66</v>
      </c>
      <c r="R309" s="231"/>
      <c r="S309" s="231"/>
      <c r="T309" s="232"/>
      <c r="U309" s="226"/>
      <c r="V309" s="226">
        <f>SUM(V310:V335)</f>
        <v>198.45</v>
      </c>
      <c r="W309" s="226"/>
      <c r="X309" s="226"/>
      <c r="AG309" t="s">
        <v>139</v>
      </c>
    </row>
    <row r="310" spans="1:60" outlineLevel="1" x14ac:dyDescent="0.2">
      <c r="A310" s="233">
        <v>57</v>
      </c>
      <c r="B310" s="234" t="s">
        <v>243</v>
      </c>
      <c r="C310" s="247" t="s">
        <v>244</v>
      </c>
      <c r="D310" s="235" t="s">
        <v>245</v>
      </c>
      <c r="E310" s="236">
        <v>15.615</v>
      </c>
      <c r="F310" s="237">
        <v>3250</v>
      </c>
      <c r="G310" s="238">
        <f>ROUND(E310*F310,2)</f>
        <v>50748.75</v>
      </c>
      <c r="H310" s="237">
        <v>0</v>
      </c>
      <c r="I310" s="238">
        <f>ROUND(E310*H310,2)</f>
        <v>0</v>
      </c>
      <c r="J310" s="237">
        <v>3250</v>
      </c>
      <c r="K310" s="238">
        <f>ROUND(E310*J310,2)</f>
        <v>50748.75</v>
      </c>
      <c r="L310" s="238">
        <v>21</v>
      </c>
      <c r="M310" s="238">
        <f>G310*(1+L310/100)</f>
        <v>61405.987499999996</v>
      </c>
      <c r="N310" s="238">
        <v>0</v>
      </c>
      <c r="O310" s="238">
        <f>ROUND(E310*N310,2)</f>
        <v>0</v>
      </c>
      <c r="P310" s="238">
        <v>2</v>
      </c>
      <c r="Q310" s="238">
        <f>ROUND(E310*P310,2)</f>
        <v>31.23</v>
      </c>
      <c r="R310" s="238" t="s">
        <v>246</v>
      </c>
      <c r="S310" s="238" t="s">
        <v>143</v>
      </c>
      <c r="T310" s="239" t="s">
        <v>453</v>
      </c>
      <c r="U310" s="220">
        <v>6.4359999999999999</v>
      </c>
      <c r="V310" s="220">
        <f>ROUND(E310*U310,2)</f>
        <v>100.5</v>
      </c>
      <c r="W310" s="220"/>
      <c r="X310" s="220" t="s">
        <v>202</v>
      </c>
      <c r="Y310" s="211"/>
      <c r="Z310" s="211"/>
      <c r="AA310" s="211"/>
      <c r="AB310" s="211"/>
      <c r="AC310" s="211"/>
      <c r="AD310" s="211"/>
      <c r="AE310" s="211"/>
      <c r="AF310" s="211"/>
      <c r="AG310" s="211" t="s">
        <v>203</v>
      </c>
      <c r="AH310" s="211"/>
      <c r="AI310" s="211"/>
      <c r="AJ310" s="211"/>
      <c r="AK310" s="211"/>
      <c r="AL310" s="211"/>
      <c r="AM310" s="211"/>
      <c r="AN310" s="211"/>
      <c r="AO310" s="211"/>
      <c r="AP310" s="211"/>
      <c r="AQ310" s="211"/>
      <c r="AR310" s="211"/>
      <c r="AS310" s="211"/>
      <c r="AT310" s="211"/>
      <c r="AU310" s="211"/>
      <c r="AV310" s="211"/>
      <c r="AW310" s="211"/>
      <c r="AX310" s="211"/>
      <c r="AY310" s="211"/>
      <c r="AZ310" s="211"/>
      <c r="BA310" s="211"/>
      <c r="BB310" s="211"/>
      <c r="BC310" s="211"/>
      <c r="BD310" s="211"/>
      <c r="BE310" s="211"/>
      <c r="BF310" s="211"/>
      <c r="BG310" s="211"/>
      <c r="BH310" s="211"/>
    </row>
    <row r="311" spans="1:60" outlineLevel="1" x14ac:dyDescent="0.2">
      <c r="A311" s="218"/>
      <c r="B311" s="219"/>
      <c r="C311" s="259" t="s">
        <v>247</v>
      </c>
      <c r="D311" s="258"/>
      <c r="E311" s="258"/>
      <c r="F311" s="258"/>
      <c r="G311" s="258"/>
      <c r="H311" s="220"/>
      <c r="I311" s="220"/>
      <c r="J311" s="220"/>
      <c r="K311" s="220"/>
      <c r="L311" s="220"/>
      <c r="M311" s="220"/>
      <c r="N311" s="220"/>
      <c r="O311" s="220"/>
      <c r="P311" s="220"/>
      <c r="Q311" s="220"/>
      <c r="R311" s="220"/>
      <c r="S311" s="220"/>
      <c r="T311" s="220"/>
      <c r="U311" s="220"/>
      <c r="V311" s="220"/>
      <c r="W311" s="220"/>
      <c r="X311" s="220"/>
      <c r="Y311" s="211"/>
      <c r="Z311" s="211"/>
      <c r="AA311" s="211"/>
      <c r="AB311" s="211"/>
      <c r="AC311" s="211"/>
      <c r="AD311" s="211"/>
      <c r="AE311" s="211"/>
      <c r="AF311" s="211"/>
      <c r="AG311" s="211" t="s">
        <v>227</v>
      </c>
      <c r="AH311" s="211"/>
      <c r="AI311" s="211"/>
      <c r="AJ311" s="211"/>
      <c r="AK311" s="211"/>
      <c r="AL311" s="211"/>
      <c r="AM311" s="211"/>
      <c r="AN311" s="211"/>
      <c r="AO311" s="211"/>
      <c r="AP311" s="211"/>
      <c r="AQ311" s="211"/>
      <c r="AR311" s="211"/>
      <c r="AS311" s="211"/>
      <c r="AT311" s="211"/>
      <c r="AU311" s="211"/>
      <c r="AV311" s="211"/>
      <c r="AW311" s="211"/>
      <c r="AX311" s="211"/>
      <c r="AY311" s="211"/>
      <c r="AZ311" s="211"/>
      <c r="BA311" s="211"/>
      <c r="BB311" s="211"/>
      <c r="BC311" s="211"/>
      <c r="BD311" s="211"/>
      <c r="BE311" s="211"/>
      <c r="BF311" s="211"/>
      <c r="BG311" s="211"/>
      <c r="BH311" s="211"/>
    </row>
    <row r="312" spans="1:60" outlineLevel="1" x14ac:dyDescent="0.2">
      <c r="A312" s="218"/>
      <c r="B312" s="219"/>
      <c r="C312" s="252" t="s">
        <v>753</v>
      </c>
      <c r="D312" s="224"/>
      <c r="E312" s="225"/>
      <c r="F312" s="220"/>
      <c r="G312" s="220"/>
      <c r="H312" s="220"/>
      <c r="I312" s="220"/>
      <c r="J312" s="220"/>
      <c r="K312" s="220"/>
      <c r="L312" s="220"/>
      <c r="M312" s="220"/>
      <c r="N312" s="220"/>
      <c r="O312" s="220"/>
      <c r="P312" s="220"/>
      <c r="Q312" s="220"/>
      <c r="R312" s="220"/>
      <c r="S312" s="220"/>
      <c r="T312" s="220"/>
      <c r="U312" s="220"/>
      <c r="V312" s="220"/>
      <c r="W312" s="220"/>
      <c r="X312" s="220"/>
      <c r="Y312" s="211"/>
      <c r="Z312" s="211"/>
      <c r="AA312" s="211"/>
      <c r="AB312" s="211"/>
      <c r="AC312" s="211"/>
      <c r="AD312" s="211"/>
      <c r="AE312" s="211"/>
      <c r="AF312" s="211"/>
      <c r="AG312" s="211" t="s">
        <v>176</v>
      </c>
      <c r="AH312" s="211">
        <v>0</v>
      </c>
      <c r="AI312" s="211"/>
      <c r="AJ312" s="211"/>
      <c r="AK312" s="211"/>
      <c r="AL312" s="211"/>
      <c r="AM312" s="211"/>
      <c r="AN312" s="211"/>
      <c r="AO312" s="211"/>
      <c r="AP312" s="211"/>
      <c r="AQ312" s="211"/>
      <c r="AR312" s="211"/>
      <c r="AS312" s="211"/>
      <c r="AT312" s="211"/>
      <c r="AU312" s="211"/>
      <c r="AV312" s="211"/>
      <c r="AW312" s="211"/>
      <c r="AX312" s="211"/>
      <c r="AY312" s="211"/>
      <c r="AZ312" s="211"/>
      <c r="BA312" s="211"/>
      <c r="BB312" s="211"/>
      <c r="BC312" s="211"/>
      <c r="BD312" s="211"/>
      <c r="BE312" s="211"/>
      <c r="BF312" s="211"/>
      <c r="BG312" s="211"/>
      <c r="BH312" s="211"/>
    </row>
    <row r="313" spans="1:60" outlineLevel="1" x14ac:dyDescent="0.2">
      <c r="A313" s="218"/>
      <c r="B313" s="219"/>
      <c r="C313" s="252" t="s">
        <v>754</v>
      </c>
      <c r="D313" s="224"/>
      <c r="E313" s="225"/>
      <c r="F313" s="220"/>
      <c r="G313" s="220"/>
      <c r="H313" s="220"/>
      <c r="I313" s="220"/>
      <c r="J313" s="220"/>
      <c r="K313" s="220"/>
      <c r="L313" s="220"/>
      <c r="M313" s="220"/>
      <c r="N313" s="220"/>
      <c r="O313" s="220"/>
      <c r="P313" s="220"/>
      <c r="Q313" s="220"/>
      <c r="R313" s="220"/>
      <c r="S313" s="220"/>
      <c r="T313" s="220"/>
      <c r="U313" s="220"/>
      <c r="V313" s="220"/>
      <c r="W313" s="220"/>
      <c r="X313" s="220"/>
      <c r="Y313" s="211"/>
      <c r="Z313" s="211"/>
      <c r="AA313" s="211"/>
      <c r="AB313" s="211"/>
      <c r="AC313" s="211"/>
      <c r="AD313" s="211"/>
      <c r="AE313" s="211"/>
      <c r="AF313" s="211"/>
      <c r="AG313" s="211" t="s">
        <v>176</v>
      </c>
      <c r="AH313" s="211">
        <v>0</v>
      </c>
      <c r="AI313" s="211"/>
      <c r="AJ313" s="211"/>
      <c r="AK313" s="211"/>
      <c r="AL313" s="211"/>
      <c r="AM313" s="211"/>
      <c r="AN313" s="211"/>
      <c r="AO313" s="211"/>
      <c r="AP313" s="211"/>
      <c r="AQ313" s="211"/>
      <c r="AR313" s="211"/>
      <c r="AS313" s="211"/>
      <c r="AT313" s="211"/>
      <c r="AU313" s="211"/>
      <c r="AV313" s="211"/>
      <c r="AW313" s="211"/>
      <c r="AX313" s="211"/>
      <c r="AY313" s="211"/>
      <c r="AZ313" s="211"/>
      <c r="BA313" s="211"/>
      <c r="BB313" s="211"/>
      <c r="BC313" s="211"/>
      <c r="BD313" s="211"/>
      <c r="BE313" s="211"/>
      <c r="BF313" s="211"/>
      <c r="BG313" s="211"/>
      <c r="BH313" s="211"/>
    </row>
    <row r="314" spans="1:60" outlineLevel="1" x14ac:dyDescent="0.2">
      <c r="A314" s="218"/>
      <c r="B314" s="219"/>
      <c r="C314" s="252" t="s">
        <v>755</v>
      </c>
      <c r="D314" s="224"/>
      <c r="E314" s="225"/>
      <c r="F314" s="220"/>
      <c r="G314" s="220"/>
      <c r="H314" s="220"/>
      <c r="I314" s="220"/>
      <c r="J314" s="220"/>
      <c r="K314" s="220"/>
      <c r="L314" s="220"/>
      <c r="M314" s="220"/>
      <c r="N314" s="220"/>
      <c r="O314" s="220"/>
      <c r="P314" s="220"/>
      <c r="Q314" s="220"/>
      <c r="R314" s="220"/>
      <c r="S314" s="220"/>
      <c r="T314" s="220"/>
      <c r="U314" s="220"/>
      <c r="V314" s="220"/>
      <c r="W314" s="220"/>
      <c r="X314" s="220"/>
      <c r="Y314" s="211"/>
      <c r="Z314" s="211"/>
      <c r="AA314" s="211"/>
      <c r="AB314" s="211"/>
      <c r="AC314" s="211"/>
      <c r="AD314" s="211"/>
      <c r="AE314" s="211"/>
      <c r="AF314" s="211"/>
      <c r="AG314" s="211" t="s">
        <v>176</v>
      </c>
      <c r="AH314" s="211">
        <v>0</v>
      </c>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row>
    <row r="315" spans="1:60" outlineLevel="1" x14ac:dyDescent="0.2">
      <c r="A315" s="218"/>
      <c r="B315" s="219"/>
      <c r="C315" s="252" t="s">
        <v>756</v>
      </c>
      <c r="D315" s="224"/>
      <c r="E315" s="225">
        <v>15.615</v>
      </c>
      <c r="F315" s="220"/>
      <c r="G315" s="220"/>
      <c r="H315" s="220"/>
      <c r="I315" s="220"/>
      <c r="J315" s="220"/>
      <c r="K315" s="220"/>
      <c r="L315" s="220"/>
      <c r="M315" s="220"/>
      <c r="N315" s="220"/>
      <c r="O315" s="220"/>
      <c r="P315" s="220"/>
      <c r="Q315" s="220"/>
      <c r="R315" s="220"/>
      <c r="S315" s="220"/>
      <c r="T315" s="220"/>
      <c r="U315" s="220"/>
      <c r="V315" s="220"/>
      <c r="W315" s="220"/>
      <c r="X315" s="220"/>
      <c r="Y315" s="211"/>
      <c r="Z315" s="211"/>
      <c r="AA315" s="211"/>
      <c r="AB315" s="211"/>
      <c r="AC315" s="211"/>
      <c r="AD315" s="211"/>
      <c r="AE315" s="211"/>
      <c r="AF315" s="211"/>
      <c r="AG315" s="211" t="s">
        <v>176</v>
      </c>
      <c r="AH315" s="211">
        <v>0</v>
      </c>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row>
    <row r="316" spans="1:60" outlineLevel="1" x14ac:dyDescent="0.2">
      <c r="A316" s="218"/>
      <c r="B316" s="219"/>
      <c r="C316" s="250"/>
      <c r="D316" s="242"/>
      <c r="E316" s="242"/>
      <c r="F316" s="242"/>
      <c r="G316" s="242"/>
      <c r="H316" s="220"/>
      <c r="I316" s="220"/>
      <c r="J316" s="220"/>
      <c r="K316" s="220"/>
      <c r="L316" s="220"/>
      <c r="M316" s="220"/>
      <c r="N316" s="220"/>
      <c r="O316" s="220"/>
      <c r="P316" s="220"/>
      <c r="Q316" s="220"/>
      <c r="R316" s="220"/>
      <c r="S316" s="220"/>
      <c r="T316" s="220"/>
      <c r="U316" s="220"/>
      <c r="V316" s="220"/>
      <c r="W316" s="220"/>
      <c r="X316" s="220"/>
      <c r="Y316" s="211"/>
      <c r="Z316" s="211"/>
      <c r="AA316" s="211"/>
      <c r="AB316" s="211"/>
      <c r="AC316" s="211"/>
      <c r="AD316" s="211"/>
      <c r="AE316" s="211"/>
      <c r="AF316" s="211"/>
      <c r="AG316" s="211" t="s">
        <v>151</v>
      </c>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row>
    <row r="317" spans="1:60" outlineLevel="1" x14ac:dyDescent="0.2">
      <c r="A317" s="233">
        <v>58</v>
      </c>
      <c r="B317" s="234" t="s">
        <v>757</v>
      </c>
      <c r="C317" s="247" t="s">
        <v>758</v>
      </c>
      <c r="D317" s="235" t="s">
        <v>488</v>
      </c>
      <c r="E317" s="236">
        <v>173.5</v>
      </c>
      <c r="F317" s="237">
        <v>125</v>
      </c>
      <c r="G317" s="238">
        <f>ROUND(E317*F317,2)</f>
        <v>21687.5</v>
      </c>
      <c r="H317" s="237">
        <v>0</v>
      </c>
      <c r="I317" s="238">
        <f>ROUND(E317*H317,2)</f>
        <v>0</v>
      </c>
      <c r="J317" s="237">
        <v>125</v>
      </c>
      <c r="K317" s="238">
        <f>ROUND(E317*J317,2)</f>
        <v>21687.5</v>
      </c>
      <c r="L317" s="238">
        <v>21</v>
      </c>
      <c r="M317" s="238">
        <f>G317*(1+L317/100)</f>
        <v>26241.875</v>
      </c>
      <c r="N317" s="238">
        <v>0</v>
      </c>
      <c r="O317" s="238">
        <f>ROUND(E317*N317,2)</f>
        <v>0</v>
      </c>
      <c r="P317" s="238">
        <v>9.2499999999999995E-3</v>
      </c>
      <c r="Q317" s="238">
        <f>ROUND(E317*P317,2)</f>
        <v>1.6</v>
      </c>
      <c r="R317" s="238" t="s">
        <v>408</v>
      </c>
      <c r="S317" s="238" t="s">
        <v>143</v>
      </c>
      <c r="T317" s="239" t="s">
        <v>453</v>
      </c>
      <c r="U317" s="220">
        <v>0.28699999999999998</v>
      </c>
      <c r="V317" s="220">
        <f>ROUND(E317*U317,2)</f>
        <v>49.79</v>
      </c>
      <c r="W317" s="220"/>
      <c r="X317" s="220" t="s">
        <v>202</v>
      </c>
      <c r="Y317" s="211"/>
      <c r="Z317" s="211"/>
      <c r="AA317" s="211"/>
      <c r="AB317" s="211"/>
      <c r="AC317" s="211"/>
      <c r="AD317" s="211"/>
      <c r="AE317" s="211"/>
      <c r="AF317" s="211"/>
      <c r="AG317" s="211" t="s">
        <v>203</v>
      </c>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row>
    <row r="318" spans="1:60" outlineLevel="1" x14ac:dyDescent="0.2">
      <c r="A318" s="218"/>
      <c r="B318" s="219"/>
      <c r="C318" s="252" t="s">
        <v>753</v>
      </c>
      <c r="D318" s="224"/>
      <c r="E318" s="225"/>
      <c r="F318" s="220"/>
      <c r="G318" s="220"/>
      <c r="H318" s="220"/>
      <c r="I318" s="220"/>
      <c r="J318" s="220"/>
      <c r="K318" s="220"/>
      <c r="L318" s="220"/>
      <c r="M318" s="220"/>
      <c r="N318" s="220"/>
      <c r="O318" s="220"/>
      <c r="P318" s="220"/>
      <c r="Q318" s="220"/>
      <c r="R318" s="220"/>
      <c r="S318" s="220"/>
      <c r="T318" s="220"/>
      <c r="U318" s="220"/>
      <c r="V318" s="220"/>
      <c r="W318" s="220"/>
      <c r="X318" s="220"/>
      <c r="Y318" s="211"/>
      <c r="Z318" s="211"/>
      <c r="AA318" s="211"/>
      <c r="AB318" s="211"/>
      <c r="AC318" s="211"/>
      <c r="AD318" s="211"/>
      <c r="AE318" s="211"/>
      <c r="AF318" s="211"/>
      <c r="AG318" s="211" t="s">
        <v>176</v>
      </c>
      <c r="AH318" s="211">
        <v>0</v>
      </c>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row>
    <row r="319" spans="1:60" outlineLevel="1" x14ac:dyDescent="0.2">
      <c r="A319" s="218"/>
      <c r="B319" s="219"/>
      <c r="C319" s="252" t="s">
        <v>759</v>
      </c>
      <c r="D319" s="224"/>
      <c r="E319" s="225">
        <v>173.5</v>
      </c>
      <c r="F319" s="220"/>
      <c r="G319" s="220"/>
      <c r="H319" s="220"/>
      <c r="I319" s="220"/>
      <c r="J319" s="220"/>
      <c r="K319" s="220"/>
      <c r="L319" s="220"/>
      <c r="M319" s="220"/>
      <c r="N319" s="220"/>
      <c r="O319" s="220"/>
      <c r="P319" s="220"/>
      <c r="Q319" s="220"/>
      <c r="R319" s="220"/>
      <c r="S319" s="220"/>
      <c r="T319" s="220"/>
      <c r="U319" s="220"/>
      <c r="V319" s="220"/>
      <c r="W319" s="220"/>
      <c r="X319" s="220"/>
      <c r="Y319" s="211"/>
      <c r="Z319" s="211"/>
      <c r="AA319" s="211"/>
      <c r="AB319" s="211"/>
      <c r="AC319" s="211"/>
      <c r="AD319" s="211"/>
      <c r="AE319" s="211"/>
      <c r="AF319" s="211"/>
      <c r="AG319" s="211" t="s">
        <v>176</v>
      </c>
      <c r="AH319" s="211">
        <v>0</v>
      </c>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row>
    <row r="320" spans="1:60" outlineLevel="1" x14ac:dyDescent="0.2">
      <c r="A320" s="218"/>
      <c r="B320" s="219"/>
      <c r="C320" s="250"/>
      <c r="D320" s="242"/>
      <c r="E320" s="242"/>
      <c r="F320" s="242"/>
      <c r="G320" s="242"/>
      <c r="H320" s="220"/>
      <c r="I320" s="220"/>
      <c r="J320" s="220"/>
      <c r="K320" s="220"/>
      <c r="L320" s="220"/>
      <c r="M320" s="220"/>
      <c r="N320" s="220"/>
      <c r="O320" s="220"/>
      <c r="P320" s="220"/>
      <c r="Q320" s="220"/>
      <c r="R320" s="220"/>
      <c r="S320" s="220"/>
      <c r="T320" s="220"/>
      <c r="U320" s="220"/>
      <c r="V320" s="220"/>
      <c r="W320" s="220"/>
      <c r="X320" s="220"/>
      <c r="Y320" s="211"/>
      <c r="Z320" s="211"/>
      <c r="AA320" s="211"/>
      <c r="AB320" s="211"/>
      <c r="AC320" s="211"/>
      <c r="AD320" s="211"/>
      <c r="AE320" s="211"/>
      <c r="AF320" s="211"/>
      <c r="AG320" s="211" t="s">
        <v>151</v>
      </c>
      <c r="AH320" s="211"/>
      <c r="AI320" s="211"/>
      <c r="AJ320" s="211"/>
      <c r="AK320" s="211"/>
      <c r="AL320" s="211"/>
      <c r="AM320" s="211"/>
      <c r="AN320" s="211"/>
      <c r="AO320" s="211"/>
      <c r="AP320" s="211"/>
      <c r="AQ320" s="211"/>
      <c r="AR320" s="211"/>
      <c r="AS320" s="211"/>
      <c r="AT320" s="211"/>
      <c r="AU320" s="211"/>
      <c r="AV320" s="211"/>
      <c r="AW320" s="211"/>
      <c r="AX320" s="211"/>
      <c r="AY320" s="211"/>
      <c r="AZ320" s="211"/>
      <c r="BA320" s="211"/>
      <c r="BB320" s="211"/>
      <c r="BC320" s="211"/>
      <c r="BD320" s="211"/>
      <c r="BE320" s="211"/>
      <c r="BF320" s="211"/>
      <c r="BG320" s="211"/>
      <c r="BH320" s="211"/>
    </row>
    <row r="321" spans="1:60" outlineLevel="1" x14ac:dyDescent="0.2">
      <c r="A321" s="233">
        <v>59</v>
      </c>
      <c r="B321" s="234" t="s">
        <v>760</v>
      </c>
      <c r="C321" s="247" t="s">
        <v>761</v>
      </c>
      <c r="D321" s="235" t="s">
        <v>452</v>
      </c>
      <c r="E321" s="236">
        <v>5</v>
      </c>
      <c r="F321" s="237">
        <v>1814</v>
      </c>
      <c r="G321" s="238">
        <f>ROUND(E321*F321,2)</f>
        <v>9070</v>
      </c>
      <c r="H321" s="237">
        <v>0</v>
      </c>
      <c r="I321" s="238">
        <f>ROUND(E321*H321,2)</f>
        <v>0</v>
      </c>
      <c r="J321" s="237">
        <v>1814</v>
      </c>
      <c r="K321" s="238">
        <f>ROUND(E321*J321,2)</f>
        <v>9070</v>
      </c>
      <c r="L321" s="238">
        <v>21</v>
      </c>
      <c r="M321" s="238">
        <f>G321*(1+L321/100)</f>
        <v>10974.699999999999</v>
      </c>
      <c r="N321" s="238">
        <v>0</v>
      </c>
      <c r="O321" s="238">
        <f>ROUND(E321*N321,2)</f>
        <v>0</v>
      </c>
      <c r="P321" s="238">
        <v>0.4</v>
      </c>
      <c r="Q321" s="238">
        <f>ROUND(E321*P321,2)</f>
        <v>2</v>
      </c>
      <c r="R321" s="238" t="s">
        <v>408</v>
      </c>
      <c r="S321" s="238" t="s">
        <v>143</v>
      </c>
      <c r="T321" s="239" t="s">
        <v>453</v>
      </c>
      <c r="U321" s="220">
        <v>3.6120000000000001</v>
      </c>
      <c r="V321" s="220">
        <f>ROUND(E321*U321,2)</f>
        <v>18.059999999999999</v>
      </c>
      <c r="W321" s="220"/>
      <c r="X321" s="220" t="s">
        <v>202</v>
      </c>
      <c r="Y321" s="211"/>
      <c r="Z321" s="211"/>
      <c r="AA321" s="211"/>
      <c r="AB321" s="211"/>
      <c r="AC321" s="211"/>
      <c r="AD321" s="211"/>
      <c r="AE321" s="211"/>
      <c r="AF321" s="211"/>
      <c r="AG321" s="211" t="s">
        <v>203</v>
      </c>
      <c r="AH321" s="211"/>
      <c r="AI321" s="211"/>
      <c r="AJ321" s="211"/>
      <c r="AK321" s="211"/>
      <c r="AL321" s="211"/>
      <c r="AM321" s="211"/>
      <c r="AN321" s="211"/>
      <c r="AO321" s="211"/>
      <c r="AP321" s="211"/>
      <c r="AQ321" s="211"/>
      <c r="AR321" s="211"/>
      <c r="AS321" s="211"/>
      <c r="AT321" s="211"/>
      <c r="AU321" s="211"/>
      <c r="AV321" s="211"/>
      <c r="AW321" s="211"/>
      <c r="AX321" s="211"/>
      <c r="AY321" s="211"/>
      <c r="AZ321" s="211"/>
      <c r="BA321" s="211"/>
      <c r="BB321" s="211"/>
      <c r="BC321" s="211"/>
      <c r="BD321" s="211"/>
      <c r="BE321" s="211"/>
      <c r="BF321" s="211"/>
      <c r="BG321" s="211"/>
      <c r="BH321" s="211"/>
    </row>
    <row r="322" spans="1:60" outlineLevel="1" x14ac:dyDescent="0.2">
      <c r="A322" s="218"/>
      <c r="B322" s="219"/>
      <c r="C322" s="252" t="s">
        <v>753</v>
      </c>
      <c r="D322" s="224"/>
      <c r="E322" s="225"/>
      <c r="F322" s="220"/>
      <c r="G322" s="220"/>
      <c r="H322" s="220"/>
      <c r="I322" s="220"/>
      <c r="J322" s="220"/>
      <c r="K322" s="220"/>
      <c r="L322" s="220"/>
      <c r="M322" s="220"/>
      <c r="N322" s="220"/>
      <c r="O322" s="220"/>
      <c r="P322" s="220"/>
      <c r="Q322" s="220"/>
      <c r="R322" s="220"/>
      <c r="S322" s="220"/>
      <c r="T322" s="220"/>
      <c r="U322" s="220"/>
      <c r="V322" s="220"/>
      <c r="W322" s="220"/>
      <c r="X322" s="220"/>
      <c r="Y322" s="211"/>
      <c r="Z322" s="211"/>
      <c r="AA322" s="211"/>
      <c r="AB322" s="211"/>
      <c r="AC322" s="211"/>
      <c r="AD322" s="211"/>
      <c r="AE322" s="211"/>
      <c r="AF322" s="211"/>
      <c r="AG322" s="211" t="s">
        <v>176</v>
      </c>
      <c r="AH322" s="211">
        <v>0</v>
      </c>
      <c r="AI322" s="211"/>
      <c r="AJ322" s="211"/>
      <c r="AK322" s="211"/>
      <c r="AL322" s="211"/>
      <c r="AM322" s="211"/>
      <c r="AN322" s="211"/>
      <c r="AO322" s="211"/>
      <c r="AP322" s="211"/>
      <c r="AQ322" s="211"/>
      <c r="AR322" s="211"/>
      <c r="AS322" s="211"/>
      <c r="AT322" s="211"/>
      <c r="AU322" s="211"/>
      <c r="AV322" s="211"/>
      <c r="AW322" s="211"/>
      <c r="AX322" s="211"/>
      <c r="AY322" s="211"/>
      <c r="AZ322" s="211"/>
      <c r="BA322" s="211"/>
      <c r="BB322" s="211"/>
      <c r="BC322" s="211"/>
      <c r="BD322" s="211"/>
      <c r="BE322" s="211"/>
      <c r="BF322" s="211"/>
      <c r="BG322" s="211"/>
      <c r="BH322" s="211"/>
    </row>
    <row r="323" spans="1:60" outlineLevel="1" x14ac:dyDescent="0.2">
      <c r="A323" s="218"/>
      <c r="B323" s="219"/>
      <c r="C323" s="252" t="s">
        <v>86</v>
      </c>
      <c r="D323" s="224"/>
      <c r="E323" s="225">
        <v>5</v>
      </c>
      <c r="F323" s="220"/>
      <c r="G323" s="220"/>
      <c r="H323" s="220"/>
      <c r="I323" s="220"/>
      <c r="J323" s="220"/>
      <c r="K323" s="220"/>
      <c r="L323" s="220"/>
      <c r="M323" s="220"/>
      <c r="N323" s="220"/>
      <c r="O323" s="220"/>
      <c r="P323" s="220"/>
      <c r="Q323" s="220"/>
      <c r="R323" s="220"/>
      <c r="S323" s="220"/>
      <c r="T323" s="220"/>
      <c r="U323" s="220"/>
      <c r="V323" s="220"/>
      <c r="W323" s="220"/>
      <c r="X323" s="220"/>
      <c r="Y323" s="211"/>
      <c r="Z323" s="211"/>
      <c r="AA323" s="211"/>
      <c r="AB323" s="211"/>
      <c r="AC323" s="211"/>
      <c r="AD323" s="211"/>
      <c r="AE323" s="211"/>
      <c r="AF323" s="211"/>
      <c r="AG323" s="211" t="s">
        <v>176</v>
      </c>
      <c r="AH323" s="211">
        <v>0</v>
      </c>
      <c r="AI323" s="211"/>
      <c r="AJ323" s="211"/>
      <c r="AK323" s="211"/>
      <c r="AL323" s="211"/>
      <c r="AM323" s="211"/>
      <c r="AN323" s="211"/>
      <c r="AO323" s="211"/>
      <c r="AP323" s="211"/>
      <c r="AQ323" s="211"/>
      <c r="AR323" s="211"/>
      <c r="AS323" s="211"/>
      <c r="AT323" s="211"/>
      <c r="AU323" s="211"/>
      <c r="AV323" s="211"/>
      <c r="AW323" s="211"/>
      <c r="AX323" s="211"/>
      <c r="AY323" s="211"/>
      <c r="AZ323" s="211"/>
      <c r="BA323" s="211"/>
      <c r="BB323" s="211"/>
      <c r="BC323" s="211"/>
      <c r="BD323" s="211"/>
      <c r="BE323" s="211"/>
      <c r="BF323" s="211"/>
      <c r="BG323" s="211"/>
      <c r="BH323" s="211"/>
    </row>
    <row r="324" spans="1:60" outlineLevel="1" x14ac:dyDescent="0.2">
      <c r="A324" s="218"/>
      <c r="B324" s="219"/>
      <c r="C324" s="250"/>
      <c r="D324" s="242"/>
      <c r="E324" s="242"/>
      <c r="F324" s="242"/>
      <c r="G324" s="242"/>
      <c r="H324" s="220"/>
      <c r="I324" s="220"/>
      <c r="J324" s="220"/>
      <c r="K324" s="220"/>
      <c r="L324" s="220"/>
      <c r="M324" s="220"/>
      <c r="N324" s="220"/>
      <c r="O324" s="220"/>
      <c r="P324" s="220"/>
      <c r="Q324" s="220"/>
      <c r="R324" s="220"/>
      <c r="S324" s="220"/>
      <c r="T324" s="220"/>
      <c r="U324" s="220"/>
      <c r="V324" s="220"/>
      <c r="W324" s="220"/>
      <c r="X324" s="220"/>
      <c r="Y324" s="211"/>
      <c r="Z324" s="211"/>
      <c r="AA324" s="211"/>
      <c r="AB324" s="211"/>
      <c r="AC324" s="211"/>
      <c r="AD324" s="211"/>
      <c r="AE324" s="211"/>
      <c r="AF324" s="211"/>
      <c r="AG324" s="211" t="s">
        <v>151</v>
      </c>
      <c r="AH324" s="211"/>
      <c r="AI324" s="211"/>
      <c r="AJ324" s="211"/>
      <c r="AK324" s="211"/>
      <c r="AL324" s="211"/>
      <c r="AM324" s="211"/>
      <c r="AN324" s="211"/>
      <c r="AO324" s="211"/>
      <c r="AP324" s="211"/>
      <c r="AQ324" s="211"/>
      <c r="AR324" s="211"/>
      <c r="AS324" s="211"/>
      <c r="AT324" s="211"/>
      <c r="AU324" s="211"/>
      <c r="AV324" s="211"/>
      <c r="AW324" s="211"/>
      <c r="AX324" s="211"/>
      <c r="AY324" s="211"/>
      <c r="AZ324" s="211"/>
      <c r="BA324" s="211"/>
      <c r="BB324" s="211"/>
      <c r="BC324" s="211"/>
      <c r="BD324" s="211"/>
      <c r="BE324" s="211"/>
      <c r="BF324" s="211"/>
      <c r="BG324" s="211"/>
      <c r="BH324" s="211"/>
    </row>
    <row r="325" spans="1:60" outlineLevel="1" x14ac:dyDescent="0.2">
      <c r="A325" s="233">
        <v>60</v>
      </c>
      <c r="B325" s="234" t="s">
        <v>762</v>
      </c>
      <c r="C325" s="247" t="s">
        <v>763</v>
      </c>
      <c r="D325" s="235" t="s">
        <v>223</v>
      </c>
      <c r="E325" s="236">
        <v>429.97500000000002</v>
      </c>
      <c r="F325" s="237">
        <v>152.30000000000001</v>
      </c>
      <c r="G325" s="238">
        <f>ROUND(E325*F325,2)</f>
        <v>65485.19</v>
      </c>
      <c r="H325" s="237">
        <v>0</v>
      </c>
      <c r="I325" s="238">
        <f>ROUND(E325*H325,2)</f>
        <v>0</v>
      </c>
      <c r="J325" s="237">
        <v>152.30000000000001</v>
      </c>
      <c r="K325" s="238">
        <f>ROUND(E325*J325,2)</f>
        <v>65485.19</v>
      </c>
      <c r="L325" s="238">
        <v>21</v>
      </c>
      <c r="M325" s="238">
        <f>G325*(1+L325/100)</f>
        <v>79237.079899999997</v>
      </c>
      <c r="N325" s="238">
        <v>0</v>
      </c>
      <c r="O325" s="238">
        <f>ROUND(E325*N325,2)</f>
        <v>0</v>
      </c>
      <c r="P325" s="238">
        <v>0.28799999999999998</v>
      </c>
      <c r="Q325" s="238">
        <f>ROUND(E325*P325,2)</f>
        <v>123.83</v>
      </c>
      <c r="R325" s="238"/>
      <c r="S325" s="238" t="s">
        <v>154</v>
      </c>
      <c r="T325" s="239" t="s">
        <v>144</v>
      </c>
      <c r="U325" s="220">
        <v>7.0000000000000007E-2</v>
      </c>
      <c r="V325" s="220">
        <f>ROUND(E325*U325,2)</f>
        <v>30.1</v>
      </c>
      <c r="W325" s="220"/>
      <c r="X325" s="220" t="s">
        <v>202</v>
      </c>
      <c r="Y325" s="211"/>
      <c r="Z325" s="211"/>
      <c r="AA325" s="211"/>
      <c r="AB325" s="211"/>
      <c r="AC325" s="211"/>
      <c r="AD325" s="211"/>
      <c r="AE325" s="211"/>
      <c r="AF325" s="211"/>
      <c r="AG325" s="211" t="s">
        <v>203</v>
      </c>
      <c r="AH325" s="211"/>
      <c r="AI325" s="211"/>
      <c r="AJ325" s="211"/>
      <c r="AK325" s="211"/>
      <c r="AL325" s="211"/>
      <c r="AM325" s="211"/>
      <c r="AN325" s="211"/>
      <c r="AO325" s="211"/>
      <c r="AP325" s="211"/>
      <c r="AQ325" s="211"/>
      <c r="AR325" s="211"/>
      <c r="AS325" s="211"/>
      <c r="AT325" s="211"/>
      <c r="AU325" s="211"/>
      <c r="AV325" s="211"/>
      <c r="AW325" s="211"/>
      <c r="AX325" s="211"/>
      <c r="AY325" s="211"/>
      <c r="AZ325" s="211"/>
      <c r="BA325" s="211"/>
      <c r="BB325" s="211"/>
      <c r="BC325" s="211"/>
      <c r="BD325" s="211"/>
      <c r="BE325" s="211"/>
      <c r="BF325" s="211"/>
      <c r="BG325" s="211"/>
      <c r="BH325" s="211"/>
    </row>
    <row r="326" spans="1:60" outlineLevel="1" x14ac:dyDescent="0.2">
      <c r="A326" s="218"/>
      <c r="B326" s="219"/>
      <c r="C326" s="252" t="s">
        <v>764</v>
      </c>
      <c r="D326" s="224"/>
      <c r="E326" s="225"/>
      <c r="F326" s="220"/>
      <c r="G326" s="220"/>
      <c r="H326" s="220"/>
      <c r="I326" s="220"/>
      <c r="J326" s="220"/>
      <c r="K326" s="220"/>
      <c r="L326" s="220"/>
      <c r="M326" s="220"/>
      <c r="N326" s="220"/>
      <c r="O326" s="220"/>
      <c r="P326" s="220"/>
      <c r="Q326" s="220"/>
      <c r="R326" s="220"/>
      <c r="S326" s="220"/>
      <c r="T326" s="220"/>
      <c r="U326" s="220"/>
      <c r="V326" s="220"/>
      <c r="W326" s="220"/>
      <c r="X326" s="220"/>
      <c r="Y326" s="211"/>
      <c r="Z326" s="211"/>
      <c r="AA326" s="211"/>
      <c r="AB326" s="211"/>
      <c r="AC326" s="211"/>
      <c r="AD326" s="211"/>
      <c r="AE326" s="211"/>
      <c r="AF326" s="211"/>
      <c r="AG326" s="211" t="s">
        <v>176</v>
      </c>
      <c r="AH326" s="211">
        <v>0</v>
      </c>
      <c r="AI326" s="211"/>
      <c r="AJ326" s="211"/>
      <c r="AK326" s="211"/>
      <c r="AL326" s="211"/>
      <c r="AM326" s="211"/>
      <c r="AN326" s="211"/>
      <c r="AO326" s="211"/>
      <c r="AP326" s="211"/>
      <c r="AQ326" s="211"/>
      <c r="AR326" s="211"/>
      <c r="AS326" s="211"/>
      <c r="AT326" s="211"/>
      <c r="AU326" s="211"/>
      <c r="AV326" s="211"/>
      <c r="AW326" s="211"/>
      <c r="AX326" s="211"/>
      <c r="AY326" s="211"/>
      <c r="AZ326" s="211"/>
      <c r="BA326" s="211"/>
      <c r="BB326" s="211"/>
      <c r="BC326" s="211"/>
      <c r="BD326" s="211"/>
      <c r="BE326" s="211"/>
      <c r="BF326" s="211"/>
      <c r="BG326" s="211"/>
      <c r="BH326" s="211"/>
    </row>
    <row r="327" spans="1:60" outlineLevel="1" x14ac:dyDescent="0.2">
      <c r="A327" s="218"/>
      <c r="B327" s="219"/>
      <c r="C327" s="252" t="s">
        <v>765</v>
      </c>
      <c r="D327" s="224"/>
      <c r="E327" s="225"/>
      <c r="F327" s="220"/>
      <c r="G327" s="220"/>
      <c r="H327" s="220"/>
      <c r="I327" s="220"/>
      <c r="J327" s="220"/>
      <c r="K327" s="220"/>
      <c r="L327" s="220"/>
      <c r="M327" s="220"/>
      <c r="N327" s="220"/>
      <c r="O327" s="220"/>
      <c r="P327" s="220"/>
      <c r="Q327" s="220"/>
      <c r="R327" s="220"/>
      <c r="S327" s="220"/>
      <c r="T327" s="220"/>
      <c r="U327" s="220"/>
      <c r="V327" s="220"/>
      <c r="W327" s="220"/>
      <c r="X327" s="220"/>
      <c r="Y327" s="211"/>
      <c r="Z327" s="211"/>
      <c r="AA327" s="211"/>
      <c r="AB327" s="211"/>
      <c r="AC327" s="211"/>
      <c r="AD327" s="211"/>
      <c r="AE327" s="211"/>
      <c r="AF327" s="211"/>
      <c r="AG327" s="211" t="s">
        <v>176</v>
      </c>
      <c r="AH327" s="211">
        <v>0</v>
      </c>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row>
    <row r="328" spans="1:60" outlineLevel="1" x14ac:dyDescent="0.2">
      <c r="A328" s="218"/>
      <c r="B328" s="219"/>
      <c r="C328" s="252" t="s">
        <v>766</v>
      </c>
      <c r="D328" s="224"/>
      <c r="E328" s="225"/>
      <c r="F328" s="220"/>
      <c r="G328" s="220"/>
      <c r="H328" s="220"/>
      <c r="I328" s="220"/>
      <c r="J328" s="220"/>
      <c r="K328" s="220"/>
      <c r="L328" s="220"/>
      <c r="M328" s="220"/>
      <c r="N328" s="220"/>
      <c r="O328" s="220"/>
      <c r="P328" s="220"/>
      <c r="Q328" s="220"/>
      <c r="R328" s="220"/>
      <c r="S328" s="220"/>
      <c r="T328" s="220"/>
      <c r="U328" s="220"/>
      <c r="V328" s="220"/>
      <c r="W328" s="220"/>
      <c r="X328" s="220"/>
      <c r="Y328" s="211"/>
      <c r="Z328" s="211"/>
      <c r="AA328" s="211"/>
      <c r="AB328" s="211"/>
      <c r="AC328" s="211"/>
      <c r="AD328" s="211"/>
      <c r="AE328" s="211"/>
      <c r="AF328" s="211"/>
      <c r="AG328" s="211" t="s">
        <v>176</v>
      </c>
      <c r="AH328" s="211">
        <v>0</v>
      </c>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row>
    <row r="329" spans="1:60" outlineLevel="1" x14ac:dyDescent="0.2">
      <c r="A329" s="218"/>
      <c r="B329" s="219"/>
      <c r="C329" s="252" t="s">
        <v>767</v>
      </c>
      <c r="D329" s="224"/>
      <c r="E329" s="225"/>
      <c r="F329" s="220"/>
      <c r="G329" s="220"/>
      <c r="H329" s="220"/>
      <c r="I329" s="220"/>
      <c r="J329" s="220"/>
      <c r="K329" s="220"/>
      <c r="L329" s="220"/>
      <c r="M329" s="220"/>
      <c r="N329" s="220"/>
      <c r="O329" s="220"/>
      <c r="P329" s="220"/>
      <c r="Q329" s="220"/>
      <c r="R329" s="220"/>
      <c r="S329" s="220"/>
      <c r="T329" s="220"/>
      <c r="U329" s="220"/>
      <c r="V329" s="220"/>
      <c r="W329" s="220"/>
      <c r="X329" s="220"/>
      <c r="Y329" s="211"/>
      <c r="Z329" s="211"/>
      <c r="AA329" s="211"/>
      <c r="AB329" s="211"/>
      <c r="AC329" s="211"/>
      <c r="AD329" s="211"/>
      <c r="AE329" s="211"/>
      <c r="AF329" s="211"/>
      <c r="AG329" s="211" t="s">
        <v>176</v>
      </c>
      <c r="AH329" s="211">
        <v>0</v>
      </c>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row>
    <row r="330" spans="1:60" outlineLevel="1" x14ac:dyDescent="0.2">
      <c r="A330" s="218"/>
      <c r="B330" s="219"/>
      <c r="C330" s="252" t="s">
        <v>543</v>
      </c>
      <c r="D330" s="224"/>
      <c r="E330" s="225"/>
      <c r="F330" s="220"/>
      <c r="G330" s="220"/>
      <c r="H330" s="220"/>
      <c r="I330" s="220"/>
      <c r="J330" s="220"/>
      <c r="K330" s="220"/>
      <c r="L330" s="220"/>
      <c r="M330" s="220"/>
      <c r="N330" s="220"/>
      <c r="O330" s="220"/>
      <c r="P330" s="220"/>
      <c r="Q330" s="220"/>
      <c r="R330" s="220"/>
      <c r="S330" s="220"/>
      <c r="T330" s="220"/>
      <c r="U330" s="220"/>
      <c r="V330" s="220"/>
      <c r="W330" s="220"/>
      <c r="X330" s="220"/>
      <c r="Y330" s="211"/>
      <c r="Z330" s="211"/>
      <c r="AA330" s="211"/>
      <c r="AB330" s="211"/>
      <c r="AC330" s="211"/>
      <c r="AD330" s="211"/>
      <c r="AE330" s="211"/>
      <c r="AF330" s="211"/>
      <c r="AG330" s="211" t="s">
        <v>176</v>
      </c>
      <c r="AH330" s="211">
        <v>0</v>
      </c>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row>
    <row r="331" spans="1:60" outlineLevel="1" x14ac:dyDescent="0.2">
      <c r="A331" s="218"/>
      <c r="B331" s="219"/>
      <c r="C331" s="252" t="s">
        <v>544</v>
      </c>
      <c r="D331" s="224"/>
      <c r="E331" s="225"/>
      <c r="F331" s="220"/>
      <c r="G331" s="220"/>
      <c r="H331" s="220"/>
      <c r="I331" s="220"/>
      <c r="J331" s="220"/>
      <c r="K331" s="220"/>
      <c r="L331" s="220"/>
      <c r="M331" s="220"/>
      <c r="N331" s="220"/>
      <c r="O331" s="220"/>
      <c r="P331" s="220"/>
      <c r="Q331" s="220"/>
      <c r="R331" s="220"/>
      <c r="S331" s="220"/>
      <c r="T331" s="220"/>
      <c r="U331" s="220"/>
      <c r="V331" s="220"/>
      <c r="W331" s="220"/>
      <c r="X331" s="220"/>
      <c r="Y331" s="211"/>
      <c r="Z331" s="211"/>
      <c r="AA331" s="211"/>
      <c r="AB331" s="211"/>
      <c r="AC331" s="211"/>
      <c r="AD331" s="211"/>
      <c r="AE331" s="211"/>
      <c r="AF331" s="211"/>
      <c r="AG331" s="211" t="s">
        <v>176</v>
      </c>
      <c r="AH331" s="211">
        <v>0</v>
      </c>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row>
    <row r="332" spans="1:60" outlineLevel="1" x14ac:dyDescent="0.2">
      <c r="A332" s="218"/>
      <c r="B332" s="219"/>
      <c r="C332" s="252" t="s">
        <v>731</v>
      </c>
      <c r="D332" s="224"/>
      <c r="E332" s="225">
        <v>94.5</v>
      </c>
      <c r="F332" s="220"/>
      <c r="G332" s="220"/>
      <c r="H332" s="220"/>
      <c r="I332" s="220"/>
      <c r="J332" s="220"/>
      <c r="K332" s="220"/>
      <c r="L332" s="220"/>
      <c r="M332" s="220"/>
      <c r="N332" s="220"/>
      <c r="O332" s="220"/>
      <c r="P332" s="220"/>
      <c r="Q332" s="220"/>
      <c r="R332" s="220"/>
      <c r="S332" s="220"/>
      <c r="T332" s="220"/>
      <c r="U332" s="220"/>
      <c r="V332" s="220"/>
      <c r="W332" s="220"/>
      <c r="X332" s="220"/>
      <c r="Y332" s="211"/>
      <c r="Z332" s="211"/>
      <c r="AA332" s="211"/>
      <c r="AB332" s="211"/>
      <c r="AC332" s="211"/>
      <c r="AD332" s="211"/>
      <c r="AE332" s="211"/>
      <c r="AF332" s="211"/>
      <c r="AG332" s="211" t="s">
        <v>176</v>
      </c>
      <c r="AH332" s="211">
        <v>0</v>
      </c>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row>
    <row r="333" spans="1:60" outlineLevel="1" x14ac:dyDescent="0.2">
      <c r="A333" s="218"/>
      <c r="B333" s="219"/>
      <c r="C333" s="252" t="s">
        <v>546</v>
      </c>
      <c r="D333" s="224"/>
      <c r="E333" s="225"/>
      <c r="F333" s="220"/>
      <c r="G333" s="220"/>
      <c r="H333" s="220"/>
      <c r="I333" s="220"/>
      <c r="J333" s="220"/>
      <c r="K333" s="220"/>
      <c r="L333" s="220"/>
      <c r="M333" s="220"/>
      <c r="N333" s="220"/>
      <c r="O333" s="220"/>
      <c r="P333" s="220"/>
      <c r="Q333" s="220"/>
      <c r="R333" s="220"/>
      <c r="S333" s="220"/>
      <c r="T333" s="220"/>
      <c r="U333" s="220"/>
      <c r="V333" s="220"/>
      <c r="W333" s="220"/>
      <c r="X333" s="220"/>
      <c r="Y333" s="211"/>
      <c r="Z333" s="211"/>
      <c r="AA333" s="211"/>
      <c r="AB333" s="211"/>
      <c r="AC333" s="211"/>
      <c r="AD333" s="211"/>
      <c r="AE333" s="211"/>
      <c r="AF333" s="211"/>
      <c r="AG333" s="211" t="s">
        <v>176</v>
      </c>
      <c r="AH333" s="211">
        <v>0</v>
      </c>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row>
    <row r="334" spans="1:60" outlineLevel="1" x14ac:dyDescent="0.2">
      <c r="A334" s="218"/>
      <c r="B334" s="219"/>
      <c r="C334" s="252" t="s">
        <v>732</v>
      </c>
      <c r="D334" s="224"/>
      <c r="E334" s="225">
        <v>335.47500000000002</v>
      </c>
      <c r="F334" s="220"/>
      <c r="G334" s="220"/>
      <c r="H334" s="220"/>
      <c r="I334" s="220"/>
      <c r="J334" s="220"/>
      <c r="K334" s="220"/>
      <c r="L334" s="220"/>
      <c r="M334" s="220"/>
      <c r="N334" s="220"/>
      <c r="O334" s="220"/>
      <c r="P334" s="220"/>
      <c r="Q334" s="220"/>
      <c r="R334" s="220"/>
      <c r="S334" s="220"/>
      <c r="T334" s="220"/>
      <c r="U334" s="220"/>
      <c r="V334" s="220"/>
      <c r="W334" s="220"/>
      <c r="X334" s="220"/>
      <c r="Y334" s="211"/>
      <c r="Z334" s="211"/>
      <c r="AA334" s="211"/>
      <c r="AB334" s="211"/>
      <c r="AC334" s="211"/>
      <c r="AD334" s="211"/>
      <c r="AE334" s="211"/>
      <c r="AF334" s="211"/>
      <c r="AG334" s="211" t="s">
        <v>176</v>
      </c>
      <c r="AH334" s="211">
        <v>0</v>
      </c>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row>
    <row r="335" spans="1:60" outlineLevel="1" x14ac:dyDescent="0.2">
      <c r="A335" s="218"/>
      <c r="B335" s="219"/>
      <c r="C335" s="250"/>
      <c r="D335" s="242"/>
      <c r="E335" s="242"/>
      <c r="F335" s="242"/>
      <c r="G335" s="242"/>
      <c r="H335" s="220"/>
      <c r="I335" s="220"/>
      <c r="J335" s="220"/>
      <c r="K335" s="220"/>
      <c r="L335" s="220"/>
      <c r="M335" s="220"/>
      <c r="N335" s="220"/>
      <c r="O335" s="220"/>
      <c r="P335" s="220"/>
      <c r="Q335" s="220"/>
      <c r="R335" s="220"/>
      <c r="S335" s="220"/>
      <c r="T335" s="220"/>
      <c r="U335" s="220"/>
      <c r="V335" s="220"/>
      <c r="W335" s="220"/>
      <c r="X335" s="220"/>
      <c r="Y335" s="211"/>
      <c r="Z335" s="211"/>
      <c r="AA335" s="211"/>
      <c r="AB335" s="211"/>
      <c r="AC335" s="211"/>
      <c r="AD335" s="211"/>
      <c r="AE335" s="211"/>
      <c r="AF335" s="211"/>
      <c r="AG335" s="211" t="s">
        <v>151</v>
      </c>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row>
    <row r="336" spans="1:60" x14ac:dyDescent="0.2">
      <c r="A336" s="227" t="s">
        <v>138</v>
      </c>
      <c r="B336" s="228" t="s">
        <v>98</v>
      </c>
      <c r="C336" s="246" t="s">
        <v>99</v>
      </c>
      <c r="D336" s="229"/>
      <c r="E336" s="230"/>
      <c r="F336" s="231"/>
      <c r="G336" s="231">
        <f>SUMIF(AG337:AG341,"&lt;&gt;NOR",G337:G341)</f>
        <v>1906912.21</v>
      </c>
      <c r="H336" s="231"/>
      <c r="I336" s="231">
        <f>SUM(I337:I341)</f>
        <v>0</v>
      </c>
      <c r="J336" s="231"/>
      <c r="K336" s="231">
        <f>SUM(K337:K341)</f>
        <v>1906912.21</v>
      </c>
      <c r="L336" s="231"/>
      <c r="M336" s="231">
        <f>SUM(M337:M341)</f>
        <v>2307363.7741</v>
      </c>
      <c r="N336" s="231"/>
      <c r="O336" s="231">
        <f>SUM(O337:O341)</f>
        <v>0</v>
      </c>
      <c r="P336" s="231"/>
      <c r="Q336" s="231">
        <f>SUM(Q337:Q341)</f>
        <v>0</v>
      </c>
      <c r="R336" s="231"/>
      <c r="S336" s="231"/>
      <c r="T336" s="232"/>
      <c r="U336" s="226"/>
      <c r="V336" s="226">
        <f>SUM(V337:V341)</f>
        <v>3815.81</v>
      </c>
      <c r="W336" s="226"/>
      <c r="X336" s="226"/>
      <c r="AG336" t="s">
        <v>139</v>
      </c>
    </row>
    <row r="337" spans="1:60" ht="22.5" outlineLevel="1" x14ac:dyDescent="0.2">
      <c r="A337" s="233">
        <v>61</v>
      </c>
      <c r="B337" s="234" t="s">
        <v>768</v>
      </c>
      <c r="C337" s="247" t="s">
        <v>769</v>
      </c>
      <c r="D337" s="235" t="s">
        <v>285</v>
      </c>
      <c r="E337" s="236">
        <v>1982.23722</v>
      </c>
      <c r="F337" s="237">
        <v>962</v>
      </c>
      <c r="G337" s="238">
        <f>ROUND(E337*F337,2)</f>
        <v>1906912.21</v>
      </c>
      <c r="H337" s="237">
        <v>0</v>
      </c>
      <c r="I337" s="238">
        <f>ROUND(E337*H337,2)</f>
        <v>0</v>
      </c>
      <c r="J337" s="237">
        <v>962</v>
      </c>
      <c r="K337" s="238">
        <f>ROUND(E337*J337,2)</f>
        <v>1906912.21</v>
      </c>
      <c r="L337" s="238">
        <v>21</v>
      </c>
      <c r="M337" s="238">
        <f>G337*(1+L337/100)</f>
        <v>2307363.7741</v>
      </c>
      <c r="N337" s="238">
        <v>0</v>
      </c>
      <c r="O337" s="238">
        <f>ROUND(E337*N337,2)</f>
        <v>0</v>
      </c>
      <c r="P337" s="238">
        <v>0</v>
      </c>
      <c r="Q337" s="238">
        <f>ROUND(E337*P337,2)</f>
        <v>0</v>
      </c>
      <c r="R337" s="238" t="s">
        <v>224</v>
      </c>
      <c r="S337" s="238" t="s">
        <v>143</v>
      </c>
      <c r="T337" s="239" t="s">
        <v>453</v>
      </c>
      <c r="U337" s="220">
        <v>1.925</v>
      </c>
      <c r="V337" s="220">
        <f>ROUND(E337*U337,2)</f>
        <v>3815.81</v>
      </c>
      <c r="W337" s="220"/>
      <c r="X337" s="220" t="s">
        <v>292</v>
      </c>
      <c r="Y337" s="211"/>
      <c r="Z337" s="211"/>
      <c r="AA337" s="211"/>
      <c r="AB337" s="211"/>
      <c r="AC337" s="211"/>
      <c r="AD337" s="211"/>
      <c r="AE337" s="211"/>
      <c r="AF337" s="211"/>
      <c r="AG337" s="211" t="s">
        <v>293</v>
      </c>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row>
    <row r="338" spans="1:60" outlineLevel="1" x14ac:dyDescent="0.2">
      <c r="A338" s="218"/>
      <c r="B338" s="219"/>
      <c r="C338" s="252" t="s">
        <v>295</v>
      </c>
      <c r="D338" s="224"/>
      <c r="E338" s="225"/>
      <c r="F338" s="220"/>
      <c r="G338" s="220"/>
      <c r="H338" s="220"/>
      <c r="I338" s="220"/>
      <c r="J338" s="220"/>
      <c r="K338" s="220"/>
      <c r="L338" s="220"/>
      <c r="M338" s="220"/>
      <c r="N338" s="220"/>
      <c r="O338" s="220"/>
      <c r="P338" s="220"/>
      <c r="Q338" s="220"/>
      <c r="R338" s="220"/>
      <c r="S338" s="220"/>
      <c r="T338" s="220"/>
      <c r="U338" s="220"/>
      <c r="V338" s="220"/>
      <c r="W338" s="220"/>
      <c r="X338" s="220"/>
      <c r="Y338" s="211"/>
      <c r="Z338" s="211"/>
      <c r="AA338" s="211"/>
      <c r="AB338" s="211"/>
      <c r="AC338" s="211"/>
      <c r="AD338" s="211"/>
      <c r="AE338" s="211"/>
      <c r="AF338" s="211"/>
      <c r="AG338" s="211" t="s">
        <v>176</v>
      </c>
      <c r="AH338" s="211">
        <v>0</v>
      </c>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row>
    <row r="339" spans="1:60" outlineLevel="1" x14ac:dyDescent="0.2">
      <c r="A339" s="218"/>
      <c r="B339" s="219"/>
      <c r="C339" s="252" t="s">
        <v>770</v>
      </c>
      <c r="D339" s="224"/>
      <c r="E339" s="225"/>
      <c r="F339" s="220"/>
      <c r="G339" s="220"/>
      <c r="H339" s="220"/>
      <c r="I339" s="220"/>
      <c r="J339" s="220"/>
      <c r="K339" s="220"/>
      <c r="L339" s="220"/>
      <c r="M339" s="220"/>
      <c r="N339" s="220"/>
      <c r="O339" s="220"/>
      <c r="P339" s="220"/>
      <c r="Q339" s="220"/>
      <c r="R339" s="220"/>
      <c r="S339" s="220"/>
      <c r="T339" s="220"/>
      <c r="U339" s="220"/>
      <c r="V339" s="220"/>
      <c r="W339" s="220"/>
      <c r="X339" s="220"/>
      <c r="Y339" s="211"/>
      <c r="Z339" s="211"/>
      <c r="AA339" s="211"/>
      <c r="AB339" s="211"/>
      <c r="AC339" s="211"/>
      <c r="AD339" s="211"/>
      <c r="AE339" s="211"/>
      <c r="AF339" s="211"/>
      <c r="AG339" s="211" t="s">
        <v>176</v>
      </c>
      <c r="AH339" s="211">
        <v>0</v>
      </c>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row>
    <row r="340" spans="1:60" outlineLevel="1" x14ac:dyDescent="0.2">
      <c r="A340" s="218"/>
      <c r="B340" s="219"/>
      <c r="C340" s="252" t="s">
        <v>771</v>
      </c>
      <c r="D340" s="224"/>
      <c r="E340" s="225">
        <v>1982.23722</v>
      </c>
      <c r="F340" s="220"/>
      <c r="G340" s="220"/>
      <c r="H340" s="220"/>
      <c r="I340" s="220"/>
      <c r="J340" s="220"/>
      <c r="K340" s="220"/>
      <c r="L340" s="220"/>
      <c r="M340" s="220"/>
      <c r="N340" s="220"/>
      <c r="O340" s="220"/>
      <c r="P340" s="220"/>
      <c r="Q340" s="220"/>
      <c r="R340" s="220"/>
      <c r="S340" s="220"/>
      <c r="T340" s="220"/>
      <c r="U340" s="220"/>
      <c r="V340" s="220"/>
      <c r="W340" s="220"/>
      <c r="X340" s="220"/>
      <c r="Y340" s="211"/>
      <c r="Z340" s="211"/>
      <c r="AA340" s="211"/>
      <c r="AB340" s="211"/>
      <c r="AC340" s="211"/>
      <c r="AD340" s="211"/>
      <c r="AE340" s="211"/>
      <c r="AF340" s="211"/>
      <c r="AG340" s="211" t="s">
        <v>176</v>
      </c>
      <c r="AH340" s="211">
        <v>0</v>
      </c>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row>
    <row r="341" spans="1:60" outlineLevel="1" x14ac:dyDescent="0.2">
      <c r="A341" s="218"/>
      <c r="B341" s="219"/>
      <c r="C341" s="250"/>
      <c r="D341" s="242"/>
      <c r="E341" s="242"/>
      <c r="F341" s="242"/>
      <c r="G341" s="242"/>
      <c r="H341" s="220"/>
      <c r="I341" s="220"/>
      <c r="J341" s="220"/>
      <c r="K341" s="220"/>
      <c r="L341" s="220"/>
      <c r="M341" s="220"/>
      <c r="N341" s="220"/>
      <c r="O341" s="220"/>
      <c r="P341" s="220"/>
      <c r="Q341" s="220"/>
      <c r="R341" s="220"/>
      <c r="S341" s="220"/>
      <c r="T341" s="220"/>
      <c r="U341" s="220"/>
      <c r="V341" s="220"/>
      <c r="W341" s="220"/>
      <c r="X341" s="220"/>
      <c r="Y341" s="211"/>
      <c r="Z341" s="211"/>
      <c r="AA341" s="211"/>
      <c r="AB341" s="211"/>
      <c r="AC341" s="211"/>
      <c r="AD341" s="211"/>
      <c r="AE341" s="211"/>
      <c r="AF341" s="211"/>
      <c r="AG341" s="211" t="s">
        <v>151</v>
      </c>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row>
    <row r="342" spans="1:60" x14ac:dyDescent="0.2">
      <c r="A342" s="227" t="s">
        <v>138</v>
      </c>
      <c r="B342" s="228" t="s">
        <v>100</v>
      </c>
      <c r="C342" s="246" t="s">
        <v>101</v>
      </c>
      <c r="D342" s="229"/>
      <c r="E342" s="230"/>
      <c r="F342" s="231"/>
      <c r="G342" s="231">
        <f>SUMIF(AG343:AG346,"&lt;&gt;NOR",G343:G346)</f>
        <v>652.79999999999995</v>
      </c>
      <c r="H342" s="231"/>
      <c r="I342" s="231">
        <f>SUM(I343:I346)</f>
        <v>652.79999999999995</v>
      </c>
      <c r="J342" s="231"/>
      <c r="K342" s="231">
        <f>SUM(K343:K346)</f>
        <v>0</v>
      </c>
      <c r="L342" s="231"/>
      <c r="M342" s="231">
        <f>SUM(M343:M346)</f>
        <v>789.88799999999992</v>
      </c>
      <c r="N342" s="231"/>
      <c r="O342" s="231">
        <f>SUM(O343:O346)</f>
        <v>0.04</v>
      </c>
      <c r="P342" s="231"/>
      <c r="Q342" s="231">
        <f>SUM(Q343:Q346)</f>
        <v>0</v>
      </c>
      <c r="R342" s="231"/>
      <c r="S342" s="231"/>
      <c r="T342" s="232"/>
      <c r="U342" s="226"/>
      <c r="V342" s="226">
        <f>SUM(V343:V346)</f>
        <v>0</v>
      </c>
      <c r="W342" s="226"/>
      <c r="X342" s="226"/>
      <c r="AG342" t="s">
        <v>139</v>
      </c>
    </row>
    <row r="343" spans="1:60" outlineLevel="1" x14ac:dyDescent="0.2">
      <c r="A343" s="233">
        <v>62</v>
      </c>
      <c r="B343" s="234" t="s">
        <v>772</v>
      </c>
      <c r="C343" s="247" t="s">
        <v>773</v>
      </c>
      <c r="D343" s="235" t="s">
        <v>239</v>
      </c>
      <c r="E343" s="236">
        <v>32.64</v>
      </c>
      <c r="F343" s="237">
        <v>10</v>
      </c>
      <c r="G343" s="238">
        <f>ROUND(E343*F343,2)</f>
        <v>326.39999999999998</v>
      </c>
      <c r="H343" s="237">
        <v>10</v>
      </c>
      <c r="I343" s="238">
        <f>ROUND(E343*H343,2)</f>
        <v>326.39999999999998</v>
      </c>
      <c r="J343" s="237">
        <v>0</v>
      </c>
      <c r="K343" s="238">
        <f>ROUND(E343*J343,2)</f>
        <v>0</v>
      </c>
      <c r="L343" s="238">
        <v>21</v>
      </c>
      <c r="M343" s="238">
        <f>G343*(1+L343/100)</f>
        <v>394.94399999999996</v>
      </c>
      <c r="N343" s="238">
        <v>5.0000000000000001E-4</v>
      </c>
      <c r="O343" s="238">
        <f>ROUND(E343*N343,2)</f>
        <v>0.02</v>
      </c>
      <c r="P343" s="238">
        <v>0</v>
      </c>
      <c r="Q343" s="238">
        <f>ROUND(E343*P343,2)</f>
        <v>0</v>
      </c>
      <c r="R343" s="238"/>
      <c r="S343" s="238" t="s">
        <v>154</v>
      </c>
      <c r="T343" s="239" t="s">
        <v>144</v>
      </c>
      <c r="U343" s="220">
        <v>0</v>
      </c>
      <c r="V343" s="220">
        <f>ROUND(E343*U343,2)</f>
        <v>0</v>
      </c>
      <c r="W343" s="220"/>
      <c r="X343" s="220" t="s">
        <v>565</v>
      </c>
      <c r="Y343" s="211"/>
      <c r="Z343" s="211"/>
      <c r="AA343" s="211"/>
      <c r="AB343" s="211"/>
      <c r="AC343" s="211"/>
      <c r="AD343" s="211"/>
      <c r="AE343" s="211"/>
      <c r="AF343" s="211"/>
      <c r="AG343" s="211" t="s">
        <v>675</v>
      </c>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row>
    <row r="344" spans="1:60" outlineLevel="1" x14ac:dyDescent="0.2">
      <c r="A344" s="218"/>
      <c r="B344" s="219"/>
      <c r="C344" s="253"/>
      <c r="D344" s="244"/>
      <c r="E344" s="244"/>
      <c r="F344" s="244"/>
      <c r="G344" s="244"/>
      <c r="H344" s="220"/>
      <c r="I344" s="220"/>
      <c r="J344" s="220"/>
      <c r="K344" s="220"/>
      <c r="L344" s="220"/>
      <c r="M344" s="220"/>
      <c r="N344" s="220"/>
      <c r="O344" s="220"/>
      <c r="P344" s="220"/>
      <c r="Q344" s="220"/>
      <c r="R344" s="220"/>
      <c r="S344" s="220"/>
      <c r="T344" s="220"/>
      <c r="U344" s="220"/>
      <c r="V344" s="220"/>
      <c r="W344" s="220"/>
      <c r="X344" s="220"/>
      <c r="Y344" s="211"/>
      <c r="Z344" s="211"/>
      <c r="AA344" s="211"/>
      <c r="AB344" s="211"/>
      <c r="AC344" s="211"/>
      <c r="AD344" s="211"/>
      <c r="AE344" s="211"/>
      <c r="AF344" s="211"/>
      <c r="AG344" s="211" t="s">
        <v>151</v>
      </c>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row>
    <row r="345" spans="1:60" outlineLevel="1" x14ac:dyDescent="0.2">
      <c r="A345" s="233">
        <v>63</v>
      </c>
      <c r="B345" s="234" t="s">
        <v>774</v>
      </c>
      <c r="C345" s="247" t="s">
        <v>775</v>
      </c>
      <c r="D345" s="235" t="s">
        <v>239</v>
      </c>
      <c r="E345" s="236">
        <v>32.64</v>
      </c>
      <c r="F345" s="237">
        <v>10</v>
      </c>
      <c r="G345" s="238">
        <f>ROUND(E345*F345,2)</f>
        <v>326.39999999999998</v>
      </c>
      <c r="H345" s="237">
        <v>10</v>
      </c>
      <c r="I345" s="238">
        <f>ROUND(E345*H345,2)</f>
        <v>326.39999999999998</v>
      </c>
      <c r="J345" s="237">
        <v>0</v>
      </c>
      <c r="K345" s="238">
        <f>ROUND(E345*J345,2)</f>
        <v>0</v>
      </c>
      <c r="L345" s="238">
        <v>21</v>
      </c>
      <c r="M345" s="238">
        <f>G345*(1+L345/100)</f>
        <v>394.94399999999996</v>
      </c>
      <c r="N345" s="238">
        <v>5.0000000000000001E-4</v>
      </c>
      <c r="O345" s="238">
        <f>ROUND(E345*N345,2)</f>
        <v>0.02</v>
      </c>
      <c r="P345" s="238">
        <v>0</v>
      </c>
      <c r="Q345" s="238">
        <f>ROUND(E345*P345,2)</f>
        <v>0</v>
      </c>
      <c r="R345" s="238"/>
      <c r="S345" s="238" t="s">
        <v>154</v>
      </c>
      <c r="T345" s="239" t="s">
        <v>144</v>
      </c>
      <c r="U345" s="220">
        <v>0</v>
      </c>
      <c r="V345" s="220">
        <f>ROUND(E345*U345,2)</f>
        <v>0</v>
      </c>
      <c r="W345" s="220"/>
      <c r="X345" s="220" t="s">
        <v>565</v>
      </c>
      <c r="Y345" s="211"/>
      <c r="Z345" s="211"/>
      <c r="AA345" s="211"/>
      <c r="AB345" s="211"/>
      <c r="AC345" s="211"/>
      <c r="AD345" s="211"/>
      <c r="AE345" s="211"/>
      <c r="AF345" s="211"/>
      <c r="AG345" s="211" t="s">
        <v>675</v>
      </c>
      <c r="AH345" s="211"/>
      <c r="AI345" s="211"/>
      <c r="AJ345" s="211"/>
      <c r="AK345" s="211"/>
      <c r="AL345" s="211"/>
      <c r="AM345" s="211"/>
      <c r="AN345" s="211"/>
      <c r="AO345" s="211"/>
      <c r="AP345" s="211"/>
      <c r="AQ345" s="211"/>
      <c r="AR345" s="211"/>
      <c r="AS345" s="211"/>
      <c r="AT345" s="211"/>
      <c r="AU345" s="211"/>
      <c r="AV345" s="211"/>
      <c r="AW345" s="211"/>
      <c r="AX345" s="211"/>
      <c r="AY345" s="211"/>
      <c r="AZ345" s="211"/>
      <c r="BA345" s="211"/>
      <c r="BB345" s="211"/>
      <c r="BC345" s="211"/>
      <c r="BD345" s="211"/>
      <c r="BE345" s="211"/>
      <c r="BF345" s="211"/>
      <c r="BG345" s="211"/>
      <c r="BH345" s="211"/>
    </row>
    <row r="346" spans="1:60" outlineLevel="1" x14ac:dyDescent="0.2">
      <c r="A346" s="218"/>
      <c r="B346" s="219"/>
      <c r="C346" s="253"/>
      <c r="D346" s="244"/>
      <c r="E346" s="244"/>
      <c r="F346" s="244"/>
      <c r="G346" s="244"/>
      <c r="H346" s="220"/>
      <c r="I346" s="220"/>
      <c r="J346" s="220"/>
      <c r="K346" s="220"/>
      <c r="L346" s="220"/>
      <c r="M346" s="220"/>
      <c r="N346" s="220"/>
      <c r="O346" s="220"/>
      <c r="P346" s="220"/>
      <c r="Q346" s="220"/>
      <c r="R346" s="220"/>
      <c r="S346" s="220"/>
      <c r="T346" s="220"/>
      <c r="U346" s="220"/>
      <c r="V346" s="220"/>
      <c r="W346" s="220"/>
      <c r="X346" s="220"/>
      <c r="Y346" s="211"/>
      <c r="Z346" s="211"/>
      <c r="AA346" s="211"/>
      <c r="AB346" s="211"/>
      <c r="AC346" s="211"/>
      <c r="AD346" s="211"/>
      <c r="AE346" s="211"/>
      <c r="AF346" s="211"/>
      <c r="AG346" s="211" t="s">
        <v>151</v>
      </c>
      <c r="AH346" s="211"/>
      <c r="AI346" s="211"/>
      <c r="AJ346" s="211"/>
      <c r="AK346" s="211"/>
      <c r="AL346" s="211"/>
      <c r="AM346" s="211"/>
      <c r="AN346" s="211"/>
      <c r="AO346" s="211"/>
      <c r="AP346" s="211"/>
      <c r="AQ346" s="211"/>
      <c r="AR346" s="211"/>
      <c r="AS346" s="211"/>
      <c r="AT346" s="211"/>
      <c r="AU346" s="211"/>
      <c r="AV346" s="211"/>
      <c r="AW346" s="211"/>
      <c r="AX346" s="211"/>
      <c r="AY346" s="211"/>
      <c r="AZ346" s="211"/>
      <c r="BA346" s="211"/>
      <c r="BB346" s="211"/>
      <c r="BC346" s="211"/>
      <c r="BD346" s="211"/>
      <c r="BE346" s="211"/>
      <c r="BF346" s="211"/>
      <c r="BG346" s="211"/>
      <c r="BH346" s="211"/>
    </row>
    <row r="347" spans="1:60" x14ac:dyDescent="0.2">
      <c r="A347" s="227" t="s">
        <v>138</v>
      </c>
      <c r="B347" s="228" t="s">
        <v>102</v>
      </c>
      <c r="C347" s="246" t="s">
        <v>103</v>
      </c>
      <c r="D347" s="229"/>
      <c r="E347" s="230"/>
      <c r="F347" s="231"/>
      <c r="G347" s="231">
        <f>SUMIF(AG348:AG363,"&lt;&gt;NOR",G348:G363)</f>
        <v>85799</v>
      </c>
      <c r="H347" s="231"/>
      <c r="I347" s="231">
        <f>SUM(I348:I363)</f>
        <v>85799</v>
      </c>
      <c r="J347" s="231"/>
      <c r="K347" s="231">
        <f>SUM(K348:K363)</f>
        <v>0</v>
      </c>
      <c r="L347" s="231"/>
      <c r="M347" s="231">
        <f>SUM(M348:M363)</f>
        <v>103816.79000000001</v>
      </c>
      <c r="N347" s="231"/>
      <c r="O347" s="231">
        <f>SUM(O348:O363)</f>
        <v>4.0199999999999996</v>
      </c>
      <c r="P347" s="231"/>
      <c r="Q347" s="231">
        <f>SUM(Q348:Q363)</f>
        <v>0</v>
      </c>
      <c r="R347" s="231"/>
      <c r="S347" s="231"/>
      <c r="T347" s="232"/>
      <c r="U347" s="226"/>
      <c r="V347" s="226">
        <f>SUM(V348:V363)</f>
        <v>0</v>
      </c>
      <c r="W347" s="226"/>
      <c r="X347" s="226"/>
      <c r="AG347" t="s">
        <v>139</v>
      </c>
    </row>
    <row r="348" spans="1:60" outlineLevel="1" x14ac:dyDescent="0.2">
      <c r="A348" s="233">
        <v>64</v>
      </c>
      <c r="B348" s="234" t="s">
        <v>776</v>
      </c>
      <c r="C348" s="247" t="s">
        <v>777</v>
      </c>
      <c r="D348" s="235" t="s">
        <v>239</v>
      </c>
      <c r="E348" s="236">
        <v>10.3</v>
      </c>
      <c r="F348" s="237">
        <v>2700</v>
      </c>
      <c r="G348" s="238">
        <f>ROUND(E348*F348,2)</f>
        <v>27810</v>
      </c>
      <c r="H348" s="237">
        <v>2700</v>
      </c>
      <c r="I348" s="238">
        <f>ROUND(E348*H348,2)</f>
        <v>27810</v>
      </c>
      <c r="J348" s="237">
        <v>0</v>
      </c>
      <c r="K348" s="238">
        <f>ROUND(E348*J348,2)</f>
        <v>0</v>
      </c>
      <c r="L348" s="238">
        <v>21</v>
      </c>
      <c r="M348" s="238">
        <f>G348*(1+L348/100)</f>
        <v>33650.1</v>
      </c>
      <c r="N348" s="238">
        <v>0.13</v>
      </c>
      <c r="O348" s="238">
        <f>ROUND(E348*N348,2)</f>
        <v>1.34</v>
      </c>
      <c r="P348" s="238">
        <v>0</v>
      </c>
      <c r="Q348" s="238">
        <f>ROUND(E348*P348,2)</f>
        <v>0</v>
      </c>
      <c r="R348" s="238"/>
      <c r="S348" s="238" t="s">
        <v>154</v>
      </c>
      <c r="T348" s="239" t="s">
        <v>144</v>
      </c>
      <c r="U348" s="220">
        <v>0</v>
      </c>
      <c r="V348" s="220">
        <f>ROUND(E348*U348,2)</f>
        <v>0</v>
      </c>
      <c r="W348" s="220"/>
      <c r="X348" s="220" t="s">
        <v>565</v>
      </c>
      <c r="Y348" s="211"/>
      <c r="Z348" s="211"/>
      <c r="AA348" s="211"/>
      <c r="AB348" s="211"/>
      <c r="AC348" s="211"/>
      <c r="AD348" s="211"/>
      <c r="AE348" s="211"/>
      <c r="AF348" s="211"/>
      <c r="AG348" s="211" t="s">
        <v>675</v>
      </c>
      <c r="AH348" s="211"/>
      <c r="AI348" s="211"/>
      <c r="AJ348" s="211"/>
      <c r="AK348" s="211"/>
      <c r="AL348" s="211"/>
      <c r="AM348" s="211"/>
      <c r="AN348" s="211"/>
      <c r="AO348" s="211"/>
      <c r="AP348" s="211"/>
      <c r="AQ348" s="211"/>
      <c r="AR348" s="211"/>
      <c r="AS348" s="211"/>
      <c r="AT348" s="211"/>
      <c r="AU348" s="211"/>
      <c r="AV348" s="211"/>
      <c r="AW348" s="211"/>
      <c r="AX348" s="211"/>
      <c r="AY348" s="211"/>
      <c r="AZ348" s="211"/>
      <c r="BA348" s="211"/>
      <c r="BB348" s="211"/>
      <c r="BC348" s="211"/>
      <c r="BD348" s="211"/>
      <c r="BE348" s="211"/>
      <c r="BF348" s="211"/>
      <c r="BG348" s="211"/>
      <c r="BH348" s="211"/>
    </row>
    <row r="349" spans="1:60" outlineLevel="1" x14ac:dyDescent="0.2">
      <c r="A349" s="218"/>
      <c r="B349" s="219"/>
      <c r="C349" s="253"/>
      <c r="D349" s="244"/>
      <c r="E349" s="244"/>
      <c r="F349" s="244"/>
      <c r="G349" s="244"/>
      <c r="H349" s="220"/>
      <c r="I349" s="220"/>
      <c r="J349" s="220"/>
      <c r="K349" s="220"/>
      <c r="L349" s="220"/>
      <c r="M349" s="220"/>
      <c r="N349" s="220"/>
      <c r="O349" s="220"/>
      <c r="P349" s="220"/>
      <c r="Q349" s="220"/>
      <c r="R349" s="220"/>
      <c r="S349" s="220"/>
      <c r="T349" s="220"/>
      <c r="U349" s="220"/>
      <c r="V349" s="220"/>
      <c r="W349" s="220"/>
      <c r="X349" s="220"/>
      <c r="Y349" s="211"/>
      <c r="Z349" s="211"/>
      <c r="AA349" s="211"/>
      <c r="AB349" s="211"/>
      <c r="AC349" s="211"/>
      <c r="AD349" s="211"/>
      <c r="AE349" s="211"/>
      <c r="AF349" s="211"/>
      <c r="AG349" s="211" t="s">
        <v>151</v>
      </c>
      <c r="AH349" s="211"/>
      <c r="AI349" s="211"/>
      <c r="AJ349" s="211"/>
      <c r="AK349" s="211"/>
      <c r="AL349" s="211"/>
      <c r="AM349" s="211"/>
      <c r="AN349" s="211"/>
      <c r="AO349" s="211"/>
      <c r="AP349" s="211"/>
      <c r="AQ349" s="211"/>
      <c r="AR349" s="211"/>
      <c r="AS349" s="211"/>
      <c r="AT349" s="211"/>
      <c r="AU349" s="211"/>
      <c r="AV349" s="211"/>
      <c r="AW349" s="211"/>
      <c r="AX349" s="211"/>
      <c r="AY349" s="211"/>
      <c r="AZ349" s="211"/>
      <c r="BA349" s="211"/>
      <c r="BB349" s="211"/>
      <c r="BC349" s="211"/>
      <c r="BD349" s="211"/>
      <c r="BE349" s="211"/>
      <c r="BF349" s="211"/>
      <c r="BG349" s="211"/>
      <c r="BH349" s="211"/>
    </row>
    <row r="350" spans="1:60" outlineLevel="1" x14ac:dyDescent="0.2">
      <c r="A350" s="233">
        <v>65</v>
      </c>
      <c r="B350" s="234" t="s">
        <v>778</v>
      </c>
      <c r="C350" s="247" t="s">
        <v>779</v>
      </c>
      <c r="D350" s="235" t="s">
        <v>239</v>
      </c>
      <c r="E350" s="236">
        <v>3.09</v>
      </c>
      <c r="F350" s="237">
        <v>2600</v>
      </c>
      <c r="G350" s="238">
        <f>ROUND(E350*F350,2)</f>
        <v>8034</v>
      </c>
      <c r="H350" s="237">
        <v>2600</v>
      </c>
      <c r="I350" s="238">
        <f>ROUND(E350*H350,2)</f>
        <v>8034</v>
      </c>
      <c r="J350" s="237">
        <v>0</v>
      </c>
      <c r="K350" s="238">
        <f>ROUND(E350*J350,2)</f>
        <v>0</v>
      </c>
      <c r="L350" s="238">
        <v>21</v>
      </c>
      <c r="M350" s="238">
        <f>G350*(1+L350/100)</f>
        <v>9721.14</v>
      </c>
      <c r="N350" s="238">
        <v>0.13</v>
      </c>
      <c r="O350" s="238">
        <f>ROUND(E350*N350,2)</f>
        <v>0.4</v>
      </c>
      <c r="P350" s="238">
        <v>0</v>
      </c>
      <c r="Q350" s="238">
        <f>ROUND(E350*P350,2)</f>
        <v>0</v>
      </c>
      <c r="R350" s="238"/>
      <c r="S350" s="238" t="s">
        <v>154</v>
      </c>
      <c r="T350" s="239" t="s">
        <v>144</v>
      </c>
      <c r="U350" s="220">
        <v>0</v>
      </c>
      <c r="V350" s="220">
        <f>ROUND(E350*U350,2)</f>
        <v>0</v>
      </c>
      <c r="W350" s="220"/>
      <c r="X350" s="220" t="s">
        <v>565</v>
      </c>
      <c r="Y350" s="211"/>
      <c r="Z350" s="211"/>
      <c r="AA350" s="211"/>
      <c r="AB350" s="211"/>
      <c r="AC350" s="211"/>
      <c r="AD350" s="211"/>
      <c r="AE350" s="211"/>
      <c r="AF350" s="211"/>
      <c r="AG350" s="211" t="s">
        <v>675</v>
      </c>
      <c r="AH350" s="211"/>
      <c r="AI350" s="211"/>
      <c r="AJ350" s="211"/>
      <c r="AK350" s="211"/>
      <c r="AL350" s="211"/>
      <c r="AM350" s="211"/>
      <c r="AN350" s="211"/>
      <c r="AO350" s="211"/>
      <c r="AP350" s="211"/>
      <c r="AQ350" s="211"/>
      <c r="AR350" s="211"/>
      <c r="AS350" s="211"/>
      <c r="AT350" s="211"/>
      <c r="AU350" s="211"/>
      <c r="AV350" s="211"/>
      <c r="AW350" s="211"/>
      <c r="AX350" s="211"/>
      <c r="AY350" s="211"/>
      <c r="AZ350" s="211"/>
      <c r="BA350" s="211"/>
      <c r="BB350" s="211"/>
      <c r="BC350" s="211"/>
      <c r="BD350" s="211"/>
      <c r="BE350" s="211"/>
      <c r="BF350" s="211"/>
      <c r="BG350" s="211"/>
      <c r="BH350" s="211"/>
    </row>
    <row r="351" spans="1:60" outlineLevel="1" x14ac:dyDescent="0.2">
      <c r="A351" s="218"/>
      <c r="B351" s="219"/>
      <c r="C351" s="253"/>
      <c r="D351" s="244"/>
      <c r="E351" s="244"/>
      <c r="F351" s="244"/>
      <c r="G351" s="244"/>
      <c r="H351" s="220"/>
      <c r="I351" s="220"/>
      <c r="J351" s="220"/>
      <c r="K351" s="220"/>
      <c r="L351" s="220"/>
      <c r="M351" s="220"/>
      <c r="N351" s="220"/>
      <c r="O351" s="220"/>
      <c r="P351" s="220"/>
      <c r="Q351" s="220"/>
      <c r="R351" s="220"/>
      <c r="S351" s="220"/>
      <c r="T351" s="220"/>
      <c r="U351" s="220"/>
      <c r="V351" s="220"/>
      <c r="W351" s="220"/>
      <c r="X351" s="220"/>
      <c r="Y351" s="211"/>
      <c r="Z351" s="211"/>
      <c r="AA351" s="211"/>
      <c r="AB351" s="211"/>
      <c r="AC351" s="211"/>
      <c r="AD351" s="211"/>
      <c r="AE351" s="211"/>
      <c r="AF351" s="211"/>
      <c r="AG351" s="211" t="s">
        <v>151</v>
      </c>
      <c r="AH351" s="211"/>
      <c r="AI351" s="211"/>
      <c r="AJ351" s="211"/>
      <c r="AK351" s="211"/>
      <c r="AL351" s="211"/>
      <c r="AM351" s="211"/>
      <c r="AN351" s="211"/>
      <c r="AO351" s="211"/>
      <c r="AP351" s="211"/>
      <c r="AQ351" s="211"/>
      <c r="AR351" s="211"/>
      <c r="AS351" s="211"/>
      <c r="AT351" s="211"/>
      <c r="AU351" s="211"/>
      <c r="AV351" s="211"/>
      <c r="AW351" s="211"/>
      <c r="AX351" s="211"/>
      <c r="AY351" s="211"/>
      <c r="AZ351" s="211"/>
      <c r="BA351" s="211"/>
      <c r="BB351" s="211"/>
      <c r="BC351" s="211"/>
      <c r="BD351" s="211"/>
      <c r="BE351" s="211"/>
      <c r="BF351" s="211"/>
      <c r="BG351" s="211"/>
      <c r="BH351" s="211"/>
    </row>
    <row r="352" spans="1:60" outlineLevel="1" x14ac:dyDescent="0.2">
      <c r="A352" s="233">
        <v>66</v>
      </c>
      <c r="B352" s="234" t="s">
        <v>780</v>
      </c>
      <c r="C352" s="247" t="s">
        <v>781</v>
      </c>
      <c r="D352" s="235" t="s">
        <v>239</v>
      </c>
      <c r="E352" s="236">
        <v>2.06</v>
      </c>
      <c r="F352" s="237">
        <v>3000</v>
      </c>
      <c r="G352" s="238">
        <f>ROUND(E352*F352,2)</f>
        <v>6180</v>
      </c>
      <c r="H352" s="237">
        <v>3000</v>
      </c>
      <c r="I352" s="238">
        <f>ROUND(E352*H352,2)</f>
        <v>6180</v>
      </c>
      <c r="J352" s="237">
        <v>0</v>
      </c>
      <c r="K352" s="238">
        <f>ROUND(E352*J352,2)</f>
        <v>0</v>
      </c>
      <c r="L352" s="238">
        <v>21</v>
      </c>
      <c r="M352" s="238">
        <f>G352*(1+L352/100)</f>
        <v>7477.8</v>
      </c>
      <c r="N352" s="238">
        <v>0.13</v>
      </c>
      <c r="O352" s="238">
        <f>ROUND(E352*N352,2)</f>
        <v>0.27</v>
      </c>
      <c r="P352" s="238">
        <v>0</v>
      </c>
      <c r="Q352" s="238">
        <f>ROUND(E352*P352,2)</f>
        <v>0</v>
      </c>
      <c r="R352" s="238"/>
      <c r="S352" s="238" t="s">
        <v>154</v>
      </c>
      <c r="T352" s="239" t="s">
        <v>144</v>
      </c>
      <c r="U352" s="220">
        <v>0</v>
      </c>
      <c r="V352" s="220">
        <f>ROUND(E352*U352,2)</f>
        <v>0</v>
      </c>
      <c r="W352" s="220"/>
      <c r="X352" s="220" t="s">
        <v>565</v>
      </c>
      <c r="Y352" s="211"/>
      <c r="Z352" s="211"/>
      <c r="AA352" s="211"/>
      <c r="AB352" s="211"/>
      <c r="AC352" s="211"/>
      <c r="AD352" s="211"/>
      <c r="AE352" s="211"/>
      <c r="AF352" s="211"/>
      <c r="AG352" s="211" t="s">
        <v>675</v>
      </c>
      <c r="AH352" s="211"/>
      <c r="AI352" s="211"/>
      <c r="AJ352" s="211"/>
      <c r="AK352" s="211"/>
      <c r="AL352" s="211"/>
      <c r="AM352" s="211"/>
      <c r="AN352" s="211"/>
      <c r="AO352" s="211"/>
      <c r="AP352" s="211"/>
      <c r="AQ352" s="211"/>
      <c r="AR352" s="211"/>
      <c r="AS352" s="211"/>
      <c r="AT352" s="211"/>
      <c r="AU352" s="211"/>
      <c r="AV352" s="211"/>
      <c r="AW352" s="211"/>
      <c r="AX352" s="211"/>
      <c r="AY352" s="211"/>
      <c r="AZ352" s="211"/>
      <c r="BA352" s="211"/>
      <c r="BB352" s="211"/>
      <c r="BC352" s="211"/>
      <c r="BD352" s="211"/>
      <c r="BE352" s="211"/>
      <c r="BF352" s="211"/>
      <c r="BG352" s="211"/>
      <c r="BH352" s="211"/>
    </row>
    <row r="353" spans="1:60" outlineLevel="1" x14ac:dyDescent="0.2">
      <c r="A353" s="218"/>
      <c r="B353" s="219"/>
      <c r="C353" s="253"/>
      <c r="D353" s="244"/>
      <c r="E353" s="244"/>
      <c r="F353" s="244"/>
      <c r="G353" s="244"/>
      <c r="H353" s="220"/>
      <c r="I353" s="220"/>
      <c r="J353" s="220"/>
      <c r="K353" s="220"/>
      <c r="L353" s="220"/>
      <c r="M353" s="220"/>
      <c r="N353" s="220"/>
      <c r="O353" s="220"/>
      <c r="P353" s="220"/>
      <c r="Q353" s="220"/>
      <c r="R353" s="220"/>
      <c r="S353" s="220"/>
      <c r="T353" s="220"/>
      <c r="U353" s="220"/>
      <c r="V353" s="220"/>
      <c r="W353" s="220"/>
      <c r="X353" s="220"/>
      <c r="Y353" s="211"/>
      <c r="Z353" s="211"/>
      <c r="AA353" s="211"/>
      <c r="AB353" s="211"/>
      <c r="AC353" s="211"/>
      <c r="AD353" s="211"/>
      <c r="AE353" s="211"/>
      <c r="AF353" s="211"/>
      <c r="AG353" s="211" t="s">
        <v>151</v>
      </c>
      <c r="AH353" s="211"/>
      <c r="AI353" s="211"/>
      <c r="AJ353" s="211"/>
      <c r="AK353" s="211"/>
      <c r="AL353" s="211"/>
      <c r="AM353" s="211"/>
      <c r="AN353" s="211"/>
      <c r="AO353" s="211"/>
      <c r="AP353" s="211"/>
      <c r="AQ353" s="211"/>
      <c r="AR353" s="211"/>
      <c r="AS353" s="211"/>
      <c r="AT353" s="211"/>
      <c r="AU353" s="211"/>
      <c r="AV353" s="211"/>
      <c r="AW353" s="211"/>
      <c r="AX353" s="211"/>
      <c r="AY353" s="211"/>
      <c r="AZ353" s="211"/>
      <c r="BA353" s="211"/>
      <c r="BB353" s="211"/>
      <c r="BC353" s="211"/>
      <c r="BD353" s="211"/>
      <c r="BE353" s="211"/>
      <c r="BF353" s="211"/>
      <c r="BG353" s="211"/>
      <c r="BH353" s="211"/>
    </row>
    <row r="354" spans="1:60" outlineLevel="1" x14ac:dyDescent="0.2">
      <c r="A354" s="233">
        <v>67</v>
      </c>
      <c r="B354" s="234" t="s">
        <v>782</v>
      </c>
      <c r="C354" s="247" t="s">
        <v>783</v>
      </c>
      <c r="D354" s="235" t="s">
        <v>239</v>
      </c>
      <c r="E354" s="236">
        <v>2.06</v>
      </c>
      <c r="F354" s="237">
        <v>2300</v>
      </c>
      <c r="G354" s="238">
        <f>ROUND(E354*F354,2)</f>
        <v>4738</v>
      </c>
      <c r="H354" s="237">
        <v>2300</v>
      </c>
      <c r="I354" s="238">
        <f>ROUND(E354*H354,2)</f>
        <v>4738</v>
      </c>
      <c r="J354" s="237">
        <v>0</v>
      </c>
      <c r="K354" s="238">
        <f>ROUND(E354*J354,2)</f>
        <v>0</v>
      </c>
      <c r="L354" s="238">
        <v>21</v>
      </c>
      <c r="M354" s="238">
        <f>G354*(1+L354/100)</f>
        <v>5732.98</v>
      </c>
      <c r="N354" s="238">
        <v>0.13</v>
      </c>
      <c r="O354" s="238">
        <f>ROUND(E354*N354,2)</f>
        <v>0.27</v>
      </c>
      <c r="P354" s="238">
        <v>0</v>
      </c>
      <c r="Q354" s="238">
        <f>ROUND(E354*P354,2)</f>
        <v>0</v>
      </c>
      <c r="R354" s="238"/>
      <c r="S354" s="238" t="s">
        <v>154</v>
      </c>
      <c r="T354" s="239" t="s">
        <v>144</v>
      </c>
      <c r="U354" s="220">
        <v>0</v>
      </c>
      <c r="V354" s="220">
        <f>ROUND(E354*U354,2)</f>
        <v>0</v>
      </c>
      <c r="W354" s="220"/>
      <c r="X354" s="220" t="s">
        <v>565</v>
      </c>
      <c r="Y354" s="211"/>
      <c r="Z354" s="211"/>
      <c r="AA354" s="211"/>
      <c r="AB354" s="211"/>
      <c r="AC354" s="211"/>
      <c r="AD354" s="211"/>
      <c r="AE354" s="211"/>
      <c r="AF354" s="211"/>
      <c r="AG354" s="211" t="s">
        <v>675</v>
      </c>
      <c r="AH354" s="211"/>
      <c r="AI354" s="211"/>
      <c r="AJ354" s="211"/>
      <c r="AK354" s="211"/>
      <c r="AL354" s="211"/>
      <c r="AM354" s="211"/>
      <c r="AN354" s="211"/>
      <c r="AO354" s="211"/>
      <c r="AP354" s="211"/>
      <c r="AQ354" s="211"/>
      <c r="AR354" s="211"/>
      <c r="AS354" s="211"/>
      <c r="AT354" s="211"/>
      <c r="AU354" s="211"/>
      <c r="AV354" s="211"/>
      <c r="AW354" s="211"/>
      <c r="AX354" s="211"/>
      <c r="AY354" s="211"/>
      <c r="AZ354" s="211"/>
      <c r="BA354" s="211"/>
      <c r="BB354" s="211"/>
      <c r="BC354" s="211"/>
      <c r="BD354" s="211"/>
      <c r="BE354" s="211"/>
      <c r="BF354" s="211"/>
      <c r="BG354" s="211"/>
      <c r="BH354" s="211"/>
    </row>
    <row r="355" spans="1:60" outlineLevel="1" x14ac:dyDescent="0.2">
      <c r="A355" s="218"/>
      <c r="B355" s="219"/>
      <c r="C355" s="253"/>
      <c r="D355" s="244"/>
      <c r="E355" s="244"/>
      <c r="F355" s="244"/>
      <c r="G355" s="244"/>
      <c r="H355" s="220"/>
      <c r="I355" s="220"/>
      <c r="J355" s="220"/>
      <c r="K355" s="220"/>
      <c r="L355" s="220"/>
      <c r="M355" s="220"/>
      <c r="N355" s="220"/>
      <c r="O355" s="220"/>
      <c r="P355" s="220"/>
      <c r="Q355" s="220"/>
      <c r="R355" s="220"/>
      <c r="S355" s="220"/>
      <c r="T355" s="220"/>
      <c r="U355" s="220"/>
      <c r="V355" s="220"/>
      <c r="W355" s="220"/>
      <c r="X355" s="220"/>
      <c r="Y355" s="211"/>
      <c r="Z355" s="211"/>
      <c r="AA355" s="211"/>
      <c r="AB355" s="211"/>
      <c r="AC355" s="211"/>
      <c r="AD355" s="211"/>
      <c r="AE355" s="211"/>
      <c r="AF355" s="211"/>
      <c r="AG355" s="211" t="s">
        <v>151</v>
      </c>
      <c r="AH355" s="211"/>
      <c r="AI355" s="211"/>
      <c r="AJ355" s="211"/>
      <c r="AK355" s="211"/>
      <c r="AL355" s="211"/>
      <c r="AM355" s="211"/>
      <c r="AN355" s="211"/>
      <c r="AO355" s="211"/>
      <c r="AP355" s="211"/>
      <c r="AQ355" s="211"/>
      <c r="AR355" s="211"/>
      <c r="AS355" s="211"/>
      <c r="AT355" s="211"/>
      <c r="AU355" s="211"/>
      <c r="AV355" s="211"/>
      <c r="AW355" s="211"/>
      <c r="AX355" s="211"/>
      <c r="AY355" s="211"/>
      <c r="AZ355" s="211"/>
      <c r="BA355" s="211"/>
      <c r="BB355" s="211"/>
      <c r="BC355" s="211"/>
      <c r="BD355" s="211"/>
      <c r="BE355" s="211"/>
      <c r="BF355" s="211"/>
      <c r="BG355" s="211"/>
      <c r="BH355" s="211"/>
    </row>
    <row r="356" spans="1:60" outlineLevel="1" x14ac:dyDescent="0.2">
      <c r="A356" s="233">
        <v>68</v>
      </c>
      <c r="B356" s="234" t="s">
        <v>784</v>
      </c>
      <c r="C356" s="247" t="s">
        <v>785</v>
      </c>
      <c r="D356" s="235" t="s">
        <v>239</v>
      </c>
      <c r="E356" s="236">
        <v>1.03</v>
      </c>
      <c r="F356" s="237">
        <v>2500</v>
      </c>
      <c r="G356" s="238">
        <f>ROUND(E356*F356,2)</f>
        <v>2575</v>
      </c>
      <c r="H356" s="237">
        <v>2500</v>
      </c>
      <c r="I356" s="238">
        <f>ROUND(E356*H356,2)</f>
        <v>2575</v>
      </c>
      <c r="J356" s="237">
        <v>0</v>
      </c>
      <c r="K356" s="238">
        <f>ROUND(E356*J356,2)</f>
        <v>0</v>
      </c>
      <c r="L356" s="238">
        <v>21</v>
      </c>
      <c r="M356" s="238">
        <f>G356*(1+L356/100)</f>
        <v>3115.75</v>
      </c>
      <c r="N356" s="238">
        <v>0.13</v>
      </c>
      <c r="O356" s="238">
        <f>ROUND(E356*N356,2)</f>
        <v>0.13</v>
      </c>
      <c r="P356" s="238">
        <v>0</v>
      </c>
      <c r="Q356" s="238">
        <f>ROUND(E356*P356,2)</f>
        <v>0</v>
      </c>
      <c r="R356" s="238"/>
      <c r="S356" s="238" t="s">
        <v>154</v>
      </c>
      <c r="T356" s="239" t="s">
        <v>144</v>
      </c>
      <c r="U356" s="220">
        <v>0</v>
      </c>
      <c r="V356" s="220">
        <f>ROUND(E356*U356,2)</f>
        <v>0</v>
      </c>
      <c r="W356" s="220"/>
      <c r="X356" s="220" t="s">
        <v>565</v>
      </c>
      <c r="Y356" s="211"/>
      <c r="Z356" s="211"/>
      <c r="AA356" s="211"/>
      <c r="AB356" s="211"/>
      <c r="AC356" s="211"/>
      <c r="AD356" s="211"/>
      <c r="AE356" s="211"/>
      <c r="AF356" s="211"/>
      <c r="AG356" s="211" t="s">
        <v>675</v>
      </c>
      <c r="AH356" s="211"/>
      <c r="AI356" s="211"/>
      <c r="AJ356" s="211"/>
      <c r="AK356" s="211"/>
      <c r="AL356" s="211"/>
      <c r="AM356" s="211"/>
      <c r="AN356" s="211"/>
      <c r="AO356" s="211"/>
      <c r="AP356" s="211"/>
      <c r="AQ356" s="211"/>
      <c r="AR356" s="211"/>
      <c r="AS356" s="211"/>
      <c r="AT356" s="211"/>
      <c r="AU356" s="211"/>
      <c r="AV356" s="211"/>
      <c r="AW356" s="211"/>
      <c r="AX356" s="211"/>
      <c r="AY356" s="211"/>
      <c r="AZ356" s="211"/>
      <c r="BA356" s="211"/>
      <c r="BB356" s="211"/>
      <c r="BC356" s="211"/>
      <c r="BD356" s="211"/>
      <c r="BE356" s="211"/>
      <c r="BF356" s="211"/>
      <c r="BG356" s="211"/>
      <c r="BH356" s="211"/>
    </row>
    <row r="357" spans="1:60" outlineLevel="1" x14ac:dyDescent="0.2">
      <c r="A357" s="218"/>
      <c r="B357" s="219"/>
      <c r="C357" s="253"/>
      <c r="D357" s="244"/>
      <c r="E357" s="244"/>
      <c r="F357" s="244"/>
      <c r="G357" s="244"/>
      <c r="H357" s="220"/>
      <c r="I357" s="220"/>
      <c r="J357" s="220"/>
      <c r="K357" s="220"/>
      <c r="L357" s="220"/>
      <c r="M357" s="220"/>
      <c r="N357" s="220"/>
      <c r="O357" s="220"/>
      <c r="P357" s="220"/>
      <c r="Q357" s="220"/>
      <c r="R357" s="220"/>
      <c r="S357" s="220"/>
      <c r="T357" s="220"/>
      <c r="U357" s="220"/>
      <c r="V357" s="220"/>
      <c r="W357" s="220"/>
      <c r="X357" s="220"/>
      <c r="Y357" s="211"/>
      <c r="Z357" s="211"/>
      <c r="AA357" s="211"/>
      <c r="AB357" s="211"/>
      <c r="AC357" s="211"/>
      <c r="AD357" s="211"/>
      <c r="AE357" s="211"/>
      <c r="AF357" s="211"/>
      <c r="AG357" s="211" t="s">
        <v>151</v>
      </c>
      <c r="AH357" s="211"/>
      <c r="AI357" s="211"/>
      <c r="AJ357" s="211"/>
      <c r="AK357" s="211"/>
      <c r="AL357" s="211"/>
      <c r="AM357" s="211"/>
      <c r="AN357" s="211"/>
      <c r="AO357" s="211"/>
      <c r="AP357" s="211"/>
      <c r="AQ357" s="211"/>
      <c r="AR357" s="211"/>
      <c r="AS357" s="211"/>
      <c r="AT357" s="211"/>
      <c r="AU357" s="211"/>
      <c r="AV357" s="211"/>
      <c r="AW357" s="211"/>
      <c r="AX357" s="211"/>
      <c r="AY357" s="211"/>
      <c r="AZ357" s="211"/>
      <c r="BA357" s="211"/>
      <c r="BB357" s="211"/>
      <c r="BC357" s="211"/>
      <c r="BD357" s="211"/>
      <c r="BE357" s="211"/>
      <c r="BF357" s="211"/>
      <c r="BG357" s="211"/>
      <c r="BH357" s="211"/>
    </row>
    <row r="358" spans="1:60" outlineLevel="1" x14ac:dyDescent="0.2">
      <c r="A358" s="233">
        <v>69</v>
      </c>
      <c r="B358" s="234" t="s">
        <v>786</v>
      </c>
      <c r="C358" s="247" t="s">
        <v>787</v>
      </c>
      <c r="D358" s="235" t="s">
        <v>239</v>
      </c>
      <c r="E358" s="236">
        <v>1.03</v>
      </c>
      <c r="F358" s="237">
        <v>4500</v>
      </c>
      <c r="G358" s="238">
        <f>ROUND(E358*F358,2)</f>
        <v>4635</v>
      </c>
      <c r="H358" s="237">
        <v>4500</v>
      </c>
      <c r="I358" s="238">
        <f>ROUND(E358*H358,2)</f>
        <v>4635</v>
      </c>
      <c r="J358" s="237">
        <v>0</v>
      </c>
      <c r="K358" s="238">
        <f>ROUND(E358*J358,2)</f>
        <v>0</v>
      </c>
      <c r="L358" s="238">
        <v>21</v>
      </c>
      <c r="M358" s="238">
        <f>G358*(1+L358/100)</f>
        <v>5608.3499999999995</v>
      </c>
      <c r="N358" s="238">
        <v>0.13</v>
      </c>
      <c r="O358" s="238">
        <f>ROUND(E358*N358,2)</f>
        <v>0.13</v>
      </c>
      <c r="P358" s="238">
        <v>0</v>
      </c>
      <c r="Q358" s="238">
        <f>ROUND(E358*P358,2)</f>
        <v>0</v>
      </c>
      <c r="R358" s="238"/>
      <c r="S358" s="238" t="s">
        <v>154</v>
      </c>
      <c r="T358" s="239" t="s">
        <v>144</v>
      </c>
      <c r="U358" s="220">
        <v>0</v>
      </c>
      <c r="V358" s="220">
        <f>ROUND(E358*U358,2)</f>
        <v>0</v>
      </c>
      <c r="W358" s="220"/>
      <c r="X358" s="220" t="s">
        <v>565</v>
      </c>
      <c r="Y358" s="211"/>
      <c r="Z358" s="211"/>
      <c r="AA358" s="211"/>
      <c r="AB358" s="211"/>
      <c r="AC358" s="211"/>
      <c r="AD358" s="211"/>
      <c r="AE358" s="211"/>
      <c r="AF358" s="211"/>
      <c r="AG358" s="211" t="s">
        <v>675</v>
      </c>
      <c r="AH358" s="211"/>
      <c r="AI358" s="211"/>
      <c r="AJ358" s="211"/>
      <c r="AK358" s="211"/>
      <c r="AL358" s="211"/>
      <c r="AM358" s="211"/>
      <c r="AN358" s="211"/>
      <c r="AO358" s="211"/>
      <c r="AP358" s="211"/>
      <c r="AQ358" s="211"/>
      <c r="AR358" s="211"/>
      <c r="AS358" s="211"/>
      <c r="AT358" s="211"/>
      <c r="AU358" s="211"/>
      <c r="AV358" s="211"/>
      <c r="AW358" s="211"/>
      <c r="AX358" s="211"/>
      <c r="AY358" s="211"/>
      <c r="AZ358" s="211"/>
      <c r="BA358" s="211"/>
      <c r="BB358" s="211"/>
      <c r="BC358" s="211"/>
      <c r="BD358" s="211"/>
      <c r="BE358" s="211"/>
      <c r="BF358" s="211"/>
      <c r="BG358" s="211"/>
      <c r="BH358" s="211"/>
    </row>
    <row r="359" spans="1:60" outlineLevel="1" x14ac:dyDescent="0.2">
      <c r="A359" s="218"/>
      <c r="B359" s="219"/>
      <c r="C359" s="253"/>
      <c r="D359" s="244"/>
      <c r="E359" s="244"/>
      <c r="F359" s="244"/>
      <c r="G359" s="244"/>
      <c r="H359" s="220"/>
      <c r="I359" s="220"/>
      <c r="J359" s="220"/>
      <c r="K359" s="220"/>
      <c r="L359" s="220"/>
      <c r="M359" s="220"/>
      <c r="N359" s="220"/>
      <c r="O359" s="220"/>
      <c r="P359" s="220"/>
      <c r="Q359" s="220"/>
      <c r="R359" s="220"/>
      <c r="S359" s="220"/>
      <c r="T359" s="220"/>
      <c r="U359" s="220"/>
      <c r="V359" s="220"/>
      <c r="W359" s="220"/>
      <c r="X359" s="220"/>
      <c r="Y359" s="211"/>
      <c r="Z359" s="211"/>
      <c r="AA359" s="211"/>
      <c r="AB359" s="211"/>
      <c r="AC359" s="211"/>
      <c r="AD359" s="211"/>
      <c r="AE359" s="211"/>
      <c r="AF359" s="211"/>
      <c r="AG359" s="211" t="s">
        <v>151</v>
      </c>
      <c r="AH359" s="211"/>
      <c r="AI359" s="211"/>
      <c r="AJ359" s="211"/>
      <c r="AK359" s="211"/>
      <c r="AL359" s="211"/>
      <c r="AM359" s="211"/>
      <c r="AN359" s="211"/>
      <c r="AO359" s="211"/>
      <c r="AP359" s="211"/>
      <c r="AQ359" s="211"/>
      <c r="AR359" s="211"/>
      <c r="AS359" s="211"/>
      <c r="AT359" s="211"/>
      <c r="AU359" s="211"/>
      <c r="AV359" s="211"/>
      <c r="AW359" s="211"/>
      <c r="AX359" s="211"/>
      <c r="AY359" s="211"/>
      <c r="AZ359" s="211"/>
      <c r="BA359" s="211"/>
      <c r="BB359" s="211"/>
      <c r="BC359" s="211"/>
      <c r="BD359" s="211"/>
      <c r="BE359" s="211"/>
      <c r="BF359" s="211"/>
      <c r="BG359" s="211"/>
      <c r="BH359" s="211"/>
    </row>
    <row r="360" spans="1:60" outlineLevel="1" x14ac:dyDescent="0.2">
      <c r="A360" s="233">
        <v>70</v>
      </c>
      <c r="B360" s="234" t="s">
        <v>788</v>
      </c>
      <c r="C360" s="247" t="s">
        <v>789</v>
      </c>
      <c r="D360" s="235" t="s">
        <v>239</v>
      </c>
      <c r="E360" s="236">
        <v>4.12</v>
      </c>
      <c r="F360" s="237">
        <v>3000</v>
      </c>
      <c r="G360" s="238">
        <f>ROUND(E360*F360,2)</f>
        <v>12360</v>
      </c>
      <c r="H360" s="237">
        <v>3000</v>
      </c>
      <c r="I360" s="238">
        <f>ROUND(E360*H360,2)</f>
        <v>12360</v>
      </c>
      <c r="J360" s="237">
        <v>0</v>
      </c>
      <c r="K360" s="238">
        <f>ROUND(E360*J360,2)</f>
        <v>0</v>
      </c>
      <c r="L360" s="238">
        <v>21</v>
      </c>
      <c r="M360" s="238">
        <f>G360*(1+L360/100)</f>
        <v>14955.6</v>
      </c>
      <c r="N360" s="238">
        <v>0.13</v>
      </c>
      <c r="O360" s="238">
        <f>ROUND(E360*N360,2)</f>
        <v>0.54</v>
      </c>
      <c r="P360" s="238">
        <v>0</v>
      </c>
      <c r="Q360" s="238">
        <f>ROUND(E360*P360,2)</f>
        <v>0</v>
      </c>
      <c r="R360" s="238"/>
      <c r="S360" s="238" t="s">
        <v>154</v>
      </c>
      <c r="T360" s="239" t="s">
        <v>144</v>
      </c>
      <c r="U360" s="220">
        <v>0</v>
      </c>
      <c r="V360" s="220">
        <f>ROUND(E360*U360,2)</f>
        <v>0</v>
      </c>
      <c r="W360" s="220"/>
      <c r="X360" s="220" t="s">
        <v>565</v>
      </c>
      <c r="Y360" s="211"/>
      <c r="Z360" s="211"/>
      <c r="AA360" s="211"/>
      <c r="AB360" s="211"/>
      <c r="AC360" s="211"/>
      <c r="AD360" s="211"/>
      <c r="AE360" s="211"/>
      <c r="AF360" s="211"/>
      <c r="AG360" s="211" t="s">
        <v>675</v>
      </c>
      <c r="AH360" s="211"/>
      <c r="AI360" s="211"/>
      <c r="AJ360" s="211"/>
      <c r="AK360" s="211"/>
      <c r="AL360" s="211"/>
      <c r="AM360" s="211"/>
      <c r="AN360" s="211"/>
      <c r="AO360" s="211"/>
      <c r="AP360" s="211"/>
      <c r="AQ360" s="211"/>
      <c r="AR360" s="211"/>
      <c r="AS360" s="211"/>
      <c r="AT360" s="211"/>
      <c r="AU360" s="211"/>
      <c r="AV360" s="211"/>
      <c r="AW360" s="211"/>
      <c r="AX360" s="211"/>
      <c r="AY360" s="211"/>
      <c r="AZ360" s="211"/>
      <c r="BA360" s="211"/>
      <c r="BB360" s="211"/>
      <c r="BC360" s="211"/>
      <c r="BD360" s="211"/>
      <c r="BE360" s="211"/>
      <c r="BF360" s="211"/>
      <c r="BG360" s="211"/>
      <c r="BH360" s="211"/>
    </row>
    <row r="361" spans="1:60" outlineLevel="1" x14ac:dyDescent="0.2">
      <c r="A361" s="218"/>
      <c r="B361" s="219"/>
      <c r="C361" s="253"/>
      <c r="D361" s="244"/>
      <c r="E361" s="244"/>
      <c r="F361" s="244"/>
      <c r="G361" s="244"/>
      <c r="H361" s="220"/>
      <c r="I361" s="220"/>
      <c r="J361" s="220"/>
      <c r="K361" s="220"/>
      <c r="L361" s="220"/>
      <c r="M361" s="220"/>
      <c r="N361" s="220"/>
      <c r="O361" s="220"/>
      <c r="P361" s="220"/>
      <c r="Q361" s="220"/>
      <c r="R361" s="220"/>
      <c r="S361" s="220"/>
      <c r="T361" s="220"/>
      <c r="U361" s="220"/>
      <c r="V361" s="220"/>
      <c r="W361" s="220"/>
      <c r="X361" s="220"/>
      <c r="Y361" s="211"/>
      <c r="Z361" s="211"/>
      <c r="AA361" s="211"/>
      <c r="AB361" s="211"/>
      <c r="AC361" s="211"/>
      <c r="AD361" s="211"/>
      <c r="AE361" s="211"/>
      <c r="AF361" s="211"/>
      <c r="AG361" s="211" t="s">
        <v>151</v>
      </c>
      <c r="AH361" s="211"/>
      <c r="AI361" s="211"/>
      <c r="AJ361" s="211"/>
      <c r="AK361" s="211"/>
      <c r="AL361" s="211"/>
      <c r="AM361" s="211"/>
      <c r="AN361" s="211"/>
      <c r="AO361" s="211"/>
      <c r="AP361" s="211"/>
      <c r="AQ361" s="211"/>
      <c r="AR361" s="211"/>
      <c r="AS361" s="211"/>
      <c r="AT361" s="211"/>
      <c r="AU361" s="211"/>
      <c r="AV361" s="211"/>
      <c r="AW361" s="211"/>
      <c r="AX361" s="211"/>
      <c r="AY361" s="211"/>
      <c r="AZ361" s="211"/>
      <c r="BA361" s="211"/>
      <c r="BB361" s="211"/>
      <c r="BC361" s="211"/>
      <c r="BD361" s="211"/>
      <c r="BE361" s="211"/>
      <c r="BF361" s="211"/>
      <c r="BG361" s="211"/>
      <c r="BH361" s="211"/>
    </row>
    <row r="362" spans="1:60" outlineLevel="1" x14ac:dyDescent="0.2">
      <c r="A362" s="233">
        <v>71</v>
      </c>
      <c r="B362" s="234" t="s">
        <v>790</v>
      </c>
      <c r="C362" s="247" t="s">
        <v>791</v>
      </c>
      <c r="D362" s="235" t="s">
        <v>239</v>
      </c>
      <c r="E362" s="236">
        <v>7.21</v>
      </c>
      <c r="F362" s="237">
        <v>2700</v>
      </c>
      <c r="G362" s="238">
        <f>ROUND(E362*F362,2)</f>
        <v>19467</v>
      </c>
      <c r="H362" s="237">
        <v>2700</v>
      </c>
      <c r="I362" s="238">
        <f>ROUND(E362*H362,2)</f>
        <v>19467</v>
      </c>
      <c r="J362" s="237">
        <v>0</v>
      </c>
      <c r="K362" s="238">
        <f>ROUND(E362*J362,2)</f>
        <v>0</v>
      </c>
      <c r="L362" s="238">
        <v>21</v>
      </c>
      <c r="M362" s="238">
        <f>G362*(1+L362/100)</f>
        <v>23555.07</v>
      </c>
      <c r="N362" s="238">
        <v>0.13</v>
      </c>
      <c r="O362" s="238">
        <f>ROUND(E362*N362,2)</f>
        <v>0.94</v>
      </c>
      <c r="P362" s="238">
        <v>0</v>
      </c>
      <c r="Q362" s="238">
        <f>ROUND(E362*P362,2)</f>
        <v>0</v>
      </c>
      <c r="R362" s="238"/>
      <c r="S362" s="238" t="s">
        <v>154</v>
      </c>
      <c r="T362" s="239" t="s">
        <v>144</v>
      </c>
      <c r="U362" s="220">
        <v>0</v>
      </c>
      <c r="V362" s="220">
        <f>ROUND(E362*U362,2)</f>
        <v>0</v>
      </c>
      <c r="W362" s="220"/>
      <c r="X362" s="220" t="s">
        <v>565</v>
      </c>
      <c r="Y362" s="211"/>
      <c r="Z362" s="211"/>
      <c r="AA362" s="211"/>
      <c r="AB362" s="211"/>
      <c r="AC362" s="211"/>
      <c r="AD362" s="211"/>
      <c r="AE362" s="211"/>
      <c r="AF362" s="211"/>
      <c r="AG362" s="211" t="s">
        <v>675</v>
      </c>
      <c r="AH362" s="211"/>
      <c r="AI362" s="211"/>
      <c r="AJ362" s="211"/>
      <c r="AK362" s="211"/>
      <c r="AL362" s="211"/>
      <c r="AM362" s="211"/>
      <c r="AN362" s="211"/>
      <c r="AO362" s="211"/>
      <c r="AP362" s="211"/>
      <c r="AQ362" s="211"/>
      <c r="AR362" s="211"/>
      <c r="AS362" s="211"/>
      <c r="AT362" s="211"/>
      <c r="AU362" s="211"/>
      <c r="AV362" s="211"/>
      <c r="AW362" s="211"/>
      <c r="AX362" s="211"/>
      <c r="AY362" s="211"/>
      <c r="AZ362" s="211"/>
      <c r="BA362" s="211"/>
      <c r="BB362" s="211"/>
      <c r="BC362" s="211"/>
      <c r="BD362" s="211"/>
      <c r="BE362" s="211"/>
      <c r="BF362" s="211"/>
      <c r="BG362" s="211"/>
      <c r="BH362" s="211"/>
    </row>
    <row r="363" spans="1:60" outlineLevel="1" x14ac:dyDescent="0.2">
      <c r="A363" s="218"/>
      <c r="B363" s="219"/>
      <c r="C363" s="253"/>
      <c r="D363" s="244"/>
      <c r="E363" s="244"/>
      <c r="F363" s="244"/>
      <c r="G363" s="244"/>
      <c r="H363" s="220"/>
      <c r="I363" s="220"/>
      <c r="J363" s="220"/>
      <c r="K363" s="220"/>
      <c r="L363" s="220"/>
      <c r="M363" s="220"/>
      <c r="N363" s="220"/>
      <c r="O363" s="220"/>
      <c r="P363" s="220"/>
      <c r="Q363" s="220"/>
      <c r="R363" s="220"/>
      <c r="S363" s="220"/>
      <c r="T363" s="220"/>
      <c r="U363" s="220"/>
      <c r="V363" s="220"/>
      <c r="W363" s="220"/>
      <c r="X363" s="220"/>
      <c r="Y363" s="211"/>
      <c r="Z363" s="211"/>
      <c r="AA363" s="211"/>
      <c r="AB363" s="211"/>
      <c r="AC363" s="211"/>
      <c r="AD363" s="211"/>
      <c r="AE363" s="211"/>
      <c r="AF363" s="211"/>
      <c r="AG363" s="211" t="s">
        <v>151</v>
      </c>
      <c r="AH363" s="211"/>
      <c r="AI363" s="211"/>
      <c r="AJ363" s="211"/>
      <c r="AK363" s="211"/>
      <c r="AL363" s="211"/>
      <c r="AM363" s="211"/>
      <c r="AN363" s="211"/>
      <c r="AO363" s="211"/>
      <c r="AP363" s="211"/>
      <c r="AQ363" s="211"/>
      <c r="AR363" s="211"/>
      <c r="AS363" s="211"/>
      <c r="AT363" s="211"/>
      <c r="AU363" s="211"/>
      <c r="AV363" s="211"/>
      <c r="AW363" s="211"/>
      <c r="AX363" s="211"/>
      <c r="AY363" s="211"/>
      <c r="AZ363" s="211"/>
      <c r="BA363" s="211"/>
      <c r="BB363" s="211"/>
      <c r="BC363" s="211"/>
      <c r="BD363" s="211"/>
      <c r="BE363" s="211"/>
      <c r="BF363" s="211"/>
      <c r="BG363" s="211"/>
      <c r="BH363" s="211"/>
    </row>
    <row r="364" spans="1:60" x14ac:dyDescent="0.2">
      <c r="A364" s="227" t="s">
        <v>138</v>
      </c>
      <c r="B364" s="228" t="s">
        <v>104</v>
      </c>
      <c r="C364" s="246" t="s">
        <v>105</v>
      </c>
      <c r="D364" s="229"/>
      <c r="E364" s="230"/>
      <c r="F364" s="231"/>
      <c r="G364" s="231">
        <f>SUMIF(AG365:AG392,"&lt;&gt;NOR",G365:G392)</f>
        <v>26080.000000000004</v>
      </c>
      <c r="H364" s="231"/>
      <c r="I364" s="231">
        <f>SUM(I365:I392)</f>
        <v>26080.000000000004</v>
      </c>
      <c r="J364" s="231"/>
      <c r="K364" s="231">
        <f>SUM(K365:K392)</f>
        <v>0</v>
      </c>
      <c r="L364" s="231"/>
      <c r="M364" s="231">
        <f>SUM(M365:M392)</f>
        <v>31556.799999999996</v>
      </c>
      <c r="N364" s="231"/>
      <c r="O364" s="231">
        <f>SUM(O365:O392)</f>
        <v>1.9500000000000002</v>
      </c>
      <c r="P364" s="231"/>
      <c r="Q364" s="231">
        <f>SUM(Q365:Q392)</f>
        <v>0</v>
      </c>
      <c r="R364" s="231"/>
      <c r="S364" s="231"/>
      <c r="T364" s="232"/>
      <c r="U364" s="226"/>
      <c r="V364" s="226">
        <f>SUM(V365:V392)</f>
        <v>0</v>
      </c>
      <c r="W364" s="226"/>
      <c r="X364" s="226"/>
      <c r="AG364" t="s">
        <v>139</v>
      </c>
    </row>
    <row r="365" spans="1:60" outlineLevel="1" x14ac:dyDescent="0.2">
      <c r="A365" s="233">
        <v>72</v>
      </c>
      <c r="B365" s="234" t="s">
        <v>792</v>
      </c>
      <c r="C365" s="247" t="s">
        <v>793</v>
      </c>
      <c r="D365" s="235" t="s">
        <v>239</v>
      </c>
      <c r="E365" s="236">
        <v>48.96</v>
      </c>
      <c r="F365" s="237">
        <v>40</v>
      </c>
      <c r="G365" s="238">
        <f>ROUND(E365*F365,2)</f>
        <v>1958.4</v>
      </c>
      <c r="H365" s="237">
        <v>40</v>
      </c>
      <c r="I365" s="238">
        <f>ROUND(E365*H365,2)</f>
        <v>1958.4</v>
      </c>
      <c r="J365" s="237">
        <v>0</v>
      </c>
      <c r="K365" s="238">
        <f>ROUND(E365*J365,2)</f>
        <v>0</v>
      </c>
      <c r="L365" s="238">
        <v>21</v>
      </c>
      <c r="M365" s="238">
        <f>G365*(1+L365/100)</f>
        <v>2369.6640000000002</v>
      </c>
      <c r="N365" s="238">
        <v>3.0000000000000001E-3</v>
      </c>
      <c r="O365" s="238">
        <f>ROUND(E365*N365,2)</f>
        <v>0.15</v>
      </c>
      <c r="P365" s="238">
        <v>0</v>
      </c>
      <c r="Q365" s="238">
        <f>ROUND(E365*P365,2)</f>
        <v>0</v>
      </c>
      <c r="R365" s="238"/>
      <c r="S365" s="238" t="s">
        <v>154</v>
      </c>
      <c r="T365" s="239" t="s">
        <v>144</v>
      </c>
      <c r="U365" s="220">
        <v>0</v>
      </c>
      <c r="V365" s="220">
        <f>ROUND(E365*U365,2)</f>
        <v>0</v>
      </c>
      <c r="W365" s="220"/>
      <c r="X365" s="220" t="s">
        <v>565</v>
      </c>
      <c r="Y365" s="211"/>
      <c r="Z365" s="211"/>
      <c r="AA365" s="211"/>
      <c r="AB365" s="211"/>
      <c r="AC365" s="211"/>
      <c r="AD365" s="211"/>
      <c r="AE365" s="211"/>
      <c r="AF365" s="211"/>
      <c r="AG365" s="211" t="s">
        <v>675</v>
      </c>
      <c r="AH365" s="211"/>
      <c r="AI365" s="211"/>
      <c r="AJ365" s="211"/>
      <c r="AK365" s="211"/>
      <c r="AL365" s="211"/>
      <c r="AM365" s="211"/>
      <c r="AN365" s="211"/>
      <c r="AO365" s="211"/>
      <c r="AP365" s="211"/>
      <c r="AQ365" s="211"/>
      <c r="AR365" s="211"/>
      <c r="AS365" s="211"/>
      <c r="AT365" s="211"/>
      <c r="AU365" s="211"/>
      <c r="AV365" s="211"/>
      <c r="AW365" s="211"/>
      <c r="AX365" s="211"/>
      <c r="AY365" s="211"/>
      <c r="AZ365" s="211"/>
      <c r="BA365" s="211"/>
      <c r="BB365" s="211"/>
      <c r="BC365" s="211"/>
      <c r="BD365" s="211"/>
      <c r="BE365" s="211"/>
      <c r="BF365" s="211"/>
      <c r="BG365" s="211"/>
      <c r="BH365" s="211"/>
    </row>
    <row r="366" spans="1:60" outlineLevel="1" x14ac:dyDescent="0.2">
      <c r="A366" s="218"/>
      <c r="B366" s="219"/>
      <c r="C366" s="253"/>
      <c r="D366" s="244"/>
      <c r="E366" s="244"/>
      <c r="F366" s="244"/>
      <c r="G366" s="244"/>
      <c r="H366" s="220"/>
      <c r="I366" s="220"/>
      <c r="J366" s="220"/>
      <c r="K366" s="220"/>
      <c r="L366" s="220"/>
      <c r="M366" s="220"/>
      <c r="N366" s="220"/>
      <c r="O366" s="220"/>
      <c r="P366" s="220"/>
      <c r="Q366" s="220"/>
      <c r="R366" s="220"/>
      <c r="S366" s="220"/>
      <c r="T366" s="220"/>
      <c r="U366" s="220"/>
      <c r="V366" s="220"/>
      <c r="W366" s="220"/>
      <c r="X366" s="220"/>
      <c r="Y366" s="211"/>
      <c r="Z366" s="211"/>
      <c r="AA366" s="211"/>
      <c r="AB366" s="211"/>
      <c r="AC366" s="211"/>
      <c r="AD366" s="211"/>
      <c r="AE366" s="211"/>
      <c r="AF366" s="211"/>
      <c r="AG366" s="211" t="s">
        <v>151</v>
      </c>
      <c r="AH366" s="211"/>
      <c r="AI366" s="211"/>
      <c r="AJ366" s="211"/>
      <c r="AK366" s="211"/>
      <c r="AL366" s="211"/>
      <c r="AM366" s="211"/>
      <c r="AN366" s="211"/>
      <c r="AO366" s="211"/>
      <c r="AP366" s="211"/>
      <c r="AQ366" s="211"/>
      <c r="AR366" s="211"/>
      <c r="AS366" s="211"/>
      <c r="AT366" s="211"/>
      <c r="AU366" s="211"/>
      <c r="AV366" s="211"/>
      <c r="AW366" s="211"/>
      <c r="AX366" s="211"/>
      <c r="AY366" s="211"/>
      <c r="AZ366" s="211"/>
      <c r="BA366" s="211"/>
      <c r="BB366" s="211"/>
      <c r="BC366" s="211"/>
      <c r="BD366" s="211"/>
      <c r="BE366" s="211"/>
      <c r="BF366" s="211"/>
      <c r="BG366" s="211"/>
      <c r="BH366" s="211"/>
    </row>
    <row r="367" spans="1:60" outlineLevel="1" x14ac:dyDescent="0.2">
      <c r="A367" s="233">
        <v>73</v>
      </c>
      <c r="B367" s="234" t="s">
        <v>794</v>
      </c>
      <c r="C367" s="247" t="s">
        <v>795</v>
      </c>
      <c r="D367" s="235" t="s">
        <v>239</v>
      </c>
      <c r="E367" s="236">
        <v>48.96</v>
      </c>
      <c r="F367" s="237">
        <v>40</v>
      </c>
      <c r="G367" s="238">
        <f>ROUND(E367*F367,2)</f>
        <v>1958.4</v>
      </c>
      <c r="H367" s="237">
        <v>40</v>
      </c>
      <c r="I367" s="238">
        <f>ROUND(E367*H367,2)</f>
        <v>1958.4</v>
      </c>
      <c r="J367" s="237">
        <v>0</v>
      </c>
      <c r="K367" s="238">
        <f>ROUND(E367*J367,2)</f>
        <v>0</v>
      </c>
      <c r="L367" s="238">
        <v>21</v>
      </c>
      <c r="M367" s="238">
        <f>G367*(1+L367/100)</f>
        <v>2369.6640000000002</v>
      </c>
      <c r="N367" s="238">
        <v>3.0000000000000001E-3</v>
      </c>
      <c r="O367" s="238">
        <f>ROUND(E367*N367,2)</f>
        <v>0.15</v>
      </c>
      <c r="P367" s="238">
        <v>0</v>
      </c>
      <c r="Q367" s="238">
        <f>ROUND(E367*P367,2)</f>
        <v>0</v>
      </c>
      <c r="R367" s="238"/>
      <c r="S367" s="238" t="s">
        <v>154</v>
      </c>
      <c r="T367" s="239" t="s">
        <v>144</v>
      </c>
      <c r="U367" s="220">
        <v>0</v>
      </c>
      <c r="V367" s="220">
        <f>ROUND(E367*U367,2)</f>
        <v>0</v>
      </c>
      <c r="W367" s="220"/>
      <c r="X367" s="220" t="s">
        <v>565</v>
      </c>
      <c r="Y367" s="211"/>
      <c r="Z367" s="211"/>
      <c r="AA367" s="211"/>
      <c r="AB367" s="211"/>
      <c r="AC367" s="211"/>
      <c r="AD367" s="211"/>
      <c r="AE367" s="211"/>
      <c r="AF367" s="211"/>
      <c r="AG367" s="211" t="s">
        <v>675</v>
      </c>
      <c r="AH367" s="211"/>
      <c r="AI367" s="211"/>
      <c r="AJ367" s="211"/>
      <c r="AK367" s="211"/>
      <c r="AL367" s="211"/>
      <c r="AM367" s="211"/>
      <c r="AN367" s="211"/>
      <c r="AO367" s="211"/>
      <c r="AP367" s="211"/>
      <c r="AQ367" s="211"/>
      <c r="AR367" s="211"/>
      <c r="AS367" s="211"/>
      <c r="AT367" s="211"/>
      <c r="AU367" s="211"/>
      <c r="AV367" s="211"/>
      <c r="AW367" s="211"/>
      <c r="AX367" s="211"/>
      <c r="AY367" s="211"/>
      <c r="AZ367" s="211"/>
      <c r="BA367" s="211"/>
      <c r="BB367" s="211"/>
      <c r="BC367" s="211"/>
      <c r="BD367" s="211"/>
      <c r="BE367" s="211"/>
      <c r="BF367" s="211"/>
      <c r="BG367" s="211"/>
      <c r="BH367" s="211"/>
    </row>
    <row r="368" spans="1:60" outlineLevel="1" x14ac:dyDescent="0.2">
      <c r="A368" s="218"/>
      <c r="B368" s="219"/>
      <c r="C368" s="253"/>
      <c r="D368" s="244"/>
      <c r="E368" s="244"/>
      <c r="F368" s="244"/>
      <c r="G368" s="244"/>
      <c r="H368" s="220"/>
      <c r="I368" s="220"/>
      <c r="J368" s="220"/>
      <c r="K368" s="220"/>
      <c r="L368" s="220"/>
      <c r="M368" s="220"/>
      <c r="N368" s="220"/>
      <c r="O368" s="220"/>
      <c r="P368" s="220"/>
      <c r="Q368" s="220"/>
      <c r="R368" s="220"/>
      <c r="S368" s="220"/>
      <c r="T368" s="220"/>
      <c r="U368" s="220"/>
      <c r="V368" s="220"/>
      <c r="W368" s="220"/>
      <c r="X368" s="220"/>
      <c r="Y368" s="211"/>
      <c r="Z368" s="211"/>
      <c r="AA368" s="211"/>
      <c r="AB368" s="211"/>
      <c r="AC368" s="211"/>
      <c r="AD368" s="211"/>
      <c r="AE368" s="211"/>
      <c r="AF368" s="211"/>
      <c r="AG368" s="211" t="s">
        <v>151</v>
      </c>
      <c r="AH368" s="211"/>
      <c r="AI368" s="211"/>
      <c r="AJ368" s="211"/>
      <c r="AK368" s="211"/>
      <c r="AL368" s="211"/>
      <c r="AM368" s="211"/>
      <c r="AN368" s="211"/>
      <c r="AO368" s="211"/>
      <c r="AP368" s="211"/>
      <c r="AQ368" s="211"/>
      <c r="AR368" s="211"/>
      <c r="AS368" s="211"/>
      <c r="AT368" s="211"/>
      <c r="AU368" s="211"/>
      <c r="AV368" s="211"/>
      <c r="AW368" s="211"/>
      <c r="AX368" s="211"/>
      <c r="AY368" s="211"/>
      <c r="AZ368" s="211"/>
      <c r="BA368" s="211"/>
      <c r="BB368" s="211"/>
      <c r="BC368" s="211"/>
      <c r="BD368" s="211"/>
      <c r="BE368" s="211"/>
      <c r="BF368" s="211"/>
      <c r="BG368" s="211"/>
      <c r="BH368" s="211"/>
    </row>
    <row r="369" spans="1:60" outlineLevel="1" x14ac:dyDescent="0.2">
      <c r="A369" s="233">
        <v>74</v>
      </c>
      <c r="B369" s="234" t="s">
        <v>796</v>
      </c>
      <c r="C369" s="247" t="s">
        <v>797</v>
      </c>
      <c r="D369" s="235" t="s">
        <v>239</v>
      </c>
      <c r="E369" s="236">
        <v>48.96</v>
      </c>
      <c r="F369" s="237">
        <v>40</v>
      </c>
      <c r="G369" s="238">
        <f>ROUND(E369*F369,2)</f>
        <v>1958.4</v>
      </c>
      <c r="H369" s="237">
        <v>40</v>
      </c>
      <c r="I369" s="238">
        <f>ROUND(E369*H369,2)</f>
        <v>1958.4</v>
      </c>
      <c r="J369" s="237">
        <v>0</v>
      </c>
      <c r="K369" s="238">
        <f>ROUND(E369*J369,2)</f>
        <v>0</v>
      </c>
      <c r="L369" s="238">
        <v>21</v>
      </c>
      <c r="M369" s="238">
        <f>G369*(1+L369/100)</f>
        <v>2369.6640000000002</v>
      </c>
      <c r="N369" s="238">
        <v>3.0000000000000001E-3</v>
      </c>
      <c r="O369" s="238">
        <f>ROUND(E369*N369,2)</f>
        <v>0.15</v>
      </c>
      <c r="P369" s="238">
        <v>0</v>
      </c>
      <c r="Q369" s="238">
        <f>ROUND(E369*P369,2)</f>
        <v>0</v>
      </c>
      <c r="R369" s="238"/>
      <c r="S369" s="238" t="s">
        <v>154</v>
      </c>
      <c r="T369" s="239" t="s">
        <v>144</v>
      </c>
      <c r="U369" s="220">
        <v>0</v>
      </c>
      <c r="V369" s="220">
        <f>ROUND(E369*U369,2)</f>
        <v>0</v>
      </c>
      <c r="W369" s="220"/>
      <c r="X369" s="220" t="s">
        <v>565</v>
      </c>
      <c r="Y369" s="211"/>
      <c r="Z369" s="211"/>
      <c r="AA369" s="211"/>
      <c r="AB369" s="211"/>
      <c r="AC369" s="211"/>
      <c r="AD369" s="211"/>
      <c r="AE369" s="211"/>
      <c r="AF369" s="211"/>
      <c r="AG369" s="211" t="s">
        <v>675</v>
      </c>
      <c r="AH369" s="211"/>
      <c r="AI369" s="211"/>
      <c r="AJ369" s="211"/>
      <c r="AK369" s="211"/>
      <c r="AL369" s="211"/>
      <c r="AM369" s="211"/>
      <c r="AN369" s="211"/>
      <c r="AO369" s="211"/>
      <c r="AP369" s="211"/>
      <c r="AQ369" s="211"/>
      <c r="AR369" s="211"/>
      <c r="AS369" s="211"/>
      <c r="AT369" s="211"/>
      <c r="AU369" s="211"/>
      <c r="AV369" s="211"/>
      <c r="AW369" s="211"/>
      <c r="AX369" s="211"/>
      <c r="AY369" s="211"/>
      <c r="AZ369" s="211"/>
      <c r="BA369" s="211"/>
      <c r="BB369" s="211"/>
      <c r="BC369" s="211"/>
      <c r="BD369" s="211"/>
      <c r="BE369" s="211"/>
      <c r="BF369" s="211"/>
      <c r="BG369" s="211"/>
      <c r="BH369" s="211"/>
    </row>
    <row r="370" spans="1:60" outlineLevel="1" x14ac:dyDescent="0.2">
      <c r="A370" s="218"/>
      <c r="B370" s="219"/>
      <c r="C370" s="253"/>
      <c r="D370" s="244"/>
      <c r="E370" s="244"/>
      <c r="F370" s="244"/>
      <c r="G370" s="244"/>
      <c r="H370" s="220"/>
      <c r="I370" s="220"/>
      <c r="J370" s="220"/>
      <c r="K370" s="220"/>
      <c r="L370" s="220"/>
      <c r="M370" s="220"/>
      <c r="N370" s="220"/>
      <c r="O370" s="220"/>
      <c r="P370" s="220"/>
      <c r="Q370" s="220"/>
      <c r="R370" s="220"/>
      <c r="S370" s="220"/>
      <c r="T370" s="220"/>
      <c r="U370" s="220"/>
      <c r="V370" s="220"/>
      <c r="W370" s="220"/>
      <c r="X370" s="220"/>
      <c r="Y370" s="211"/>
      <c r="Z370" s="211"/>
      <c r="AA370" s="211"/>
      <c r="AB370" s="211"/>
      <c r="AC370" s="211"/>
      <c r="AD370" s="211"/>
      <c r="AE370" s="211"/>
      <c r="AF370" s="211"/>
      <c r="AG370" s="211" t="s">
        <v>151</v>
      </c>
      <c r="AH370" s="211"/>
      <c r="AI370" s="211"/>
      <c r="AJ370" s="211"/>
      <c r="AK370" s="211"/>
      <c r="AL370" s="211"/>
      <c r="AM370" s="211"/>
      <c r="AN370" s="211"/>
      <c r="AO370" s="211"/>
      <c r="AP370" s="211"/>
      <c r="AQ370" s="211"/>
      <c r="AR370" s="211"/>
      <c r="AS370" s="211"/>
      <c r="AT370" s="211"/>
      <c r="AU370" s="211"/>
      <c r="AV370" s="211"/>
      <c r="AW370" s="211"/>
      <c r="AX370" s="211"/>
      <c r="AY370" s="211"/>
      <c r="AZ370" s="211"/>
      <c r="BA370" s="211"/>
      <c r="BB370" s="211"/>
      <c r="BC370" s="211"/>
      <c r="BD370" s="211"/>
      <c r="BE370" s="211"/>
      <c r="BF370" s="211"/>
      <c r="BG370" s="211"/>
      <c r="BH370" s="211"/>
    </row>
    <row r="371" spans="1:60" outlineLevel="1" x14ac:dyDescent="0.2">
      <c r="A371" s="233">
        <v>75</v>
      </c>
      <c r="B371" s="234" t="s">
        <v>798</v>
      </c>
      <c r="C371" s="247" t="s">
        <v>799</v>
      </c>
      <c r="D371" s="235" t="s">
        <v>239</v>
      </c>
      <c r="E371" s="236">
        <v>97.92</v>
      </c>
      <c r="F371" s="237">
        <v>40</v>
      </c>
      <c r="G371" s="238">
        <f>ROUND(E371*F371,2)</f>
        <v>3916.8</v>
      </c>
      <c r="H371" s="237">
        <v>40</v>
      </c>
      <c r="I371" s="238">
        <f>ROUND(E371*H371,2)</f>
        <v>3916.8</v>
      </c>
      <c r="J371" s="237">
        <v>0</v>
      </c>
      <c r="K371" s="238">
        <f>ROUND(E371*J371,2)</f>
        <v>0</v>
      </c>
      <c r="L371" s="238">
        <v>21</v>
      </c>
      <c r="M371" s="238">
        <f>G371*(1+L371/100)</f>
        <v>4739.3280000000004</v>
      </c>
      <c r="N371" s="238">
        <v>3.0000000000000001E-3</v>
      </c>
      <c r="O371" s="238">
        <f>ROUND(E371*N371,2)</f>
        <v>0.28999999999999998</v>
      </c>
      <c r="P371" s="238">
        <v>0</v>
      </c>
      <c r="Q371" s="238">
        <f>ROUND(E371*P371,2)</f>
        <v>0</v>
      </c>
      <c r="R371" s="238"/>
      <c r="S371" s="238" t="s">
        <v>154</v>
      </c>
      <c r="T371" s="239" t="s">
        <v>144</v>
      </c>
      <c r="U371" s="220">
        <v>0</v>
      </c>
      <c r="V371" s="220">
        <f>ROUND(E371*U371,2)</f>
        <v>0</v>
      </c>
      <c r="W371" s="220"/>
      <c r="X371" s="220" t="s">
        <v>565</v>
      </c>
      <c r="Y371" s="211"/>
      <c r="Z371" s="211"/>
      <c r="AA371" s="211"/>
      <c r="AB371" s="211"/>
      <c r="AC371" s="211"/>
      <c r="AD371" s="211"/>
      <c r="AE371" s="211"/>
      <c r="AF371" s="211"/>
      <c r="AG371" s="211" t="s">
        <v>675</v>
      </c>
      <c r="AH371" s="211"/>
      <c r="AI371" s="211"/>
      <c r="AJ371" s="211"/>
      <c r="AK371" s="211"/>
      <c r="AL371" s="211"/>
      <c r="AM371" s="211"/>
      <c r="AN371" s="211"/>
      <c r="AO371" s="211"/>
      <c r="AP371" s="211"/>
      <c r="AQ371" s="211"/>
      <c r="AR371" s="211"/>
      <c r="AS371" s="211"/>
      <c r="AT371" s="211"/>
      <c r="AU371" s="211"/>
      <c r="AV371" s="211"/>
      <c r="AW371" s="211"/>
      <c r="AX371" s="211"/>
      <c r="AY371" s="211"/>
      <c r="AZ371" s="211"/>
      <c r="BA371" s="211"/>
      <c r="BB371" s="211"/>
      <c r="BC371" s="211"/>
      <c r="BD371" s="211"/>
      <c r="BE371" s="211"/>
      <c r="BF371" s="211"/>
      <c r="BG371" s="211"/>
      <c r="BH371" s="211"/>
    </row>
    <row r="372" spans="1:60" outlineLevel="1" x14ac:dyDescent="0.2">
      <c r="A372" s="218"/>
      <c r="B372" s="219"/>
      <c r="C372" s="253"/>
      <c r="D372" s="244"/>
      <c r="E372" s="244"/>
      <c r="F372" s="244"/>
      <c r="G372" s="244"/>
      <c r="H372" s="220"/>
      <c r="I372" s="220"/>
      <c r="J372" s="220"/>
      <c r="K372" s="220"/>
      <c r="L372" s="220"/>
      <c r="M372" s="220"/>
      <c r="N372" s="220"/>
      <c r="O372" s="220"/>
      <c r="P372" s="220"/>
      <c r="Q372" s="220"/>
      <c r="R372" s="220"/>
      <c r="S372" s="220"/>
      <c r="T372" s="220"/>
      <c r="U372" s="220"/>
      <c r="V372" s="220"/>
      <c r="W372" s="220"/>
      <c r="X372" s="220"/>
      <c r="Y372" s="211"/>
      <c r="Z372" s="211"/>
      <c r="AA372" s="211"/>
      <c r="AB372" s="211"/>
      <c r="AC372" s="211"/>
      <c r="AD372" s="211"/>
      <c r="AE372" s="211"/>
      <c r="AF372" s="211"/>
      <c r="AG372" s="211" t="s">
        <v>151</v>
      </c>
      <c r="AH372" s="211"/>
      <c r="AI372" s="211"/>
      <c r="AJ372" s="211"/>
      <c r="AK372" s="211"/>
      <c r="AL372" s="211"/>
      <c r="AM372" s="211"/>
      <c r="AN372" s="211"/>
      <c r="AO372" s="211"/>
      <c r="AP372" s="211"/>
      <c r="AQ372" s="211"/>
      <c r="AR372" s="211"/>
      <c r="AS372" s="211"/>
      <c r="AT372" s="211"/>
      <c r="AU372" s="211"/>
      <c r="AV372" s="211"/>
      <c r="AW372" s="211"/>
      <c r="AX372" s="211"/>
      <c r="AY372" s="211"/>
      <c r="AZ372" s="211"/>
      <c r="BA372" s="211"/>
      <c r="BB372" s="211"/>
      <c r="BC372" s="211"/>
      <c r="BD372" s="211"/>
      <c r="BE372" s="211"/>
      <c r="BF372" s="211"/>
      <c r="BG372" s="211"/>
      <c r="BH372" s="211"/>
    </row>
    <row r="373" spans="1:60" outlineLevel="1" x14ac:dyDescent="0.2">
      <c r="A373" s="233">
        <v>76</v>
      </c>
      <c r="B373" s="234" t="s">
        <v>800</v>
      </c>
      <c r="C373" s="247" t="s">
        <v>801</v>
      </c>
      <c r="D373" s="235" t="s">
        <v>239</v>
      </c>
      <c r="E373" s="236">
        <v>48.96</v>
      </c>
      <c r="F373" s="237">
        <v>40</v>
      </c>
      <c r="G373" s="238">
        <f>ROUND(E373*F373,2)</f>
        <v>1958.4</v>
      </c>
      <c r="H373" s="237">
        <v>40</v>
      </c>
      <c r="I373" s="238">
        <f>ROUND(E373*H373,2)</f>
        <v>1958.4</v>
      </c>
      <c r="J373" s="237">
        <v>0</v>
      </c>
      <c r="K373" s="238">
        <f>ROUND(E373*J373,2)</f>
        <v>0</v>
      </c>
      <c r="L373" s="238">
        <v>21</v>
      </c>
      <c r="M373" s="238">
        <f>G373*(1+L373/100)</f>
        <v>2369.6640000000002</v>
      </c>
      <c r="N373" s="238">
        <v>3.0000000000000001E-3</v>
      </c>
      <c r="O373" s="238">
        <f>ROUND(E373*N373,2)</f>
        <v>0.15</v>
      </c>
      <c r="P373" s="238">
        <v>0</v>
      </c>
      <c r="Q373" s="238">
        <f>ROUND(E373*P373,2)</f>
        <v>0</v>
      </c>
      <c r="R373" s="238"/>
      <c r="S373" s="238" t="s">
        <v>154</v>
      </c>
      <c r="T373" s="239" t="s">
        <v>144</v>
      </c>
      <c r="U373" s="220">
        <v>0</v>
      </c>
      <c r="V373" s="220">
        <f>ROUND(E373*U373,2)</f>
        <v>0</v>
      </c>
      <c r="W373" s="220"/>
      <c r="X373" s="220" t="s">
        <v>565</v>
      </c>
      <c r="Y373" s="211"/>
      <c r="Z373" s="211"/>
      <c r="AA373" s="211"/>
      <c r="AB373" s="211"/>
      <c r="AC373" s="211"/>
      <c r="AD373" s="211"/>
      <c r="AE373" s="211"/>
      <c r="AF373" s="211"/>
      <c r="AG373" s="211" t="s">
        <v>675</v>
      </c>
      <c r="AH373" s="211"/>
      <c r="AI373" s="211"/>
      <c r="AJ373" s="211"/>
      <c r="AK373" s="211"/>
      <c r="AL373" s="211"/>
      <c r="AM373" s="211"/>
      <c r="AN373" s="211"/>
      <c r="AO373" s="211"/>
      <c r="AP373" s="211"/>
      <c r="AQ373" s="211"/>
      <c r="AR373" s="211"/>
      <c r="AS373" s="211"/>
      <c r="AT373" s="211"/>
      <c r="AU373" s="211"/>
      <c r="AV373" s="211"/>
      <c r="AW373" s="211"/>
      <c r="AX373" s="211"/>
      <c r="AY373" s="211"/>
      <c r="AZ373" s="211"/>
      <c r="BA373" s="211"/>
      <c r="BB373" s="211"/>
      <c r="BC373" s="211"/>
      <c r="BD373" s="211"/>
      <c r="BE373" s="211"/>
      <c r="BF373" s="211"/>
      <c r="BG373" s="211"/>
      <c r="BH373" s="211"/>
    </row>
    <row r="374" spans="1:60" outlineLevel="1" x14ac:dyDescent="0.2">
      <c r="A374" s="218"/>
      <c r="B374" s="219"/>
      <c r="C374" s="253"/>
      <c r="D374" s="244"/>
      <c r="E374" s="244"/>
      <c r="F374" s="244"/>
      <c r="G374" s="244"/>
      <c r="H374" s="220"/>
      <c r="I374" s="220"/>
      <c r="J374" s="220"/>
      <c r="K374" s="220"/>
      <c r="L374" s="220"/>
      <c r="M374" s="220"/>
      <c r="N374" s="220"/>
      <c r="O374" s="220"/>
      <c r="P374" s="220"/>
      <c r="Q374" s="220"/>
      <c r="R374" s="220"/>
      <c r="S374" s="220"/>
      <c r="T374" s="220"/>
      <c r="U374" s="220"/>
      <c r="V374" s="220"/>
      <c r="W374" s="220"/>
      <c r="X374" s="220"/>
      <c r="Y374" s="211"/>
      <c r="Z374" s="211"/>
      <c r="AA374" s="211"/>
      <c r="AB374" s="211"/>
      <c r="AC374" s="211"/>
      <c r="AD374" s="211"/>
      <c r="AE374" s="211"/>
      <c r="AF374" s="211"/>
      <c r="AG374" s="211" t="s">
        <v>151</v>
      </c>
      <c r="AH374" s="211"/>
      <c r="AI374" s="211"/>
      <c r="AJ374" s="211"/>
      <c r="AK374" s="211"/>
      <c r="AL374" s="211"/>
      <c r="AM374" s="211"/>
      <c r="AN374" s="211"/>
      <c r="AO374" s="211"/>
      <c r="AP374" s="211"/>
      <c r="AQ374" s="211"/>
      <c r="AR374" s="211"/>
      <c r="AS374" s="211"/>
      <c r="AT374" s="211"/>
      <c r="AU374" s="211"/>
      <c r="AV374" s="211"/>
      <c r="AW374" s="211"/>
      <c r="AX374" s="211"/>
      <c r="AY374" s="211"/>
      <c r="AZ374" s="211"/>
      <c r="BA374" s="211"/>
      <c r="BB374" s="211"/>
      <c r="BC374" s="211"/>
      <c r="BD374" s="211"/>
      <c r="BE374" s="211"/>
      <c r="BF374" s="211"/>
      <c r="BG374" s="211"/>
      <c r="BH374" s="211"/>
    </row>
    <row r="375" spans="1:60" outlineLevel="1" x14ac:dyDescent="0.2">
      <c r="A375" s="233">
        <v>77</v>
      </c>
      <c r="B375" s="234" t="s">
        <v>82</v>
      </c>
      <c r="C375" s="247" t="s">
        <v>802</v>
      </c>
      <c r="D375" s="235" t="s">
        <v>239</v>
      </c>
      <c r="E375" s="236">
        <v>48.96</v>
      </c>
      <c r="F375" s="237">
        <v>40</v>
      </c>
      <c r="G375" s="238">
        <f>ROUND(E375*F375,2)</f>
        <v>1958.4</v>
      </c>
      <c r="H375" s="237">
        <v>40</v>
      </c>
      <c r="I375" s="238">
        <f>ROUND(E375*H375,2)</f>
        <v>1958.4</v>
      </c>
      <c r="J375" s="237">
        <v>0</v>
      </c>
      <c r="K375" s="238">
        <f>ROUND(E375*J375,2)</f>
        <v>0</v>
      </c>
      <c r="L375" s="238">
        <v>21</v>
      </c>
      <c r="M375" s="238">
        <f>G375*(1+L375/100)</f>
        <v>2369.6640000000002</v>
      </c>
      <c r="N375" s="238">
        <v>3.0000000000000001E-3</v>
      </c>
      <c r="O375" s="238">
        <f>ROUND(E375*N375,2)</f>
        <v>0.15</v>
      </c>
      <c r="P375" s="238">
        <v>0</v>
      </c>
      <c r="Q375" s="238">
        <f>ROUND(E375*P375,2)</f>
        <v>0</v>
      </c>
      <c r="R375" s="238"/>
      <c r="S375" s="238" t="s">
        <v>154</v>
      </c>
      <c r="T375" s="239" t="s">
        <v>144</v>
      </c>
      <c r="U375" s="220">
        <v>0</v>
      </c>
      <c r="V375" s="220">
        <f>ROUND(E375*U375,2)</f>
        <v>0</v>
      </c>
      <c r="W375" s="220"/>
      <c r="X375" s="220" t="s">
        <v>565</v>
      </c>
      <c r="Y375" s="211"/>
      <c r="Z375" s="211"/>
      <c r="AA375" s="211"/>
      <c r="AB375" s="211"/>
      <c r="AC375" s="211"/>
      <c r="AD375" s="211"/>
      <c r="AE375" s="211"/>
      <c r="AF375" s="211"/>
      <c r="AG375" s="211" t="s">
        <v>675</v>
      </c>
      <c r="AH375" s="211"/>
      <c r="AI375" s="211"/>
      <c r="AJ375" s="211"/>
      <c r="AK375" s="211"/>
      <c r="AL375" s="211"/>
      <c r="AM375" s="211"/>
      <c r="AN375" s="211"/>
      <c r="AO375" s="211"/>
      <c r="AP375" s="211"/>
      <c r="AQ375" s="211"/>
      <c r="AR375" s="211"/>
      <c r="AS375" s="211"/>
      <c r="AT375" s="211"/>
      <c r="AU375" s="211"/>
      <c r="AV375" s="211"/>
      <c r="AW375" s="211"/>
      <c r="AX375" s="211"/>
      <c r="AY375" s="211"/>
      <c r="AZ375" s="211"/>
      <c r="BA375" s="211"/>
      <c r="BB375" s="211"/>
      <c r="BC375" s="211"/>
      <c r="BD375" s="211"/>
      <c r="BE375" s="211"/>
      <c r="BF375" s="211"/>
      <c r="BG375" s="211"/>
      <c r="BH375" s="211"/>
    </row>
    <row r="376" spans="1:60" outlineLevel="1" x14ac:dyDescent="0.2">
      <c r="A376" s="218"/>
      <c r="B376" s="219"/>
      <c r="C376" s="253"/>
      <c r="D376" s="244"/>
      <c r="E376" s="244"/>
      <c r="F376" s="244"/>
      <c r="G376" s="244"/>
      <c r="H376" s="220"/>
      <c r="I376" s="220"/>
      <c r="J376" s="220"/>
      <c r="K376" s="220"/>
      <c r="L376" s="220"/>
      <c r="M376" s="220"/>
      <c r="N376" s="220"/>
      <c r="O376" s="220"/>
      <c r="P376" s="220"/>
      <c r="Q376" s="220"/>
      <c r="R376" s="220"/>
      <c r="S376" s="220"/>
      <c r="T376" s="220"/>
      <c r="U376" s="220"/>
      <c r="V376" s="220"/>
      <c r="W376" s="220"/>
      <c r="X376" s="220"/>
      <c r="Y376" s="211"/>
      <c r="Z376" s="211"/>
      <c r="AA376" s="211"/>
      <c r="AB376" s="211"/>
      <c r="AC376" s="211"/>
      <c r="AD376" s="211"/>
      <c r="AE376" s="211"/>
      <c r="AF376" s="211"/>
      <c r="AG376" s="211" t="s">
        <v>151</v>
      </c>
      <c r="AH376" s="211"/>
      <c r="AI376" s="211"/>
      <c r="AJ376" s="211"/>
      <c r="AK376" s="211"/>
      <c r="AL376" s="211"/>
      <c r="AM376" s="211"/>
      <c r="AN376" s="211"/>
      <c r="AO376" s="211"/>
      <c r="AP376" s="211"/>
      <c r="AQ376" s="211"/>
      <c r="AR376" s="211"/>
      <c r="AS376" s="211"/>
      <c r="AT376" s="211"/>
      <c r="AU376" s="211"/>
      <c r="AV376" s="211"/>
      <c r="AW376" s="211"/>
      <c r="AX376" s="211"/>
      <c r="AY376" s="211"/>
      <c r="AZ376" s="211"/>
      <c r="BA376" s="211"/>
      <c r="BB376" s="211"/>
      <c r="BC376" s="211"/>
      <c r="BD376" s="211"/>
      <c r="BE376" s="211"/>
      <c r="BF376" s="211"/>
      <c r="BG376" s="211"/>
      <c r="BH376" s="211"/>
    </row>
    <row r="377" spans="1:60" outlineLevel="1" x14ac:dyDescent="0.2">
      <c r="A377" s="233">
        <v>78</v>
      </c>
      <c r="B377" s="234" t="s">
        <v>803</v>
      </c>
      <c r="C377" s="247" t="s">
        <v>804</v>
      </c>
      <c r="D377" s="235" t="s">
        <v>239</v>
      </c>
      <c r="E377" s="236">
        <v>48.96</v>
      </c>
      <c r="F377" s="237">
        <v>40</v>
      </c>
      <c r="G377" s="238">
        <f>ROUND(E377*F377,2)</f>
        <v>1958.4</v>
      </c>
      <c r="H377" s="237">
        <v>40</v>
      </c>
      <c r="I377" s="238">
        <f>ROUND(E377*H377,2)</f>
        <v>1958.4</v>
      </c>
      <c r="J377" s="237">
        <v>0</v>
      </c>
      <c r="K377" s="238">
        <f>ROUND(E377*J377,2)</f>
        <v>0</v>
      </c>
      <c r="L377" s="238">
        <v>21</v>
      </c>
      <c r="M377" s="238">
        <f>G377*(1+L377/100)</f>
        <v>2369.6640000000002</v>
      </c>
      <c r="N377" s="238">
        <v>3.0000000000000001E-3</v>
      </c>
      <c r="O377" s="238">
        <f>ROUND(E377*N377,2)</f>
        <v>0.15</v>
      </c>
      <c r="P377" s="238">
        <v>0</v>
      </c>
      <c r="Q377" s="238">
        <f>ROUND(E377*P377,2)</f>
        <v>0</v>
      </c>
      <c r="R377" s="238"/>
      <c r="S377" s="238" t="s">
        <v>154</v>
      </c>
      <c r="T377" s="239" t="s">
        <v>144</v>
      </c>
      <c r="U377" s="220">
        <v>0</v>
      </c>
      <c r="V377" s="220">
        <f>ROUND(E377*U377,2)</f>
        <v>0</v>
      </c>
      <c r="W377" s="220"/>
      <c r="X377" s="220" t="s">
        <v>565</v>
      </c>
      <c r="Y377" s="211"/>
      <c r="Z377" s="211"/>
      <c r="AA377" s="211"/>
      <c r="AB377" s="211"/>
      <c r="AC377" s="211"/>
      <c r="AD377" s="211"/>
      <c r="AE377" s="211"/>
      <c r="AF377" s="211"/>
      <c r="AG377" s="211" t="s">
        <v>675</v>
      </c>
      <c r="AH377" s="211"/>
      <c r="AI377" s="211"/>
      <c r="AJ377" s="211"/>
      <c r="AK377" s="211"/>
      <c r="AL377" s="211"/>
      <c r="AM377" s="211"/>
      <c r="AN377" s="211"/>
      <c r="AO377" s="211"/>
      <c r="AP377" s="211"/>
      <c r="AQ377" s="211"/>
      <c r="AR377" s="211"/>
      <c r="AS377" s="211"/>
      <c r="AT377" s="211"/>
      <c r="AU377" s="211"/>
      <c r="AV377" s="211"/>
      <c r="AW377" s="211"/>
      <c r="AX377" s="211"/>
      <c r="AY377" s="211"/>
      <c r="AZ377" s="211"/>
      <c r="BA377" s="211"/>
      <c r="BB377" s="211"/>
      <c r="BC377" s="211"/>
      <c r="BD377" s="211"/>
      <c r="BE377" s="211"/>
      <c r="BF377" s="211"/>
      <c r="BG377" s="211"/>
      <c r="BH377" s="211"/>
    </row>
    <row r="378" spans="1:60" outlineLevel="1" x14ac:dyDescent="0.2">
      <c r="A378" s="218"/>
      <c r="B378" s="219"/>
      <c r="C378" s="253"/>
      <c r="D378" s="244"/>
      <c r="E378" s="244"/>
      <c r="F378" s="244"/>
      <c r="G378" s="244"/>
      <c r="H378" s="220"/>
      <c r="I378" s="220"/>
      <c r="J378" s="220"/>
      <c r="K378" s="220"/>
      <c r="L378" s="220"/>
      <c r="M378" s="220"/>
      <c r="N378" s="220"/>
      <c r="O378" s="220"/>
      <c r="P378" s="220"/>
      <c r="Q378" s="220"/>
      <c r="R378" s="220"/>
      <c r="S378" s="220"/>
      <c r="T378" s="220"/>
      <c r="U378" s="220"/>
      <c r="V378" s="220"/>
      <c r="W378" s="220"/>
      <c r="X378" s="220"/>
      <c r="Y378" s="211"/>
      <c r="Z378" s="211"/>
      <c r="AA378" s="211"/>
      <c r="AB378" s="211"/>
      <c r="AC378" s="211"/>
      <c r="AD378" s="211"/>
      <c r="AE378" s="211"/>
      <c r="AF378" s="211"/>
      <c r="AG378" s="211" t="s">
        <v>151</v>
      </c>
      <c r="AH378" s="211"/>
      <c r="AI378" s="211"/>
      <c r="AJ378" s="211"/>
      <c r="AK378" s="211"/>
      <c r="AL378" s="211"/>
      <c r="AM378" s="211"/>
      <c r="AN378" s="211"/>
      <c r="AO378" s="211"/>
      <c r="AP378" s="211"/>
      <c r="AQ378" s="211"/>
      <c r="AR378" s="211"/>
      <c r="AS378" s="211"/>
      <c r="AT378" s="211"/>
      <c r="AU378" s="211"/>
      <c r="AV378" s="211"/>
      <c r="AW378" s="211"/>
      <c r="AX378" s="211"/>
      <c r="AY378" s="211"/>
      <c r="AZ378" s="211"/>
      <c r="BA378" s="211"/>
      <c r="BB378" s="211"/>
      <c r="BC378" s="211"/>
      <c r="BD378" s="211"/>
      <c r="BE378" s="211"/>
      <c r="BF378" s="211"/>
      <c r="BG378" s="211"/>
      <c r="BH378" s="211"/>
    </row>
    <row r="379" spans="1:60" outlineLevel="1" x14ac:dyDescent="0.2">
      <c r="A379" s="233">
        <v>79</v>
      </c>
      <c r="B379" s="234" t="s">
        <v>84</v>
      </c>
      <c r="C379" s="247" t="s">
        <v>805</v>
      </c>
      <c r="D379" s="235" t="s">
        <v>239</v>
      </c>
      <c r="E379" s="236">
        <v>97.92</v>
      </c>
      <c r="F379" s="237">
        <v>40</v>
      </c>
      <c r="G379" s="238">
        <f>ROUND(E379*F379,2)</f>
        <v>3916.8</v>
      </c>
      <c r="H379" s="237">
        <v>40</v>
      </c>
      <c r="I379" s="238">
        <f>ROUND(E379*H379,2)</f>
        <v>3916.8</v>
      </c>
      <c r="J379" s="237">
        <v>0</v>
      </c>
      <c r="K379" s="238">
        <f>ROUND(E379*J379,2)</f>
        <v>0</v>
      </c>
      <c r="L379" s="238">
        <v>21</v>
      </c>
      <c r="M379" s="238">
        <f>G379*(1+L379/100)</f>
        <v>4739.3280000000004</v>
      </c>
      <c r="N379" s="238">
        <v>3.0000000000000001E-3</v>
      </c>
      <c r="O379" s="238">
        <f>ROUND(E379*N379,2)</f>
        <v>0.28999999999999998</v>
      </c>
      <c r="P379" s="238">
        <v>0</v>
      </c>
      <c r="Q379" s="238">
        <f>ROUND(E379*P379,2)</f>
        <v>0</v>
      </c>
      <c r="R379" s="238"/>
      <c r="S379" s="238" t="s">
        <v>154</v>
      </c>
      <c r="T379" s="239" t="s">
        <v>144</v>
      </c>
      <c r="U379" s="220">
        <v>0</v>
      </c>
      <c r="V379" s="220">
        <f>ROUND(E379*U379,2)</f>
        <v>0</v>
      </c>
      <c r="W379" s="220"/>
      <c r="X379" s="220" t="s">
        <v>565</v>
      </c>
      <c r="Y379" s="211"/>
      <c r="Z379" s="211"/>
      <c r="AA379" s="211"/>
      <c r="AB379" s="211"/>
      <c r="AC379" s="211"/>
      <c r="AD379" s="211"/>
      <c r="AE379" s="211"/>
      <c r="AF379" s="211"/>
      <c r="AG379" s="211" t="s">
        <v>675</v>
      </c>
      <c r="AH379" s="211"/>
      <c r="AI379" s="211"/>
      <c r="AJ379" s="211"/>
      <c r="AK379" s="211"/>
      <c r="AL379" s="211"/>
      <c r="AM379" s="211"/>
      <c r="AN379" s="211"/>
      <c r="AO379" s="211"/>
      <c r="AP379" s="211"/>
      <c r="AQ379" s="211"/>
      <c r="AR379" s="211"/>
      <c r="AS379" s="211"/>
      <c r="AT379" s="211"/>
      <c r="AU379" s="211"/>
      <c r="AV379" s="211"/>
      <c r="AW379" s="211"/>
      <c r="AX379" s="211"/>
      <c r="AY379" s="211"/>
      <c r="AZ379" s="211"/>
      <c r="BA379" s="211"/>
      <c r="BB379" s="211"/>
      <c r="BC379" s="211"/>
      <c r="BD379" s="211"/>
      <c r="BE379" s="211"/>
      <c r="BF379" s="211"/>
      <c r="BG379" s="211"/>
      <c r="BH379" s="211"/>
    </row>
    <row r="380" spans="1:60" outlineLevel="1" x14ac:dyDescent="0.2">
      <c r="A380" s="218"/>
      <c r="B380" s="219"/>
      <c r="C380" s="253"/>
      <c r="D380" s="244"/>
      <c r="E380" s="244"/>
      <c r="F380" s="244"/>
      <c r="G380" s="244"/>
      <c r="H380" s="220"/>
      <c r="I380" s="220"/>
      <c r="J380" s="220"/>
      <c r="K380" s="220"/>
      <c r="L380" s="220"/>
      <c r="M380" s="220"/>
      <c r="N380" s="220"/>
      <c r="O380" s="220"/>
      <c r="P380" s="220"/>
      <c r="Q380" s="220"/>
      <c r="R380" s="220"/>
      <c r="S380" s="220"/>
      <c r="T380" s="220"/>
      <c r="U380" s="220"/>
      <c r="V380" s="220"/>
      <c r="W380" s="220"/>
      <c r="X380" s="220"/>
      <c r="Y380" s="211"/>
      <c r="Z380" s="211"/>
      <c r="AA380" s="211"/>
      <c r="AB380" s="211"/>
      <c r="AC380" s="211"/>
      <c r="AD380" s="211"/>
      <c r="AE380" s="211"/>
      <c r="AF380" s="211"/>
      <c r="AG380" s="211" t="s">
        <v>151</v>
      </c>
      <c r="AH380" s="211"/>
      <c r="AI380" s="211"/>
      <c r="AJ380" s="211"/>
      <c r="AK380" s="211"/>
      <c r="AL380" s="211"/>
      <c r="AM380" s="211"/>
      <c r="AN380" s="211"/>
      <c r="AO380" s="211"/>
      <c r="AP380" s="211"/>
      <c r="AQ380" s="211"/>
      <c r="AR380" s="211"/>
      <c r="AS380" s="211"/>
      <c r="AT380" s="211"/>
      <c r="AU380" s="211"/>
      <c r="AV380" s="211"/>
      <c r="AW380" s="211"/>
      <c r="AX380" s="211"/>
      <c r="AY380" s="211"/>
      <c r="AZ380" s="211"/>
      <c r="BA380" s="211"/>
      <c r="BB380" s="211"/>
      <c r="BC380" s="211"/>
      <c r="BD380" s="211"/>
      <c r="BE380" s="211"/>
      <c r="BF380" s="211"/>
      <c r="BG380" s="211"/>
      <c r="BH380" s="211"/>
    </row>
    <row r="381" spans="1:60" outlineLevel="1" x14ac:dyDescent="0.2">
      <c r="A381" s="233">
        <v>80</v>
      </c>
      <c r="B381" s="234" t="s">
        <v>806</v>
      </c>
      <c r="C381" s="247" t="s">
        <v>807</v>
      </c>
      <c r="D381" s="235" t="s">
        <v>239</v>
      </c>
      <c r="E381" s="236">
        <v>24.48</v>
      </c>
      <c r="F381" s="237">
        <v>40</v>
      </c>
      <c r="G381" s="238">
        <f>ROUND(E381*F381,2)</f>
        <v>979.2</v>
      </c>
      <c r="H381" s="237">
        <v>40</v>
      </c>
      <c r="I381" s="238">
        <f>ROUND(E381*H381,2)</f>
        <v>979.2</v>
      </c>
      <c r="J381" s="237">
        <v>0</v>
      </c>
      <c r="K381" s="238">
        <f>ROUND(E381*J381,2)</f>
        <v>0</v>
      </c>
      <c r="L381" s="238">
        <v>21</v>
      </c>
      <c r="M381" s="238">
        <f>G381*(1+L381/100)</f>
        <v>1184.8320000000001</v>
      </c>
      <c r="N381" s="238">
        <v>3.0000000000000001E-3</v>
      </c>
      <c r="O381" s="238">
        <f>ROUND(E381*N381,2)</f>
        <v>7.0000000000000007E-2</v>
      </c>
      <c r="P381" s="238">
        <v>0</v>
      </c>
      <c r="Q381" s="238">
        <f>ROUND(E381*P381,2)</f>
        <v>0</v>
      </c>
      <c r="R381" s="238"/>
      <c r="S381" s="238" t="s">
        <v>154</v>
      </c>
      <c r="T381" s="239" t="s">
        <v>144</v>
      </c>
      <c r="U381" s="220">
        <v>0</v>
      </c>
      <c r="V381" s="220">
        <f>ROUND(E381*U381,2)</f>
        <v>0</v>
      </c>
      <c r="W381" s="220"/>
      <c r="X381" s="220" t="s">
        <v>565</v>
      </c>
      <c r="Y381" s="211"/>
      <c r="Z381" s="211"/>
      <c r="AA381" s="211"/>
      <c r="AB381" s="211"/>
      <c r="AC381" s="211"/>
      <c r="AD381" s="211"/>
      <c r="AE381" s="211"/>
      <c r="AF381" s="211"/>
      <c r="AG381" s="211" t="s">
        <v>675</v>
      </c>
      <c r="AH381" s="211"/>
      <c r="AI381" s="211"/>
      <c r="AJ381" s="211"/>
      <c r="AK381" s="211"/>
      <c r="AL381" s="211"/>
      <c r="AM381" s="211"/>
      <c r="AN381" s="211"/>
      <c r="AO381" s="211"/>
      <c r="AP381" s="211"/>
      <c r="AQ381" s="211"/>
      <c r="AR381" s="211"/>
      <c r="AS381" s="211"/>
      <c r="AT381" s="211"/>
      <c r="AU381" s="211"/>
      <c r="AV381" s="211"/>
      <c r="AW381" s="211"/>
      <c r="AX381" s="211"/>
      <c r="AY381" s="211"/>
      <c r="AZ381" s="211"/>
      <c r="BA381" s="211"/>
      <c r="BB381" s="211"/>
      <c r="BC381" s="211"/>
      <c r="BD381" s="211"/>
      <c r="BE381" s="211"/>
      <c r="BF381" s="211"/>
      <c r="BG381" s="211"/>
      <c r="BH381" s="211"/>
    </row>
    <row r="382" spans="1:60" outlineLevel="1" x14ac:dyDescent="0.2">
      <c r="A382" s="218"/>
      <c r="B382" s="219"/>
      <c r="C382" s="253"/>
      <c r="D382" s="244"/>
      <c r="E382" s="244"/>
      <c r="F382" s="244"/>
      <c r="G382" s="244"/>
      <c r="H382" s="220"/>
      <c r="I382" s="220"/>
      <c r="J382" s="220"/>
      <c r="K382" s="220"/>
      <c r="L382" s="220"/>
      <c r="M382" s="220"/>
      <c r="N382" s="220"/>
      <c r="O382" s="220"/>
      <c r="P382" s="220"/>
      <c r="Q382" s="220"/>
      <c r="R382" s="220"/>
      <c r="S382" s="220"/>
      <c r="T382" s="220"/>
      <c r="U382" s="220"/>
      <c r="V382" s="220"/>
      <c r="W382" s="220"/>
      <c r="X382" s="220"/>
      <c r="Y382" s="211"/>
      <c r="Z382" s="211"/>
      <c r="AA382" s="211"/>
      <c r="AB382" s="211"/>
      <c r="AC382" s="211"/>
      <c r="AD382" s="211"/>
      <c r="AE382" s="211"/>
      <c r="AF382" s="211"/>
      <c r="AG382" s="211" t="s">
        <v>151</v>
      </c>
      <c r="AH382" s="211"/>
      <c r="AI382" s="211"/>
      <c r="AJ382" s="211"/>
      <c r="AK382" s="211"/>
      <c r="AL382" s="211"/>
      <c r="AM382" s="211"/>
      <c r="AN382" s="211"/>
      <c r="AO382" s="211"/>
      <c r="AP382" s="211"/>
      <c r="AQ382" s="211"/>
      <c r="AR382" s="211"/>
      <c r="AS382" s="211"/>
      <c r="AT382" s="211"/>
      <c r="AU382" s="211"/>
      <c r="AV382" s="211"/>
      <c r="AW382" s="211"/>
      <c r="AX382" s="211"/>
      <c r="AY382" s="211"/>
      <c r="AZ382" s="211"/>
      <c r="BA382" s="211"/>
      <c r="BB382" s="211"/>
      <c r="BC382" s="211"/>
      <c r="BD382" s="211"/>
      <c r="BE382" s="211"/>
      <c r="BF382" s="211"/>
      <c r="BG382" s="211"/>
      <c r="BH382" s="211"/>
    </row>
    <row r="383" spans="1:60" outlineLevel="1" x14ac:dyDescent="0.2">
      <c r="A383" s="233">
        <v>81</v>
      </c>
      <c r="B383" s="234" t="s">
        <v>808</v>
      </c>
      <c r="C383" s="247" t="s">
        <v>809</v>
      </c>
      <c r="D383" s="235" t="s">
        <v>239</v>
      </c>
      <c r="E383" s="236">
        <v>24.48</v>
      </c>
      <c r="F383" s="237">
        <v>40</v>
      </c>
      <c r="G383" s="238">
        <f>ROUND(E383*F383,2)</f>
        <v>979.2</v>
      </c>
      <c r="H383" s="237">
        <v>40</v>
      </c>
      <c r="I383" s="238">
        <f>ROUND(E383*H383,2)</f>
        <v>979.2</v>
      </c>
      <c r="J383" s="237">
        <v>0</v>
      </c>
      <c r="K383" s="238">
        <f>ROUND(E383*J383,2)</f>
        <v>0</v>
      </c>
      <c r="L383" s="238">
        <v>21</v>
      </c>
      <c r="M383" s="238">
        <f>G383*(1+L383/100)</f>
        <v>1184.8320000000001</v>
      </c>
      <c r="N383" s="238">
        <v>3.0000000000000001E-3</v>
      </c>
      <c r="O383" s="238">
        <f>ROUND(E383*N383,2)</f>
        <v>7.0000000000000007E-2</v>
      </c>
      <c r="P383" s="238">
        <v>0</v>
      </c>
      <c r="Q383" s="238">
        <f>ROUND(E383*P383,2)</f>
        <v>0</v>
      </c>
      <c r="R383" s="238"/>
      <c r="S383" s="238" t="s">
        <v>154</v>
      </c>
      <c r="T383" s="239" t="s">
        <v>144</v>
      </c>
      <c r="U383" s="220">
        <v>0</v>
      </c>
      <c r="V383" s="220">
        <f>ROUND(E383*U383,2)</f>
        <v>0</v>
      </c>
      <c r="W383" s="220"/>
      <c r="X383" s="220" t="s">
        <v>565</v>
      </c>
      <c r="Y383" s="211"/>
      <c r="Z383" s="211"/>
      <c r="AA383" s="211"/>
      <c r="AB383" s="211"/>
      <c r="AC383" s="211"/>
      <c r="AD383" s="211"/>
      <c r="AE383" s="211"/>
      <c r="AF383" s="211"/>
      <c r="AG383" s="211" t="s">
        <v>675</v>
      </c>
      <c r="AH383" s="211"/>
      <c r="AI383" s="211"/>
      <c r="AJ383" s="211"/>
      <c r="AK383" s="211"/>
      <c r="AL383" s="211"/>
      <c r="AM383" s="211"/>
      <c r="AN383" s="211"/>
      <c r="AO383" s="211"/>
      <c r="AP383" s="211"/>
      <c r="AQ383" s="211"/>
      <c r="AR383" s="211"/>
      <c r="AS383" s="211"/>
      <c r="AT383" s="211"/>
      <c r="AU383" s="211"/>
      <c r="AV383" s="211"/>
      <c r="AW383" s="211"/>
      <c r="AX383" s="211"/>
      <c r="AY383" s="211"/>
      <c r="AZ383" s="211"/>
      <c r="BA383" s="211"/>
      <c r="BB383" s="211"/>
      <c r="BC383" s="211"/>
      <c r="BD383" s="211"/>
      <c r="BE383" s="211"/>
      <c r="BF383" s="211"/>
      <c r="BG383" s="211"/>
      <c r="BH383" s="211"/>
    </row>
    <row r="384" spans="1:60" outlineLevel="1" x14ac:dyDescent="0.2">
      <c r="A384" s="218"/>
      <c r="B384" s="219"/>
      <c r="C384" s="253"/>
      <c r="D384" s="244"/>
      <c r="E384" s="244"/>
      <c r="F384" s="244"/>
      <c r="G384" s="244"/>
      <c r="H384" s="220"/>
      <c r="I384" s="220"/>
      <c r="J384" s="220"/>
      <c r="K384" s="220"/>
      <c r="L384" s="220"/>
      <c r="M384" s="220"/>
      <c r="N384" s="220"/>
      <c r="O384" s="220"/>
      <c r="P384" s="220"/>
      <c r="Q384" s="220"/>
      <c r="R384" s="220"/>
      <c r="S384" s="220"/>
      <c r="T384" s="220"/>
      <c r="U384" s="220"/>
      <c r="V384" s="220"/>
      <c r="W384" s="220"/>
      <c r="X384" s="220"/>
      <c r="Y384" s="211"/>
      <c r="Z384" s="211"/>
      <c r="AA384" s="211"/>
      <c r="AB384" s="211"/>
      <c r="AC384" s="211"/>
      <c r="AD384" s="211"/>
      <c r="AE384" s="211"/>
      <c r="AF384" s="211"/>
      <c r="AG384" s="211" t="s">
        <v>151</v>
      </c>
      <c r="AH384" s="211"/>
      <c r="AI384" s="211"/>
      <c r="AJ384" s="211"/>
      <c r="AK384" s="211"/>
      <c r="AL384" s="211"/>
      <c r="AM384" s="211"/>
      <c r="AN384" s="211"/>
      <c r="AO384" s="211"/>
      <c r="AP384" s="211"/>
      <c r="AQ384" s="211"/>
      <c r="AR384" s="211"/>
      <c r="AS384" s="211"/>
      <c r="AT384" s="211"/>
      <c r="AU384" s="211"/>
      <c r="AV384" s="211"/>
      <c r="AW384" s="211"/>
      <c r="AX384" s="211"/>
      <c r="AY384" s="211"/>
      <c r="AZ384" s="211"/>
      <c r="BA384" s="211"/>
      <c r="BB384" s="211"/>
      <c r="BC384" s="211"/>
      <c r="BD384" s="211"/>
      <c r="BE384" s="211"/>
      <c r="BF384" s="211"/>
      <c r="BG384" s="211"/>
      <c r="BH384" s="211"/>
    </row>
    <row r="385" spans="1:60" outlineLevel="1" x14ac:dyDescent="0.2">
      <c r="A385" s="233">
        <v>82</v>
      </c>
      <c r="B385" s="234" t="s">
        <v>810</v>
      </c>
      <c r="C385" s="247" t="s">
        <v>811</v>
      </c>
      <c r="D385" s="235" t="s">
        <v>239</v>
      </c>
      <c r="E385" s="236">
        <v>24.48</v>
      </c>
      <c r="F385" s="237">
        <v>40</v>
      </c>
      <c r="G385" s="238">
        <f>ROUND(E385*F385,2)</f>
        <v>979.2</v>
      </c>
      <c r="H385" s="237">
        <v>40</v>
      </c>
      <c r="I385" s="238">
        <f>ROUND(E385*H385,2)</f>
        <v>979.2</v>
      </c>
      <c r="J385" s="237">
        <v>0</v>
      </c>
      <c r="K385" s="238">
        <f>ROUND(E385*J385,2)</f>
        <v>0</v>
      </c>
      <c r="L385" s="238">
        <v>21</v>
      </c>
      <c r="M385" s="238">
        <f>G385*(1+L385/100)</f>
        <v>1184.8320000000001</v>
      </c>
      <c r="N385" s="238">
        <v>3.0000000000000001E-3</v>
      </c>
      <c r="O385" s="238">
        <f>ROUND(E385*N385,2)</f>
        <v>7.0000000000000007E-2</v>
      </c>
      <c r="P385" s="238">
        <v>0</v>
      </c>
      <c r="Q385" s="238">
        <f>ROUND(E385*P385,2)</f>
        <v>0</v>
      </c>
      <c r="R385" s="238"/>
      <c r="S385" s="238" t="s">
        <v>154</v>
      </c>
      <c r="T385" s="239" t="s">
        <v>144</v>
      </c>
      <c r="U385" s="220">
        <v>0</v>
      </c>
      <c r="V385" s="220">
        <f>ROUND(E385*U385,2)</f>
        <v>0</v>
      </c>
      <c r="W385" s="220"/>
      <c r="X385" s="220" t="s">
        <v>565</v>
      </c>
      <c r="Y385" s="211"/>
      <c r="Z385" s="211"/>
      <c r="AA385" s="211"/>
      <c r="AB385" s="211"/>
      <c r="AC385" s="211"/>
      <c r="AD385" s="211"/>
      <c r="AE385" s="211"/>
      <c r="AF385" s="211"/>
      <c r="AG385" s="211" t="s">
        <v>675</v>
      </c>
      <c r="AH385" s="211"/>
      <c r="AI385" s="211"/>
      <c r="AJ385" s="211"/>
      <c r="AK385" s="211"/>
      <c r="AL385" s="211"/>
      <c r="AM385" s="211"/>
      <c r="AN385" s="211"/>
      <c r="AO385" s="211"/>
      <c r="AP385" s="211"/>
      <c r="AQ385" s="211"/>
      <c r="AR385" s="211"/>
      <c r="AS385" s="211"/>
      <c r="AT385" s="211"/>
      <c r="AU385" s="211"/>
      <c r="AV385" s="211"/>
      <c r="AW385" s="211"/>
      <c r="AX385" s="211"/>
      <c r="AY385" s="211"/>
      <c r="AZ385" s="211"/>
      <c r="BA385" s="211"/>
      <c r="BB385" s="211"/>
      <c r="BC385" s="211"/>
      <c r="BD385" s="211"/>
      <c r="BE385" s="211"/>
      <c r="BF385" s="211"/>
      <c r="BG385" s="211"/>
      <c r="BH385" s="211"/>
    </row>
    <row r="386" spans="1:60" outlineLevel="1" x14ac:dyDescent="0.2">
      <c r="A386" s="218"/>
      <c r="B386" s="219"/>
      <c r="C386" s="253"/>
      <c r="D386" s="244"/>
      <c r="E386" s="244"/>
      <c r="F386" s="244"/>
      <c r="G386" s="244"/>
      <c r="H386" s="220"/>
      <c r="I386" s="220"/>
      <c r="J386" s="220"/>
      <c r="K386" s="220"/>
      <c r="L386" s="220"/>
      <c r="M386" s="220"/>
      <c r="N386" s="220"/>
      <c r="O386" s="220"/>
      <c r="P386" s="220"/>
      <c r="Q386" s="220"/>
      <c r="R386" s="220"/>
      <c r="S386" s="220"/>
      <c r="T386" s="220"/>
      <c r="U386" s="220"/>
      <c r="V386" s="220"/>
      <c r="W386" s="220"/>
      <c r="X386" s="220"/>
      <c r="Y386" s="211"/>
      <c r="Z386" s="211"/>
      <c r="AA386" s="211"/>
      <c r="AB386" s="211"/>
      <c r="AC386" s="211"/>
      <c r="AD386" s="211"/>
      <c r="AE386" s="211"/>
      <c r="AF386" s="211"/>
      <c r="AG386" s="211" t="s">
        <v>151</v>
      </c>
      <c r="AH386" s="211"/>
      <c r="AI386" s="211"/>
      <c r="AJ386" s="211"/>
      <c r="AK386" s="211"/>
      <c r="AL386" s="211"/>
      <c r="AM386" s="211"/>
      <c r="AN386" s="211"/>
      <c r="AO386" s="211"/>
      <c r="AP386" s="211"/>
      <c r="AQ386" s="211"/>
      <c r="AR386" s="211"/>
      <c r="AS386" s="211"/>
      <c r="AT386" s="211"/>
      <c r="AU386" s="211"/>
      <c r="AV386" s="211"/>
      <c r="AW386" s="211"/>
      <c r="AX386" s="211"/>
      <c r="AY386" s="211"/>
      <c r="AZ386" s="211"/>
      <c r="BA386" s="211"/>
      <c r="BB386" s="211"/>
      <c r="BC386" s="211"/>
      <c r="BD386" s="211"/>
      <c r="BE386" s="211"/>
      <c r="BF386" s="211"/>
      <c r="BG386" s="211"/>
      <c r="BH386" s="211"/>
    </row>
    <row r="387" spans="1:60" outlineLevel="1" x14ac:dyDescent="0.2">
      <c r="A387" s="233">
        <v>83</v>
      </c>
      <c r="B387" s="234" t="s">
        <v>812</v>
      </c>
      <c r="C387" s="247" t="s">
        <v>813</v>
      </c>
      <c r="D387" s="235" t="s">
        <v>239</v>
      </c>
      <c r="E387" s="236">
        <v>40</v>
      </c>
      <c r="F387" s="237">
        <v>40</v>
      </c>
      <c r="G387" s="238">
        <f>ROUND(E387*F387,2)</f>
        <v>1600</v>
      </c>
      <c r="H387" s="237">
        <v>40</v>
      </c>
      <c r="I387" s="238">
        <f>ROUND(E387*H387,2)</f>
        <v>1600</v>
      </c>
      <c r="J387" s="237">
        <v>0</v>
      </c>
      <c r="K387" s="238">
        <f>ROUND(E387*J387,2)</f>
        <v>0</v>
      </c>
      <c r="L387" s="238">
        <v>21</v>
      </c>
      <c r="M387" s="238">
        <f>G387*(1+L387/100)</f>
        <v>1936</v>
      </c>
      <c r="N387" s="238">
        <v>3.0000000000000001E-3</v>
      </c>
      <c r="O387" s="238">
        <f>ROUND(E387*N387,2)</f>
        <v>0.12</v>
      </c>
      <c r="P387" s="238">
        <v>0</v>
      </c>
      <c r="Q387" s="238">
        <f>ROUND(E387*P387,2)</f>
        <v>0</v>
      </c>
      <c r="R387" s="238"/>
      <c r="S387" s="238" t="s">
        <v>154</v>
      </c>
      <c r="T387" s="239" t="s">
        <v>144</v>
      </c>
      <c r="U387" s="220">
        <v>0</v>
      </c>
      <c r="V387" s="220">
        <f>ROUND(E387*U387,2)</f>
        <v>0</v>
      </c>
      <c r="W387" s="220"/>
      <c r="X387" s="220" t="s">
        <v>565</v>
      </c>
      <c r="Y387" s="211"/>
      <c r="Z387" s="211"/>
      <c r="AA387" s="211"/>
      <c r="AB387" s="211"/>
      <c r="AC387" s="211"/>
      <c r="AD387" s="211"/>
      <c r="AE387" s="211"/>
      <c r="AF387" s="211"/>
      <c r="AG387" s="211" t="s">
        <v>675</v>
      </c>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row>
    <row r="388" spans="1:60" outlineLevel="1" x14ac:dyDescent="0.2">
      <c r="A388" s="218"/>
      <c r="B388" s="219"/>
      <c r="C388" s="253"/>
      <c r="D388" s="244"/>
      <c r="E388" s="244"/>
      <c r="F388" s="244"/>
      <c r="G388" s="244"/>
      <c r="H388" s="220"/>
      <c r="I388" s="220"/>
      <c r="J388" s="220"/>
      <c r="K388" s="220"/>
      <c r="L388" s="220"/>
      <c r="M388" s="220"/>
      <c r="N388" s="220"/>
      <c r="O388" s="220"/>
      <c r="P388" s="220"/>
      <c r="Q388" s="220"/>
      <c r="R388" s="220"/>
      <c r="S388" s="220"/>
      <c r="T388" s="220"/>
      <c r="U388" s="220"/>
      <c r="V388" s="220"/>
      <c r="W388" s="220"/>
      <c r="X388" s="220"/>
      <c r="Y388" s="211"/>
      <c r="Z388" s="211"/>
      <c r="AA388" s="211"/>
      <c r="AB388" s="211"/>
      <c r="AC388" s="211"/>
      <c r="AD388" s="211"/>
      <c r="AE388" s="211"/>
      <c r="AF388" s="211"/>
      <c r="AG388" s="211" t="s">
        <v>151</v>
      </c>
      <c r="AH388" s="211"/>
      <c r="AI388" s="211"/>
      <c r="AJ388" s="211"/>
      <c r="AK388" s="211"/>
      <c r="AL388" s="211"/>
      <c r="AM388" s="211"/>
      <c r="AN388" s="211"/>
      <c r="AO388" s="211"/>
      <c r="AP388" s="211"/>
      <c r="AQ388" s="211"/>
      <c r="AR388" s="211"/>
      <c r="AS388" s="211"/>
      <c r="AT388" s="211"/>
      <c r="AU388" s="211"/>
      <c r="AV388" s="211"/>
      <c r="AW388" s="211"/>
      <c r="AX388" s="211"/>
      <c r="AY388" s="211"/>
      <c r="AZ388" s="211"/>
      <c r="BA388" s="211"/>
      <c r="BB388" s="211"/>
      <c r="BC388" s="211"/>
      <c r="BD388" s="211"/>
      <c r="BE388" s="211"/>
      <c r="BF388" s="211"/>
      <c r="BG388" s="211"/>
      <c r="BH388" s="211"/>
    </row>
    <row r="389" spans="1:60" outlineLevel="1" x14ac:dyDescent="0.2">
      <c r="A389" s="233">
        <v>84</v>
      </c>
      <c r="B389" s="234" t="s">
        <v>814</v>
      </c>
      <c r="C389" s="247" t="s">
        <v>815</v>
      </c>
      <c r="D389" s="235" t="s">
        <v>239</v>
      </c>
      <c r="E389" s="236">
        <v>24.48</v>
      </c>
      <c r="F389" s="237">
        <v>40</v>
      </c>
      <c r="G389" s="238">
        <f>ROUND(E389*F389,2)</f>
        <v>979.2</v>
      </c>
      <c r="H389" s="237">
        <v>40</v>
      </c>
      <c r="I389" s="238">
        <f>ROUND(E389*H389,2)</f>
        <v>979.2</v>
      </c>
      <c r="J389" s="237">
        <v>0</v>
      </c>
      <c r="K389" s="238">
        <f>ROUND(E389*J389,2)</f>
        <v>0</v>
      </c>
      <c r="L389" s="238">
        <v>21</v>
      </c>
      <c r="M389" s="238">
        <f>G389*(1+L389/100)</f>
        <v>1184.8320000000001</v>
      </c>
      <c r="N389" s="238">
        <v>3.0000000000000001E-3</v>
      </c>
      <c r="O389" s="238">
        <f>ROUND(E389*N389,2)</f>
        <v>7.0000000000000007E-2</v>
      </c>
      <c r="P389" s="238">
        <v>0</v>
      </c>
      <c r="Q389" s="238">
        <f>ROUND(E389*P389,2)</f>
        <v>0</v>
      </c>
      <c r="R389" s="238"/>
      <c r="S389" s="238" t="s">
        <v>154</v>
      </c>
      <c r="T389" s="239" t="s">
        <v>144</v>
      </c>
      <c r="U389" s="220">
        <v>0</v>
      </c>
      <c r="V389" s="220">
        <f>ROUND(E389*U389,2)</f>
        <v>0</v>
      </c>
      <c r="W389" s="220"/>
      <c r="X389" s="220" t="s">
        <v>565</v>
      </c>
      <c r="Y389" s="211"/>
      <c r="Z389" s="211"/>
      <c r="AA389" s="211"/>
      <c r="AB389" s="211"/>
      <c r="AC389" s="211"/>
      <c r="AD389" s="211"/>
      <c r="AE389" s="211"/>
      <c r="AF389" s="211"/>
      <c r="AG389" s="211" t="s">
        <v>675</v>
      </c>
      <c r="AH389" s="211"/>
      <c r="AI389" s="211"/>
      <c r="AJ389" s="211"/>
      <c r="AK389" s="211"/>
      <c r="AL389" s="211"/>
      <c r="AM389" s="211"/>
      <c r="AN389" s="211"/>
      <c r="AO389" s="211"/>
      <c r="AP389" s="211"/>
      <c r="AQ389" s="211"/>
      <c r="AR389" s="211"/>
      <c r="AS389" s="211"/>
      <c r="AT389" s="211"/>
      <c r="AU389" s="211"/>
      <c r="AV389" s="211"/>
      <c r="AW389" s="211"/>
      <c r="AX389" s="211"/>
      <c r="AY389" s="211"/>
      <c r="AZ389" s="211"/>
      <c r="BA389" s="211"/>
      <c r="BB389" s="211"/>
      <c r="BC389" s="211"/>
      <c r="BD389" s="211"/>
      <c r="BE389" s="211"/>
      <c r="BF389" s="211"/>
      <c r="BG389" s="211"/>
      <c r="BH389" s="211"/>
    </row>
    <row r="390" spans="1:60" outlineLevel="1" x14ac:dyDescent="0.2">
      <c r="A390" s="218"/>
      <c r="B390" s="219"/>
      <c r="C390" s="253"/>
      <c r="D390" s="244"/>
      <c r="E390" s="244"/>
      <c r="F390" s="244"/>
      <c r="G390" s="244"/>
      <c r="H390" s="220"/>
      <c r="I390" s="220"/>
      <c r="J390" s="220"/>
      <c r="K390" s="220"/>
      <c r="L390" s="220"/>
      <c r="M390" s="220"/>
      <c r="N390" s="220"/>
      <c r="O390" s="220"/>
      <c r="P390" s="220"/>
      <c r="Q390" s="220"/>
      <c r="R390" s="220"/>
      <c r="S390" s="220"/>
      <c r="T390" s="220"/>
      <c r="U390" s="220"/>
      <c r="V390" s="220"/>
      <c r="W390" s="220"/>
      <c r="X390" s="220"/>
      <c r="Y390" s="211"/>
      <c r="Z390" s="211"/>
      <c r="AA390" s="211"/>
      <c r="AB390" s="211"/>
      <c r="AC390" s="211"/>
      <c r="AD390" s="211"/>
      <c r="AE390" s="211"/>
      <c r="AF390" s="211"/>
      <c r="AG390" s="211" t="s">
        <v>151</v>
      </c>
      <c r="AH390" s="211"/>
      <c r="AI390" s="211"/>
      <c r="AJ390" s="211"/>
      <c r="AK390" s="211"/>
      <c r="AL390" s="211"/>
      <c r="AM390" s="211"/>
      <c r="AN390" s="211"/>
      <c r="AO390" s="211"/>
      <c r="AP390" s="211"/>
      <c r="AQ390" s="211"/>
      <c r="AR390" s="211"/>
      <c r="AS390" s="211"/>
      <c r="AT390" s="211"/>
      <c r="AU390" s="211"/>
      <c r="AV390" s="211"/>
      <c r="AW390" s="211"/>
      <c r="AX390" s="211"/>
      <c r="AY390" s="211"/>
      <c r="AZ390" s="211"/>
      <c r="BA390" s="211"/>
      <c r="BB390" s="211"/>
      <c r="BC390" s="211"/>
      <c r="BD390" s="211"/>
      <c r="BE390" s="211"/>
      <c r="BF390" s="211"/>
      <c r="BG390" s="211"/>
      <c r="BH390" s="211"/>
    </row>
    <row r="391" spans="1:60" outlineLevel="1" x14ac:dyDescent="0.2">
      <c r="A391" s="233">
        <v>85</v>
      </c>
      <c r="B391" s="234" t="s">
        <v>603</v>
      </c>
      <c r="C391" s="247" t="s">
        <v>816</v>
      </c>
      <c r="D391" s="235" t="s">
        <v>239</v>
      </c>
      <c r="E391" s="236">
        <v>24.48</v>
      </c>
      <c r="F391" s="237">
        <v>40</v>
      </c>
      <c r="G391" s="238">
        <f>ROUND(E391*F391,2)</f>
        <v>979.2</v>
      </c>
      <c r="H391" s="237">
        <v>40</v>
      </c>
      <c r="I391" s="238">
        <f>ROUND(E391*H391,2)</f>
        <v>979.2</v>
      </c>
      <c r="J391" s="237">
        <v>0</v>
      </c>
      <c r="K391" s="238">
        <f>ROUND(E391*J391,2)</f>
        <v>0</v>
      </c>
      <c r="L391" s="238">
        <v>21</v>
      </c>
      <c r="M391" s="238">
        <f>G391*(1+L391/100)</f>
        <v>1184.8320000000001</v>
      </c>
      <c r="N391" s="238">
        <v>3.0000000000000001E-3</v>
      </c>
      <c r="O391" s="238">
        <f>ROUND(E391*N391,2)</f>
        <v>7.0000000000000007E-2</v>
      </c>
      <c r="P391" s="238">
        <v>0</v>
      </c>
      <c r="Q391" s="238">
        <f>ROUND(E391*P391,2)</f>
        <v>0</v>
      </c>
      <c r="R391" s="238"/>
      <c r="S391" s="238" t="s">
        <v>154</v>
      </c>
      <c r="T391" s="239" t="s">
        <v>144</v>
      </c>
      <c r="U391" s="220">
        <v>0</v>
      </c>
      <c r="V391" s="220">
        <f>ROUND(E391*U391,2)</f>
        <v>0</v>
      </c>
      <c r="W391" s="220"/>
      <c r="X391" s="220" t="s">
        <v>565</v>
      </c>
      <c r="Y391" s="211"/>
      <c r="Z391" s="211"/>
      <c r="AA391" s="211"/>
      <c r="AB391" s="211"/>
      <c r="AC391" s="211"/>
      <c r="AD391" s="211"/>
      <c r="AE391" s="211"/>
      <c r="AF391" s="211"/>
      <c r="AG391" s="211" t="s">
        <v>675</v>
      </c>
      <c r="AH391" s="211"/>
      <c r="AI391" s="211"/>
      <c r="AJ391" s="211"/>
      <c r="AK391" s="211"/>
      <c r="AL391" s="211"/>
      <c r="AM391" s="211"/>
      <c r="AN391" s="211"/>
      <c r="AO391" s="211"/>
      <c r="AP391" s="211"/>
      <c r="AQ391" s="211"/>
      <c r="AR391" s="211"/>
      <c r="AS391" s="211"/>
      <c r="AT391" s="211"/>
      <c r="AU391" s="211"/>
      <c r="AV391" s="211"/>
      <c r="AW391" s="211"/>
      <c r="AX391" s="211"/>
      <c r="AY391" s="211"/>
      <c r="AZ391" s="211"/>
      <c r="BA391" s="211"/>
      <c r="BB391" s="211"/>
      <c r="BC391" s="211"/>
      <c r="BD391" s="211"/>
      <c r="BE391" s="211"/>
      <c r="BF391" s="211"/>
      <c r="BG391" s="211"/>
      <c r="BH391" s="211"/>
    </row>
    <row r="392" spans="1:60" outlineLevel="1" x14ac:dyDescent="0.2">
      <c r="A392" s="218"/>
      <c r="B392" s="219"/>
      <c r="C392" s="253"/>
      <c r="D392" s="244"/>
      <c r="E392" s="244"/>
      <c r="F392" s="244"/>
      <c r="G392" s="244"/>
      <c r="H392" s="220"/>
      <c r="I392" s="220"/>
      <c r="J392" s="220"/>
      <c r="K392" s="220"/>
      <c r="L392" s="220"/>
      <c r="M392" s="220"/>
      <c r="N392" s="220"/>
      <c r="O392" s="220"/>
      <c r="P392" s="220"/>
      <c r="Q392" s="220"/>
      <c r="R392" s="220"/>
      <c r="S392" s="220"/>
      <c r="T392" s="220"/>
      <c r="U392" s="220"/>
      <c r="V392" s="220"/>
      <c r="W392" s="220"/>
      <c r="X392" s="220"/>
      <c r="Y392" s="211"/>
      <c r="Z392" s="211"/>
      <c r="AA392" s="211"/>
      <c r="AB392" s="211"/>
      <c r="AC392" s="211"/>
      <c r="AD392" s="211"/>
      <c r="AE392" s="211"/>
      <c r="AF392" s="211"/>
      <c r="AG392" s="211" t="s">
        <v>151</v>
      </c>
      <c r="AH392" s="211"/>
      <c r="AI392" s="211"/>
      <c r="AJ392" s="211"/>
      <c r="AK392" s="211"/>
      <c r="AL392" s="211"/>
      <c r="AM392" s="211"/>
      <c r="AN392" s="211"/>
      <c r="AO392" s="211"/>
      <c r="AP392" s="211"/>
      <c r="AQ392" s="211"/>
      <c r="AR392" s="211"/>
      <c r="AS392" s="211"/>
      <c r="AT392" s="211"/>
      <c r="AU392" s="211"/>
      <c r="AV392" s="211"/>
      <c r="AW392" s="211"/>
      <c r="AX392" s="211"/>
      <c r="AY392" s="211"/>
      <c r="AZ392" s="211"/>
      <c r="BA392" s="211"/>
      <c r="BB392" s="211"/>
      <c r="BC392" s="211"/>
      <c r="BD392" s="211"/>
      <c r="BE392" s="211"/>
      <c r="BF392" s="211"/>
      <c r="BG392" s="211"/>
      <c r="BH392" s="211"/>
    </row>
    <row r="393" spans="1:60" x14ac:dyDescent="0.2">
      <c r="A393" s="227" t="s">
        <v>138</v>
      </c>
      <c r="B393" s="228" t="s">
        <v>106</v>
      </c>
      <c r="C393" s="246" t="s">
        <v>107</v>
      </c>
      <c r="D393" s="229"/>
      <c r="E393" s="230"/>
      <c r="F393" s="231"/>
      <c r="G393" s="231">
        <f>SUMIF(AG394:AG416,"&lt;&gt;NOR",G394:G416)</f>
        <v>180801.81</v>
      </c>
      <c r="H393" s="231"/>
      <c r="I393" s="231">
        <f>SUM(I394:I416)</f>
        <v>0</v>
      </c>
      <c r="J393" s="231"/>
      <c r="K393" s="231">
        <f>SUM(K394:K416)</f>
        <v>180801.81</v>
      </c>
      <c r="L393" s="231"/>
      <c r="M393" s="231">
        <f>SUM(M394:M416)</f>
        <v>218770.19010000001</v>
      </c>
      <c r="N393" s="231"/>
      <c r="O393" s="231">
        <f>SUM(O394:O416)</f>
        <v>0</v>
      </c>
      <c r="P393" s="231"/>
      <c r="Q393" s="231">
        <f>SUM(Q394:Q416)</f>
        <v>0</v>
      </c>
      <c r="R393" s="231"/>
      <c r="S393" s="231"/>
      <c r="T393" s="232"/>
      <c r="U393" s="226"/>
      <c r="V393" s="226">
        <f>SUM(V394:V416)</f>
        <v>227.21</v>
      </c>
      <c r="W393" s="226"/>
      <c r="X393" s="226"/>
      <c r="AG393" t="s">
        <v>139</v>
      </c>
    </row>
    <row r="394" spans="1:60" outlineLevel="1" x14ac:dyDescent="0.2">
      <c r="A394" s="233">
        <v>86</v>
      </c>
      <c r="B394" s="234" t="s">
        <v>298</v>
      </c>
      <c r="C394" s="247" t="s">
        <v>299</v>
      </c>
      <c r="D394" s="235" t="s">
        <v>285</v>
      </c>
      <c r="E394" s="236">
        <v>158.66766999999999</v>
      </c>
      <c r="F394" s="237">
        <v>220</v>
      </c>
      <c r="G394" s="238">
        <f>ROUND(E394*F394,2)</f>
        <v>34906.89</v>
      </c>
      <c r="H394" s="237">
        <v>0</v>
      </c>
      <c r="I394" s="238">
        <f>ROUND(E394*H394,2)</f>
        <v>0</v>
      </c>
      <c r="J394" s="237">
        <v>220</v>
      </c>
      <c r="K394" s="238">
        <f>ROUND(E394*J394,2)</f>
        <v>34906.89</v>
      </c>
      <c r="L394" s="238">
        <v>21</v>
      </c>
      <c r="M394" s="238">
        <f>G394*(1+L394/100)</f>
        <v>42237.336899999995</v>
      </c>
      <c r="N394" s="238">
        <v>0</v>
      </c>
      <c r="O394" s="238">
        <f>ROUND(E394*N394,2)</f>
        <v>0</v>
      </c>
      <c r="P394" s="238">
        <v>0</v>
      </c>
      <c r="Q394" s="238">
        <f>ROUND(E394*P394,2)</f>
        <v>0</v>
      </c>
      <c r="R394" s="238" t="s">
        <v>246</v>
      </c>
      <c r="S394" s="238" t="s">
        <v>143</v>
      </c>
      <c r="T394" s="239" t="s">
        <v>225</v>
      </c>
      <c r="U394" s="220">
        <v>0.49</v>
      </c>
      <c r="V394" s="220">
        <f>ROUND(E394*U394,2)</f>
        <v>77.75</v>
      </c>
      <c r="W394" s="220"/>
      <c r="X394" s="220" t="s">
        <v>300</v>
      </c>
      <c r="Y394" s="211"/>
      <c r="Z394" s="211"/>
      <c r="AA394" s="211"/>
      <c r="AB394" s="211"/>
      <c r="AC394" s="211"/>
      <c r="AD394" s="211"/>
      <c r="AE394" s="211"/>
      <c r="AF394" s="211"/>
      <c r="AG394" s="211" t="s">
        <v>301</v>
      </c>
      <c r="AH394" s="211"/>
      <c r="AI394" s="211"/>
      <c r="AJ394" s="211"/>
      <c r="AK394" s="211"/>
      <c r="AL394" s="211"/>
      <c r="AM394" s="211"/>
      <c r="AN394" s="211"/>
      <c r="AO394" s="211"/>
      <c r="AP394" s="211"/>
      <c r="AQ394" s="211"/>
      <c r="AR394" s="211"/>
      <c r="AS394" s="211"/>
      <c r="AT394" s="211"/>
      <c r="AU394" s="211"/>
      <c r="AV394" s="211"/>
      <c r="AW394" s="211"/>
      <c r="AX394" s="211"/>
      <c r="AY394" s="211"/>
      <c r="AZ394" s="211"/>
      <c r="BA394" s="211"/>
      <c r="BB394" s="211"/>
      <c r="BC394" s="211"/>
      <c r="BD394" s="211"/>
      <c r="BE394" s="211"/>
      <c r="BF394" s="211"/>
      <c r="BG394" s="211"/>
      <c r="BH394" s="211"/>
    </row>
    <row r="395" spans="1:60" outlineLevel="1" x14ac:dyDescent="0.2">
      <c r="A395" s="218"/>
      <c r="B395" s="219"/>
      <c r="C395" s="251" t="s">
        <v>302</v>
      </c>
      <c r="D395" s="243"/>
      <c r="E395" s="243"/>
      <c r="F395" s="243"/>
      <c r="G395" s="243"/>
      <c r="H395" s="220"/>
      <c r="I395" s="220"/>
      <c r="J395" s="220"/>
      <c r="K395" s="220"/>
      <c r="L395" s="220"/>
      <c r="M395" s="220"/>
      <c r="N395" s="220"/>
      <c r="O395" s="220"/>
      <c r="P395" s="220"/>
      <c r="Q395" s="220"/>
      <c r="R395" s="220"/>
      <c r="S395" s="220"/>
      <c r="T395" s="220"/>
      <c r="U395" s="220"/>
      <c r="V395" s="220"/>
      <c r="W395" s="220"/>
      <c r="X395" s="220"/>
      <c r="Y395" s="211"/>
      <c r="Z395" s="211"/>
      <c r="AA395" s="211"/>
      <c r="AB395" s="211"/>
      <c r="AC395" s="211"/>
      <c r="AD395" s="211"/>
      <c r="AE395" s="211"/>
      <c r="AF395" s="211"/>
      <c r="AG395" s="211" t="s">
        <v>148</v>
      </c>
      <c r="AH395" s="211"/>
      <c r="AI395" s="211"/>
      <c r="AJ395" s="211"/>
      <c r="AK395" s="211"/>
      <c r="AL395" s="211"/>
      <c r="AM395" s="211"/>
      <c r="AN395" s="211"/>
      <c r="AO395" s="211"/>
      <c r="AP395" s="211"/>
      <c r="AQ395" s="211"/>
      <c r="AR395" s="211"/>
      <c r="AS395" s="211"/>
      <c r="AT395" s="211"/>
      <c r="AU395" s="211"/>
      <c r="AV395" s="211"/>
      <c r="AW395" s="211"/>
      <c r="AX395" s="211"/>
      <c r="AY395" s="211"/>
      <c r="AZ395" s="211"/>
      <c r="BA395" s="211"/>
      <c r="BB395" s="211"/>
      <c r="BC395" s="211"/>
      <c r="BD395" s="211"/>
      <c r="BE395" s="211"/>
      <c r="BF395" s="211"/>
      <c r="BG395" s="211"/>
      <c r="BH395" s="211"/>
    </row>
    <row r="396" spans="1:60" outlineLevel="1" x14ac:dyDescent="0.2">
      <c r="A396" s="218"/>
      <c r="B396" s="219"/>
      <c r="C396" s="252" t="s">
        <v>303</v>
      </c>
      <c r="D396" s="224"/>
      <c r="E396" s="225"/>
      <c r="F396" s="220"/>
      <c r="G396" s="220"/>
      <c r="H396" s="220"/>
      <c r="I396" s="220"/>
      <c r="J396" s="220"/>
      <c r="K396" s="220"/>
      <c r="L396" s="220"/>
      <c r="M396" s="220"/>
      <c r="N396" s="220"/>
      <c r="O396" s="220"/>
      <c r="P396" s="220"/>
      <c r="Q396" s="220"/>
      <c r="R396" s="220"/>
      <c r="S396" s="220"/>
      <c r="T396" s="220"/>
      <c r="U396" s="220"/>
      <c r="V396" s="220"/>
      <c r="W396" s="220"/>
      <c r="X396" s="220"/>
      <c r="Y396" s="211"/>
      <c r="Z396" s="211"/>
      <c r="AA396" s="211"/>
      <c r="AB396" s="211"/>
      <c r="AC396" s="211"/>
      <c r="AD396" s="211"/>
      <c r="AE396" s="211"/>
      <c r="AF396" s="211"/>
      <c r="AG396" s="211" t="s">
        <v>176</v>
      </c>
      <c r="AH396" s="211">
        <v>0</v>
      </c>
      <c r="AI396" s="211"/>
      <c r="AJ396" s="211"/>
      <c r="AK396" s="211"/>
      <c r="AL396" s="211"/>
      <c r="AM396" s="211"/>
      <c r="AN396" s="211"/>
      <c r="AO396" s="211"/>
      <c r="AP396" s="211"/>
      <c r="AQ396" s="211"/>
      <c r="AR396" s="211"/>
      <c r="AS396" s="211"/>
      <c r="AT396" s="211"/>
      <c r="AU396" s="211"/>
      <c r="AV396" s="211"/>
      <c r="AW396" s="211"/>
      <c r="AX396" s="211"/>
      <c r="AY396" s="211"/>
      <c r="AZ396" s="211"/>
      <c r="BA396" s="211"/>
      <c r="BB396" s="211"/>
      <c r="BC396" s="211"/>
      <c r="BD396" s="211"/>
      <c r="BE396" s="211"/>
      <c r="BF396" s="211"/>
      <c r="BG396" s="211"/>
      <c r="BH396" s="211"/>
    </row>
    <row r="397" spans="1:60" outlineLevel="1" x14ac:dyDescent="0.2">
      <c r="A397" s="218"/>
      <c r="B397" s="219"/>
      <c r="C397" s="252" t="s">
        <v>817</v>
      </c>
      <c r="D397" s="224"/>
      <c r="E397" s="225"/>
      <c r="F397" s="220"/>
      <c r="G397" s="220"/>
      <c r="H397" s="220"/>
      <c r="I397" s="220"/>
      <c r="J397" s="220"/>
      <c r="K397" s="220"/>
      <c r="L397" s="220"/>
      <c r="M397" s="220"/>
      <c r="N397" s="220"/>
      <c r="O397" s="220"/>
      <c r="P397" s="220"/>
      <c r="Q397" s="220"/>
      <c r="R397" s="220"/>
      <c r="S397" s="220"/>
      <c r="T397" s="220"/>
      <c r="U397" s="220"/>
      <c r="V397" s="220"/>
      <c r="W397" s="220"/>
      <c r="X397" s="220"/>
      <c r="Y397" s="211"/>
      <c r="Z397" s="211"/>
      <c r="AA397" s="211"/>
      <c r="AB397" s="211"/>
      <c r="AC397" s="211"/>
      <c r="AD397" s="211"/>
      <c r="AE397" s="211"/>
      <c r="AF397" s="211"/>
      <c r="AG397" s="211" t="s">
        <v>176</v>
      </c>
      <c r="AH397" s="211">
        <v>0</v>
      </c>
      <c r="AI397" s="211"/>
      <c r="AJ397" s="211"/>
      <c r="AK397" s="211"/>
      <c r="AL397" s="211"/>
      <c r="AM397" s="211"/>
      <c r="AN397" s="211"/>
      <c r="AO397" s="211"/>
      <c r="AP397" s="211"/>
      <c r="AQ397" s="211"/>
      <c r="AR397" s="211"/>
      <c r="AS397" s="211"/>
      <c r="AT397" s="211"/>
      <c r="AU397" s="211"/>
      <c r="AV397" s="211"/>
      <c r="AW397" s="211"/>
      <c r="AX397" s="211"/>
      <c r="AY397" s="211"/>
      <c r="AZ397" s="211"/>
      <c r="BA397" s="211"/>
      <c r="BB397" s="211"/>
      <c r="BC397" s="211"/>
      <c r="BD397" s="211"/>
      <c r="BE397" s="211"/>
      <c r="BF397" s="211"/>
      <c r="BG397" s="211"/>
      <c r="BH397" s="211"/>
    </row>
    <row r="398" spans="1:60" outlineLevel="1" x14ac:dyDescent="0.2">
      <c r="A398" s="218"/>
      <c r="B398" s="219"/>
      <c r="C398" s="252" t="s">
        <v>818</v>
      </c>
      <c r="D398" s="224"/>
      <c r="E398" s="225">
        <v>158.66766999999999</v>
      </c>
      <c r="F398" s="220"/>
      <c r="G398" s="220"/>
      <c r="H398" s="220"/>
      <c r="I398" s="220"/>
      <c r="J398" s="220"/>
      <c r="K398" s="220"/>
      <c r="L398" s="220"/>
      <c r="M398" s="220"/>
      <c r="N398" s="220"/>
      <c r="O398" s="220"/>
      <c r="P398" s="220"/>
      <c r="Q398" s="220"/>
      <c r="R398" s="220"/>
      <c r="S398" s="220"/>
      <c r="T398" s="220"/>
      <c r="U398" s="220"/>
      <c r="V398" s="220"/>
      <c r="W398" s="220"/>
      <c r="X398" s="220"/>
      <c r="Y398" s="211"/>
      <c r="Z398" s="211"/>
      <c r="AA398" s="211"/>
      <c r="AB398" s="211"/>
      <c r="AC398" s="211"/>
      <c r="AD398" s="211"/>
      <c r="AE398" s="211"/>
      <c r="AF398" s="211"/>
      <c r="AG398" s="211" t="s">
        <v>176</v>
      </c>
      <c r="AH398" s="211">
        <v>0</v>
      </c>
      <c r="AI398" s="211"/>
      <c r="AJ398" s="211"/>
      <c r="AK398" s="211"/>
      <c r="AL398" s="211"/>
      <c r="AM398" s="211"/>
      <c r="AN398" s="211"/>
      <c r="AO398" s="211"/>
      <c r="AP398" s="211"/>
      <c r="AQ398" s="211"/>
      <c r="AR398" s="211"/>
      <c r="AS398" s="211"/>
      <c r="AT398" s="211"/>
      <c r="AU398" s="211"/>
      <c r="AV398" s="211"/>
      <c r="AW398" s="211"/>
      <c r="AX398" s="211"/>
      <c r="AY398" s="211"/>
      <c r="AZ398" s="211"/>
      <c r="BA398" s="211"/>
      <c r="BB398" s="211"/>
      <c r="BC398" s="211"/>
      <c r="BD398" s="211"/>
      <c r="BE398" s="211"/>
      <c r="BF398" s="211"/>
      <c r="BG398" s="211"/>
      <c r="BH398" s="211"/>
    </row>
    <row r="399" spans="1:60" outlineLevel="1" x14ac:dyDescent="0.2">
      <c r="A399" s="218"/>
      <c r="B399" s="219"/>
      <c r="C399" s="250"/>
      <c r="D399" s="242"/>
      <c r="E399" s="242"/>
      <c r="F399" s="242"/>
      <c r="G399" s="242"/>
      <c r="H399" s="220"/>
      <c r="I399" s="220"/>
      <c r="J399" s="220"/>
      <c r="K399" s="220"/>
      <c r="L399" s="220"/>
      <c r="M399" s="220"/>
      <c r="N399" s="220"/>
      <c r="O399" s="220"/>
      <c r="P399" s="220"/>
      <c r="Q399" s="220"/>
      <c r="R399" s="220"/>
      <c r="S399" s="220"/>
      <c r="T399" s="220"/>
      <c r="U399" s="220"/>
      <c r="V399" s="220"/>
      <c r="W399" s="220"/>
      <c r="X399" s="220"/>
      <c r="Y399" s="211"/>
      <c r="Z399" s="211"/>
      <c r="AA399" s="211"/>
      <c r="AB399" s="211"/>
      <c r="AC399" s="211"/>
      <c r="AD399" s="211"/>
      <c r="AE399" s="211"/>
      <c r="AF399" s="211"/>
      <c r="AG399" s="211" t="s">
        <v>151</v>
      </c>
      <c r="AH399" s="211"/>
      <c r="AI399" s="211"/>
      <c r="AJ399" s="211"/>
      <c r="AK399" s="211"/>
      <c r="AL399" s="211"/>
      <c r="AM399" s="211"/>
      <c r="AN399" s="211"/>
      <c r="AO399" s="211"/>
      <c r="AP399" s="211"/>
      <c r="AQ399" s="211"/>
      <c r="AR399" s="211"/>
      <c r="AS399" s="211"/>
      <c r="AT399" s="211"/>
      <c r="AU399" s="211"/>
      <c r="AV399" s="211"/>
      <c r="AW399" s="211"/>
      <c r="AX399" s="211"/>
      <c r="AY399" s="211"/>
      <c r="AZ399" s="211"/>
      <c r="BA399" s="211"/>
      <c r="BB399" s="211"/>
      <c r="BC399" s="211"/>
      <c r="BD399" s="211"/>
      <c r="BE399" s="211"/>
      <c r="BF399" s="211"/>
      <c r="BG399" s="211"/>
      <c r="BH399" s="211"/>
    </row>
    <row r="400" spans="1:60" outlineLevel="1" x14ac:dyDescent="0.2">
      <c r="A400" s="233">
        <v>87</v>
      </c>
      <c r="B400" s="234" t="s">
        <v>306</v>
      </c>
      <c r="C400" s="247" t="s">
        <v>307</v>
      </c>
      <c r="D400" s="235" t="s">
        <v>285</v>
      </c>
      <c r="E400" s="236">
        <v>3173.3535000000002</v>
      </c>
      <c r="F400" s="237">
        <v>15.7</v>
      </c>
      <c r="G400" s="238">
        <f>ROUND(E400*F400,2)</f>
        <v>49821.65</v>
      </c>
      <c r="H400" s="237">
        <v>0</v>
      </c>
      <c r="I400" s="238">
        <f>ROUND(E400*H400,2)</f>
        <v>0</v>
      </c>
      <c r="J400" s="237">
        <v>15.7</v>
      </c>
      <c r="K400" s="238">
        <f>ROUND(E400*J400,2)</f>
        <v>49821.65</v>
      </c>
      <c r="L400" s="238">
        <v>21</v>
      </c>
      <c r="M400" s="238">
        <f>G400*(1+L400/100)</f>
        <v>60284.196499999998</v>
      </c>
      <c r="N400" s="238">
        <v>0</v>
      </c>
      <c r="O400" s="238">
        <f>ROUND(E400*N400,2)</f>
        <v>0</v>
      </c>
      <c r="P400" s="238">
        <v>0</v>
      </c>
      <c r="Q400" s="238">
        <f>ROUND(E400*P400,2)</f>
        <v>0</v>
      </c>
      <c r="R400" s="238" t="s">
        <v>246</v>
      </c>
      <c r="S400" s="238" t="s">
        <v>143</v>
      </c>
      <c r="T400" s="239" t="s">
        <v>225</v>
      </c>
      <c r="U400" s="220">
        <v>0</v>
      </c>
      <c r="V400" s="220">
        <f>ROUND(E400*U400,2)</f>
        <v>0</v>
      </c>
      <c r="W400" s="220"/>
      <c r="X400" s="220" t="s">
        <v>300</v>
      </c>
      <c r="Y400" s="211"/>
      <c r="Z400" s="211"/>
      <c r="AA400" s="211"/>
      <c r="AB400" s="211"/>
      <c r="AC400" s="211"/>
      <c r="AD400" s="211"/>
      <c r="AE400" s="211"/>
      <c r="AF400" s="211"/>
      <c r="AG400" s="211" t="s">
        <v>301</v>
      </c>
      <c r="AH400" s="211"/>
      <c r="AI400" s="211"/>
      <c r="AJ400" s="211"/>
      <c r="AK400" s="211"/>
      <c r="AL400" s="211"/>
      <c r="AM400" s="211"/>
      <c r="AN400" s="211"/>
      <c r="AO400" s="211"/>
      <c r="AP400" s="211"/>
      <c r="AQ400" s="211"/>
      <c r="AR400" s="211"/>
      <c r="AS400" s="211"/>
      <c r="AT400" s="211"/>
      <c r="AU400" s="211"/>
      <c r="AV400" s="211"/>
      <c r="AW400" s="211"/>
      <c r="AX400" s="211"/>
      <c r="AY400" s="211"/>
      <c r="AZ400" s="211"/>
      <c r="BA400" s="211"/>
      <c r="BB400" s="211"/>
      <c r="BC400" s="211"/>
      <c r="BD400" s="211"/>
      <c r="BE400" s="211"/>
      <c r="BF400" s="211"/>
      <c r="BG400" s="211"/>
      <c r="BH400" s="211"/>
    </row>
    <row r="401" spans="1:60" outlineLevel="1" x14ac:dyDescent="0.2">
      <c r="A401" s="218"/>
      <c r="B401" s="219"/>
      <c r="C401" s="252" t="s">
        <v>303</v>
      </c>
      <c r="D401" s="224"/>
      <c r="E401" s="225"/>
      <c r="F401" s="220"/>
      <c r="G401" s="220"/>
      <c r="H401" s="220"/>
      <c r="I401" s="220"/>
      <c r="J401" s="220"/>
      <c r="K401" s="220"/>
      <c r="L401" s="220"/>
      <c r="M401" s="220"/>
      <c r="N401" s="220"/>
      <c r="O401" s="220"/>
      <c r="P401" s="220"/>
      <c r="Q401" s="220"/>
      <c r="R401" s="220"/>
      <c r="S401" s="220"/>
      <c r="T401" s="220"/>
      <c r="U401" s="220"/>
      <c r="V401" s="220"/>
      <c r="W401" s="220"/>
      <c r="X401" s="220"/>
      <c r="Y401" s="211"/>
      <c r="Z401" s="211"/>
      <c r="AA401" s="211"/>
      <c r="AB401" s="211"/>
      <c r="AC401" s="211"/>
      <c r="AD401" s="211"/>
      <c r="AE401" s="211"/>
      <c r="AF401" s="211"/>
      <c r="AG401" s="211" t="s">
        <v>176</v>
      </c>
      <c r="AH401" s="211">
        <v>0</v>
      </c>
      <c r="AI401" s="211"/>
      <c r="AJ401" s="211"/>
      <c r="AK401" s="211"/>
      <c r="AL401" s="211"/>
      <c r="AM401" s="211"/>
      <c r="AN401" s="211"/>
      <c r="AO401" s="211"/>
      <c r="AP401" s="211"/>
      <c r="AQ401" s="211"/>
      <c r="AR401" s="211"/>
      <c r="AS401" s="211"/>
      <c r="AT401" s="211"/>
      <c r="AU401" s="211"/>
      <c r="AV401" s="211"/>
      <c r="AW401" s="211"/>
      <c r="AX401" s="211"/>
      <c r="AY401" s="211"/>
      <c r="AZ401" s="211"/>
      <c r="BA401" s="211"/>
      <c r="BB401" s="211"/>
      <c r="BC401" s="211"/>
      <c r="BD401" s="211"/>
      <c r="BE401" s="211"/>
      <c r="BF401" s="211"/>
      <c r="BG401" s="211"/>
      <c r="BH401" s="211"/>
    </row>
    <row r="402" spans="1:60" outlineLevel="1" x14ac:dyDescent="0.2">
      <c r="A402" s="218"/>
      <c r="B402" s="219"/>
      <c r="C402" s="252" t="s">
        <v>817</v>
      </c>
      <c r="D402" s="224"/>
      <c r="E402" s="225"/>
      <c r="F402" s="220"/>
      <c r="G402" s="220"/>
      <c r="H402" s="220"/>
      <c r="I402" s="220"/>
      <c r="J402" s="220"/>
      <c r="K402" s="220"/>
      <c r="L402" s="220"/>
      <c r="M402" s="220"/>
      <c r="N402" s="220"/>
      <c r="O402" s="220"/>
      <c r="P402" s="220"/>
      <c r="Q402" s="220"/>
      <c r="R402" s="220"/>
      <c r="S402" s="220"/>
      <c r="T402" s="220"/>
      <c r="U402" s="220"/>
      <c r="V402" s="220"/>
      <c r="W402" s="220"/>
      <c r="X402" s="220"/>
      <c r="Y402" s="211"/>
      <c r="Z402" s="211"/>
      <c r="AA402" s="211"/>
      <c r="AB402" s="211"/>
      <c r="AC402" s="211"/>
      <c r="AD402" s="211"/>
      <c r="AE402" s="211"/>
      <c r="AF402" s="211"/>
      <c r="AG402" s="211" t="s">
        <v>176</v>
      </c>
      <c r="AH402" s="211">
        <v>0</v>
      </c>
      <c r="AI402" s="211"/>
      <c r="AJ402" s="211"/>
      <c r="AK402" s="211"/>
      <c r="AL402" s="211"/>
      <c r="AM402" s="211"/>
      <c r="AN402" s="211"/>
      <c r="AO402" s="211"/>
      <c r="AP402" s="211"/>
      <c r="AQ402" s="211"/>
      <c r="AR402" s="211"/>
      <c r="AS402" s="211"/>
      <c r="AT402" s="211"/>
      <c r="AU402" s="211"/>
      <c r="AV402" s="211"/>
      <c r="AW402" s="211"/>
      <c r="AX402" s="211"/>
      <c r="AY402" s="211"/>
      <c r="AZ402" s="211"/>
      <c r="BA402" s="211"/>
      <c r="BB402" s="211"/>
      <c r="BC402" s="211"/>
      <c r="BD402" s="211"/>
      <c r="BE402" s="211"/>
      <c r="BF402" s="211"/>
      <c r="BG402" s="211"/>
      <c r="BH402" s="211"/>
    </row>
    <row r="403" spans="1:60" outlineLevel="1" x14ac:dyDescent="0.2">
      <c r="A403" s="218"/>
      <c r="B403" s="219"/>
      <c r="C403" s="252" t="s">
        <v>819</v>
      </c>
      <c r="D403" s="224"/>
      <c r="E403" s="225">
        <v>3173.3535000000002</v>
      </c>
      <c r="F403" s="220"/>
      <c r="G403" s="220"/>
      <c r="H403" s="220"/>
      <c r="I403" s="220"/>
      <c r="J403" s="220"/>
      <c r="K403" s="220"/>
      <c r="L403" s="220"/>
      <c r="M403" s="220"/>
      <c r="N403" s="220"/>
      <c r="O403" s="220"/>
      <c r="P403" s="220"/>
      <c r="Q403" s="220"/>
      <c r="R403" s="220"/>
      <c r="S403" s="220"/>
      <c r="T403" s="220"/>
      <c r="U403" s="220"/>
      <c r="V403" s="220"/>
      <c r="W403" s="220"/>
      <c r="X403" s="220"/>
      <c r="Y403" s="211"/>
      <c r="Z403" s="211"/>
      <c r="AA403" s="211"/>
      <c r="AB403" s="211"/>
      <c r="AC403" s="211"/>
      <c r="AD403" s="211"/>
      <c r="AE403" s="211"/>
      <c r="AF403" s="211"/>
      <c r="AG403" s="211" t="s">
        <v>176</v>
      </c>
      <c r="AH403" s="211">
        <v>0</v>
      </c>
      <c r="AI403" s="211"/>
      <c r="AJ403" s="211"/>
      <c r="AK403" s="211"/>
      <c r="AL403" s="211"/>
      <c r="AM403" s="211"/>
      <c r="AN403" s="211"/>
      <c r="AO403" s="211"/>
      <c r="AP403" s="211"/>
      <c r="AQ403" s="211"/>
      <c r="AR403" s="211"/>
      <c r="AS403" s="211"/>
      <c r="AT403" s="211"/>
      <c r="AU403" s="211"/>
      <c r="AV403" s="211"/>
      <c r="AW403" s="211"/>
      <c r="AX403" s="211"/>
      <c r="AY403" s="211"/>
      <c r="AZ403" s="211"/>
      <c r="BA403" s="211"/>
      <c r="BB403" s="211"/>
      <c r="BC403" s="211"/>
      <c r="BD403" s="211"/>
      <c r="BE403" s="211"/>
      <c r="BF403" s="211"/>
      <c r="BG403" s="211"/>
      <c r="BH403" s="211"/>
    </row>
    <row r="404" spans="1:60" outlineLevel="1" x14ac:dyDescent="0.2">
      <c r="A404" s="218"/>
      <c r="B404" s="219"/>
      <c r="C404" s="250"/>
      <c r="D404" s="242"/>
      <c r="E404" s="242"/>
      <c r="F404" s="242"/>
      <c r="G404" s="242"/>
      <c r="H404" s="220"/>
      <c r="I404" s="220"/>
      <c r="J404" s="220"/>
      <c r="K404" s="220"/>
      <c r="L404" s="220"/>
      <c r="M404" s="220"/>
      <c r="N404" s="220"/>
      <c r="O404" s="220"/>
      <c r="P404" s="220"/>
      <c r="Q404" s="220"/>
      <c r="R404" s="220"/>
      <c r="S404" s="220"/>
      <c r="T404" s="220"/>
      <c r="U404" s="220"/>
      <c r="V404" s="220"/>
      <c r="W404" s="220"/>
      <c r="X404" s="220"/>
      <c r="Y404" s="211"/>
      <c r="Z404" s="211"/>
      <c r="AA404" s="211"/>
      <c r="AB404" s="211"/>
      <c r="AC404" s="211"/>
      <c r="AD404" s="211"/>
      <c r="AE404" s="211"/>
      <c r="AF404" s="211"/>
      <c r="AG404" s="211" t="s">
        <v>151</v>
      </c>
      <c r="AH404" s="211"/>
      <c r="AI404" s="211"/>
      <c r="AJ404" s="211"/>
      <c r="AK404" s="211"/>
      <c r="AL404" s="211"/>
      <c r="AM404" s="211"/>
      <c r="AN404" s="211"/>
      <c r="AO404" s="211"/>
      <c r="AP404" s="211"/>
      <c r="AQ404" s="211"/>
      <c r="AR404" s="211"/>
      <c r="AS404" s="211"/>
      <c r="AT404" s="211"/>
      <c r="AU404" s="211"/>
      <c r="AV404" s="211"/>
      <c r="AW404" s="211"/>
      <c r="AX404" s="211"/>
      <c r="AY404" s="211"/>
      <c r="AZ404" s="211"/>
      <c r="BA404" s="211"/>
      <c r="BB404" s="211"/>
      <c r="BC404" s="211"/>
      <c r="BD404" s="211"/>
      <c r="BE404" s="211"/>
      <c r="BF404" s="211"/>
      <c r="BG404" s="211"/>
      <c r="BH404" s="211"/>
    </row>
    <row r="405" spans="1:60" outlineLevel="1" x14ac:dyDescent="0.2">
      <c r="A405" s="233">
        <v>88</v>
      </c>
      <c r="B405" s="234" t="s">
        <v>309</v>
      </c>
      <c r="C405" s="247" t="s">
        <v>310</v>
      </c>
      <c r="D405" s="235" t="s">
        <v>285</v>
      </c>
      <c r="E405" s="236">
        <v>158.66766999999999</v>
      </c>
      <c r="F405" s="237">
        <v>305.5</v>
      </c>
      <c r="G405" s="238">
        <f>ROUND(E405*F405,2)</f>
        <v>48472.97</v>
      </c>
      <c r="H405" s="237">
        <v>0</v>
      </c>
      <c r="I405" s="238">
        <f>ROUND(E405*H405,2)</f>
        <v>0</v>
      </c>
      <c r="J405" s="237">
        <v>305.5</v>
      </c>
      <c r="K405" s="238">
        <f>ROUND(E405*J405,2)</f>
        <v>48472.97</v>
      </c>
      <c r="L405" s="238">
        <v>21</v>
      </c>
      <c r="M405" s="238">
        <f>G405*(1+L405/100)</f>
        <v>58652.293700000002</v>
      </c>
      <c r="N405" s="238">
        <v>0</v>
      </c>
      <c r="O405" s="238">
        <f>ROUND(E405*N405,2)</f>
        <v>0</v>
      </c>
      <c r="P405" s="238">
        <v>0</v>
      </c>
      <c r="Q405" s="238">
        <f>ROUND(E405*P405,2)</f>
        <v>0</v>
      </c>
      <c r="R405" s="238" t="s">
        <v>246</v>
      </c>
      <c r="S405" s="238" t="s">
        <v>143</v>
      </c>
      <c r="T405" s="239" t="s">
        <v>225</v>
      </c>
      <c r="U405" s="220">
        <v>0.94199999999999995</v>
      </c>
      <c r="V405" s="220">
        <f>ROUND(E405*U405,2)</f>
        <v>149.46</v>
      </c>
      <c r="W405" s="220"/>
      <c r="X405" s="220" t="s">
        <v>300</v>
      </c>
      <c r="Y405" s="211"/>
      <c r="Z405" s="211"/>
      <c r="AA405" s="211"/>
      <c r="AB405" s="211"/>
      <c r="AC405" s="211"/>
      <c r="AD405" s="211"/>
      <c r="AE405" s="211"/>
      <c r="AF405" s="211"/>
      <c r="AG405" s="211" t="s">
        <v>301</v>
      </c>
      <c r="AH405" s="211"/>
      <c r="AI405" s="211"/>
      <c r="AJ405" s="211"/>
      <c r="AK405" s="211"/>
      <c r="AL405" s="211"/>
      <c r="AM405" s="211"/>
      <c r="AN405" s="211"/>
      <c r="AO405" s="211"/>
      <c r="AP405" s="211"/>
      <c r="AQ405" s="211"/>
      <c r="AR405" s="211"/>
      <c r="AS405" s="211"/>
      <c r="AT405" s="211"/>
      <c r="AU405" s="211"/>
      <c r="AV405" s="211"/>
      <c r="AW405" s="211"/>
      <c r="AX405" s="211"/>
      <c r="AY405" s="211"/>
      <c r="AZ405" s="211"/>
      <c r="BA405" s="211"/>
      <c r="BB405" s="211"/>
      <c r="BC405" s="211"/>
      <c r="BD405" s="211"/>
      <c r="BE405" s="211"/>
      <c r="BF405" s="211"/>
      <c r="BG405" s="211"/>
      <c r="BH405" s="211"/>
    </row>
    <row r="406" spans="1:60" outlineLevel="1" x14ac:dyDescent="0.2">
      <c r="A406" s="218"/>
      <c r="B406" s="219"/>
      <c r="C406" s="251" t="s">
        <v>311</v>
      </c>
      <c r="D406" s="243"/>
      <c r="E406" s="243"/>
      <c r="F406" s="243"/>
      <c r="G406" s="243"/>
      <c r="H406" s="220"/>
      <c r="I406" s="220"/>
      <c r="J406" s="220"/>
      <c r="K406" s="220"/>
      <c r="L406" s="220"/>
      <c r="M406" s="220"/>
      <c r="N406" s="220"/>
      <c r="O406" s="220"/>
      <c r="P406" s="220"/>
      <c r="Q406" s="220"/>
      <c r="R406" s="220"/>
      <c r="S406" s="220"/>
      <c r="T406" s="220"/>
      <c r="U406" s="220"/>
      <c r="V406" s="220"/>
      <c r="W406" s="220"/>
      <c r="X406" s="220"/>
      <c r="Y406" s="211"/>
      <c r="Z406" s="211"/>
      <c r="AA406" s="211"/>
      <c r="AB406" s="211"/>
      <c r="AC406" s="211"/>
      <c r="AD406" s="211"/>
      <c r="AE406" s="211"/>
      <c r="AF406" s="211"/>
      <c r="AG406" s="211" t="s">
        <v>148</v>
      </c>
      <c r="AH406" s="211"/>
      <c r="AI406" s="211"/>
      <c r="AJ406" s="211"/>
      <c r="AK406" s="211"/>
      <c r="AL406" s="211"/>
      <c r="AM406" s="211"/>
      <c r="AN406" s="211"/>
      <c r="AO406" s="211"/>
      <c r="AP406" s="211"/>
      <c r="AQ406" s="211"/>
      <c r="AR406" s="211"/>
      <c r="AS406" s="211"/>
      <c r="AT406" s="211"/>
      <c r="AU406" s="211"/>
      <c r="AV406" s="211"/>
      <c r="AW406" s="211"/>
      <c r="AX406" s="211"/>
      <c r="AY406" s="211"/>
      <c r="AZ406" s="211"/>
      <c r="BA406" s="211"/>
      <c r="BB406" s="211"/>
      <c r="BC406" s="211"/>
      <c r="BD406" s="211"/>
      <c r="BE406" s="211"/>
      <c r="BF406" s="211"/>
      <c r="BG406" s="211"/>
      <c r="BH406" s="211"/>
    </row>
    <row r="407" spans="1:60" outlineLevel="1" x14ac:dyDescent="0.2">
      <c r="A407" s="218"/>
      <c r="B407" s="219"/>
      <c r="C407" s="252" t="s">
        <v>303</v>
      </c>
      <c r="D407" s="224"/>
      <c r="E407" s="225"/>
      <c r="F407" s="220"/>
      <c r="G407" s="220"/>
      <c r="H407" s="220"/>
      <c r="I407" s="220"/>
      <c r="J407" s="220"/>
      <c r="K407" s="220"/>
      <c r="L407" s="220"/>
      <c r="M407" s="220"/>
      <c r="N407" s="220"/>
      <c r="O407" s="220"/>
      <c r="P407" s="220"/>
      <c r="Q407" s="220"/>
      <c r="R407" s="220"/>
      <c r="S407" s="220"/>
      <c r="T407" s="220"/>
      <c r="U407" s="220"/>
      <c r="V407" s="220"/>
      <c r="W407" s="220"/>
      <c r="X407" s="220"/>
      <c r="Y407" s="211"/>
      <c r="Z407" s="211"/>
      <c r="AA407" s="211"/>
      <c r="AB407" s="211"/>
      <c r="AC407" s="211"/>
      <c r="AD407" s="211"/>
      <c r="AE407" s="211"/>
      <c r="AF407" s="211"/>
      <c r="AG407" s="211" t="s">
        <v>176</v>
      </c>
      <c r="AH407" s="211">
        <v>0</v>
      </c>
      <c r="AI407" s="211"/>
      <c r="AJ407" s="211"/>
      <c r="AK407" s="211"/>
      <c r="AL407" s="211"/>
      <c r="AM407" s="211"/>
      <c r="AN407" s="211"/>
      <c r="AO407" s="211"/>
      <c r="AP407" s="211"/>
      <c r="AQ407" s="211"/>
      <c r="AR407" s="211"/>
      <c r="AS407" s="211"/>
      <c r="AT407" s="211"/>
      <c r="AU407" s="211"/>
      <c r="AV407" s="211"/>
      <c r="AW407" s="211"/>
      <c r="AX407" s="211"/>
      <c r="AY407" s="211"/>
      <c r="AZ407" s="211"/>
      <c r="BA407" s="211"/>
      <c r="BB407" s="211"/>
      <c r="BC407" s="211"/>
      <c r="BD407" s="211"/>
      <c r="BE407" s="211"/>
      <c r="BF407" s="211"/>
      <c r="BG407" s="211"/>
      <c r="BH407" s="211"/>
    </row>
    <row r="408" spans="1:60" outlineLevel="1" x14ac:dyDescent="0.2">
      <c r="A408" s="218"/>
      <c r="B408" s="219"/>
      <c r="C408" s="252" t="s">
        <v>817</v>
      </c>
      <c r="D408" s="224"/>
      <c r="E408" s="225"/>
      <c r="F408" s="220"/>
      <c r="G408" s="220"/>
      <c r="H408" s="220"/>
      <c r="I408" s="220"/>
      <c r="J408" s="220"/>
      <c r="K408" s="220"/>
      <c r="L408" s="220"/>
      <c r="M408" s="220"/>
      <c r="N408" s="220"/>
      <c r="O408" s="220"/>
      <c r="P408" s="220"/>
      <c r="Q408" s="220"/>
      <c r="R408" s="220"/>
      <c r="S408" s="220"/>
      <c r="T408" s="220"/>
      <c r="U408" s="220"/>
      <c r="V408" s="220"/>
      <c r="W408" s="220"/>
      <c r="X408" s="220"/>
      <c r="Y408" s="211"/>
      <c r="Z408" s="211"/>
      <c r="AA408" s="211"/>
      <c r="AB408" s="211"/>
      <c r="AC408" s="211"/>
      <c r="AD408" s="211"/>
      <c r="AE408" s="211"/>
      <c r="AF408" s="211"/>
      <c r="AG408" s="211" t="s">
        <v>176</v>
      </c>
      <c r="AH408" s="211">
        <v>0</v>
      </c>
      <c r="AI408" s="211"/>
      <c r="AJ408" s="211"/>
      <c r="AK408" s="211"/>
      <c r="AL408" s="211"/>
      <c r="AM408" s="211"/>
      <c r="AN408" s="211"/>
      <c r="AO408" s="211"/>
      <c r="AP408" s="211"/>
      <c r="AQ408" s="211"/>
      <c r="AR408" s="211"/>
      <c r="AS408" s="211"/>
      <c r="AT408" s="211"/>
      <c r="AU408" s="211"/>
      <c r="AV408" s="211"/>
      <c r="AW408" s="211"/>
      <c r="AX408" s="211"/>
      <c r="AY408" s="211"/>
      <c r="AZ408" s="211"/>
      <c r="BA408" s="211"/>
      <c r="BB408" s="211"/>
      <c r="BC408" s="211"/>
      <c r="BD408" s="211"/>
      <c r="BE408" s="211"/>
      <c r="BF408" s="211"/>
      <c r="BG408" s="211"/>
      <c r="BH408" s="211"/>
    </row>
    <row r="409" spans="1:60" outlineLevel="1" x14ac:dyDescent="0.2">
      <c r="A409" s="218"/>
      <c r="B409" s="219"/>
      <c r="C409" s="252" t="s">
        <v>818</v>
      </c>
      <c r="D409" s="224"/>
      <c r="E409" s="225">
        <v>158.66766999999999</v>
      </c>
      <c r="F409" s="220"/>
      <c r="G409" s="220"/>
      <c r="H409" s="220"/>
      <c r="I409" s="220"/>
      <c r="J409" s="220"/>
      <c r="K409" s="220"/>
      <c r="L409" s="220"/>
      <c r="M409" s="220"/>
      <c r="N409" s="220"/>
      <c r="O409" s="220"/>
      <c r="P409" s="220"/>
      <c r="Q409" s="220"/>
      <c r="R409" s="220"/>
      <c r="S409" s="220"/>
      <c r="T409" s="220"/>
      <c r="U409" s="220"/>
      <c r="V409" s="220"/>
      <c r="W409" s="220"/>
      <c r="X409" s="220"/>
      <c r="Y409" s="211"/>
      <c r="Z409" s="211"/>
      <c r="AA409" s="211"/>
      <c r="AB409" s="211"/>
      <c r="AC409" s="211"/>
      <c r="AD409" s="211"/>
      <c r="AE409" s="211"/>
      <c r="AF409" s="211"/>
      <c r="AG409" s="211" t="s">
        <v>176</v>
      </c>
      <c r="AH409" s="211">
        <v>0</v>
      </c>
      <c r="AI409" s="211"/>
      <c r="AJ409" s="211"/>
      <c r="AK409" s="211"/>
      <c r="AL409" s="211"/>
      <c r="AM409" s="211"/>
      <c r="AN409" s="211"/>
      <c r="AO409" s="211"/>
      <c r="AP409" s="211"/>
      <c r="AQ409" s="211"/>
      <c r="AR409" s="211"/>
      <c r="AS409" s="211"/>
      <c r="AT409" s="211"/>
      <c r="AU409" s="211"/>
      <c r="AV409" s="211"/>
      <c r="AW409" s="211"/>
      <c r="AX409" s="211"/>
      <c r="AY409" s="211"/>
      <c r="AZ409" s="211"/>
      <c r="BA409" s="211"/>
      <c r="BB409" s="211"/>
      <c r="BC409" s="211"/>
      <c r="BD409" s="211"/>
      <c r="BE409" s="211"/>
      <c r="BF409" s="211"/>
      <c r="BG409" s="211"/>
      <c r="BH409" s="211"/>
    </row>
    <row r="410" spans="1:60" outlineLevel="1" x14ac:dyDescent="0.2">
      <c r="A410" s="218"/>
      <c r="B410" s="219"/>
      <c r="C410" s="250"/>
      <c r="D410" s="242"/>
      <c r="E410" s="242"/>
      <c r="F410" s="242"/>
      <c r="G410" s="242"/>
      <c r="H410" s="220"/>
      <c r="I410" s="220"/>
      <c r="J410" s="220"/>
      <c r="K410" s="220"/>
      <c r="L410" s="220"/>
      <c r="M410" s="220"/>
      <c r="N410" s="220"/>
      <c r="O410" s="220"/>
      <c r="P410" s="220"/>
      <c r="Q410" s="220"/>
      <c r="R410" s="220"/>
      <c r="S410" s="220"/>
      <c r="T410" s="220"/>
      <c r="U410" s="220"/>
      <c r="V410" s="220"/>
      <c r="W410" s="220"/>
      <c r="X410" s="220"/>
      <c r="Y410" s="211"/>
      <c r="Z410" s="211"/>
      <c r="AA410" s="211"/>
      <c r="AB410" s="211"/>
      <c r="AC410" s="211"/>
      <c r="AD410" s="211"/>
      <c r="AE410" s="211"/>
      <c r="AF410" s="211"/>
      <c r="AG410" s="211" t="s">
        <v>151</v>
      </c>
      <c r="AH410" s="211"/>
      <c r="AI410" s="211"/>
      <c r="AJ410" s="211"/>
      <c r="AK410" s="211"/>
      <c r="AL410" s="211"/>
      <c r="AM410" s="211"/>
      <c r="AN410" s="211"/>
      <c r="AO410" s="211"/>
      <c r="AP410" s="211"/>
      <c r="AQ410" s="211"/>
      <c r="AR410" s="211"/>
      <c r="AS410" s="211"/>
      <c r="AT410" s="211"/>
      <c r="AU410" s="211"/>
      <c r="AV410" s="211"/>
      <c r="AW410" s="211"/>
      <c r="AX410" s="211"/>
      <c r="AY410" s="211"/>
      <c r="AZ410" s="211"/>
      <c r="BA410" s="211"/>
      <c r="BB410" s="211"/>
      <c r="BC410" s="211"/>
      <c r="BD410" s="211"/>
      <c r="BE410" s="211"/>
      <c r="BF410" s="211"/>
      <c r="BG410" s="211"/>
      <c r="BH410" s="211"/>
    </row>
    <row r="411" spans="1:60" outlineLevel="1" x14ac:dyDescent="0.2">
      <c r="A411" s="233">
        <v>89</v>
      </c>
      <c r="B411" s="234" t="s">
        <v>312</v>
      </c>
      <c r="C411" s="247" t="s">
        <v>313</v>
      </c>
      <c r="D411" s="235" t="s">
        <v>285</v>
      </c>
      <c r="E411" s="236">
        <v>158.66766999999999</v>
      </c>
      <c r="F411" s="237">
        <v>300</v>
      </c>
      <c r="G411" s="238">
        <f>ROUND(E411*F411,2)</f>
        <v>47600.3</v>
      </c>
      <c r="H411" s="237">
        <v>0</v>
      </c>
      <c r="I411" s="238">
        <f>ROUND(E411*H411,2)</f>
        <v>0</v>
      </c>
      <c r="J411" s="237">
        <v>300</v>
      </c>
      <c r="K411" s="238">
        <f>ROUND(E411*J411,2)</f>
        <v>47600.3</v>
      </c>
      <c r="L411" s="238">
        <v>21</v>
      </c>
      <c r="M411" s="238">
        <f>G411*(1+L411/100)</f>
        <v>57596.363000000005</v>
      </c>
      <c r="N411" s="238">
        <v>0</v>
      </c>
      <c r="O411" s="238">
        <f>ROUND(E411*N411,2)</f>
        <v>0</v>
      </c>
      <c r="P411" s="238">
        <v>0</v>
      </c>
      <c r="Q411" s="238">
        <f>ROUND(E411*P411,2)</f>
        <v>0</v>
      </c>
      <c r="R411" s="238" t="s">
        <v>246</v>
      </c>
      <c r="S411" s="238" t="s">
        <v>143</v>
      </c>
      <c r="T411" s="239" t="s">
        <v>225</v>
      </c>
      <c r="U411" s="220">
        <v>0</v>
      </c>
      <c r="V411" s="220">
        <f>ROUND(E411*U411,2)</f>
        <v>0</v>
      </c>
      <c r="W411" s="220"/>
      <c r="X411" s="220" t="s">
        <v>300</v>
      </c>
      <c r="Y411" s="211"/>
      <c r="Z411" s="211"/>
      <c r="AA411" s="211"/>
      <c r="AB411" s="211"/>
      <c r="AC411" s="211"/>
      <c r="AD411" s="211"/>
      <c r="AE411" s="211"/>
      <c r="AF411" s="211"/>
      <c r="AG411" s="211" t="s">
        <v>301</v>
      </c>
      <c r="AH411" s="211"/>
      <c r="AI411" s="211"/>
      <c r="AJ411" s="211"/>
      <c r="AK411" s="211"/>
      <c r="AL411" s="211"/>
      <c r="AM411" s="211"/>
      <c r="AN411" s="211"/>
      <c r="AO411" s="211"/>
      <c r="AP411" s="211"/>
      <c r="AQ411" s="211"/>
      <c r="AR411" s="211"/>
      <c r="AS411" s="211"/>
      <c r="AT411" s="211"/>
      <c r="AU411" s="211"/>
      <c r="AV411" s="211"/>
      <c r="AW411" s="211"/>
      <c r="AX411" s="211"/>
      <c r="AY411" s="211"/>
      <c r="AZ411" s="211"/>
      <c r="BA411" s="211"/>
      <c r="BB411" s="211"/>
      <c r="BC411" s="211"/>
      <c r="BD411" s="211"/>
      <c r="BE411" s="211"/>
      <c r="BF411" s="211"/>
      <c r="BG411" s="211"/>
      <c r="BH411" s="211"/>
    </row>
    <row r="412" spans="1:60" ht="22.5" outlineLevel="1" x14ac:dyDescent="0.2">
      <c r="A412" s="218"/>
      <c r="B412" s="219"/>
      <c r="C412" s="251" t="s">
        <v>314</v>
      </c>
      <c r="D412" s="243"/>
      <c r="E412" s="243"/>
      <c r="F412" s="243"/>
      <c r="G412" s="243"/>
      <c r="H412" s="220"/>
      <c r="I412" s="220"/>
      <c r="J412" s="220"/>
      <c r="K412" s="220"/>
      <c r="L412" s="220"/>
      <c r="M412" s="220"/>
      <c r="N412" s="220"/>
      <c r="O412" s="220"/>
      <c r="P412" s="220"/>
      <c r="Q412" s="220"/>
      <c r="R412" s="220"/>
      <c r="S412" s="220"/>
      <c r="T412" s="220"/>
      <c r="U412" s="220"/>
      <c r="V412" s="220"/>
      <c r="W412" s="220"/>
      <c r="X412" s="220"/>
      <c r="Y412" s="211"/>
      <c r="Z412" s="211"/>
      <c r="AA412" s="211"/>
      <c r="AB412" s="211"/>
      <c r="AC412" s="211"/>
      <c r="AD412" s="211"/>
      <c r="AE412" s="211"/>
      <c r="AF412" s="211"/>
      <c r="AG412" s="211" t="s">
        <v>148</v>
      </c>
      <c r="AH412" s="211"/>
      <c r="AI412" s="211"/>
      <c r="AJ412" s="211"/>
      <c r="AK412" s="211"/>
      <c r="AL412" s="211"/>
      <c r="AM412" s="211"/>
      <c r="AN412" s="211"/>
      <c r="AO412" s="211"/>
      <c r="AP412" s="211"/>
      <c r="AQ412" s="211"/>
      <c r="AR412" s="211"/>
      <c r="AS412" s="211"/>
      <c r="AT412" s="211"/>
      <c r="AU412" s="211"/>
      <c r="AV412" s="211"/>
      <c r="AW412" s="211"/>
      <c r="AX412" s="211"/>
      <c r="AY412" s="211"/>
      <c r="AZ412" s="211"/>
      <c r="BA412" s="240" t="str">
        <f>C412</f>
        <v>Při likvidaci odpadů je třeba vycházet ze stanoviska MÚ Moravský Krumlov (č.j.  MUMK 23268/2019 ) a likvidaci odpadů kalkulovat dle požadavků tohoto stanoviska.</v>
      </c>
      <c r="BB412" s="211"/>
      <c r="BC412" s="211"/>
      <c r="BD412" s="211"/>
      <c r="BE412" s="211"/>
      <c r="BF412" s="211"/>
      <c r="BG412" s="211"/>
      <c r="BH412" s="211"/>
    </row>
    <row r="413" spans="1:60" outlineLevel="1" x14ac:dyDescent="0.2">
      <c r="A413" s="218"/>
      <c r="B413" s="219"/>
      <c r="C413" s="252" t="s">
        <v>303</v>
      </c>
      <c r="D413" s="224"/>
      <c r="E413" s="225"/>
      <c r="F413" s="220"/>
      <c r="G413" s="220"/>
      <c r="H413" s="220"/>
      <c r="I413" s="220"/>
      <c r="J413" s="220"/>
      <c r="K413" s="220"/>
      <c r="L413" s="220"/>
      <c r="M413" s="220"/>
      <c r="N413" s="220"/>
      <c r="O413" s="220"/>
      <c r="P413" s="220"/>
      <c r="Q413" s="220"/>
      <c r="R413" s="220"/>
      <c r="S413" s="220"/>
      <c r="T413" s="220"/>
      <c r="U413" s="220"/>
      <c r="V413" s="220"/>
      <c r="W413" s="220"/>
      <c r="X413" s="220"/>
      <c r="Y413" s="211"/>
      <c r="Z413" s="211"/>
      <c r="AA413" s="211"/>
      <c r="AB413" s="211"/>
      <c r="AC413" s="211"/>
      <c r="AD413" s="211"/>
      <c r="AE413" s="211"/>
      <c r="AF413" s="211"/>
      <c r="AG413" s="211" t="s">
        <v>176</v>
      </c>
      <c r="AH413" s="211">
        <v>0</v>
      </c>
      <c r="AI413" s="211"/>
      <c r="AJ413" s="211"/>
      <c r="AK413" s="211"/>
      <c r="AL413" s="211"/>
      <c r="AM413" s="211"/>
      <c r="AN413" s="211"/>
      <c r="AO413" s="211"/>
      <c r="AP413" s="211"/>
      <c r="AQ413" s="211"/>
      <c r="AR413" s="211"/>
      <c r="AS413" s="211"/>
      <c r="AT413" s="211"/>
      <c r="AU413" s="211"/>
      <c r="AV413" s="211"/>
      <c r="AW413" s="211"/>
      <c r="AX413" s="211"/>
      <c r="AY413" s="211"/>
      <c r="AZ413" s="211"/>
      <c r="BA413" s="211"/>
      <c r="BB413" s="211"/>
      <c r="BC413" s="211"/>
      <c r="BD413" s="211"/>
      <c r="BE413" s="211"/>
      <c r="BF413" s="211"/>
      <c r="BG413" s="211"/>
      <c r="BH413" s="211"/>
    </row>
    <row r="414" spans="1:60" outlineLevel="1" x14ac:dyDescent="0.2">
      <c r="A414" s="218"/>
      <c r="B414" s="219"/>
      <c r="C414" s="252" t="s">
        <v>817</v>
      </c>
      <c r="D414" s="224"/>
      <c r="E414" s="225"/>
      <c r="F414" s="220"/>
      <c r="G414" s="220"/>
      <c r="H414" s="220"/>
      <c r="I414" s="220"/>
      <c r="J414" s="220"/>
      <c r="K414" s="220"/>
      <c r="L414" s="220"/>
      <c r="M414" s="220"/>
      <c r="N414" s="220"/>
      <c r="O414" s="220"/>
      <c r="P414" s="220"/>
      <c r="Q414" s="220"/>
      <c r="R414" s="220"/>
      <c r="S414" s="220"/>
      <c r="T414" s="220"/>
      <c r="U414" s="220"/>
      <c r="V414" s="220"/>
      <c r="W414" s="220"/>
      <c r="X414" s="220"/>
      <c r="Y414" s="211"/>
      <c r="Z414" s="211"/>
      <c r="AA414" s="211"/>
      <c r="AB414" s="211"/>
      <c r="AC414" s="211"/>
      <c r="AD414" s="211"/>
      <c r="AE414" s="211"/>
      <c r="AF414" s="211"/>
      <c r="AG414" s="211" t="s">
        <v>176</v>
      </c>
      <c r="AH414" s="211">
        <v>0</v>
      </c>
      <c r="AI414" s="211"/>
      <c r="AJ414" s="211"/>
      <c r="AK414" s="211"/>
      <c r="AL414" s="211"/>
      <c r="AM414" s="211"/>
      <c r="AN414" s="211"/>
      <c r="AO414" s="211"/>
      <c r="AP414" s="211"/>
      <c r="AQ414" s="211"/>
      <c r="AR414" s="211"/>
      <c r="AS414" s="211"/>
      <c r="AT414" s="211"/>
      <c r="AU414" s="211"/>
      <c r="AV414" s="211"/>
      <c r="AW414" s="211"/>
      <c r="AX414" s="211"/>
      <c r="AY414" s="211"/>
      <c r="AZ414" s="211"/>
      <c r="BA414" s="211"/>
      <c r="BB414" s="211"/>
      <c r="BC414" s="211"/>
      <c r="BD414" s="211"/>
      <c r="BE414" s="211"/>
      <c r="BF414" s="211"/>
      <c r="BG414" s="211"/>
      <c r="BH414" s="211"/>
    </row>
    <row r="415" spans="1:60" outlineLevel="1" x14ac:dyDescent="0.2">
      <c r="A415" s="218"/>
      <c r="B415" s="219"/>
      <c r="C415" s="252" t="s">
        <v>818</v>
      </c>
      <c r="D415" s="224"/>
      <c r="E415" s="225">
        <v>158.66766999999999</v>
      </c>
      <c r="F415" s="220"/>
      <c r="G415" s="220"/>
      <c r="H415" s="220"/>
      <c r="I415" s="220"/>
      <c r="J415" s="220"/>
      <c r="K415" s="220"/>
      <c r="L415" s="220"/>
      <c r="M415" s="220"/>
      <c r="N415" s="220"/>
      <c r="O415" s="220"/>
      <c r="P415" s="220"/>
      <c r="Q415" s="220"/>
      <c r="R415" s="220"/>
      <c r="S415" s="220"/>
      <c r="T415" s="220"/>
      <c r="U415" s="220"/>
      <c r="V415" s="220"/>
      <c r="W415" s="220"/>
      <c r="X415" s="220"/>
      <c r="Y415" s="211"/>
      <c r="Z415" s="211"/>
      <c r="AA415" s="211"/>
      <c r="AB415" s="211"/>
      <c r="AC415" s="211"/>
      <c r="AD415" s="211"/>
      <c r="AE415" s="211"/>
      <c r="AF415" s="211"/>
      <c r="AG415" s="211" t="s">
        <v>176</v>
      </c>
      <c r="AH415" s="211">
        <v>0</v>
      </c>
      <c r="AI415" s="211"/>
      <c r="AJ415" s="211"/>
      <c r="AK415" s="211"/>
      <c r="AL415" s="211"/>
      <c r="AM415" s="211"/>
      <c r="AN415" s="211"/>
      <c r="AO415" s="211"/>
      <c r="AP415" s="211"/>
      <c r="AQ415" s="211"/>
      <c r="AR415" s="211"/>
      <c r="AS415" s="211"/>
      <c r="AT415" s="211"/>
      <c r="AU415" s="211"/>
      <c r="AV415" s="211"/>
      <c r="AW415" s="211"/>
      <c r="AX415" s="211"/>
      <c r="AY415" s="211"/>
      <c r="AZ415" s="211"/>
      <c r="BA415" s="211"/>
      <c r="BB415" s="211"/>
      <c r="BC415" s="211"/>
      <c r="BD415" s="211"/>
      <c r="BE415" s="211"/>
      <c r="BF415" s="211"/>
      <c r="BG415" s="211"/>
      <c r="BH415" s="211"/>
    </row>
    <row r="416" spans="1:60" outlineLevel="1" x14ac:dyDescent="0.2">
      <c r="A416" s="218"/>
      <c r="B416" s="219"/>
      <c r="C416" s="250"/>
      <c r="D416" s="242"/>
      <c r="E416" s="242"/>
      <c r="F416" s="242"/>
      <c r="G416" s="242"/>
      <c r="H416" s="220"/>
      <c r="I416" s="220"/>
      <c r="J416" s="220"/>
      <c r="K416" s="220"/>
      <c r="L416" s="220"/>
      <c r="M416" s="220"/>
      <c r="N416" s="220"/>
      <c r="O416" s="220"/>
      <c r="P416" s="220"/>
      <c r="Q416" s="220"/>
      <c r="R416" s="220"/>
      <c r="S416" s="220"/>
      <c r="T416" s="220"/>
      <c r="U416" s="220"/>
      <c r="V416" s="220"/>
      <c r="W416" s="220"/>
      <c r="X416" s="220"/>
      <c r="Y416" s="211"/>
      <c r="Z416" s="211"/>
      <c r="AA416" s="211"/>
      <c r="AB416" s="211"/>
      <c r="AC416" s="211"/>
      <c r="AD416" s="211"/>
      <c r="AE416" s="211"/>
      <c r="AF416" s="211"/>
      <c r="AG416" s="211" t="s">
        <v>151</v>
      </c>
      <c r="AH416" s="211"/>
      <c r="AI416" s="211"/>
      <c r="AJ416" s="211"/>
      <c r="AK416" s="211"/>
      <c r="AL416" s="211"/>
      <c r="AM416" s="211"/>
      <c r="AN416" s="211"/>
      <c r="AO416" s="211"/>
      <c r="AP416" s="211"/>
      <c r="AQ416" s="211"/>
      <c r="AR416" s="211"/>
      <c r="AS416" s="211"/>
      <c r="AT416" s="211"/>
      <c r="AU416" s="211"/>
      <c r="AV416" s="211"/>
      <c r="AW416" s="211"/>
      <c r="AX416" s="211"/>
      <c r="AY416" s="211"/>
      <c r="AZ416" s="211"/>
      <c r="BA416" s="211"/>
      <c r="BB416" s="211"/>
      <c r="BC416" s="211"/>
      <c r="BD416" s="211"/>
      <c r="BE416" s="211"/>
      <c r="BF416" s="211"/>
      <c r="BG416" s="211"/>
      <c r="BH416" s="211"/>
    </row>
    <row r="417" spans="1:33" x14ac:dyDescent="0.2">
      <c r="A417" s="3"/>
      <c r="B417" s="4"/>
      <c r="C417" s="254"/>
      <c r="D417" s="6"/>
      <c r="E417" s="3"/>
      <c r="F417" s="3"/>
      <c r="G417" s="3"/>
      <c r="H417" s="3"/>
      <c r="I417" s="3"/>
      <c r="J417" s="3"/>
      <c r="K417" s="3"/>
      <c r="L417" s="3"/>
      <c r="M417" s="3"/>
      <c r="N417" s="3"/>
      <c r="O417" s="3"/>
      <c r="P417" s="3"/>
      <c r="Q417" s="3"/>
      <c r="R417" s="3"/>
      <c r="S417" s="3"/>
      <c r="T417" s="3"/>
      <c r="U417" s="3"/>
      <c r="V417" s="3"/>
      <c r="W417" s="3"/>
      <c r="X417" s="3"/>
      <c r="AE417">
        <v>15</v>
      </c>
      <c r="AF417">
        <v>21</v>
      </c>
      <c r="AG417" t="s">
        <v>125</v>
      </c>
    </row>
    <row r="418" spans="1:33" x14ac:dyDescent="0.2">
      <c r="A418" s="214"/>
      <c r="B418" s="215" t="s">
        <v>29</v>
      </c>
      <c r="C418" s="255"/>
      <c r="D418" s="216"/>
      <c r="E418" s="217"/>
      <c r="F418" s="217"/>
      <c r="G418" s="245">
        <f>G8+G28+G87+G99+G264+G298+G309+G336+G342+G347+G364+G393</f>
        <v>4465900.3199999994</v>
      </c>
      <c r="H418" s="3"/>
      <c r="I418" s="3"/>
      <c r="J418" s="3"/>
      <c r="K418" s="3"/>
      <c r="L418" s="3"/>
      <c r="M418" s="3"/>
      <c r="N418" s="3"/>
      <c r="O418" s="3"/>
      <c r="P418" s="3"/>
      <c r="Q418" s="3"/>
      <c r="R418" s="3"/>
      <c r="S418" s="3"/>
      <c r="T418" s="3"/>
      <c r="U418" s="3"/>
      <c r="V418" s="3"/>
      <c r="W418" s="3"/>
      <c r="X418" s="3"/>
      <c r="AE418">
        <f>SUMIF(L7:L416,AE417,G7:G416)</f>
        <v>0</v>
      </c>
      <c r="AF418">
        <f>SUMIF(L7:L416,AF417,G7:G416)</f>
        <v>4465900.3200000012</v>
      </c>
      <c r="AG418" t="s">
        <v>198</v>
      </c>
    </row>
    <row r="419" spans="1:33" x14ac:dyDescent="0.2">
      <c r="C419" s="256"/>
      <c r="D419" s="10"/>
      <c r="AG419" t="s">
        <v>199</v>
      </c>
    </row>
    <row r="420" spans="1:33" x14ac:dyDescent="0.2">
      <c r="D420" s="10"/>
    </row>
    <row r="421" spans="1:33" x14ac:dyDescent="0.2">
      <c r="D421" s="10"/>
    </row>
    <row r="422" spans="1:33" x14ac:dyDescent="0.2">
      <c r="D422" s="10"/>
    </row>
    <row r="423" spans="1:33" x14ac:dyDescent="0.2">
      <c r="D423" s="10"/>
    </row>
    <row r="424" spans="1:33" x14ac:dyDescent="0.2">
      <c r="D424" s="10"/>
    </row>
    <row r="425" spans="1:33" x14ac:dyDescent="0.2">
      <c r="D425" s="10"/>
    </row>
    <row r="426" spans="1:33" x14ac:dyDescent="0.2">
      <c r="D426" s="10"/>
    </row>
    <row r="427" spans="1:33" x14ac:dyDescent="0.2">
      <c r="D427" s="10"/>
    </row>
    <row r="428" spans="1:33" x14ac:dyDescent="0.2">
      <c r="D428" s="10"/>
    </row>
    <row r="429" spans="1:33" x14ac:dyDescent="0.2">
      <c r="D429" s="10"/>
    </row>
    <row r="430" spans="1:33" x14ac:dyDescent="0.2">
      <c r="D430" s="10"/>
    </row>
    <row r="431" spans="1:33" x14ac:dyDescent="0.2">
      <c r="D431" s="10"/>
    </row>
    <row r="432" spans="1:33"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9FA1" sheet="1"/>
  <mergeCells count="113">
    <mergeCell ref="C404:G404"/>
    <mergeCell ref="C406:G406"/>
    <mergeCell ref="C410:G410"/>
    <mergeCell ref="C412:G412"/>
    <mergeCell ref="C416:G416"/>
    <mergeCell ref="C386:G386"/>
    <mergeCell ref="C388:G388"/>
    <mergeCell ref="C390:G390"/>
    <mergeCell ref="C392:G392"/>
    <mergeCell ref="C395:G395"/>
    <mergeCell ref="C399:G399"/>
    <mergeCell ref="C374:G374"/>
    <mergeCell ref="C376:G376"/>
    <mergeCell ref="C378:G378"/>
    <mergeCell ref="C380:G380"/>
    <mergeCell ref="C382:G382"/>
    <mergeCell ref="C384:G384"/>
    <mergeCell ref="C361:G361"/>
    <mergeCell ref="C363:G363"/>
    <mergeCell ref="C366:G366"/>
    <mergeCell ref="C368:G368"/>
    <mergeCell ref="C370:G370"/>
    <mergeCell ref="C372:G372"/>
    <mergeCell ref="C349:G349"/>
    <mergeCell ref="C351:G351"/>
    <mergeCell ref="C353:G353"/>
    <mergeCell ref="C355:G355"/>
    <mergeCell ref="C357:G357"/>
    <mergeCell ref="C359:G359"/>
    <mergeCell ref="C320:G320"/>
    <mergeCell ref="C324:G324"/>
    <mergeCell ref="C335:G335"/>
    <mergeCell ref="C341:G341"/>
    <mergeCell ref="C344:G344"/>
    <mergeCell ref="C346:G346"/>
    <mergeCell ref="C302:G302"/>
    <mergeCell ref="C304:G304"/>
    <mergeCell ref="C306:G306"/>
    <mergeCell ref="C308:G308"/>
    <mergeCell ref="C311:G311"/>
    <mergeCell ref="C316:G316"/>
    <mergeCell ref="C286:G286"/>
    <mergeCell ref="C287:G287"/>
    <mergeCell ref="C288:G288"/>
    <mergeCell ref="C292:G292"/>
    <mergeCell ref="C297:G297"/>
    <mergeCell ref="C300:G300"/>
    <mergeCell ref="C266:G266"/>
    <mergeCell ref="C274:G274"/>
    <mergeCell ref="C276:G276"/>
    <mergeCell ref="C282:G282"/>
    <mergeCell ref="C284:G284"/>
    <mergeCell ref="C285:G285"/>
    <mergeCell ref="C234:G234"/>
    <mergeCell ref="C240:G240"/>
    <mergeCell ref="C245:G245"/>
    <mergeCell ref="C250:G250"/>
    <mergeCell ref="C255:G255"/>
    <mergeCell ref="C263:G263"/>
    <mergeCell ref="C206:G206"/>
    <mergeCell ref="C210:G210"/>
    <mergeCell ref="C214:G214"/>
    <mergeCell ref="C219:G219"/>
    <mergeCell ref="C224:G224"/>
    <mergeCell ref="C230:G230"/>
    <mergeCell ref="C177:G177"/>
    <mergeCell ref="C182:G182"/>
    <mergeCell ref="C187:G187"/>
    <mergeCell ref="C191:G191"/>
    <mergeCell ref="C197:G197"/>
    <mergeCell ref="C201:G201"/>
    <mergeCell ref="C154:G154"/>
    <mergeCell ref="C158:G158"/>
    <mergeCell ref="C162:G162"/>
    <mergeCell ref="C167:G167"/>
    <mergeCell ref="C169:G169"/>
    <mergeCell ref="C173:G173"/>
    <mergeCell ref="C130:G130"/>
    <mergeCell ref="C134:G134"/>
    <mergeCell ref="C138:G138"/>
    <mergeCell ref="C142:G142"/>
    <mergeCell ref="C146:G146"/>
    <mergeCell ref="C150:G150"/>
    <mergeCell ref="C104:G104"/>
    <mergeCell ref="C108:G108"/>
    <mergeCell ref="C112:G112"/>
    <mergeCell ref="C116:G116"/>
    <mergeCell ref="C120:G120"/>
    <mergeCell ref="C125:G125"/>
    <mergeCell ref="C68:G68"/>
    <mergeCell ref="C74:G74"/>
    <mergeCell ref="C81:G81"/>
    <mergeCell ref="C86:G86"/>
    <mergeCell ref="C94:G94"/>
    <mergeCell ref="C98:G98"/>
    <mergeCell ref="C48:G48"/>
    <mergeCell ref="C50:G50"/>
    <mergeCell ref="C53:G53"/>
    <mergeCell ref="C55:G55"/>
    <mergeCell ref="C63:G63"/>
    <mergeCell ref="C65:G65"/>
    <mergeCell ref="C31:G31"/>
    <mergeCell ref="C32:G32"/>
    <mergeCell ref="C33:G33"/>
    <mergeCell ref="C34:G34"/>
    <mergeCell ref="C38:G38"/>
    <mergeCell ref="C40:G40"/>
    <mergeCell ref="A1:G1"/>
    <mergeCell ref="C2:G2"/>
    <mergeCell ref="C3:G3"/>
    <mergeCell ref="C4:G4"/>
    <mergeCell ref="C27:G27"/>
    <mergeCell ref="C30:G3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83"/>
  <sheetViews>
    <sheetView showGridLines="0" topLeftCell="B18" zoomScaleNormal="100" zoomScaleSheetLayoutView="75" workbookViewId="0">
      <selection activeCell="A28" sqref="A28"/>
    </sheetView>
  </sheetViews>
  <sheetFormatPr defaultColWidth="9" defaultRowHeight="12.75" x14ac:dyDescent="0.2"/>
  <cols>
    <col min="1" max="1" width="8.42578125" hidden="1" customWidth="1"/>
    <col min="2" max="2" width="13.42578125" customWidth="1"/>
    <col min="3" max="3" width="7.42578125" style="51" customWidth="1"/>
    <col min="4" max="4" width="13" style="51" customWidth="1"/>
    <col min="5" max="5" width="9.7109375" style="51"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4" t="s">
        <v>41</v>
      </c>
      <c r="C1" s="75"/>
      <c r="D1" s="75"/>
      <c r="E1" s="75"/>
      <c r="F1" s="75"/>
      <c r="G1" s="75"/>
      <c r="H1" s="75"/>
      <c r="I1" s="75"/>
      <c r="J1" s="76"/>
    </row>
    <row r="2" spans="1:15" ht="36" customHeight="1" x14ac:dyDescent="0.2">
      <c r="A2" s="2"/>
      <c r="B2" s="105" t="s">
        <v>22</v>
      </c>
      <c r="C2" s="106"/>
      <c r="D2" s="107" t="s">
        <v>43</v>
      </c>
      <c r="E2" s="108" t="s">
        <v>44</v>
      </c>
      <c r="F2" s="109"/>
      <c r="G2" s="109"/>
      <c r="H2" s="109"/>
      <c r="I2" s="109"/>
      <c r="J2" s="110"/>
      <c r="O2" s="1"/>
    </row>
    <row r="3" spans="1:15" ht="27" hidden="1" customHeight="1" x14ac:dyDescent="0.2">
      <c r="A3" s="2"/>
      <c r="B3" s="111"/>
      <c r="C3" s="106"/>
      <c r="D3" s="112"/>
      <c r="E3" s="113"/>
      <c r="F3" s="114"/>
      <c r="G3" s="114"/>
      <c r="H3" s="114"/>
      <c r="I3" s="114"/>
      <c r="J3" s="115"/>
    </row>
    <row r="4" spans="1:15" ht="23.25" customHeight="1" x14ac:dyDescent="0.2">
      <c r="A4" s="2"/>
      <c r="B4" s="116"/>
      <c r="C4" s="117"/>
      <c r="D4" s="118"/>
      <c r="E4" s="119"/>
      <c r="F4" s="119"/>
      <c r="G4" s="119"/>
      <c r="H4" s="119"/>
      <c r="I4" s="119"/>
      <c r="J4" s="120"/>
    </row>
    <row r="5" spans="1:15" ht="24" customHeight="1" x14ac:dyDescent="0.2">
      <c r="A5" s="2"/>
      <c r="B5" s="31" t="s">
        <v>42</v>
      </c>
      <c r="D5" s="121" t="s">
        <v>45</v>
      </c>
      <c r="E5" s="88"/>
      <c r="F5" s="88"/>
      <c r="G5" s="88"/>
      <c r="H5" s="18" t="s">
        <v>40</v>
      </c>
      <c r="I5" s="125" t="s">
        <v>49</v>
      </c>
      <c r="J5" s="8"/>
    </row>
    <row r="6" spans="1:15" ht="15.75" customHeight="1" x14ac:dyDescent="0.2">
      <c r="A6" s="2"/>
      <c r="B6" s="28"/>
      <c r="C6" s="53"/>
      <c r="D6" s="122" t="s">
        <v>46</v>
      </c>
      <c r="E6" s="89"/>
      <c r="F6" s="89"/>
      <c r="G6" s="89"/>
      <c r="H6" s="18" t="s">
        <v>34</v>
      </c>
      <c r="I6" s="22"/>
      <c r="J6" s="8"/>
    </row>
    <row r="7" spans="1:15" ht="15.75" customHeight="1" x14ac:dyDescent="0.2">
      <c r="A7" s="2"/>
      <c r="B7" s="29"/>
      <c r="C7" s="54"/>
      <c r="D7" s="124" t="s">
        <v>48</v>
      </c>
      <c r="E7" s="123" t="s">
        <v>47</v>
      </c>
      <c r="F7" s="90"/>
      <c r="G7" s="90"/>
      <c r="H7" s="24"/>
      <c r="I7" s="23"/>
      <c r="J7" s="34"/>
    </row>
    <row r="8" spans="1:15" ht="24" hidden="1" customHeight="1" x14ac:dyDescent="0.2">
      <c r="A8" s="2"/>
      <c r="B8" s="31" t="s">
        <v>20</v>
      </c>
      <c r="D8" s="126" t="s">
        <v>50</v>
      </c>
      <c r="H8" s="18" t="s">
        <v>40</v>
      </c>
      <c r="I8" s="125" t="s">
        <v>54</v>
      </c>
      <c r="J8" s="8"/>
    </row>
    <row r="9" spans="1:15" ht="15.75" hidden="1" customHeight="1" x14ac:dyDescent="0.2">
      <c r="A9" s="2"/>
      <c r="B9" s="2"/>
      <c r="D9" s="126" t="s">
        <v>51</v>
      </c>
      <c r="H9" s="18" t="s">
        <v>34</v>
      </c>
      <c r="I9" s="22"/>
      <c r="J9" s="8"/>
    </row>
    <row r="10" spans="1:15" ht="15.75" hidden="1" customHeight="1" x14ac:dyDescent="0.2">
      <c r="A10" s="2"/>
      <c r="B10" s="35"/>
      <c r="C10" s="54"/>
      <c r="D10" s="124" t="s">
        <v>53</v>
      </c>
      <c r="E10" s="127" t="s">
        <v>52</v>
      </c>
      <c r="F10" s="24"/>
      <c r="G10" s="14"/>
      <c r="H10" s="14"/>
      <c r="I10" s="36"/>
      <c r="J10" s="34"/>
    </row>
    <row r="11" spans="1:15" ht="24" customHeight="1" x14ac:dyDescent="0.2">
      <c r="A11" s="2"/>
      <c r="B11" s="31" t="s">
        <v>19</v>
      </c>
      <c r="D11" s="128"/>
      <c r="E11" s="128"/>
      <c r="F11" s="128"/>
      <c r="G11" s="128"/>
      <c r="H11" s="18" t="s">
        <v>40</v>
      </c>
      <c r="I11" s="133"/>
      <c r="J11" s="8"/>
    </row>
    <row r="12" spans="1:15" ht="15.75" customHeight="1" x14ac:dyDescent="0.2">
      <c r="A12" s="2"/>
      <c r="B12" s="28"/>
      <c r="C12" s="53"/>
      <c r="D12" s="129"/>
      <c r="E12" s="129"/>
      <c r="F12" s="129"/>
      <c r="G12" s="129"/>
      <c r="H12" s="18" t="s">
        <v>34</v>
      </c>
      <c r="I12" s="133"/>
      <c r="J12" s="8"/>
    </row>
    <row r="13" spans="1:15" ht="15.75" customHeight="1" x14ac:dyDescent="0.2">
      <c r="A13" s="2"/>
      <c r="B13" s="29"/>
      <c r="C13" s="54"/>
      <c r="D13" s="132"/>
      <c r="E13" s="130"/>
      <c r="F13" s="131"/>
      <c r="G13" s="131"/>
      <c r="H13" s="19"/>
      <c r="I13" s="23"/>
      <c r="J13" s="34"/>
    </row>
    <row r="14" spans="1:15" ht="24" customHeight="1" x14ac:dyDescent="0.2">
      <c r="A14" s="2"/>
      <c r="B14" s="43" t="s">
        <v>21</v>
      </c>
      <c r="C14" s="55"/>
      <c r="D14" s="56"/>
      <c r="E14" s="57"/>
      <c r="F14" s="44"/>
      <c r="G14" s="44"/>
      <c r="H14" s="45"/>
      <c r="I14" s="44"/>
      <c r="J14" s="46"/>
    </row>
    <row r="15" spans="1:15" ht="32.25" customHeight="1" x14ac:dyDescent="0.2">
      <c r="A15" s="2"/>
      <c r="B15" s="35" t="s">
        <v>32</v>
      </c>
      <c r="C15" s="58"/>
      <c r="D15" s="52"/>
      <c r="E15" s="83"/>
      <c r="F15" s="83"/>
      <c r="G15" s="84"/>
      <c r="H15" s="84"/>
      <c r="I15" s="84" t="s">
        <v>29</v>
      </c>
      <c r="J15" s="85"/>
    </row>
    <row r="16" spans="1:15" ht="23.25" customHeight="1" x14ac:dyDescent="0.2">
      <c r="A16" s="195" t="s">
        <v>24</v>
      </c>
      <c r="B16" s="38" t="s">
        <v>24</v>
      </c>
      <c r="C16" s="59"/>
      <c r="D16" s="60"/>
      <c r="E16" s="80"/>
      <c r="F16" s="81"/>
      <c r="G16" s="80"/>
      <c r="H16" s="81"/>
      <c r="I16" s="80">
        <f>SUMIF(F62:F79,A16,I62:I79)+SUMIF(F62:F79,"PSU",I62:I79)</f>
        <v>17197675.870000001</v>
      </c>
      <c r="J16" s="82"/>
    </row>
    <row r="17" spans="1:10" ht="23.25" customHeight="1" x14ac:dyDescent="0.2">
      <c r="A17" s="195" t="s">
        <v>25</v>
      </c>
      <c r="B17" s="38" t="s">
        <v>25</v>
      </c>
      <c r="C17" s="59"/>
      <c r="D17" s="60"/>
      <c r="E17" s="80"/>
      <c r="F17" s="81"/>
      <c r="G17" s="80"/>
      <c r="H17" s="81"/>
      <c r="I17" s="80">
        <f>SUMIF(F62:F79,A17,I62:I79)</f>
        <v>0</v>
      </c>
      <c r="J17" s="82"/>
    </row>
    <row r="18" spans="1:10" ht="23.25" customHeight="1" x14ac:dyDescent="0.2">
      <c r="A18" s="195" t="s">
        <v>26</v>
      </c>
      <c r="B18" s="38" t="s">
        <v>26</v>
      </c>
      <c r="C18" s="59"/>
      <c r="D18" s="60"/>
      <c r="E18" s="80"/>
      <c r="F18" s="81"/>
      <c r="G18" s="80"/>
      <c r="H18" s="81"/>
      <c r="I18" s="80">
        <f>SUMIF(F62:F79,A18,I62:I79)</f>
        <v>0</v>
      </c>
      <c r="J18" s="82"/>
    </row>
    <row r="19" spans="1:10" ht="23.25" customHeight="1" x14ac:dyDescent="0.2">
      <c r="A19" s="195" t="s">
        <v>109</v>
      </c>
      <c r="B19" s="38" t="s">
        <v>27</v>
      </c>
      <c r="C19" s="59"/>
      <c r="D19" s="60"/>
      <c r="E19" s="80"/>
      <c r="F19" s="81"/>
      <c r="G19" s="80"/>
      <c r="H19" s="81"/>
      <c r="I19" s="80">
        <f>SUMIF(F62:F79,A19,I62:I79)</f>
        <v>159707.29</v>
      </c>
      <c r="J19" s="82"/>
    </row>
    <row r="20" spans="1:10" ht="23.25" customHeight="1" x14ac:dyDescent="0.2">
      <c r="A20" s="195" t="s">
        <v>110</v>
      </c>
      <c r="B20" s="38" t="s">
        <v>28</v>
      </c>
      <c r="C20" s="59"/>
      <c r="D20" s="60"/>
      <c r="E20" s="80"/>
      <c r="F20" s="81"/>
      <c r="G20" s="80"/>
      <c r="H20" s="81"/>
      <c r="I20" s="80">
        <f>SUMIF(F62:F79,A20,I62:I79)</f>
        <v>95725.84</v>
      </c>
      <c r="J20" s="82"/>
    </row>
    <row r="21" spans="1:10" ht="23.25" customHeight="1" x14ac:dyDescent="0.2">
      <c r="A21" s="2"/>
      <c r="B21" s="48" t="s">
        <v>29</v>
      </c>
      <c r="C21" s="61"/>
      <c r="D21" s="62"/>
      <c r="E21" s="86"/>
      <c r="F21" s="87"/>
      <c r="G21" s="86"/>
      <c r="H21" s="87"/>
      <c r="I21" s="86">
        <f>SUM(I16:J20)</f>
        <v>17453109</v>
      </c>
      <c r="J21" s="96"/>
    </row>
    <row r="22" spans="1:10" ht="33" customHeight="1" x14ac:dyDescent="0.2">
      <c r="A22" s="2"/>
      <c r="B22" s="42" t="s">
        <v>33</v>
      </c>
      <c r="C22" s="59"/>
      <c r="D22" s="60"/>
      <c r="E22" s="63"/>
      <c r="F22" s="39"/>
      <c r="G22" s="33"/>
      <c r="H22" s="33"/>
      <c r="I22" s="33"/>
      <c r="J22" s="40"/>
    </row>
    <row r="23" spans="1:10" ht="23.25" customHeight="1" x14ac:dyDescent="0.2">
      <c r="A23" s="2">
        <f>ZakladDPHSni*SazbaDPH1/100</f>
        <v>0</v>
      </c>
      <c r="B23" s="38" t="s">
        <v>12</v>
      </c>
      <c r="C23" s="59"/>
      <c r="D23" s="60"/>
      <c r="E23" s="64">
        <v>15</v>
      </c>
      <c r="F23" s="39" t="s">
        <v>0</v>
      </c>
      <c r="G23" s="94">
        <f>ZakladDPHSniVypocet</f>
        <v>0</v>
      </c>
      <c r="H23" s="95"/>
      <c r="I23" s="95"/>
      <c r="J23" s="40" t="str">
        <f t="shared" ref="J23:J28" si="0">Mena</f>
        <v>CZK</v>
      </c>
    </row>
    <row r="24" spans="1:10" ht="23.25" customHeight="1" x14ac:dyDescent="0.2">
      <c r="A24" s="2">
        <f>(A23-INT(A23))*100</f>
        <v>0</v>
      </c>
      <c r="B24" s="38" t="s">
        <v>13</v>
      </c>
      <c r="C24" s="59"/>
      <c r="D24" s="60"/>
      <c r="E24" s="64">
        <f>SazbaDPH1</f>
        <v>15</v>
      </c>
      <c r="F24" s="39" t="s">
        <v>0</v>
      </c>
      <c r="G24" s="92">
        <f>IF(A24&gt;50, ROUNDUP(A23, 0), ROUNDDOWN(A23, 0))</f>
        <v>0</v>
      </c>
      <c r="H24" s="93"/>
      <c r="I24" s="93"/>
      <c r="J24" s="40" t="str">
        <f t="shared" si="0"/>
        <v>CZK</v>
      </c>
    </row>
    <row r="25" spans="1:10" ht="23.25" customHeight="1" x14ac:dyDescent="0.2">
      <c r="A25" s="2">
        <f>ZakladDPHZakl*SazbaDPH2/100</f>
        <v>3665152.8900000006</v>
      </c>
      <c r="B25" s="38" t="s">
        <v>14</v>
      </c>
      <c r="C25" s="59"/>
      <c r="D25" s="60"/>
      <c r="E25" s="64">
        <v>21</v>
      </c>
      <c r="F25" s="39" t="s">
        <v>0</v>
      </c>
      <c r="G25" s="94">
        <f>ZakladDPHZaklVypocet</f>
        <v>17453109.000000004</v>
      </c>
      <c r="H25" s="95"/>
      <c r="I25" s="95"/>
      <c r="J25" s="40" t="str">
        <f t="shared" si="0"/>
        <v>CZK</v>
      </c>
    </row>
    <row r="26" spans="1:10" ht="23.25" customHeight="1" x14ac:dyDescent="0.2">
      <c r="A26" s="2">
        <f>(A25-INT(A25))*100</f>
        <v>89.000000059604645</v>
      </c>
      <c r="B26" s="32" t="s">
        <v>15</v>
      </c>
      <c r="C26" s="65"/>
      <c r="D26" s="52"/>
      <c r="E26" s="66">
        <f>SazbaDPH2</f>
        <v>21</v>
      </c>
      <c r="F26" s="30" t="s">
        <v>0</v>
      </c>
      <c r="G26" s="77">
        <f>IF(A26&gt;50, ROUNDUP(A25, 0), ROUNDDOWN(A25, 0))</f>
        <v>3665153</v>
      </c>
      <c r="H26" s="78"/>
      <c r="I26" s="78"/>
      <c r="J26" s="37" t="str">
        <f t="shared" si="0"/>
        <v>CZK</v>
      </c>
    </row>
    <row r="27" spans="1:10" ht="23.25" customHeight="1" thickBot="1" x14ac:dyDescent="0.25">
      <c r="A27" s="2">
        <f>ZakladDPHSni+DPHSni+ZakladDPHZakl+DPHZakl</f>
        <v>21118262.000000004</v>
      </c>
      <c r="B27" s="31" t="s">
        <v>4</v>
      </c>
      <c r="C27" s="67"/>
      <c r="D27" s="68"/>
      <c r="E27" s="67"/>
      <c r="F27" s="16"/>
      <c r="G27" s="79">
        <f>CenaCelkem-(ZakladDPHSni+DPHSni+ZakladDPHZakl+DPHZakl)</f>
        <v>0</v>
      </c>
      <c r="H27" s="79"/>
      <c r="I27" s="79"/>
      <c r="J27" s="41" t="str">
        <f t="shared" si="0"/>
        <v>CZK</v>
      </c>
    </row>
    <row r="28" spans="1:10" ht="27.75" hidden="1" customHeight="1" thickBot="1" x14ac:dyDescent="0.25">
      <c r="A28" s="2"/>
      <c r="B28" s="165" t="s">
        <v>23</v>
      </c>
      <c r="C28" s="166"/>
      <c r="D28" s="166"/>
      <c r="E28" s="167"/>
      <c r="F28" s="168"/>
      <c r="G28" s="169">
        <f>ZakladDPHSniVypocet+ZakladDPHZaklVypocet</f>
        <v>17453109.000000004</v>
      </c>
      <c r="H28" s="170"/>
      <c r="I28" s="170"/>
      <c r="J28" s="171" t="str">
        <f t="shared" si="0"/>
        <v>CZK</v>
      </c>
    </row>
    <row r="29" spans="1:10" ht="27.75" customHeight="1" thickBot="1" x14ac:dyDescent="0.25">
      <c r="A29" s="2">
        <f>(A27-INT(A27))*100</f>
        <v>3.7252902984619141E-7</v>
      </c>
      <c r="B29" s="165" t="s">
        <v>35</v>
      </c>
      <c r="C29" s="172"/>
      <c r="D29" s="172"/>
      <c r="E29" s="172"/>
      <c r="F29" s="173"/>
      <c r="G29" s="169">
        <f>IF(A29&gt;50, ROUNDUP(A27, 0), ROUNDDOWN(A27, 0))</f>
        <v>21118262</v>
      </c>
      <c r="H29" s="169"/>
      <c r="I29" s="169"/>
      <c r="J29" s="174" t="s">
        <v>74</v>
      </c>
    </row>
    <row r="30" spans="1:10" ht="12.75" customHeight="1" x14ac:dyDescent="0.2">
      <c r="A30" s="2"/>
      <c r="B30" s="2"/>
      <c r="J30" s="9"/>
    </row>
    <row r="31" spans="1:10" ht="30" customHeight="1" x14ac:dyDescent="0.2">
      <c r="A31" s="2"/>
      <c r="B31" s="2"/>
      <c r="J31" s="9"/>
    </row>
    <row r="32" spans="1:10" ht="18.75" customHeight="1" x14ac:dyDescent="0.2">
      <c r="A32" s="2"/>
      <c r="B32" s="17"/>
      <c r="C32" s="69" t="s">
        <v>11</v>
      </c>
      <c r="D32" s="70"/>
      <c r="E32" s="70"/>
      <c r="F32" s="15" t="s">
        <v>10</v>
      </c>
      <c r="G32" s="26"/>
      <c r="H32" s="27"/>
      <c r="I32" s="26"/>
      <c r="J32" s="9"/>
    </row>
    <row r="33" spans="1:10" ht="47.25" customHeight="1" x14ac:dyDescent="0.2">
      <c r="A33" s="2"/>
      <c r="B33" s="2"/>
      <c r="J33" s="9"/>
    </row>
    <row r="34" spans="1:10" s="21" customFormat="1" ht="18.75" customHeight="1" x14ac:dyDescent="0.2">
      <c r="A34" s="20"/>
      <c r="B34" s="20"/>
      <c r="C34" s="71"/>
      <c r="D34" s="97"/>
      <c r="E34" s="98"/>
      <c r="G34" s="99"/>
      <c r="H34" s="100"/>
      <c r="I34" s="100"/>
      <c r="J34" s="25"/>
    </row>
    <row r="35" spans="1:10" ht="12.75" customHeight="1" x14ac:dyDescent="0.2">
      <c r="A35" s="2"/>
      <c r="B35" s="2"/>
      <c r="D35" s="91" t="s">
        <v>2</v>
      </c>
      <c r="E35" s="91"/>
      <c r="H35" s="10" t="s">
        <v>3</v>
      </c>
      <c r="J35" s="9"/>
    </row>
    <row r="36" spans="1:10" ht="13.5" customHeight="1" thickBot="1" x14ac:dyDescent="0.25">
      <c r="A36" s="11"/>
      <c r="B36" s="11"/>
      <c r="C36" s="72"/>
      <c r="D36" s="72"/>
      <c r="E36" s="72"/>
      <c r="F36" s="12"/>
      <c r="G36" s="12"/>
      <c r="H36" s="12"/>
      <c r="I36" s="12"/>
      <c r="J36" s="13"/>
    </row>
    <row r="37" spans="1:10" ht="27" customHeight="1" x14ac:dyDescent="0.2">
      <c r="B37" s="137" t="s">
        <v>16</v>
      </c>
      <c r="C37" s="138"/>
      <c r="D37" s="138"/>
      <c r="E37" s="138"/>
      <c r="F37" s="139"/>
      <c r="G37" s="139"/>
      <c r="H37" s="139"/>
      <c r="I37" s="139"/>
      <c r="J37" s="140"/>
    </row>
    <row r="38" spans="1:10" ht="25.5" customHeight="1" x14ac:dyDescent="0.2">
      <c r="A38" s="136" t="s">
        <v>37</v>
      </c>
      <c r="B38" s="141" t="s">
        <v>17</v>
      </c>
      <c r="C38" s="142" t="s">
        <v>5</v>
      </c>
      <c r="D38" s="142"/>
      <c r="E38" s="142"/>
      <c r="F38" s="143" t="str">
        <f>B23</f>
        <v>Základ pro sníženou DPH</v>
      </c>
      <c r="G38" s="143" t="str">
        <f>B25</f>
        <v>Základ pro základní DPH</v>
      </c>
      <c r="H38" s="144" t="s">
        <v>18</v>
      </c>
      <c r="I38" s="144" t="s">
        <v>1</v>
      </c>
      <c r="J38" s="145" t="s">
        <v>0</v>
      </c>
    </row>
    <row r="39" spans="1:10" ht="25.5" hidden="1" customHeight="1" x14ac:dyDescent="0.2">
      <c r="A39" s="136">
        <v>1</v>
      </c>
      <c r="B39" s="146" t="s">
        <v>55</v>
      </c>
      <c r="C39" s="147"/>
      <c r="D39" s="147"/>
      <c r="E39" s="147"/>
      <c r="F39" s="148">
        <f>'00 00 Naklady'!AE64+'01 01 Pol'!AE131+'02 02 Pol'!AE120+'03 03 Pol'!AE215+'04 04 Pol'!AE308+'05 05 Pol'!AE45+'06 06 Pol'!AE418</f>
        <v>0</v>
      </c>
      <c r="G39" s="149">
        <f>'00 00 Naklady'!AF64+'01 01 Pol'!AF131+'02 02 Pol'!AF120+'03 03 Pol'!AF215+'04 04 Pol'!AF308+'05 05 Pol'!AF45+'06 06 Pol'!AF418</f>
        <v>17453109.000000004</v>
      </c>
      <c r="H39" s="150">
        <f>(F39*SazbaDPH1/100)+(G39*SazbaDPH2/100)</f>
        <v>3665152.8900000006</v>
      </c>
      <c r="I39" s="150">
        <f>F39+G39+H39</f>
        <v>21118261.890000004</v>
      </c>
      <c r="J39" s="151">
        <f>IF(CenaCelkemVypocet=0,"",I39/CenaCelkemVypocet*100)</f>
        <v>100</v>
      </c>
    </row>
    <row r="40" spans="1:10" ht="25.5" customHeight="1" x14ac:dyDescent="0.2">
      <c r="A40" s="136">
        <v>2</v>
      </c>
      <c r="B40" s="152"/>
      <c r="C40" s="153" t="s">
        <v>56</v>
      </c>
      <c r="D40" s="153"/>
      <c r="E40" s="153"/>
      <c r="F40" s="154">
        <f>'00 00 Naklady'!AE64</f>
        <v>0</v>
      </c>
      <c r="G40" s="155">
        <f>'00 00 Naklady'!AF64</f>
        <v>255433.13</v>
      </c>
      <c r="H40" s="155">
        <f>(F40*SazbaDPH1/100)+(G40*SazbaDPH2/100)</f>
        <v>53640.957300000002</v>
      </c>
      <c r="I40" s="155">
        <f>F40+G40+H40</f>
        <v>309074.08730000001</v>
      </c>
      <c r="J40" s="156">
        <f>IF(CenaCelkemVypocet=0,"",I40/CenaCelkemVypocet*100)</f>
        <v>1.4635394186789297</v>
      </c>
    </row>
    <row r="41" spans="1:10" ht="25.5" customHeight="1" x14ac:dyDescent="0.2">
      <c r="A41" s="136">
        <v>3</v>
      </c>
      <c r="B41" s="157" t="s">
        <v>57</v>
      </c>
      <c r="C41" s="147" t="s">
        <v>58</v>
      </c>
      <c r="D41" s="147"/>
      <c r="E41" s="147"/>
      <c r="F41" s="158">
        <f>'00 00 Naklady'!AE64</f>
        <v>0</v>
      </c>
      <c r="G41" s="150">
        <f>'00 00 Naklady'!AF64</f>
        <v>255433.13</v>
      </c>
      <c r="H41" s="150">
        <f>(F41*SazbaDPH1/100)+(G41*SazbaDPH2/100)</f>
        <v>53640.957300000002</v>
      </c>
      <c r="I41" s="150">
        <f>F41+G41+H41</f>
        <v>309074.08730000001</v>
      </c>
      <c r="J41" s="151">
        <f>IF(CenaCelkemVypocet=0,"",I41/CenaCelkemVypocet*100)</f>
        <v>1.4635394186789297</v>
      </c>
    </row>
    <row r="42" spans="1:10" ht="25.5" customHeight="1" x14ac:dyDescent="0.2">
      <c r="A42" s="136">
        <v>2</v>
      </c>
      <c r="B42" s="152"/>
      <c r="C42" s="153" t="s">
        <v>59</v>
      </c>
      <c r="D42" s="153"/>
      <c r="E42" s="153"/>
      <c r="F42" s="154"/>
      <c r="G42" s="155"/>
      <c r="H42" s="155">
        <f>(F42*SazbaDPH1/100)+(G42*SazbaDPH2/100)</f>
        <v>0</v>
      </c>
      <c r="I42" s="155">
        <f>F42+G42+H42</f>
        <v>0</v>
      </c>
      <c r="J42" s="156">
        <f>IF(CenaCelkemVypocet=0,"",I42/CenaCelkemVypocet*100)</f>
        <v>0</v>
      </c>
    </row>
    <row r="43" spans="1:10" ht="25.5" customHeight="1" x14ac:dyDescent="0.2">
      <c r="A43" s="136">
        <v>2</v>
      </c>
      <c r="B43" s="152" t="s">
        <v>60</v>
      </c>
      <c r="C43" s="153" t="s">
        <v>61</v>
      </c>
      <c r="D43" s="153"/>
      <c r="E43" s="153"/>
      <c r="F43" s="154">
        <f>'01 01 Pol'!AE131</f>
        <v>0</v>
      </c>
      <c r="G43" s="155">
        <f>'01 01 Pol'!AF131</f>
        <v>9435935.9100000001</v>
      </c>
      <c r="H43" s="155">
        <f>(F43*SazbaDPH1/100)+(G43*SazbaDPH2/100)</f>
        <v>1981546.5411</v>
      </c>
      <c r="I43" s="155">
        <f>F43+G43+H43</f>
        <v>11417482.451099999</v>
      </c>
      <c r="J43" s="156">
        <f>IF(CenaCelkemVypocet=0,"",I43/CenaCelkemVypocet*100)</f>
        <v>54.064498823676608</v>
      </c>
    </row>
    <row r="44" spans="1:10" ht="25.5" customHeight="1" x14ac:dyDescent="0.2">
      <c r="A44" s="136">
        <v>3</v>
      </c>
      <c r="B44" s="157" t="s">
        <v>60</v>
      </c>
      <c r="C44" s="147" t="s">
        <v>61</v>
      </c>
      <c r="D44" s="147"/>
      <c r="E44" s="147"/>
      <c r="F44" s="158">
        <f>'01 01 Pol'!AE131</f>
        <v>0</v>
      </c>
      <c r="G44" s="150">
        <f>'01 01 Pol'!AF131</f>
        <v>9435935.9100000001</v>
      </c>
      <c r="H44" s="150">
        <f>(F44*SazbaDPH1/100)+(G44*SazbaDPH2/100)</f>
        <v>1981546.5411</v>
      </c>
      <c r="I44" s="150">
        <f>F44+G44+H44</f>
        <v>11417482.451099999</v>
      </c>
      <c r="J44" s="151">
        <f>IF(CenaCelkemVypocet=0,"",I44/CenaCelkemVypocet*100)</f>
        <v>54.064498823676608</v>
      </c>
    </row>
    <row r="45" spans="1:10" ht="25.5" customHeight="1" x14ac:dyDescent="0.2">
      <c r="A45" s="136">
        <v>2</v>
      </c>
      <c r="B45" s="152" t="s">
        <v>62</v>
      </c>
      <c r="C45" s="153" t="s">
        <v>63</v>
      </c>
      <c r="D45" s="153"/>
      <c r="E45" s="153"/>
      <c r="F45" s="154">
        <f>'02 02 Pol'!AE120</f>
        <v>0</v>
      </c>
      <c r="G45" s="155">
        <f>'02 02 Pol'!AF120</f>
        <v>1112684.79</v>
      </c>
      <c r="H45" s="155">
        <f>(F45*SazbaDPH1/100)+(G45*SazbaDPH2/100)</f>
        <v>233663.80590000001</v>
      </c>
      <c r="I45" s="155">
        <f>F45+G45+H45</f>
        <v>1346348.5959000001</v>
      </c>
      <c r="J45" s="156">
        <f>IF(CenaCelkemVypocet=0,"",I45/CenaCelkemVypocet*100)</f>
        <v>6.3752812751011856</v>
      </c>
    </row>
    <row r="46" spans="1:10" ht="25.5" customHeight="1" x14ac:dyDescent="0.2">
      <c r="A46" s="136">
        <v>3</v>
      </c>
      <c r="B46" s="157" t="s">
        <v>62</v>
      </c>
      <c r="C46" s="147" t="s">
        <v>63</v>
      </c>
      <c r="D46" s="147"/>
      <c r="E46" s="147"/>
      <c r="F46" s="158">
        <f>'02 02 Pol'!AE120</f>
        <v>0</v>
      </c>
      <c r="G46" s="150">
        <f>'02 02 Pol'!AF120</f>
        <v>1112684.79</v>
      </c>
      <c r="H46" s="150">
        <f>(F46*SazbaDPH1/100)+(G46*SazbaDPH2/100)</f>
        <v>233663.80590000001</v>
      </c>
      <c r="I46" s="150">
        <f>F46+G46+H46</f>
        <v>1346348.5959000001</v>
      </c>
      <c r="J46" s="151">
        <f>IF(CenaCelkemVypocet=0,"",I46/CenaCelkemVypocet*100)</f>
        <v>6.3752812751011856</v>
      </c>
    </row>
    <row r="47" spans="1:10" ht="25.5" customHeight="1" x14ac:dyDescent="0.2">
      <c r="A47" s="136">
        <v>2</v>
      </c>
      <c r="B47" s="152" t="s">
        <v>64</v>
      </c>
      <c r="C47" s="153" t="s">
        <v>65</v>
      </c>
      <c r="D47" s="153"/>
      <c r="E47" s="153"/>
      <c r="F47" s="154">
        <f>'03 03 Pol'!AE215</f>
        <v>0</v>
      </c>
      <c r="G47" s="155">
        <f>'03 03 Pol'!AF215</f>
        <v>816543.12999999989</v>
      </c>
      <c r="H47" s="155">
        <f>(F47*SazbaDPH1/100)+(G47*SazbaDPH2/100)</f>
        <v>171474.05729999996</v>
      </c>
      <c r="I47" s="155">
        <f>F47+G47+H47</f>
        <v>988017.18729999987</v>
      </c>
      <c r="J47" s="156">
        <f>IF(CenaCelkemVypocet=0,"",I47/CenaCelkemVypocet*100)</f>
        <v>4.6784967079504272</v>
      </c>
    </row>
    <row r="48" spans="1:10" ht="25.5" customHeight="1" x14ac:dyDescent="0.2">
      <c r="A48" s="136">
        <v>3</v>
      </c>
      <c r="B48" s="157" t="s">
        <v>64</v>
      </c>
      <c r="C48" s="147" t="s">
        <v>65</v>
      </c>
      <c r="D48" s="147"/>
      <c r="E48" s="147"/>
      <c r="F48" s="158">
        <f>'03 03 Pol'!AE215</f>
        <v>0</v>
      </c>
      <c r="G48" s="150">
        <f>'03 03 Pol'!AF215</f>
        <v>816543.12999999989</v>
      </c>
      <c r="H48" s="150">
        <f>(F48*SazbaDPH1/100)+(G48*SazbaDPH2/100)</f>
        <v>171474.05729999996</v>
      </c>
      <c r="I48" s="150">
        <f>F48+G48+H48</f>
        <v>988017.18729999987</v>
      </c>
      <c r="J48" s="151">
        <f>IF(CenaCelkemVypocet=0,"",I48/CenaCelkemVypocet*100)</f>
        <v>4.6784967079504272</v>
      </c>
    </row>
    <row r="49" spans="1:10" ht="25.5" customHeight="1" x14ac:dyDescent="0.2">
      <c r="A49" s="136">
        <v>2</v>
      </c>
      <c r="B49" s="152" t="s">
        <v>66</v>
      </c>
      <c r="C49" s="153" t="s">
        <v>67</v>
      </c>
      <c r="D49" s="153"/>
      <c r="E49" s="153"/>
      <c r="F49" s="154">
        <f>'04 04 Pol'!AE308</f>
        <v>0</v>
      </c>
      <c r="G49" s="155">
        <f>'04 04 Pol'!AF308</f>
        <v>1293191.72</v>
      </c>
      <c r="H49" s="155">
        <f>(F49*SazbaDPH1/100)+(G49*SazbaDPH2/100)</f>
        <v>271570.26120000001</v>
      </c>
      <c r="I49" s="155">
        <f>F49+G49+H49</f>
        <v>1564761.9812</v>
      </c>
      <c r="J49" s="156">
        <f>IF(CenaCelkemVypocet=0,"",I49/CenaCelkemVypocet*100)</f>
        <v>7.4095206762302341</v>
      </c>
    </row>
    <row r="50" spans="1:10" ht="25.5" customHeight="1" x14ac:dyDescent="0.2">
      <c r="A50" s="136">
        <v>3</v>
      </c>
      <c r="B50" s="157" t="s">
        <v>66</v>
      </c>
      <c r="C50" s="147" t="s">
        <v>67</v>
      </c>
      <c r="D50" s="147"/>
      <c r="E50" s="147"/>
      <c r="F50" s="158">
        <f>'04 04 Pol'!AE308</f>
        <v>0</v>
      </c>
      <c r="G50" s="150">
        <f>'04 04 Pol'!AF308</f>
        <v>1293191.72</v>
      </c>
      <c r="H50" s="150">
        <f>(F50*SazbaDPH1/100)+(G50*SazbaDPH2/100)</f>
        <v>271570.26120000001</v>
      </c>
      <c r="I50" s="150">
        <f>F50+G50+H50</f>
        <v>1564761.9812</v>
      </c>
      <c r="J50" s="151">
        <f>IF(CenaCelkemVypocet=0,"",I50/CenaCelkemVypocet*100)</f>
        <v>7.4095206762302341</v>
      </c>
    </row>
    <row r="51" spans="1:10" ht="25.5" customHeight="1" x14ac:dyDescent="0.2">
      <c r="A51" s="136">
        <v>2</v>
      </c>
      <c r="B51" s="152" t="s">
        <v>68</v>
      </c>
      <c r="C51" s="153" t="s">
        <v>69</v>
      </c>
      <c r="D51" s="153"/>
      <c r="E51" s="153"/>
      <c r="F51" s="154">
        <f>'05 05 Pol'!AE45</f>
        <v>0</v>
      </c>
      <c r="G51" s="155">
        <f>'05 05 Pol'!AF45</f>
        <v>73420</v>
      </c>
      <c r="H51" s="155">
        <f>(F51*SazbaDPH1/100)+(G51*SazbaDPH2/100)</f>
        <v>15418.2</v>
      </c>
      <c r="I51" s="155">
        <f>F51+G51+H51</f>
        <v>88838.2</v>
      </c>
      <c r="J51" s="156">
        <f>IF(CenaCelkemVypocet=0,"",I51/CenaCelkemVypocet*100)</f>
        <v>0.42067003649607637</v>
      </c>
    </row>
    <row r="52" spans="1:10" ht="25.5" customHeight="1" x14ac:dyDescent="0.2">
      <c r="A52" s="136">
        <v>3</v>
      </c>
      <c r="B52" s="157" t="s">
        <v>68</v>
      </c>
      <c r="C52" s="147" t="s">
        <v>70</v>
      </c>
      <c r="D52" s="147"/>
      <c r="E52" s="147"/>
      <c r="F52" s="158">
        <f>'05 05 Pol'!AE45</f>
        <v>0</v>
      </c>
      <c r="G52" s="150">
        <f>'05 05 Pol'!AF45</f>
        <v>73420</v>
      </c>
      <c r="H52" s="150">
        <f>(F52*SazbaDPH1/100)+(G52*SazbaDPH2/100)</f>
        <v>15418.2</v>
      </c>
      <c r="I52" s="150">
        <f>F52+G52+H52</f>
        <v>88838.2</v>
      </c>
      <c r="J52" s="151">
        <f>IF(CenaCelkemVypocet=0,"",I52/CenaCelkemVypocet*100)</f>
        <v>0.42067003649607637</v>
      </c>
    </row>
    <row r="53" spans="1:10" ht="25.5" customHeight="1" x14ac:dyDescent="0.2">
      <c r="A53" s="136">
        <v>2</v>
      </c>
      <c r="B53" s="152" t="s">
        <v>71</v>
      </c>
      <c r="C53" s="153" t="s">
        <v>72</v>
      </c>
      <c r="D53" s="153"/>
      <c r="E53" s="153"/>
      <c r="F53" s="154">
        <f>'06 06 Pol'!AE418</f>
        <v>0</v>
      </c>
      <c r="G53" s="155">
        <f>'06 06 Pol'!AF418</f>
        <v>4465900.3200000012</v>
      </c>
      <c r="H53" s="155">
        <f>(F53*SazbaDPH1/100)+(G53*SazbaDPH2/100)</f>
        <v>937839.06720000028</v>
      </c>
      <c r="I53" s="155">
        <f>F53+G53+H53</f>
        <v>5403739.3872000016</v>
      </c>
      <c r="J53" s="156">
        <f>IF(CenaCelkemVypocet=0,"",I53/CenaCelkemVypocet*100)</f>
        <v>25.587993061866516</v>
      </c>
    </row>
    <row r="54" spans="1:10" ht="25.5" customHeight="1" x14ac:dyDescent="0.2">
      <c r="A54" s="136">
        <v>3</v>
      </c>
      <c r="B54" s="157" t="s">
        <v>71</v>
      </c>
      <c r="C54" s="147" t="s">
        <v>72</v>
      </c>
      <c r="D54" s="147"/>
      <c r="E54" s="147"/>
      <c r="F54" s="158">
        <f>'06 06 Pol'!AE418</f>
        <v>0</v>
      </c>
      <c r="G54" s="150">
        <f>'06 06 Pol'!AF418</f>
        <v>4465900.3200000012</v>
      </c>
      <c r="H54" s="150">
        <f>(F54*SazbaDPH1/100)+(G54*SazbaDPH2/100)</f>
        <v>937839.06720000028</v>
      </c>
      <c r="I54" s="150">
        <f>F54+G54+H54</f>
        <v>5403739.3872000016</v>
      </c>
      <c r="J54" s="151">
        <f>IF(CenaCelkemVypocet=0,"",I54/CenaCelkemVypocet*100)</f>
        <v>25.587993061866516</v>
      </c>
    </row>
    <row r="55" spans="1:10" ht="25.5" customHeight="1" x14ac:dyDescent="0.2">
      <c r="A55" s="136"/>
      <c r="B55" s="159" t="s">
        <v>73</v>
      </c>
      <c r="C55" s="160"/>
      <c r="D55" s="160"/>
      <c r="E55" s="161"/>
      <c r="F55" s="162">
        <f>SUMIF(A39:A54,"=1",F39:F54)</f>
        <v>0</v>
      </c>
      <c r="G55" s="163">
        <f>SUMIF(A39:A54,"=1",G39:G54)</f>
        <v>17453109.000000004</v>
      </c>
      <c r="H55" s="163">
        <f>SUMIF(A39:A54,"=1",H39:H54)</f>
        <v>3665152.8900000006</v>
      </c>
      <c r="I55" s="163">
        <f>SUMIF(A39:A54,"=1",I39:I54)</f>
        <v>21118261.890000004</v>
      </c>
      <c r="J55" s="164">
        <f>SUMIF(A39:A54,"=1",J39:J54)</f>
        <v>100</v>
      </c>
    </row>
    <row r="59" spans="1:10" ht="15.75" x14ac:dyDescent="0.25">
      <c r="B59" s="175" t="s">
        <v>75</v>
      </c>
    </row>
    <row r="61" spans="1:10" ht="25.5" customHeight="1" x14ac:dyDescent="0.2">
      <c r="A61" s="177"/>
      <c r="B61" s="180" t="s">
        <v>17</v>
      </c>
      <c r="C61" s="180" t="s">
        <v>5</v>
      </c>
      <c r="D61" s="181"/>
      <c r="E61" s="181"/>
      <c r="F61" s="182" t="s">
        <v>76</v>
      </c>
      <c r="G61" s="182"/>
      <c r="H61" s="182"/>
      <c r="I61" s="182" t="s">
        <v>29</v>
      </c>
      <c r="J61" s="182" t="s">
        <v>0</v>
      </c>
    </row>
    <row r="62" spans="1:10" ht="36.75" customHeight="1" x14ac:dyDescent="0.2">
      <c r="A62" s="178"/>
      <c r="B62" s="183" t="s">
        <v>57</v>
      </c>
      <c r="C62" s="184" t="s">
        <v>77</v>
      </c>
      <c r="D62" s="185"/>
      <c r="E62" s="185"/>
      <c r="F62" s="193" t="s">
        <v>24</v>
      </c>
      <c r="G62" s="186"/>
      <c r="H62" s="186"/>
      <c r="I62" s="186">
        <f>'01 01 Pol'!G8+'02 02 Pol'!G8+'03 03 Pol'!G8+'04 04 Pol'!G8+'05 05 Pol'!G8+'06 06 Pol'!G8</f>
        <v>0</v>
      </c>
      <c r="J62" s="191">
        <f>IF(I80=0,"",I62/I80*100)</f>
        <v>0</v>
      </c>
    </row>
    <row r="63" spans="1:10" ht="36.75" customHeight="1" x14ac:dyDescent="0.2">
      <c r="A63" s="178"/>
      <c r="B63" s="183" t="s">
        <v>78</v>
      </c>
      <c r="C63" s="184" t="s">
        <v>79</v>
      </c>
      <c r="D63" s="185"/>
      <c r="E63" s="185"/>
      <c r="F63" s="193" t="s">
        <v>24</v>
      </c>
      <c r="G63" s="186"/>
      <c r="H63" s="186"/>
      <c r="I63" s="186">
        <f>'05 05 Pol'!G28</f>
        <v>73420</v>
      </c>
      <c r="J63" s="191">
        <f>IF(I80=0,"",I63/I80*100)</f>
        <v>0.42067003649607648</v>
      </c>
    </row>
    <row r="64" spans="1:10" ht="36.75" customHeight="1" x14ac:dyDescent="0.2">
      <c r="A64" s="178"/>
      <c r="B64" s="183" t="s">
        <v>80</v>
      </c>
      <c r="C64" s="184" t="s">
        <v>81</v>
      </c>
      <c r="D64" s="185"/>
      <c r="E64" s="185"/>
      <c r="F64" s="193" t="s">
        <v>24</v>
      </c>
      <c r="G64" s="186"/>
      <c r="H64" s="186"/>
      <c r="I64" s="186">
        <f>'01 01 Pol'!G28+'02 02 Pol'!G28+'03 03 Pol'!G28+'04 04 Pol'!G28+'06 06 Pol'!G28</f>
        <v>1672478.11</v>
      </c>
      <c r="J64" s="191">
        <f>IF(I80=0,"",I64/I80*100)</f>
        <v>9.5826944643501619</v>
      </c>
    </row>
    <row r="65" spans="1:10" ht="36.75" customHeight="1" x14ac:dyDescent="0.2">
      <c r="A65" s="178"/>
      <c r="B65" s="183" t="s">
        <v>82</v>
      </c>
      <c r="C65" s="184" t="s">
        <v>83</v>
      </c>
      <c r="D65" s="185"/>
      <c r="E65" s="185"/>
      <c r="F65" s="193" t="s">
        <v>24</v>
      </c>
      <c r="G65" s="186"/>
      <c r="H65" s="186"/>
      <c r="I65" s="186">
        <f>'06 06 Pol'!G87</f>
        <v>15086</v>
      </c>
      <c r="J65" s="191">
        <f>IF(I80=0,"",I65/I80*100)</f>
        <v>8.6437321854805349E-2</v>
      </c>
    </row>
    <row r="66" spans="1:10" ht="36.75" customHeight="1" x14ac:dyDescent="0.2">
      <c r="A66" s="178"/>
      <c r="B66" s="183" t="s">
        <v>84</v>
      </c>
      <c r="C66" s="184" t="s">
        <v>85</v>
      </c>
      <c r="D66" s="185"/>
      <c r="E66" s="185"/>
      <c r="F66" s="193" t="s">
        <v>24</v>
      </c>
      <c r="G66" s="186"/>
      <c r="H66" s="186"/>
      <c r="I66" s="186">
        <f>'06 06 Pol'!G99</f>
        <v>309395.17</v>
      </c>
      <c r="J66" s="191">
        <f>IF(I80=0,"",I66/I80*100)</f>
        <v>1.7727223843041373</v>
      </c>
    </row>
    <row r="67" spans="1:10" ht="36.75" customHeight="1" x14ac:dyDescent="0.2">
      <c r="A67" s="178"/>
      <c r="B67" s="183" t="s">
        <v>86</v>
      </c>
      <c r="C67" s="184" t="s">
        <v>87</v>
      </c>
      <c r="D67" s="185"/>
      <c r="E67" s="185"/>
      <c r="F67" s="193" t="s">
        <v>24</v>
      </c>
      <c r="G67" s="186"/>
      <c r="H67" s="186"/>
      <c r="I67" s="186">
        <f>'06 06 Pol'!G264</f>
        <v>156821.81</v>
      </c>
      <c r="J67" s="191">
        <f>IF(I80=0,"",I67/I80*100)</f>
        <v>0.89853223285318395</v>
      </c>
    </row>
    <row r="68" spans="1:10" ht="36.75" customHeight="1" x14ac:dyDescent="0.2">
      <c r="A68" s="178"/>
      <c r="B68" s="183" t="s">
        <v>88</v>
      </c>
      <c r="C68" s="184" t="s">
        <v>89</v>
      </c>
      <c r="D68" s="185"/>
      <c r="E68" s="185"/>
      <c r="F68" s="193" t="s">
        <v>24</v>
      </c>
      <c r="G68" s="186"/>
      <c r="H68" s="186"/>
      <c r="I68" s="186">
        <f>'04 04 Pol'!G98</f>
        <v>4652</v>
      </c>
      <c r="J68" s="191">
        <f>IF(I80=0,"",I68/I80*100)</f>
        <v>2.6654276897027346E-2</v>
      </c>
    </row>
    <row r="69" spans="1:10" ht="36.75" customHeight="1" x14ac:dyDescent="0.2">
      <c r="A69" s="178"/>
      <c r="B69" s="183" t="s">
        <v>90</v>
      </c>
      <c r="C69" s="184" t="s">
        <v>91</v>
      </c>
      <c r="D69" s="185"/>
      <c r="E69" s="185"/>
      <c r="F69" s="193" t="s">
        <v>24</v>
      </c>
      <c r="G69" s="186"/>
      <c r="H69" s="186"/>
      <c r="I69" s="186">
        <f>'01 01 Pol'!G35+'02 02 Pol'!G35+'04 04 Pol'!G104</f>
        <v>279000</v>
      </c>
      <c r="J69" s="191">
        <f>IF(I80=0,"",I69/I80*100)</f>
        <v>1.5985690572378826</v>
      </c>
    </row>
    <row r="70" spans="1:10" ht="36.75" customHeight="1" x14ac:dyDescent="0.2">
      <c r="A70" s="178"/>
      <c r="B70" s="183" t="s">
        <v>92</v>
      </c>
      <c r="C70" s="184" t="s">
        <v>93</v>
      </c>
      <c r="D70" s="185"/>
      <c r="E70" s="185"/>
      <c r="F70" s="193" t="s">
        <v>24</v>
      </c>
      <c r="G70" s="186"/>
      <c r="H70" s="186"/>
      <c r="I70" s="186">
        <f>'06 06 Pol'!G298</f>
        <v>222949</v>
      </c>
      <c r="J70" s="191">
        <f>IF(I80=0,"",I70/I80*100)</f>
        <v>1.2774171066026117</v>
      </c>
    </row>
    <row r="71" spans="1:10" ht="36.75" customHeight="1" x14ac:dyDescent="0.2">
      <c r="A71" s="178"/>
      <c r="B71" s="183" t="s">
        <v>94</v>
      </c>
      <c r="C71" s="184" t="s">
        <v>95</v>
      </c>
      <c r="D71" s="185"/>
      <c r="E71" s="185"/>
      <c r="F71" s="193" t="s">
        <v>24</v>
      </c>
      <c r="G71" s="186"/>
      <c r="H71" s="186"/>
      <c r="I71" s="186">
        <f>'01 01 Pol'!G46+'02 02 Pol'!G41+'03 03 Pol'!G125+'04 04 Pol'!G109+'06 06 Pol'!G309</f>
        <v>3566353.4899999998</v>
      </c>
      <c r="J71" s="191">
        <f>IF(I80=0,"",I71/I80*100)</f>
        <v>20.433915183821977</v>
      </c>
    </row>
    <row r="72" spans="1:10" ht="36.75" customHeight="1" x14ac:dyDescent="0.2">
      <c r="A72" s="178"/>
      <c r="B72" s="183" t="s">
        <v>96</v>
      </c>
      <c r="C72" s="184" t="s">
        <v>97</v>
      </c>
      <c r="D72" s="185"/>
      <c r="E72" s="185"/>
      <c r="F72" s="193" t="s">
        <v>24</v>
      </c>
      <c r="G72" s="186"/>
      <c r="H72" s="186"/>
      <c r="I72" s="186">
        <f>'01 01 Pol'!G81+'02 02 Pol'!G75+'03 03 Pol'!G174</f>
        <v>2658788.44</v>
      </c>
      <c r="J72" s="191">
        <f>IF(I80=0,"",I72/I80*100)</f>
        <v>15.23389580618559</v>
      </c>
    </row>
    <row r="73" spans="1:10" ht="36.75" customHeight="1" x14ac:dyDescent="0.2">
      <c r="A73" s="178"/>
      <c r="B73" s="183" t="s">
        <v>98</v>
      </c>
      <c r="C73" s="184" t="s">
        <v>99</v>
      </c>
      <c r="D73" s="185"/>
      <c r="E73" s="185"/>
      <c r="F73" s="193" t="s">
        <v>24</v>
      </c>
      <c r="G73" s="186"/>
      <c r="H73" s="186"/>
      <c r="I73" s="186">
        <f>'01 01 Pol'!G99+'02 02 Pol'!G88+'03 03 Pol'!G183+'04 04 Pol'!G276+'06 06 Pol'!G336</f>
        <v>1909309.92</v>
      </c>
      <c r="J73" s="191">
        <f>IF(I80=0,"",I73/I80*100)</f>
        <v>10.939655049424145</v>
      </c>
    </row>
    <row r="74" spans="1:10" ht="36.75" customHeight="1" x14ac:dyDescent="0.2">
      <c r="A74" s="178"/>
      <c r="B74" s="183" t="s">
        <v>100</v>
      </c>
      <c r="C74" s="184" t="s">
        <v>101</v>
      </c>
      <c r="D74" s="185"/>
      <c r="E74" s="185"/>
      <c r="F74" s="193" t="s">
        <v>24</v>
      </c>
      <c r="G74" s="186"/>
      <c r="H74" s="186"/>
      <c r="I74" s="186">
        <f>'06 06 Pol'!G342</f>
        <v>652.79999999999995</v>
      </c>
      <c r="J74" s="191">
        <f>IF(I80=0,"",I74/I80*100)</f>
        <v>3.7403078156447657E-3</v>
      </c>
    </row>
    <row r="75" spans="1:10" ht="36.75" customHeight="1" x14ac:dyDescent="0.2">
      <c r="A75" s="178"/>
      <c r="B75" s="183" t="s">
        <v>102</v>
      </c>
      <c r="C75" s="184" t="s">
        <v>103</v>
      </c>
      <c r="D75" s="185"/>
      <c r="E75" s="185"/>
      <c r="F75" s="193" t="s">
        <v>24</v>
      </c>
      <c r="G75" s="186"/>
      <c r="H75" s="186"/>
      <c r="I75" s="186">
        <f>'06 06 Pol'!G347</f>
        <v>85799</v>
      </c>
      <c r="J75" s="191">
        <f>IF(I80=0,"",I75/I80*100)</f>
        <v>0.49159722774893572</v>
      </c>
    </row>
    <row r="76" spans="1:10" ht="36.75" customHeight="1" x14ac:dyDescent="0.2">
      <c r="A76" s="178"/>
      <c r="B76" s="183" t="s">
        <v>104</v>
      </c>
      <c r="C76" s="184" t="s">
        <v>105</v>
      </c>
      <c r="D76" s="185"/>
      <c r="E76" s="185"/>
      <c r="F76" s="193" t="s">
        <v>24</v>
      </c>
      <c r="G76" s="186"/>
      <c r="H76" s="186"/>
      <c r="I76" s="186">
        <f>'06 06 Pol'!G364</f>
        <v>26080.000000000004</v>
      </c>
      <c r="J76" s="191">
        <f>IF(I80=0,"",I76/I80*100)</f>
        <v>0.14942896420345511</v>
      </c>
    </row>
    <row r="77" spans="1:10" ht="36.75" customHeight="1" x14ac:dyDescent="0.2">
      <c r="A77" s="178"/>
      <c r="B77" s="183" t="s">
        <v>106</v>
      </c>
      <c r="C77" s="184" t="s">
        <v>107</v>
      </c>
      <c r="D77" s="185"/>
      <c r="E77" s="185"/>
      <c r="F77" s="193" t="s">
        <v>108</v>
      </c>
      <c r="G77" s="186"/>
      <c r="H77" s="186"/>
      <c r="I77" s="186">
        <f>'01 01 Pol'!G106+'02 02 Pol'!G95+'03 03 Pol'!G190+'04 04 Pol'!G283+'06 06 Pol'!G393</f>
        <v>6216890.1300000008</v>
      </c>
      <c r="J77" s="191">
        <f>IF(I80=0,"",I77/I80*100)</f>
        <v>35.620531161525435</v>
      </c>
    </row>
    <row r="78" spans="1:10" ht="36.75" customHeight="1" x14ac:dyDescent="0.2">
      <c r="A78" s="178"/>
      <c r="B78" s="183" t="s">
        <v>109</v>
      </c>
      <c r="C78" s="184" t="s">
        <v>27</v>
      </c>
      <c r="D78" s="185"/>
      <c r="E78" s="185"/>
      <c r="F78" s="193" t="s">
        <v>109</v>
      </c>
      <c r="G78" s="186"/>
      <c r="H78" s="186"/>
      <c r="I78" s="186">
        <f>'00 00 Naklady'!G8</f>
        <v>159707.29</v>
      </c>
      <c r="J78" s="191">
        <f>IF(I80=0,"",I78/I80*100)</f>
        <v>0.91506498928070645</v>
      </c>
    </row>
    <row r="79" spans="1:10" ht="36.75" customHeight="1" x14ac:dyDescent="0.2">
      <c r="A79" s="178"/>
      <c r="B79" s="183" t="s">
        <v>110</v>
      </c>
      <c r="C79" s="184" t="s">
        <v>28</v>
      </c>
      <c r="D79" s="185"/>
      <c r="E79" s="185"/>
      <c r="F79" s="193" t="s">
        <v>110</v>
      </c>
      <c r="G79" s="186"/>
      <c r="H79" s="186"/>
      <c r="I79" s="186">
        <f>'00 00 Naklady'!G47</f>
        <v>95725.84</v>
      </c>
      <c r="J79" s="191">
        <f>IF(I80=0,"",I79/I80*100)</f>
        <v>0.54847442939822355</v>
      </c>
    </row>
    <row r="80" spans="1:10" ht="25.5" customHeight="1" x14ac:dyDescent="0.2">
      <c r="A80" s="179"/>
      <c r="B80" s="187" t="s">
        <v>1</v>
      </c>
      <c r="C80" s="188"/>
      <c r="D80" s="189"/>
      <c r="E80" s="189"/>
      <c r="F80" s="194"/>
      <c r="G80" s="190"/>
      <c r="H80" s="190"/>
      <c r="I80" s="190">
        <f>SUM(I62:I79)</f>
        <v>17453109</v>
      </c>
      <c r="J80" s="192">
        <f>SUM(J62:J79)</f>
        <v>99.999999999999986</v>
      </c>
    </row>
    <row r="81" spans="6:10" x14ac:dyDescent="0.2">
      <c r="F81" s="134"/>
      <c r="G81" s="134"/>
      <c r="H81" s="134"/>
      <c r="I81" s="134"/>
      <c r="J81" s="135"/>
    </row>
    <row r="82" spans="6:10" x14ac:dyDescent="0.2">
      <c r="F82" s="134"/>
      <c r="G82" s="134"/>
      <c r="H82" s="134"/>
      <c r="I82" s="134"/>
      <c r="J82" s="135"/>
    </row>
    <row r="83" spans="6:10" x14ac:dyDescent="0.2">
      <c r="F83" s="134"/>
      <c r="G83" s="134"/>
      <c r="H83" s="134"/>
      <c r="I83" s="134"/>
      <c r="J83" s="135"/>
    </row>
  </sheetData>
  <sheetProtection password="9FA1"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76">
    <mergeCell ref="C75:E75"/>
    <mergeCell ref="C76:E76"/>
    <mergeCell ref="C77:E77"/>
    <mergeCell ref="C78:E78"/>
    <mergeCell ref="C79:E79"/>
    <mergeCell ref="C70:E70"/>
    <mergeCell ref="C71:E71"/>
    <mergeCell ref="C72:E72"/>
    <mergeCell ref="C73:E73"/>
    <mergeCell ref="C74:E74"/>
    <mergeCell ref="C65:E65"/>
    <mergeCell ref="C66:E66"/>
    <mergeCell ref="C67:E67"/>
    <mergeCell ref="C68:E68"/>
    <mergeCell ref="C69:E69"/>
    <mergeCell ref="C54:E54"/>
    <mergeCell ref="B55:E55"/>
    <mergeCell ref="C62:E62"/>
    <mergeCell ref="C63:E63"/>
    <mergeCell ref="C64:E64"/>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1" t="s">
        <v>6</v>
      </c>
      <c r="B1" s="101"/>
      <c r="C1" s="102"/>
      <c r="D1" s="101"/>
      <c r="E1" s="101"/>
      <c r="F1" s="101"/>
      <c r="G1" s="101"/>
    </row>
    <row r="2" spans="1:7" ht="24.95" customHeight="1" x14ac:dyDescent="0.2">
      <c r="A2" s="50" t="s">
        <v>7</v>
      </c>
      <c r="B2" s="49"/>
      <c r="C2" s="103"/>
      <c r="D2" s="103"/>
      <c r="E2" s="103"/>
      <c r="F2" s="103"/>
      <c r="G2" s="104"/>
    </row>
    <row r="3" spans="1:7" ht="24.95" customHeight="1" x14ac:dyDescent="0.2">
      <c r="A3" s="50" t="s">
        <v>8</v>
      </c>
      <c r="B3" s="49"/>
      <c r="C3" s="103"/>
      <c r="D3" s="103"/>
      <c r="E3" s="103"/>
      <c r="F3" s="103"/>
      <c r="G3" s="104"/>
    </row>
    <row r="4" spans="1:7" ht="24.95" customHeight="1" x14ac:dyDescent="0.2">
      <c r="A4" s="50" t="s">
        <v>9</v>
      </c>
      <c r="B4" s="49"/>
      <c r="C4" s="103"/>
      <c r="D4" s="103"/>
      <c r="E4" s="103"/>
      <c r="F4" s="103"/>
      <c r="G4" s="104"/>
    </row>
    <row r="5" spans="1:7" x14ac:dyDescent="0.2">
      <c r="B5" s="4"/>
      <c r="C5" s="5"/>
      <c r="D5" s="6"/>
    </row>
  </sheetData>
  <sheetProtection password="9FA1"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4" width="0" hidden="1" customWidth="1"/>
    <col min="29" max="29" width="0" hidden="1" customWidth="1"/>
    <col min="31" max="41" width="0" hidden="1" customWidth="1"/>
    <col min="53" max="53" width="98.7109375" customWidth="1"/>
  </cols>
  <sheetData>
    <row r="1" spans="1:60" ht="15.75" customHeight="1" x14ac:dyDescent="0.25">
      <c r="A1" s="196" t="s">
        <v>111</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57</v>
      </c>
      <c r="C3" s="200" t="s">
        <v>58</v>
      </c>
      <c r="D3" s="198"/>
      <c r="E3" s="198"/>
      <c r="F3" s="198"/>
      <c r="G3" s="199"/>
      <c r="AC3" s="176" t="s">
        <v>114</v>
      </c>
      <c r="AG3" t="s">
        <v>115</v>
      </c>
    </row>
    <row r="4" spans="1:60" ht="24.95" customHeight="1" x14ac:dyDescent="0.2">
      <c r="A4" s="201" t="s">
        <v>9</v>
      </c>
      <c r="B4" s="202" t="s">
        <v>57</v>
      </c>
      <c r="C4" s="203" t="s">
        <v>58</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109</v>
      </c>
      <c r="C8" s="246" t="s">
        <v>27</v>
      </c>
      <c r="D8" s="229"/>
      <c r="E8" s="230"/>
      <c r="F8" s="231"/>
      <c r="G8" s="231">
        <f>SUMIF(AG9:AG46,"&lt;&gt;NOR",G9:G46)</f>
        <v>159707.29</v>
      </c>
      <c r="H8" s="231"/>
      <c r="I8" s="231">
        <f>SUM(I9:I46)</f>
        <v>0</v>
      </c>
      <c r="J8" s="231"/>
      <c r="K8" s="231">
        <f>SUM(K9:K46)</f>
        <v>159707.29</v>
      </c>
      <c r="L8" s="231"/>
      <c r="M8" s="231">
        <f>SUM(M9:M46)</f>
        <v>193245.82089999999</v>
      </c>
      <c r="N8" s="231"/>
      <c r="O8" s="231">
        <f>SUM(O9:O46)</f>
        <v>0</v>
      </c>
      <c r="P8" s="231"/>
      <c r="Q8" s="231">
        <f>SUM(Q9:Q46)</f>
        <v>0</v>
      </c>
      <c r="R8" s="231"/>
      <c r="S8" s="231"/>
      <c r="T8" s="232"/>
      <c r="U8" s="226"/>
      <c r="V8" s="226">
        <f>SUM(V9:V46)</f>
        <v>0</v>
      </c>
      <c r="W8" s="226"/>
      <c r="X8" s="226"/>
      <c r="AG8" t="s">
        <v>139</v>
      </c>
    </row>
    <row r="9" spans="1:60" outlineLevel="1" x14ac:dyDescent="0.2">
      <c r="A9" s="233">
        <v>1</v>
      </c>
      <c r="B9" s="234" t="s">
        <v>140</v>
      </c>
      <c r="C9" s="247" t="s">
        <v>141</v>
      </c>
      <c r="D9" s="235" t="s">
        <v>142</v>
      </c>
      <c r="E9" s="236">
        <v>30</v>
      </c>
      <c r="F9" s="237">
        <v>539</v>
      </c>
      <c r="G9" s="238">
        <f>ROUND(E9*F9,2)</f>
        <v>16170</v>
      </c>
      <c r="H9" s="237">
        <v>0</v>
      </c>
      <c r="I9" s="238">
        <f>ROUND(E9*H9,2)</f>
        <v>0</v>
      </c>
      <c r="J9" s="237">
        <v>539</v>
      </c>
      <c r="K9" s="238">
        <f>ROUND(E9*J9,2)</f>
        <v>16170</v>
      </c>
      <c r="L9" s="238">
        <v>21</v>
      </c>
      <c r="M9" s="238">
        <f>G9*(1+L9/100)</f>
        <v>19565.7</v>
      </c>
      <c r="N9" s="238">
        <v>0</v>
      </c>
      <c r="O9" s="238">
        <f>ROUND(E9*N9,2)</f>
        <v>0</v>
      </c>
      <c r="P9" s="238">
        <v>0</v>
      </c>
      <c r="Q9" s="238">
        <f>ROUND(E9*P9,2)</f>
        <v>0</v>
      </c>
      <c r="R9" s="238"/>
      <c r="S9" s="238" t="s">
        <v>143</v>
      </c>
      <c r="T9" s="239" t="s">
        <v>144</v>
      </c>
      <c r="U9" s="220">
        <v>0</v>
      </c>
      <c r="V9" s="220">
        <f>ROUND(E9*U9,2)</f>
        <v>0</v>
      </c>
      <c r="W9" s="220"/>
      <c r="X9" s="220" t="s">
        <v>145</v>
      </c>
      <c r="Y9" s="211"/>
      <c r="Z9" s="211"/>
      <c r="AA9" s="211"/>
      <c r="AB9" s="211"/>
      <c r="AC9" s="211"/>
      <c r="AD9" s="211"/>
      <c r="AE9" s="211"/>
      <c r="AF9" s="211"/>
      <c r="AG9" s="211" t="s">
        <v>146</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outlineLevel="1" x14ac:dyDescent="0.2">
      <c r="A10" s="218"/>
      <c r="B10" s="219"/>
      <c r="C10" s="248" t="s">
        <v>147</v>
      </c>
      <c r="D10" s="221"/>
      <c r="E10" s="222"/>
      <c r="F10" s="223"/>
      <c r="G10" s="223"/>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148</v>
      </c>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ht="22.5" outlineLevel="1" x14ac:dyDescent="0.2">
      <c r="A11" s="218"/>
      <c r="B11" s="219"/>
      <c r="C11" s="249" t="s">
        <v>149</v>
      </c>
      <c r="D11" s="241"/>
      <c r="E11" s="241"/>
      <c r="F11" s="241"/>
      <c r="G11" s="241"/>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148</v>
      </c>
      <c r="AH11" s="211"/>
      <c r="AI11" s="211"/>
      <c r="AJ11" s="211"/>
      <c r="AK11" s="211"/>
      <c r="AL11" s="211"/>
      <c r="AM11" s="211"/>
      <c r="AN11" s="211"/>
      <c r="AO11" s="211"/>
      <c r="AP11" s="211"/>
      <c r="AQ11" s="211"/>
      <c r="AR11" s="211"/>
      <c r="AS11" s="211"/>
      <c r="AT11" s="211"/>
      <c r="AU11" s="211"/>
      <c r="AV11" s="211"/>
      <c r="AW11" s="211"/>
      <c r="AX11" s="211"/>
      <c r="AY11" s="211"/>
      <c r="AZ11" s="211"/>
      <c r="BA11" s="240" t="str">
        <f>C11</f>
        <v>Součinnost se všemi zúčastněnými stranami - investorem, budoucím uživatelem, projektantem, zástupci,, organizací státní správy, koordinátorem BOZP apod.</v>
      </c>
      <c r="BB11" s="211"/>
      <c r="BC11" s="211"/>
      <c r="BD11" s="211"/>
      <c r="BE11" s="211"/>
      <c r="BF11" s="211"/>
      <c r="BG11" s="211"/>
      <c r="BH11" s="211"/>
    </row>
    <row r="12" spans="1:60" outlineLevel="1" x14ac:dyDescent="0.2">
      <c r="A12" s="218"/>
      <c r="B12" s="219"/>
      <c r="C12" s="249" t="s">
        <v>150</v>
      </c>
      <c r="D12" s="241"/>
      <c r="E12" s="241"/>
      <c r="F12" s="241"/>
      <c r="G12" s="241"/>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148</v>
      </c>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outlineLevel="1" x14ac:dyDescent="0.2">
      <c r="A13" s="218"/>
      <c r="B13" s="219"/>
      <c r="C13" s="250"/>
      <c r="D13" s="242"/>
      <c r="E13" s="242"/>
      <c r="F13" s="242"/>
      <c r="G13" s="242"/>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151</v>
      </c>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outlineLevel="1" x14ac:dyDescent="0.2">
      <c r="A14" s="233">
        <v>2</v>
      </c>
      <c r="B14" s="234" t="s">
        <v>152</v>
      </c>
      <c r="C14" s="247" t="s">
        <v>153</v>
      </c>
      <c r="D14" s="235" t="s">
        <v>142</v>
      </c>
      <c r="E14" s="236">
        <v>30</v>
      </c>
      <c r="F14" s="237">
        <v>539</v>
      </c>
      <c r="G14" s="238">
        <f>ROUND(E14*F14,2)</f>
        <v>16170</v>
      </c>
      <c r="H14" s="237">
        <v>0</v>
      </c>
      <c r="I14" s="238">
        <f>ROUND(E14*H14,2)</f>
        <v>0</v>
      </c>
      <c r="J14" s="237">
        <v>539</v>
      </c>
      <c r="K14" s="238">
        <f>ROUND(E14*J14,2)</f>
        <v>16170</v>
      </c>
      <c r="L14" s="238">
        <v>21</v>
      </c>
      <c r="M14" s="238">
        <f>G14*(1+L14/100)</f>
        <v>19565.7</v>
      </c>
      <c r="N14" s="238">
        <v>0</v>
      </c>
      <c r="O14" s="238">
        <f>ROUND(E14*N14,2)</f>
        <v>0</v>
      </c>
      <c r="P14" s="238">
        <v>0</v>
      </c>
      <c r="Q14" s="238">
        <f>ROUND(E14*P14,2)</f>
        <v>0</v>
      </c>
      <c r="R14" s="238"/>
      <c r="S14" s="238" t="s">
        <v>154</v>
      </c>
      <c r="T14" s="239" t="s">
        <v>144</v>
      </c>
      <c r="U14" s="220">
        <v>0</v>
      </c>
      <c r="V14" s="220">
        <f>ROUND(E14*U14,2)</f>
        <v>0</v>
      </c>
      <c r="W14" s="220"/>
      <c r="X14" s="220" t="s">
        <v>145</v>
      </c>
      <c r="Y14" s="211"/>
      <c r="Z14" s="211"/>
      <c r="AA14" s="211"/>
      <c r="AB14" s="211"/>
      <c r="AC14" s="211"/>
      <c r="AD14" s="211"/>
      <c r="AE14" s="211"/>
      <c r="AF14" s="211"/>
      <c r="AG14" s="211" t="s">
        <v>146</v>
      </c>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outlineLevel="1" x14ac:dyDescent="0.2">
      <c r="A15" s="218"/>
      <c r="B15" s="219"/>
      <c r="C15" s="251" t="s">
        <v>155</v>
      </c>
      <c r="D15" s="243"/>
      <c r="E15" s="243"/>
      <c r="F15" s="243"/>
      <c r="G15" s="243"/>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148</v>
      </c>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outlineLevel="1" x14ac:dyDescent="0.2">
      <c r="A16" s="218"/>
      <c r="B16" s="219"/>
      <c r="C16" s="249" t="s">
        <v>156</v>
      </c>
      <c r="D16" s="241"/>
      <c r="E16" s="241"/>
      <c r="F16" s="241"/>
      <c r="G16" s="241"/>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148</v>
      </c>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outlineLevel="1" x14ac:dyDescent="0.2">
      <c r="A17" s="218"/>
      <c r="B17" s="219"/>
      <c r="C17" s="248" t="s">
        <v>147</v>
      </c>
      <c r="D17" s="221"/>
      <c r="E17" s="222"/>
      <c r="F17" s="223"/>
      <c r="G17" s="223"/>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148</v>
      </c>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49" t="s">
        <v>157</v>
      </c>
      <c r="D18" s="241"/>
      <c r="E18" s="241"/>
      <c r="F18" s="241"/>
      <c r="G18" s="241"/>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148</v>
      </c>
      <c r="AH18" s="211"/>
      <c r="AI18" s="211"/>
      <c r="AJ18" s="211"/>
      <c r="AK18" s="211"/>
      <c r="AL18" s="211"/>
      <c r="AM18" s="211"/>
      <c r="AN18" s="211"/>
      <c r="AO18" s="211"/>
      <c r="AP18" s="211"/>
      <c r="AQ18" s="211"/>
      <c r="AR18" s="211"/>
      <c r="AS18" s="211"/>
      <c r="AT18" s="211"/>
      <c r="AU18" s="211"/>
      <c r="AV18" s="211"/>
      <c r="AW18" s="211"/>
      <c r="AX18" s="211"/>
      <c r="AY18" s="211"/>
      <c r="AZ18" s="211"/>
      <c r="BA18" s="240" t="str">
        <f>C18</f>
        <v>Pasportizace území stavby a jejího okolí, zejména stavu příjezdových komunikací staveništní dopravy,, předpokládaných dotčených ploch zasažených realizací stavby, požadavků vlastníků a uživatelů</v>
      </c>
      <c r="BB18" s="211"/>
      <c r="BC18" s="211"/>
      <c r="BD18" s="211"/>
      <c r="BE18" s="211"/>
      <c r="BF18" s="211"/>
      <c r="BG18" s="211"/>
      <c r="BH18" s="211"/>
    </row>
    <row r="19" spans="1:60" outlineLevel="1" x14ac:dyDescent="0.2">
      <c r="A19" s="218"/>
      <c r="B19" s="219"/>
      <c r="C19" s="249" t="s">
        <v>158</v>
      </c>
      <c r="D19" s="241"/>
      <c r="E19" s="241"/>
      <c r="F19" s="241"/>
      <c r="G19" s="241"/>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148</v>
      </c>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outlineLevel="1" x14ac:dyDescent="0.2">
      <c r="A20" s="218"/>
      <c r="B20" s="219"/>
      <c r="C20" s="249" t="s">
        <v>159</v>
      </c>
      <c r="D20" s="241"/>
      <c r="E20" s="241"/>
      <c r="F20" s="241"/>
      <c r="G20" s="241"/>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148</v>
      </c>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outlineLevel="1" x14ac:dyDescent="0.2">
      <c r="A21" s="218"/>
      <c r="B21" s="219"/>
      <c r="C21" s="248" t="s">
        <v>147</v>
      </c>
      <c r="D21" s="221"/>
      <c r="E21" s="222"/>
      <c r="F21" s="223"/>
      <c r="G21" s="223"/>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148</v>
      </c>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49" t="s">
        <v>160</v>
      </c>
      <c r="D22" s="241"/>
      <c r="E22" s="241"/>
      <c r="F22" s="241"/>
      <c r="G22" s="241"/>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148</v>
      </c>
      <c r="AH22" s="211"/>
      <c r="AI22" s="211"/>
      <c r="AJ22" s="211"/>
      <c r="AK22" s="211"/>
      <c r="AL22" s="211"/>
      <c r="AM22" s="211"/>
      <c r="AN22" s="211"/>
      <c r="AO22" s="211"/>
      <c r="AP22" s="211"/>
      <c r="AQ22" s="211"/>
      <c r="AR22" s="211"/>
      <c r="AS22" s="211"/>
      <c r="AT22" s="211"/>
      <c r="AU22" s="211"/>
      <c r="AV22" s="211"/>
      <c r="AW22" s="211"/>
      <c r="AX22" s="211"/>
      <c r="AY22" s="211"/>
      <c r="AZ22" s="211"/>
      <c r="BA22" s="240" t="str">
        <f>C22</f>
        <v>Zajištění průzkumů, zkoušek, atestů, sond a revizí apod. uvedených v rozhodnutích a v projektové dokumetnaci .</v>
      </c>
      <c r="BB22" s="211"/>
      <c r="BC22" s="211"/>
      <c r="BD22" s="211"/>
      <c r="BE22" s="211"/>
      <c r="BF22" s="211"/>
      <c r="BG22" s="211"/>
      <c r="BH22" s="211"/>
    </row>
    <row r="23" spans="1:60" outlineLevel="1" x14ac:dyDescent="0.2">
      <c r="A23" s="218"/>
      <c r="B23" s="219"/>
      <c r="C23" s="248" t="s">
        <v>147</v>
      </c>
      <c r="D23" s="221"/>
      <c r="E23" s="222"/>
      <c r="F23" s="223"/>
      <c r="G23" s="223"/>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148</v>
      </c>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49" t="s">
        <v>161</v>
      </c>
      <c r="D24" s="241"/>
      <c r="E24" s="241"/>
      <c r="F24" s="241"/>
      <c r="G24" s="241"/>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148</v>
      </c>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49" t="s">
        <v>162</v>
      </c>
      <c r="D25" s="241"/>
      <c r="E25" s="241"/>
      <c r="F25" s="241"/>
      <c r="G25" s="241"/>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148</v>
      </c>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outlineLevel="1" x14ac:dyDescent="0.2">
      <c r="A26" s="218"/>
      <c r="B26" s="219"/>
      <c r="C26" s="250"/>
      <c r="D26" s="242"/>
      <c r="E26" s="242"/>
      <c r="F26" s="242"/>
      <c r="G26" s="242"/>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151</v>
      </c>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33">
        <v>3</v>
      </c>
      <c r="B27" s="234" t="s">
        <v>163</v>
      </c>
      <c r="C27" s="247" t="s">
        <v>164</v>
      </c>
      <c r="D27" s="235" t="s">
        <v>165</v>
      </c>
      <c r="E27" s="236">
        <v>1</v>
      </c>
      <c r="F27" s="237">
        <v>39439.440000000002</v>
      </c>
      <c r="G27" s="238">
        <f>ROUND(E27*F27,2)</f>
        <v>39439.440000000002</v>
      </c>
      <c r="H27" s="237">
        <v>0</v>
      </c>
      <c r="I27" s="238">
        <f>ROUND(E27*H27,2)</f>
        <v>0</v>
      </c>
      <c r="J27" s="237">
        <v>39439.440000000002</v>
      </c>
      <c r="K27" s="238">
        <f>ROUND(E27*J27,2)</f>
        <v>39439.440000000002</v>
      </c>
      <c r="L27" s="238">
        <v>21</v>
      </c>
      <c r="M27" s="238">
        <f>G27*(1+L27/100)</f>
        <v>47721.722399999999</v>
      </c>
      <c r="N27" s="238">
        <v>0</v>
      </c>
      <c r="O27" s="238">
        <f>ROUND(E27*N27,2)</f>
        <v>0</v>
      </c>
      <c r="P27" s="238">
        <v>0</v>
      </c>
      <c r="Q27" s="238">
        <f>ROUND(E27*P27,2)</f>
        <v>0</v>
      </c>
      <c r="R27" s="238"/>
      <c r="S27" s="238" t="s">
        <v>143</v>
      </c>
      <c r="T27" s="239" t="s">
        <v>144</v>
      </c>
      <c r="U27" s="220">
        <v>0</v>
      </c>
      <c r="V27" s="220">
        <f>ROUND(E27*U27,2)</f>
        <v>0</v>
      </c>
      <c r="W27" s="220"/>
      <c r="X27" s="220" t="s">
        <v>145</v>
      </c>
      <c r="Y27" s="211"/>
      <c r="Z27" s="211"/>
      <c r="AA27" s="211"/>
      <c r="AB27" s="211"/>
      <c r="AC27" s="211"/>
      <c r="AD27" s="211"/>
      <c r="AE27" s="211"/>
      <c r="AF27" s="211"/>
      <c r="AG27" s="211" t="s">
        <v>146</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ht="33.75" outlineLevel="1" x14ac:dyDescent="0.2">
      <c r="A28" s="218"/>
      <c r="B28" s="219"/>
      <c r="C28" s="251" t="s">
        <v>166</v>
      </c>
      <c r="D28" s="243"/>
      <c r="E28" s="243"/>
      <c r="F28" s="243"/>
      <c r="G28" s="243"/>
      <c r="H28" s="220"/>
      <c r="I28" s="220"/>
      <c r="J28" s="220"/>
      <c r="K28" s="220"/>
      <c r="L28" s="220"/>
      <c r="M28" s="220"/>
      <c r="N28" s="220"/>
      <c r="O28" s="220"/>
      <c r="P28" s="220"/>
      <c r="Q28" s="220"/>
      <c r="R28" s="220"/>
      <c r="S28" s="220"/>
      <c r="T28" s="220"/>
      <c r="U28" s="220"/>
      <c r="V28" s="220"/>
      <c r="W28" s="220"/>
      <c r="X28" s="220"/>
      <c r="Y28" s="211"/>
      <c r="Z28" s="211"/>
      <c r="AA28" s="211"/>
      <c r="AB28" s="211"/>
      <c r="AC28" s="211"/>
      <c r="AD28" s="211"/>
      <c r="AE28" s="211"/>
      <c r="AF28" s="211"/>
      <c r="AG28" s="211" t="s">
        <v>148</v>
      </c>
      <c r="AH28" s="211"/>
      <c r="AI28" s="211"/>
      <c r="AJ28" s="211"/>
      <c r="AK28" s="211"/>
      <c r="AL28" s="211"/>
      <c r="AM28" s="211"/>
      <c r="AN28" s="211"/>
      <c r="AO28" s="211"/>
      <c r="AP28" s="211"/>
      <c r="AQ28" s="211"/>
      <c r="AR28" s="211"/>
      <c r="AS28" s="211"/>
      <c r="AT28" s="211"/>
      <c r="AU28" s="211"/>
      <c r="AV28" s="211"/>
      <c r="AW28" s="211"/>
      <c r="AX28" s="211"/>
      <c r="AY28" s="211"/>
      <c r="AZ28" s="211"/>
      <c r="BA28" s="240" t="str">
        <f>C28</f>
        <v>Náklady spojené s případným vypracováním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v>
      </c>
      <c r="BB28" s="211"/>
      <c r="BC28" s="211"/>
      <c r="BD28" s="211"/>
      <c r="BE28" s="211"/>
      <c r="BF28" s="211"/>
      <c r="BG28" s="211"/>
      <c r="BH28" s="211"/>
    </row>
    <row r="29" spans="1:60" outlineLevel="1" x14ac:dyDescent="0.2">
      <c r="A29" s="218"/>
      <c r="B29" s="219"/>
      <c r="C29" s="250"/>
      <c r="D29" s="242"/>
      <c r="E29" s="242"/>
      <c r="F29" s="242"/>
      <c r="G29" s="242"/>
      <c r="H29" s="220"/>
      <c r="I29" s="220"/>
      <c r="J29" s="220"/>
      <c r="K29" s="220"/>
      <c r="L29" s="220"/>
      <c r="M29" s="220"/>
      <c r="N29" s="220"/>
      <c r="O29" s="220"/>
      <c r="P29" s="220"/>
      <c r="Q29" s="220"/>
      <c r="R29" s="220"/>
      <c r="S29" s="220"/>
      <c r="T29" s="220"/>
      <c r="U29" s="220"/>
      <c r="V29" s="220"/>
      <c r="W29" s="220"/>
      <c r="X29" s="220"/>
      <c r="Y29" s="211"/>
      <c r="Z29" s="211"/>
      <c r="AA29" s="211"/>
      <c r="AB29" s="211"/>
      <c r="AC29" s="211"/>
      <c r="AD29" s="211"/>
      <c r="AE29" s="211"/>
      <c r="AF29" s="211"/>
      <c r="AG29" s="211" t="s">
        <v>151</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outlineLevel="1" x14ac:dyDescent="0.2">
      <c r="A30" s="233">
        <v>4</v>
      </c>
      <c r="B30" s="234" t="s">
        <v>167</v>
      </c>
      <c r="C30" s="247" t="s">
        <v>168</v>
      </c>
      <c r="D30" s="235" t="s">
        <v>165</v>
      </c>
      <c r="E30" s="236">
        <v>1</v>
      </c>
      <c r="F30" s="237">
        <v>51978.95</v>
      </c>
      <c r="G30" s="238">
        <f>ROUND(E30*F30,2)</f>
        <v>51978.95</v>
      </c>
      <c r="H30" s="237">
        <v>0</v>
      </c>
      <c r="I30" s="238">
        <f>ROUND(E30*H30,2)</f>
        <v>0</v>
      </c>
      <c r="J30" s="237">
        <v>51978.95</v>
      </c>
      <c r="K30" s="238">
        <f>ROUND(E30*J30,2)</f>
        <v>51978.95</v>
      </c>
      <c r="L30" s="238">
        <v>21</v>
      </c>
      <c r="M30" s="238">
        <f>G30*(1+L30/100)</f>
        <v>62894.529499999997</v>
      </c>
      <c r="N30" s="238">
        <v>0</v>
      </c>
      <c r="O30" s="238">
        <f>ROUND(E30*N30,2)</f>
        <v>0</v>
      </c>
      <c r="P30" s="238">
        <v>0</v>
      </c>
      <c r="Q30" s="238">
        <f>ROUND(E30*P30,2)</f>
        <v>0</v>
      </c>
      <c r="R30" s="238"/>
      <c r="S30" s="238" t="s">
        <v>143</v>
      </c>
      <c r="T30" s="239" t="s">
        <v>144</v>
      </c>
      <c r="U30" s="220">
        <v>0</v>
      </c>
      <c r="V30" s="220">
        <f>ROUND(E30*U30,2)</f>
        <v>0</v>
      </c>
      <c r="W30" s="220"/>
      <c r="X30" s="220" t="s">
        <v>145</v>
      </c>
      <c r="Y30" s="211"/>
      <c r="Z30" s="211"/>
      <c r="AA30" s="211"/>
      <c r="AB30" s="211"/>
      <c r="AC30" s="211"/>
      <c r="AD30" s="211"/>
      <c r="AE30" s="211"/>
      <c r="AF30" s="211"/>
      <c r="AG30" s="211" t="s">
        <v>146</v>
      </c>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row>
    <row r="31" spans="1:60" ht="33.75" outlineLevel="1" x14ac:dyDescent="0.2">
      <c r="A31" s="218"/>
      <c r="B31" s="219"/>
      <c r="C31" s="251" t="s">
        <v>169</v>
      </c>
      <c r="D31" s="243"/>
      <c r="E31" s="243"/>
      <c r="F31" s="243"/>
      <c r="G31" s="243"/>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148</v>
      </c>
      <c r="AH31" s="211"/>
      <c r="AI31" s="211"/>
      <c r="AJ31" s="211"/>
      <c r="AK31" s="211"/>
      <c r="AL31" s="211"/>
      <c r="AM31" s="211"/>
      <c r="AN31" s="211"/>
      <c r="AO31" s="211"/>
      <c r="AP31" s="211"/>
      <c r="AQ31" s="211"/>
      <c r="AR31" s="211"/>
      <c r="AS31" s="211"/>
      <c r="AT31" s="211"/>
      <c r="AU31" s="211"/>
      <c r="AV31" s="211"/>
      <c r="AW31" s="211"/>
      <c r="AX31" s="211"/>
      <c r="AY31" s="211"/>
      <c r="AZ31" s="211"/>
      <c r="BA31" s="240" t="str">
        <f>C31</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31" s="211"/>
      <c r="BC31" s="211"/>
      <c r="BD31" s="211"/>
      <c r="BE31" s="211"/>
      <c r="BF31" s="211"/>
      <c r="BG31" s="211"/>
      <c r="BH31" s="211"/>
    </row>
    <row r="32" spans="1:60" outlineLevel="1" x14ac:dyDescent="0.2">
      <c r="A32" s="218"/>
      <c r="B32" s="219"/>
      <c r="C32" s="250"/>
      <c r="D32" s="242"/>
      <c r="E32" s="242"/>
      <c r="F32" s="242"/>
      <c r="G32" s="242"/>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151</v>
      </c>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33">
        <v>5</v>
      </c>
      <c r="B33" s="234" t="s">
        <v>170</v>
      </c>
      <c r="C33" s="247" t="s">
        <v>171</v>
      </c>
      <c r="D33" s="235" t="s">
        <v>165</v>
      </c>
      <c r="E33" s="236">
        <v>1</v>
      </c>
      <c r="F33" s="237">
        <v>12667.12</v>
      </c>
      <c r="G33" s="238">
        <f>ROUND(E33*F33,2)</f>
        <v>12667.12</v>
      </c>
      <c r="H33" s="237">
        <v>0</v>
      </c>
      <c r="I33" s="238">
        <f>ROUND(E33*H33,2)</f>
        <v>0</v>
      </c>
      <c r="J33" s="237">
        <v>12667.12</v>
      </c>
      <c r="K33" s="238">
        <f>ROUND(E33*J33,2)</f>
        <v>12667.12</v>
      </c>
      <c r="L33" s="238">
        <v>21</v>
      </c>
      <c r="M33" s="238">
        <f>G33*(1+L33/100)</f>
        <v>15327.215200000001</v>
      </c>
      <c r="N33" s="238">
        <v>0</v>
      </c>
      <c r="O33" s="238">
        <f>ROUND(E33*N33,2)</f>
        <v>0</v>
      </c>
      <c r="P33" s="238">
        <v>0</v>
      </c>
      <c r="Q33" s="238">
        <f>ROUND(E33*P33,2)</f>
        <v>0</v>
      </c>
      <c r="R33" s="238"/>
      <c r="S33" s="238" t="s">
        <v>143</v>
      </c>
      <c r="T33" s="239" t="s">
        <v>144</v>
      </c>
      <c r="U33" s="220">
        <v>0</v>
      </c>
      <c r="V33" s="220">
        <f>ROUND(E33*U33,2)</f>
        <v>0</v>
      </c>
      <c r="W33" s="220"/>
      <c r="X33" s="220" t="s">
        <v>145</v>
      </c>
      <c r="Y33" s="211"/>
      <c r="Z33" s="211"/>
      <c r="AA33" s="211"/>
      <c r="AB33" s="211"/>
      <c r="AC33" s="211"/>
      <c r="AD33" s="211"/>
      <c r="AE33" s="211"/>
      <c r="AF33" s="211"/>
      <c r="AG33" s="211" t="s">
        <v>146</v>
      </c>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ht="22.5" outlineLevel="1" x14ac:dyDescent="0.2">
      <c r="A34" s="218"/>
      <c r="B34" s="219"/>
      <c r="C34" s="251" t="s">
        <v>172</v>
      </c>
      <c r="D34" s="243"/>
      <c r="E34" s="243"/>
      <c r="F34" s="243"/>
      <c r="G34" s="243"/>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148</v>
      </c>
      <c r="AH34" s="211"/>
      <c r="AI34" s="211"/>
      <c r="AJ34" s="211"/>
      <c r="AK34" s="211"/>
      <c r="AL34" s="211"/>
      <c r="AM34" s="211"/>
      <c r="AN34" s="211"/>
      <c r="AO34" s="211"/>
      <c r="AP34" s="211"/>
      <c r="AQ34" s="211"/>
      <c r="AR34" s="211"/>
      <c r="AS34" s="211"/>
      <c r="AT34" s="211"/>
      <c r="AU34" s="211"/>
      <c r="AV34" s="211"/>
      <c r="AW34" s="211"/>
      <c r="AX34" s="211"/>
      <c r="AY34" s="211"/>
      <c r="AZ34" s="211"/>
      <c r="BA34" s="240" t="str">
        <f>C34</f>
        <v>Odstranění objektů zařízení staveniště včetně přípojek energií a jejich odvoz. Položka zahrnuje i náklady na úpravu povrchů po odstranění zařízení staveniště a úklid ploch, na kterých bylo zařízení staveniště provozováno.</v>
      </c>
      <c r="BB34" s="211"/>
      <c r="BC34" s="211"/>
      <c r="BD34" s="211"/>
      <c r="BE34" s="211"/>
      <c r="BF34" s="211"/>
      <c r="BG34" s="211"/>
      <c r="BH34" s="211"/>
    </row>
    <row r="35" spans="1:60" outlineLevel="1" x14ac:dyDescent="0.2">
      <c r="A35" s="218"/>
      <c r="B35" s="219"/>
      <c r="C35" s="250"/>
      <c r="D35" s="242"/>
      <c r="E35" s="242"/>
      <c r="F35" s="242"/>
      <c r="G35" s="242"/>
      <c r="H35" s="220"/>
      <c r="I35" s="220"/>
      <c r="J35" s="220"/>
      <c r="K35" s="220"/>
      <c r="L35" s="220"/>
      <c r="M35" s="220"/>
      <c r="N35" s="220"/>
      <c r="O35" s="220"/>
      <c r="P35" s="220"/>
      <c r="Q35" s="220"/>
      <c r="R35" s="220"/>
      <c r="S35" s="220"/>
      <c r="T35" s="220"/>
      <c r="U35" s="220"/>
      <c r="V35" s="220"/>
      <c r="W35" s="220"/>
      <c r="X35" s="220"/>
      <c r="Y35" s="211"/>
      <c r="Z35" s="211"/>
      <c r="AA35" s="211"/>
      <c r="AB35" s="211"/>
      <c r="AC35" s="211"/>
      <c r="AD35" s="211"/>
      <c r="AE35" s="211"/>
      <c r="AF35" s="211"/>
      <c r="AG35" s="211" t="s">
        <v>151</v>
      </c>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row>
    <row r="36" spans="1:60" outlineLevel="1" x14ac:dyDescent="0.2">
      <c r="A36" s="233">
        <v>6</v>
      </c>
      <c r="B36" s="234" t="s">
        <v>173</v>
      </c>
      <c r="C36" s="247" t="s">
        <v>174</v>
      </c>
      <c r="D36" s="235" t="s">
        <v>165</v>
      </c>
      <c r="E36" s="236">
        <v>1</v>
      </c>
      <c r="F36" s="237">
        <v>23281.78</v>
      </c>
      <c r="G36" s="238">
        <f>ROUND(E36*F36,2)</f>
        <v>23281.78</v>
      </c>
      <c r="H36" s="237">
        <v>0</v>
      </c>
      <c r="I36" s="238">
        <f>ROUND(E36*H36,2)</f>
        <v>0</v>
      </c>
      <c r="J36" s="237">
        <v>23281.78</v>
      </c>
      <c r="K36" s="238">
        <f>ROUND(E36*J36,2)</f>
        <v>23281.78</v>
      </c>
      <c r="L36" s="238">
        <v>21</v>
      </c>
      <c r="M36" s="238">
        <f>G36*(1+L36/100)</f>
        <v>28170.953799999999</v>
      </c>
      <c r="N36" s="238">
        <v>0</v>
      </c>
      <c r="O36" s="238">
        <f>ROUND(E36*N36,2)</f>
        <v>0</v>
      </c>
      <c r="P36" s="238">
        <v>0</v>
      </c>
      <c r="Q36" s="238">
        <f>ROUND(E36*P36,2)</f>
        <v>0</v>
      </c>
      <c r="R36" s="238"/>
      <c r="S36" s="238" t="s">
        <v>154</v>
      </c>
      <c r="T36" s="239" t="s">
        <v>144</v>
      </c>
      <c r="U36" s="220">
        <v>0</v>
      </c>
      <c r="V36" s="220">
        <f>ROUND(E36*U36,2)</f>
        <v>0</v>
      </c>
      <c r="W36" s="220"/>
      <c r="X36" s="220" t="s">
        <v>145</v>
      </c>
      <c r="Y36" s="211"/>
      <c r="Z36" s="211"/>
      <c r="AA36" s="211"/>
      <c r="AB36" s="211"/>
      <c r="AC36" s="211"/>
      <c r="AD36" s="211"/>
      <c r="AE36" s="211"/>
      <c r="AF36" s="211"/>
      <c r="AG36" s="211" t="s">
        <v>146</v>
      </c>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2" t="s">
        <v>175</v>
      </c>
      <c r="D37" s="224"/>
      <c r="E37" s="225"/>
      <c r="F37" s="220"/>
      <c r="G37" s="220"/>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176</v>
      </c>
      <c r="AH37" s="211">
        <v>0</v>
      </c>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18"/>
      <c r="B38" s="219"/>
      <c r="C38" s="252" t="s">
        <v>177</v>
      </c>
      <c r="D38" s="224"/>
      <c r="E38" s="225"/>
      <c r="F38" s="220"/>
      <c r="G38" s="220"/>
      <c r="H38" s="220"/>
      <c r="I38" s="220"/>
      <c r="J38" s="220"/>
      <c r="K38" s="220"/>
      <c r="L38" s="220"/>
      <c r="M38" s="220"/>
      <c r="N38" s="220"/>
      <c r="O38" s="220"/>
      <c r="P38" s="220"/>
      <c r="Q38" s="220"/>
      <c r="R38" s="220"/>
      <c r="S38" s="220"/>
      <c r="T38" s="220"/>
      <c r="U38" s="220"/>
      <c r="V38" s="220"/>
      <c r="W38" s="220"/>
      <c r="X38" s="220"/>
      <c r="Y38" s="211"/>
      <c r="Z38" s="211"/>
      <c r="AA38" s="211"/>
      <c r="AB38" s="211"/>
      <c r="AC38" s="211"/>
      <c r="AD38" s="211"/>
      <c r="AE38" s="211"/>
      <c r="AF38" s="211"/>
      <c r="AG38" s="211" t="s">
        <v>176</v>
      </c>
      <c r="AH38" s="211">
        <v>0</v>
      </c>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ht="22.5" outlineLevel="1" x14ac:dyDescent="0.2">
      <c r="A39" s="218"/>
      <c r="B39" s="219"/>
      <c r="C39" s="252" t="s">
        <v>178</v>
      </c>
      <c r="D39" s="224"/>
      <c r="E39" s="225"/>
      <c r="F39" s="220"/>
      <c r="G39" s="220"/>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176</v>
      </c>
      <c r="AH39" s="211">
        <v>0</v>
      </c>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2" t="s">
        <v>179</v>
      </c>
      <c r="D40" s="224"/>
      <c r="E40" s="225"/>
      <c r="F40" s="220"/>
      <c r="G40" s="220"/>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176</v>
      </c>
      <c r="AH40" s="211">
        <v>0</v>
      </c>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outlineLevel="1" x14ac:dyDescent="0.2">
      <c r="A41" s="218"/>
      <c r="B41" s="219"/>
      <c r="C41" s="252" t="s">
        <v>180</v>
      </c>
      <c r="D41" s="224"/>
      <c r="E41" s="225"/>
      <c r="F41" s="220"/>
      <c r="G41" s="220"/>
      <c r="H41" s="220"/>
      <c r="I41" s="220"/>
      <c r="J41" s="220"/>
      <c r="K41" s="220"/>
      <c r="L41" s="220"/>
      <c r="M41" s="220"/>
      <c r="N41" s="220"/>
      <c r="O41" s="220"/>
      <c r="P41" s="220"/>
      <c r="Q41" s="220"/>
      <c r="R41" s="220"/>
      <c r="S41" s="220"/>
      <c r="T41" s="220"/>
      <c r="U41" s="220"/>
      <c r="V41" s="220"/>
      <c r="W41" s="220"/>
      <c r="X41" s="220"/>
      <c r="Y41" s="211"/>
      <c r="Z41" s="211"/>
      <c r="AA41" s="211"/>
      <c r="AB41" s="211"/>
      <c r="AC41" s="211"/>
      <c r="AD41" s="211"/>
      <c r="AE41" s="211"/>
      <c r="AF41" s="211"/>
      <c r="AG41" s="211" t="s">
        <v>176</v>
      </c>
      <c r="AH41" s="211">
        <v>0</v>
      </c>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181</v>
      </c>
      <c r="D42" s="224"/>
      <c r="E42" s="225"/>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2" t="s">
        <v>182</v>
      </c>
      <c r="D43" s="224"/>
      <c r="E43" s="225"/>
      <c r="F43" s="220"/>
      <c r="G43" s="220"/>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176</v>
      </c>
      <c r="AH43" s="211">
        <v>0</v>
      </c>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18"/>
      <c r="B44" s="219"/>
      <c r="C44" s="252" t="s">
        <v>183</v>
      </c>
      <c r="D44" s="224"/>
      <c r="E44" s="225"/>
      <c r="F44" s="220"/>
      <c r="G44" s="220"/>
      <c r="H44" s="220"/>
      <c r="I44" s="220"/>
      <c r="J44" s="220"/>
      <c r="K44" s="220"/>
      <c r="L44" s="220"/>
      <c r="M44" s="220"/>
      <c r="N44" s="220"/>
      <c r="O44" s="220"/>
      <c r="P44" s="220"/>
      <c r="Q44" s="220"/>
      <c r="R44" s="220"/>
      <c r="S44" s="220"/>
      <c r="T44" s="220"/>
      <c r="U44" s="220"/>
      <c r="V44" s="220"/>
      <c r="W44" s="220"/>
      <c r="X44" s="220"/>
      <c r="Y44" s="211"/>
      <c r="Z44" s="211"/>
      <c r="AA44" s="211"/>
      <c r="AB44" s="211"/>
      <c r="AC44" s="211"/>
      <c r="AD44" s="211"/>
      <c r="AE44" s="211"/>
      <c r="AF44" s="211"/>
      <c r="AG44" s="211" t="s">
        <v>176</v>
      </c>
      <c r="AH44" s="211">
        <v>0</v>
      </c>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2" t="s">
        <v>80</v>
      </c>
      <c r="D45" s="224"/>
      <c r="E45" s="225">
        <v>1</v>
      </c>
      <c r="F45" s="220"/>
      <c r="G45" s="220"/>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176</v>
      </c>
      <c r="AH45" s="211">
        <v>0</v>
      </c>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outlineLevel="1" x14ac:dyDescent="0.2">
      <c r="A46" s="218"/>
      <c r="B46" s="219"/>
      <c r="C46" s="250"/>
      <c r="D46" s="242"/>
      <c r="E46" s="242"/>
      <c r="F46" s="242"/>
      <c r="G46" s="242"/>
      <c r="H46" s="220"/>
      <c r="I46" s="220"/>
      <c r="J46" s="220"/>
      <c r="K46" s="220"/>
      <c r="L46" s="220"/>
      <c r="M46" s="220"/>
      <c r="N46" s="220"/>
      <c r="O46" s="220"/>
      <c r="P46" s="220"/>
      <c r="Q46" s="220"/>
      <c r="R46" s="220"/>
      <c r="S46" s="220"/>
      <c r="T46" s="220"/>
      <c r="U46" s="220"/>
      <c r="V46" s="220"/>
      <c r="W46" s="220"/>
      <c r="X46" s="220"/>
      <c r="Y46" s="211"/>
      <c r="Z46" s="211"/>
      <c r="AA46" s="211"/>
      <c r="AB46" s="211"/>
      <c r="AC46" s="211"/>
      <c r="AD46" s="211"/>
      <c r="AE46" s="211"/>
      <c r="AF46" s="211"/>
      <c r="AG46" s="211" t="s">
        <v>151</v>
      </c>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row>
    <row r="47" spans="1:60" x14ac:dyDescent="0.2">
      <c r="A47" s="227" t="s">
        <v>138</v>
      </c>
      <c r="B47" s="228" t="s">
        <v>110</v>
      </c>
      <c r="C47" s="246" t="s">
        <v>28</v>
      </c>
      <c r="D47" s="229"/>
      <c r="E47" s="230"/>
      <c r="F47" s="231"/>
      <c r="G47" s="231">
        <f>SUMIF(AG48:AG62,"&lt;&gt;NOR",G48:G62)</f>
        <v>95725.84</v>
      </c>
      <c r="H47" s="231"/>
      <c r="I47" s="231">
        <f>SUM(I48:I62)</f>
        <v>0</v>
      </c>
      <c r="J47" s="231"/>
      <c r="K47" s="231">
        <f>SUM(K48:K62)</f>
        <v>95725.84</v>
      </c>
      <c r="L47" s="231"/>
      <c r="M47" s="231">
        <f>SUM(M48:M62)</f>
        <v>115828.26639999999</v>
      </c>
      <c r="N47" s="231"/>
      <c r="O47" s="231">
        <f>SUM(O48:O62)</f>
        <v>0</v>
      </c>
      <c r="P47" s="231"/>
      <c r="Q47" s="231">
        <f>SUM(Q48:Q62)</f>
        <v>0</v>
      </c>
      <c r="R47" s="231"/>
      <c r="S47" s="231"/>
      <c r="T47" s="232"/>
      <c r="U47" s="226"/>
      <c r="V47" s="226">
        <f>SUM(V48:V62)</f>
        <v>0</v>
      </c>
      <c r="W47" s="226"/>
      <c r="X47" s="226"/>
      <c r="AG47" t="s">
        <v>139</v>
      </c>
    </row>
    <row r="48" spans="1:60" outlineLevel="1" x14ac:dyDescent="0.2">
      <c r="A48" s="233">
        <v>7</v>
      </c>
      <c r="B48" s="234" t="s">
        <v>184</v>
      </c>
      <c r="C48" s="247" t="s">
        <v>185</v>
      </c>
      <c r="D48" s="235" t="s">
        <v>165</v>
      </c>
      <c r="E48" s="236">
        <v>1</v>
      </c>
      <c r="F48" s="237">
        <v>5432.41</v>
      </c>
      <c r="G48" s="238">
        <f>ROUND(E48*F48,2)</f>
        <v>5432.41</v>
      </c>
      <c r="H48" s="237">
        <v>0</v>
      </c>
      <c r="I48" s="238">
        <f>ROUND(E48*H48,2)</f>
        <v>0</v>
      </c>
      <c r="J48" s="237">
        <v>5432.41</v>
      </c>
      <c r="K48" s="238">
        <f>ROUND(E48*J48,2)</f>
        <v>5432.41</v>
      </c>
      <c r="L48" s="238">
        <v>21</v>
      </c>
      <c r="M48" s="238">
        <f>G48*(1+L48/100)</f>
        <v>6573.2160999999996</v>
      </c>
      <c r="N48" s="238">
        <v>0</v>
      </c>
      <c r="O48" s="238">
        <f>ROUND(E48*N48,2)</f>
        <v>0</v>
      </c>
      <c r="P48" s="238">
        <v>0</v>
      </c>
      <c r="Q48" s="238">
        <f>ROUND(E48*P48,2)</f>
        <v>0</v>
      </c>
      <c r="R48" s="238"/>
      <c r="S48" s="238" t="s">
        <v>143</v>
      </c>
      <c r="T48" s="239" t="s">
        <v>144</v>
      </c>
      <c r="U48" s="220">
        <v>0</v>
      </c>
      <c r="V48" s="220">
        <f>ROUND(E48*U48,2)</f>
        <v>0</v>
      </c>
      <c r="W48" s="220"/>
      <c r="X48" s="220" t="s">
        <v>145</v>
      </c>
      <c r="Y48" s="211"/>
      <c r="Z48" s="211"/>
      <c r="AA48" s="211"/>
      <c r="AB48" s="211"/>
      <c r="AC48" s="211"/>
      <c r="AD48" s="211"/>
      <c r="AE48" s="211"/>
      <c r="AF48" s="211"/>
      <c r="AG48" s="211" t="s">
        <v>146</v>
      </c>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outlineLevel="1" x14ac:dyDescent="0.2">
      <c r="A49" s="218"/>
      <c r="B49" s="219"/>
      <c r="C49" s="253"/>
      <c r="D49" s="244"/>
      <c r="E49" s="244"/>
      <c r="F49" s="244"/>
      <c r="G49" s="244"/>
      <c r="H49" s="220"/>
      <c r="I49" s="220"/>
      <c r="J49" s="220"/>
      <c r="K49" s="220"/>
      <c r="L49" s="220"/>
      <c r="M49" s="220"/>
      <c r="N49" s="220"/>
      <c r="O49" s="220"/>
      <c r="P49" s="220"/>
      <c r="Q49" s="220"/>
      <c r="R49" s="220"/>
      <c r="S49" s="220"/>
      <c r="T49" s="220"/>
      <c r="U49" s="220"/>
      <c r="V49" s="220"/>
      <c r="W49" s="220"/>
      <c r="X49" s="220"/>
      <c r="Y49" s="211"/>
      <c r="Z49" s="211"/>
      <c r="AA49" s="211"/>
      <c r="AB49" s="211"/>
      <c r="AC49" s="211"/>
      <c r="AD49" s="211"/>
      <c r="AE49" s="211"/>
      <c r="AF49" s="211"/>
      <c r="AG49" s="211" t="s">
        <v>151</v>
      </c>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outlineLevel="1" x14ac:dyDescent="0.2">
      <c r="A50" s="233">
        <v>8</v>
      </c>
      <c r="B50" s="234" t="s">
        <v>186</v>
      </c>
      <c r="C50" s="247" t="s">
        <v>187</v>
      </c>
      <c r="D50" s="235" t="s">
        <v>165</v>
      </c>
      <c r="E50" s="236">
        <v>1</v>
      </c>
      <c r="F50" s="237">
        <v>7760.59</v>
      </c>
      <c r="G50" s="238">
        <f>ROUND(E50*F50,2)</f>
        <v>7760.59</v>
      </c>
      <c r="H50" s="237">
        <v>0</v>
      </c>
      <c r="I50" s="238">
        <f>ROUND(E50*H50,2)</f>
        <v>0</v>
      </c>
      <c r="J50" s="237">
        <v>7760.59</v>
      </c>
      <c r="K50" s="238">
        <f>ROUND(E50*J50,2)</f>
        <v>7760.59</v>
      </c>
      <c r="L50" s="238">
        <v>21</v>
      </c>
      <c r="M50" s="238">
        <f>G50*(1+L50/100)</f>
        <v>9390.3138999999992</v>
      </c>
      <c r="N50" s="238">
        <v>0</v>
      </c>
      <c r="O50" s="238">
        <f>ROUND(E50*N50,2)</f>
        <v>0</v>
      </c>
      <c r="P50" s="238">
        <v>0</v>
      </c>
      <c r="Q50" s="238">
        <f>ROUND(E50*P50,2)</f>
        <v>0</v>
      </c>
      <c r="R50" s="238"/>
      <c r="S50" s="238" t="s">
        <v>143</v>
      </c>
      <c r="T50" s="239" t="s">
        <v>144</v>
      </c>
      <c r="U50" s="220">
        <v>0</v>
      </c>
      <c r="V50" s="220">
        <f>ROUND(E50*U50,2)</f>
        <v>0</v>
      </c>
      <c r="W50" s="220"/>
      <c r="X50" s="220" t="s">
        <v>145</v>
      </c>
      <c r="Y50" s="211"/>
      <c r="Z50" s="211"/>
      <c r="AA50" s="211"/>
      <c r="AB50" s="211"/>
      <c r="AC50" s="211"/>
      <c r="AD50" s="211"/>
      <c r="AE50" s="211"/>
      <c r="AF50" s="211"/>
      <c r="AG50" s="211" t="s">
        <v>146</v>
      </c>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row>
    <row r="51" spans="1:60" outlineLevel="1" x14ac:dyDescent="0.2">
      <c r="A51" s="218"/>
      <c r="B51" s="219"/>
      <c r="C51" s="251" t="s">
        <v>188</v>
      </c>
      <c r="D51" s="243"/>
      <c r="E51" s="243"/>
      <c r="F51" s="243"/>
      <c r="G51" s="243"/>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148</v>
      </c>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outlineLevel="1" x14ac:dyDescent="0.2">
      <c r="A52" s="218"/>
      <c r="B52" s="219"/>
      <c r="C52" s="250"/>
      <c r="D52" s="242"/>
      <c r="E52" s="242"/>
      <c r="F52" s="242"/>
      <c r="G52" s="242"/>
      <c r="H52" s="220"/>
      <c r="I52" s="220"/>
      <c r="J52" s="220"/>
      <c r="K52" s="220"/>
      <c r="L52" s="220"/>
      <c r="M52" s="220"/>
      <c r="N52" s="220"/>
      <c r="O52" s="220"/>
      <c r="P52" s="220"/>
      <c r="Q52" s="220"/>
      <c r="R52" s="220"/>
      <c r="S52" s="220"/>
      <c r="T52" s="220"/>
      <c r="U52" s="220"/>
      <c r="V52" s="220"/>
      <c r="W52" s="220"/>
      <c r="X52" s="220"/>
      <c r="Y52" s="211"/>
      <c r="Z52" s="211"/>
      <c r="AA52" s="211"/>
      <c r="AB52" s="211"/>
      <c r="AC52" s="211"/>
      <c r="AD52" s="211"/>
      <c r="AE52" s="211"/>
      <c r="AF52" s="211"/>
      <c r="AG52" s="211" t="s">
        <v>151</v>
      </c>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33">
        <v>9</v>
      </c>
      <c r="B53" s="234" t="s">
        <v>189</v>
      </c>
      <c r="C53" s="247" t="s">
        <v>190</v>
      </c>
      <c r="D53" s="235" t="s">
        <v>165</v>
      </c>
      <c r="E53" s="236">
        <v>1</v>
      </c>
      <c r="F53" s="237">
        <v>47532.84</v>
      </c>
      <c r="G53" s="238">
        <f>ROUND(E53*F53,2)</f>
        <v>47532.84</v>
      </c>
      <c r="H53" s="237">
        <v>0</v>
      </c>
      <c r="I53" s="238">
        <f>ROUND(E53*H53,2)</f>
        <v>0</v>
      </c>
      <c r="J53" s="237">
        <v>47532.84</v>
      </c>
      <c r="K53" s="238">
        <f>ROUND(E53*J53,2)</f>
        <v>47532.84</v>
      </c>
      <c r="L53" s="238">
        <v>21</v>
      </c>
      <c r="M53" s="238">
        <f>G53*(1+L53/100)</f>
        <v>57514.736399999994</v>
      </c>
      <c r="N53" s="238">
        <v>0</v>
      </c>
      <c r="O53" s="238">
        <f>ROUND(E53*N53,2)</f>
        <v>0</v>
      </c>
      <c r="P53" s="238">
        <v>0</v>
      </c>
      <c r="Q53" s="238">
        <f>ROUND(E53*P53,2)</f>
        <v>0</v>
      </c>
      <c r="R53" s="238"/>
      <c r="S53" s="238" t="s">
        <v>143</v>
      </c>
      <c r="T53" s="239" t="s">
        <v>144</v>
      </c>
      <c r="U53" s="220">
        <v>0</v>
      </c>
      <c r="V53" s="220">
        <f>ROUND(E53*U53,2)</f>
        <v>0</v>
      </c>
      <c r="W53" s="220"/>
      <c r="X53" s="220" t="s">
        <v>145</v>
      </c>
      <c r="Y53" s="211"/>
      <c r="Z53" s="211"/>
      <c r="AA53" s="211"/>
      <c r="AB53" s="211"/>
      <c r="AC53" s="211"/>
      <c r="AD53" s="211"/>
      <c r="AE53" s="211"/>
      <c r="AF53" s="211"/>
      <c r="AG53" s="211" t="s">
        <v>146</v>
      </c>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ht="33.75" outlineLevel="1" x14ac:dyDescent="0.2">
      <c r="A54" s="218"/>
      <c r="B54" s="219"/>
      <c r="C54" s="251" t="s">
        <v>191</v>
      </c>
      <c r="D54" s="243"/>
      <c r="E54" s="243"/>
      <c r="F54" s="243"/>
      <c r="G54" s="243"/>
      <c r="H54" s="220"/>
      <c r="I54" s="220"/>
      <c r="J54" s="220"/>
      <c r="K54" s="220"/>
      <c r="L54" s="220"/>
      <c r="M54" s="220"/>
      <c r="N54" s="220"/>
      <c r="O54" s="220"/>
      <c r="P54" s="220"/>
      <c r="Q54" s="220"/>
      <c r="R54" s="220"/>
      <c r="S54" s="220"/>
      <c r="T54" s="220"/>
      <c r="U54" s="220"/>
      <c r="V54" s="220"/>
      <c r="W54" s="220"/>
      <c r="X54" s="220"/>
      <c r="Y54" s="211"/>
      <c r="Z54" s="211"/>
      <c r="AA54" s="211"/>
      <c r="AB54" s="211"/>
      <c r="AC54" s="211"/>
      <c r="AD54" s="211"/>
      <c r="AE54" s="211"/>
      <c r="AF54" s="211"/>
      <c r="AG54" s="211" t="s">
        <v>148</v>
      </c>
      <c r="AH54" s="211"/>
      <c r="AI54" s="211"/>
      <c r="AJ54" s="211"/>
      <c r="AK54" s="211"/>
      <c r="AL54" s="211"/>
      <c r="AM54" s="211"/>
      <c r="AN54" s="211"/>
      <c r="AO54" s="211"/>
      <c r="AP54" s="211"/>
      <c r="AQ54" s="211"/>
      <c r="AR54" s="211"/>
      <c r="AS54" s="211"/>
      <c r="AT54" s="211"/>
      <c r="AU54" s="211"/>
      <c r="AV54" s="211"/>
      <c r="AW54" s="211"/>
      <c r="AX54" s="211"/>
      <c r="AY54" s="211"/>
      <c r="AZ54" s="211"/>
      <c r="BA54" s="240" t="str">
        <f>C54</f>
        <v>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v>
      </c>
      <c r="BB54" s="211"/>
      <c r="BC54" s="211"/>
      <c r="BD54" s="211"/>
      <c r="BE54" s="211"/>
      <c r="BF54" s="211"/>
      <c r="BG54" s="211"/>
      <c r="BH54" s="211"/>
    </row>
    <row r="55" spans="1:60" outlineLevel="1" x14ac:dyDescent="0.2">
      <c r="A55" s="218"/>
      <c r="B55" s="219"/>
      <c r="C55" s="250"/>
      <c r="D55" s="242"/>
      <c r="E55" s="242"/>
      <c r="F55" s="242"/>
      <c r="G55" s="242"/>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151</v>
      </c>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outlineLevel="1" x14ac:dyDescent="0.2">
      <c r="A56" s="233">
        <v>10</v>
      </c>
      <c r="B56" s="234" t="s">
        <v>192</v>
      </c>
      <c r="C56" s="247" t="s">
        <v>193</v>
      </c>
      <c r="D56" s="235" t="s">
        <v>165</v>
      </c>
      <c r="E56" s="236">
        <v>1</v>
      </c>
      <c r="F56" s="237">
        <v>30000</v>
      </c>
      <c r="G56" s="238">
        <f>ROUND(E56*F56,2)</f>
        <v>30000</v>
      </c>
      <c r="H56" s="237">
        <v>0</v>
      </c>
      <c r="I56" s="238">
        <f>ROUND(E56*H56,2)</f>
        <v>0</v>
      </c>
      <c r="J56" s="237">
        <v>30000</v>
      </c>
      <c r="K56" s="238">
        <f>ROUND(E56*J56,2)</f>
        <v>30000</v>
      </c>
      <c r="L56" s="238">
        <v>21</v>
      </c>
      <c r="M56" s="238">
        <f>G56*(1+L56/100)</f>
        <v>36300</v>
      </c>
      <c r="N56" s="238">
        <v>0</v>
      </c>
      <c r="O56" s="238">
        <f>ROUND(E56*N56,2)</f>
        <v>0</v>
      </c>
      <c r="P56" s="238">
        <v>0</v>
      </c>
      <c r="Q56" s="238">
        <f>ROUND(E56*P56,2)</f>
        <v>0</v>
      </c>
      <c r="R56" s="238"/>
      <c r="S56" s="238" t="s">
        <v>143</v>
      </c>
      <c r="T56" s="239" t="s">
        <v>144</v>
      </c>
      <c r="U56" s="220">
        <v>0</v>
      </c>
      <c r="V56" s="220">
        <f>ROUND(E56*U56,2)</f>
        <v>0</v>
      </c>
      <c r="W56" s="220"/>
      <c r="X56" s="220" t="s">
        <v>145</v>
      </c>
      <c r="Y56" s="211"/>
      <c r="Z56" s="211"/>
      <c r="AA56" s="211"/>
      <c r="AB56" s="211"/>
      <c r="AC56" s="211"/>
      <c r="AD56" s="211"/>
      <c r="AE56" s="211"/>
      <c r="AF56" s="211"/>
      <c r="AG56" s="211" t="s">
        <v>146</v>
      </c>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outlineLevel="1" x14ac:dyDescent="0.2">
      <c r="A57" s="218"/>
      <c r="B57" s="219"/>
      <c r="C57" s="251" t="s">
        <v>194</v>
      </c>
      <c r="D57" s="243"/>
      <c r="E57" s="243"/>
      <c r="F57" s="243"/>
      <c r="G57" s="243"/>
      <c r="H57" s="220"/>
      <c r="I57" s="220"/>
      <c r="J57" s="220"/>
      <c r="K57" s="220"/>
      <c r="L57" s="220"/>
      <c r="M57" s="220"/>
      <c r="N57" s="220"/>
      <c r="O57" s="220"/>
      <c r="P57" s="220"/>
      <c r="Q57" s="220"/>
      <c r="R57" s="220"/>
      <c r="S57" s="220"/>
      <c r="T57" s="220"/>
      <c r="U57" s="220"/>
      <c r="V57" s="220"/>
      <c r="W57" s="220"/>
      <c r="X57" s="220"/>
      <c r="Y57" s="211"/>
      <c r="Z57" s="211"/>
      <c r="AA57" s="211"/>
      <c r="AB57" s="211"/>
      <c r="AC57" s="211"/>
      <c r="AD57" s="211"/>
      <c r="AE57" s="211"/>
      <c r="AF57" s="211"/>
      <c r="AG57" s="211" t="s">
        <v>148</v>
      </c>
      <c r="AH57" s="211"/>
      <c r="AI57" s="211"/>
      <c r="AJ57" s="211"/>
      <c r="AK57" s="211"/>
      <c r="AL57" s="211"/>
      <c r="AM57" s="211"/>
      <c r="AN57" s="211"/>
      <c r="AO57" s="211"/>
      <c r="AP57" s="211"/>
      <c r="AQ57" s="211"/>
      <c r="AR57" s="211"/>
      <c r="AS57" s="211"/>
      <c r="AT57" s="211"/>
      <c r="AU57" s="211"/>
      <c r="AV57" s="211"/>
      <c r="AW57" s="211"/>
      <c r="AX57" s="211"/>
      <c r="AY57" s="211"/>
      <c r="AZ57" s="211"/>
      <c r="BA57" s="240" t="str">
        <f>C57</f>
        <v>Náklady na vyhotovení dokumentace skutečného provedení stavby a její předání objednateli v požadované formě a požadovaném počtu.</v>
      </c>
      <c r="BB57" s="211"/>
      <c r="BC57" s="211"/>
      <c r="BD57" s="211"/>
      <c r="BE57" s="211"/>
      <c r="BF57" s="211"/>
      <c r="BG57" s="211"/>
      <c r="BH57" s="211"/>
    </row>
    <row r="58" spans="1:60" outlineLevel="1" x14ac:dyDescent="0.2">
      <c r="A58" s="218"/>
      <c r="B58" s="219"/>
      <c r="C58" s="252" t="s">
        <v>80</v>
      </c>
      <c r="D58" s="224"/>
      <c r="E58" s="225">
        <v>1</v>
      </c>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0"/>
      <c r="D59" s="242"/>
      <c r="E59" s="242"/>
      <c r="F59" s="242"/>
      <c r="G59" s="242"/>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151</v>
      </c>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33">
        <v>11</v>
      </c>
      <c r="B60" s="234" t="s">
        <v>195</v>
      </c>
      <c r="C60" s="247" t="s">
        <v>196</v>
      </c>
      <c r="D60" s="235" t="s">
        <v>165</v>
      </c>
      <c r="E60" s="236">
        <v>1</v>
      </c>
      <c r="F60" s="237">
        <v>5000</v>
      </c>
      <c r="G60" s="238">
        <f>ROUND(E60*F60,2)</f>
        <v>5000</v>
      </c>
      <c r="H60" s="237">
        <v>0</v>
      </c>
      <c r="I60" s="238">
        <f>ROUND(E60*H60,2)</f>
        <v>0</v>
      </c>
      <c r="J60" s="237">
        <v>5000</v>
      </c>
      <c r="K60" s="238">
        <f>ROUND(E60*J60,2)</f>
        <v>5000</v>
      </c>
      <c r="L60" s="238">
        <v>21</v>
      </c>
      <c r="M60" s="238">
        <f>G60*(1+L60/100)</f>
        <v>6050</v>
      </c>
      <c r="N60" s="238">
        <v>0</v>
      </c>
      <c r="O60" s="238">
        <f>ROUND(E60*N60,2)</f>
        <v>0</v>
      </c>
      <c r="P60" s="238">
        <v>0</v>
      </c>
      <c r="Q60" s="238">
        <f>ROUND(E60*P60,2)</f>
        <v>0</v>
      </c>
      <c r="R60" s="238"/>
      <c r="S60" s="238" t="s">
        <v>143</v>
      </c>
      <c r="T60" s="239" t="s">
        <v>144</v>
      </c>
      <c r="U60" s="220">
        <v>0</v>
      </c>
      <c r="V60" s="220">
        <f>ROUND(E60*U60,2)</f>
        <v>0</v>
      </c>
      <c r="W60" s="220"/>
      <c r="X60" s="220" t="s">
        <v>145</v>
      </c>
      <c r="Y60" s="211"/>
      <c r="Z60" s="211"/>
      <c r="AA60" s="211"/>
      <c r="AB60" s="211"/>
      <c r="AC60" s="211"/>
      <c r="AD60" s="211"/>
      <c r="AE60" s="211"/>
      <c r="AF60" s="211"/>
      <c r="AG60" s="211" t="s">
        <v>146</v>
      </c>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18"/>
      <c r="B61" s="219"/>
      <c r="C61" s="251" t="s">
        <v>197</v>
      </c>
      <c r="D61" s="243"/>
      <c r="E61" s="243"/>
      <c r="F61" s="243"/>
      <c r="G61" s="243"/>
      <c r="H61" s="220"/>
      <c r="I61" s="220"/>
      <c r="J61" s="220"/>
      <c r="K61" s="220"/>
      <c r="L61" s="220"/>
      <c r="M61" s="220"/>
      <c r="N61" s="220"/>
      <c r="O61" s="220"/>
      <c r="P61" s="220"/>
      <c r="Q61" s="220"/>
      <c r="R61" s="220"/>
      <c r="S61" s="220"/>
      <c r="T61" s="220"/>
      <c r="U61" s="220"/>
      <c r="V61" s="220"/>
      <c r="W61" s="220"/>
      <c r="X61" s="220"/>
      <c r="Y61" s="211"/>
      <c r="Z61" s="211"/>
      <c r="AA61" s="211"/>
      <c r="AB61" s="211"/>
      <c r="AC61" s="211"/>
      <c r="AD61" s="211"/>
      <c r="AE61" s="211"/>
      <c r="AF61" s="211"/>
      <c r="AG61" s="211" t="s">
        <v>148</v>
      </c>
      <c r="AH61" s="211"/>
      <c r="AI61" s="211"/>
      <c r="AJ61" s="211"/>
      <c r="AK61" s="211"/>
      <c r="AL61" s="211"/>
      <c r="AM61" s="211"/>
      <c r="AN61" s="211"/>
      <c r="AO61" s="211"/>
      <c r="AP61" s="211"/>
      <c r="AQ61" s="211"/>
      <c r="AR61" s="211"/>
      <c r="AS61" s="211"/>
      <c r="AT61" s="211"/>
      <c r="AU61" s="211"/>
      <c r="AV61" s="211"/>
      <c r="AW61" s="211"/>
      <c r="AX61" s="211"/>
      <c r="AY61" s="211"/>
      <c r="AZ61" s="211"/>
      <c r="BA61" s="240" t="str">
        <f>C61</f>
        <v>Náklady spojené s povinným pojištěním dodavatele nebo stavebního díla či jeho části, v rozsahu obchodních podmínek.</v>
      </c>
      <c r="BB61" s="211"/>
      <c r="BC61" s="211"/>
      <c r="BD61" s="211"/>
      <c r="BE61" s="211"/>
      <c r="BF61" s="211"/>
      <c r="BG61" s="211"/>
      <c r="BH61" s="211"/>
    </row>
    <row r="62" spans="1:60" outlineLevel="1" x14ac:dyDescent="0.2">
      <c r="A62" s="218"/>
      <c r="B62" s="219"/>
      <c r="C62" s="250"/>
      <c r="D62" s="242"/>
      <c r="E62" s="242"/>
      <c r="F62" s="242"/>
      <c r="G62" s="242"/>
      <c r="H62" s="220"/>
      <c r="I62" s="220"/>
      <c r="J62" s="220"/>
      <c r="K62" s="220"/>
      <c r="L62" s="220"/>
      <c r="M62" s="220"/>
      <c r="N62" s="220"/>
      <c r="O62" s="220"/>
      <c r="P62" s="220"/>
      <c r="Q62" s="220"/>
      <c r="R62" s="220"/>
      <c r="S62" s="220"/>
      <c r="T62" s="220"/>
      <c r="U62" s="220"/>
      <c r="V62" s="220"/>
      <c r="W62" s="220"/>
      <c r="X62" s="220"/>
      <c r="Y62" s="211"/>
      <c r="Z62" s="211"/>
      <c r="AA62" s="211"/>
      <c r="AB62" s="211"/>
      <c r="AC62" s="211"/>
      <c r="AD62" s="211"/>
      <c r="AE62" s="211"/>
      <c r="AF62" s="211"/>
      <c r="AG62" s="211" t="s">
        <v>151</v>
      </c>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x14ac:dyDescent="0.2">
      <c r="A63" s="3"/>
      <c r="B63" s="4"/>
      <c r="C63" s="254"/>
      <c r="D63" s="6"/>
      <c r="E63" s="3"/>
      <c r="F63" s="3"/>
      <c r="G63" s="3"/>
      <c r="H63" s="3"/>
      <c r="I63" s="3"/>
      <c r="J63" s="3"/>
      <c r="K63" s="3"/>
      <c r="L63" s="3"/>
      <c r="M63" s="3"/>
      <c r="N63" s="3"/>
      <c r="O63" s="3"/>
      <c r="P63" s="3"/>
      <c r="Q63" s="3"/>
      <c r="R63" s="3"/>
      <c r="S63" s="3"/>
      <c r="T63" s="3"/>
      <c r="U63" s="3"/>
      <c r="V63" s="3"/>
      <c r="W63" s="3"/>
      <c r="X63" s="3"/>
      <c r="AE63">
        <v>15</v>
      </c>
      <c r="AF63">
        <v>21</v>
      </c>
      <c r="AG63" t="s">
        <v>125</v>
      </c>
    </row>
    <row r="64" spans="1:60" x14ac:dyDescent="0.2">
      <c r="A64" s="214"/>
      <c r="B64" s="215" t="s">
        <v>29</v>
      </c>
      <c r="C64" s="255"/>
      <c r="D64" s="216"/>
      <c r="E64" s="217"/>
      <c r="F64" s="217"/>
      <c r="G64" s="245">
        <f>G8+G47</f>
        <v>255433.13</v>
      </c>
      <c r="H64" s="3"/>
      <c r="I64" s="3"/>
      <c r="J64" s="3"/>
      <c r="K64" s="3"/>
      <c r="L64" s="3"/>
      <c r="M64" s="3"/>
      <c r="N64" s="3"/>
      <c r="O64" s="3"/>
      <c r="P64" s="3"/>
      <c r="Q64" s="3"/>
      <c r="R64" s="3"/>
      <c r="S64" s="3"/>
      <c r="T64" s="3"/>
      <c r="U64" s="3"/>
      <c r="V64" s="3"/>
      <c r="W64" s="3"/>
      <c r="X64" s="3"/>
      <c r="AE64">
        <f>SUMIF(L7:L62,AE63,G7:G62)</f>
        <v>0</v>
      </c>
      <c r="AF64">
        <f>SUMIF(L7:L62,AF63,G7:G62)</f>
        <v>255433.13</v>
      </c>
      <c r="AG64" t="s">
        <v>198</v>
      </c>
    </row>
    <row r="65" spans="3:33" x14ac:dyDescent="0.2">
      <c r="C65" s="256"/>
      <c r="D65" s="10"/>
      <c r="AG65" t="s">
        <v>199</v>
      </c>
    </row>
    <row r="66" spans="3:33" x14ac:dyDescent="0.2">
      <c r="D66" s="10"/>
    </row>
    <row r="67" spans="3:33" x14ac:dyDescent="0.2">
      <c r="D67" s="10"/>
    </row>
    <row r="68" spans="3:33" x14ac:dyDescent="0.2">
      <c r="D68" s="10"/>
    </row>
    <row r="69" spans="3:33" x14ac:dyDescent="0.2">
      <c r="D69" s="10"/>
    </row>
    <row r="70" spans="3:33" x14ac:dyDescent="0.2">
      <c r="D70" s="10"/>
    </row>
    <row r="71" spans="3:33" x14ac:dyDescent="0.2">
      <c r="D71" s="10"/>
    </row>
    <row r="72" spans="3:33" x14ac:dyDescent="0.2">
      <c r="D72" s="10"/>
    </row>
    <row r="73" spans="3:33" x14ac:dyDescent="0.2">
      <c r="D73" s="10"/>
    </row>
    <row r="74" spans="3:33" x14ac:dyDescent="0.2">
      <c r="D74" s="10"/>
    </row>
    <row r="75" spans="3:33" x14ac:dyDescent="0.2">
      <c r="D75" s="10"/>
    </row>
    <row r="76" spans="3:33" x14ac:dyDescent="0.2">
      <c r="D76" s="10"/>
    </row>
    <row r="77" spans="3:33" x14ac:dyDescent="0.2">
      <c r="D77" s="10"/>
    </row>
    <row r="78" spans="3:33" x14ac:dyDescent="0.2">
      <c r="D78" s="10"/>
    </row>
    <row r="79" spans="3:33" x14ac:dyDescent="0.2">
      <c r="D79" s="10"/>
    </row>
    <row r="80" spans="3:33"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9FA1" sheet="1"/>
  <mergeCells count="32">
    <mergeCell ref="C61:G61"/>
    <mergeCell ref="C62:G62"/>
    <mergeCell ref="C51:G51"/>
    <mergeCell ref="C52:G52"/>
    <mergeCell ref="C54:G54"/>
    <mergeCell ref="C55:G55"/>
    <mergeCell ref="C57:G57"/>
    <mergeCell ref="C59:G59"/>
    <mergeCell ref="C31:G31"/>
    <mergeCell ref="C32:G32"/>
    <mergeCell ref="C34:G34"/>
    <mergeCell ref="C35:G35"/>
    <mergeCell ref="C46:G46"/>
    <mergeCell ref="C49:G49"/>
    <mergeCell ref="C22:G22"/>
    <mergeCell ref="C24:G24"/>
    <mergeCell ref="C25:G25"/>
    <mergeCell ref="C26:G26"/>
    <mergeCell ref="C28:G28"/>
    <mergeCell ref="C29:G29"/>
    <mergeCell ref="C13:G13"/>
    <mergeCell ref="C15:G15"/>
    <mergeCell ref="C16:G16"/>
    <mergeCell ref="C18:G18"/>
    <mergeCell ref="C19:G19"/>
    <mergeCell ref="C20:G20"/>
    <mergeCell ref="A1:G1"/>
    <mergeCell ref="C2:G2"/>
    <mergeCell ref="C3:G3"/>
    <mergeCell ref="C4:G4"/>
    <mergeCell ref="C11:G11"/>
    <mergeCell ref="C12:G12"/>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60</v>
      </c>
      <c r="C3" s="200" t="s">
        <v>61</v>
      </c>
      <c r="D3" s="198"/>
      <c r="E3" s="198"/>
      <c r="F3" s="198"/>
      <c r="G3" s="199"/>
      <c r="AC3" s="176" t="s">
        <v>113</v>
      </c>
      <c r="AG3" t="s">
        <v>115</v>
      </c>
    </row>
    <row r="4" spans="1:60" ht="24.95" customHeight="1" x14ac:dyDescent="0.2">
      <c r="A4" s="201" t="s">
        <v>9</v>
      </c>
      <c r="B4" s="202" t="s">
        <v>60</v>
      </c>
      <c r="C4" s="203" t="s">
        <v>61</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v>0</v>
      </c>
      <c r="G9" s="238">
        <f>ROUND(E9*F9,2)</f>
        <v>0</v>
      </c>
      <c r="H9" s="237">
        <v>0</v>
      </c>
      <c r="I9" s="238">
        <f>ROUND(E9*H9,2)</f>
        <v>0</v>
      </c>
      <c r="J9" s="237">
        <v>0</v>
      </c>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80</v>
      </c>
      <c r="C28" s="246" t="s">
        <v>81</v>
      </c>
      <c r="D28" s="229"/>
      <c r="E28" s="230"/>
      <c r="F28" s="231"/>
      <c r="G28" s="231">
        <f>SUMIF(AG29:AG34,"&lt;&gt;NOR",G29:G34)</f>
        <v>42101.63</v>
      </c>
      <c r="H28" s="231"/>
      <c r="I28" s="231">
        <f>SUM(I29:I34)</f>
        <v>0</v>
      </c>
      <c r="J28" s="231"/>
      <c r="K28" s="231">
        <f>SUM(K29:K34)</f>
        <v>42101.63</v>
      </c>
      <c r="L28" s="231"/>
      <c r="M28" s="231">
        <f>SUM(M29:M34)</f>
        <v>50942.972299999994</v>
      </c>
      <c r="N28" s="231"/>
      <c r="O28" s="231">
        <f>SUM(O29:O34)</f>
        <v>0</v>
      </c>
      <c r="P28" s="231"/>
      <c r="Q28" s="231">
        <f>SUM(Q29:Q34)</f>
        <v>0</v>
      </c>
      <c r="R28" s="231"/>
      <c r="S28" s="231"/>
      <c r="T28" s="232"/>
      <c r="U28" s="226"/>
      <c r="V28" s="226">
        <f>SUM(V29:V34)</f>
        <v>117.68</v>
      </c>
      <c r="W28" s="226"/>
      <c r="X28" s="226"/>
      <c r="AG28" t="s">
        <v>139</v>
      </c>
    </row>
    <row r="29" spans="1:60" ht="22.5" outlineLevel="1" x14ac:dyDescent="0.2">
      <c r="A29" s="233">
        <v>2</v>
      </c>
      <c r="B29" s="234" t="s">
        <v>221</v>
      </c>
      <c r="C29" s="247" t="s">
        <v>222</v>
      </c>
      <c r="D29" s="235" t="s">
        <v>223</v>
      </c>
      <c r="E29" s="236">
        <v>1307.5039999999999</v>
      </c>
      <c r="F29" s="237">
        <v>32.200000000000003</v>
      </c>
      <c r="G29" s="238">
        <f>ROUND(E29*F29,2)</f>
        <v>42101.63</v>
      </c>
      <c r="H29" s="237">
        <v>0</v>
      </c>
      <c r="I29" s="238">
        <f>ROUND(E29*H29,2)</f>
        <v>0</v>
      </c>
      <c r="J29" s="237">
        <v>32.200000000000003</v>
      </c>
      <c r="K29" s="238">
        <f>ROUND(E29*J29,2)</f>
        <v>42101.63</v>
      </c>
      <c r="L29" s="238">
        <v>21</v>
      </c>
      <c r="M29" s="238">
        <f>G29*(1+L29/100)</f>
        <v>50942.972299999994</v>
      </c>
      <c r="N29" s="238">
        <v>0</v>
      </c>
      <c r="O29" s="238">
        <f>ROUND(E29*N29,2)</f>
        <v>0</v>
      </c>
      <c r="P29" s="238">
        <v>0</v>
      </c>
      <c r="Q29" s="238">
        <f>ROUND(E29*P29,2)</f>
        <v>0</v>
      </c>
      <c r="R29" s="238" t="s">
        <v>224</v>
      </c>
      <c r="S29" s="238" t="s">
        <v>143</v>
      </c>
      <c r="T29" s="239" t="s">
        <v>225</v>
      </c>
      <c r="U29" s="220">
        <v>0.09</v>
      </c>
      <c r="V29" s="220">
        <f>ROUND(E29*U29,2)</f>
        <v>117.68</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outlineLevel="1" x14ac:dyDescent="0.2">
      <c r="A30" s="218"/>
      <c r="B30" s="219"/>
      <c r="C30" s="259" t="s">
        <v>226</v>
      </c>
      <c r="D30" s="258"/>
      <c r="E30" s="258"/>
      <c r="F30" s="258"/>
      <c r="G30" s="258"/>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227</v>
      </c>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row>
    <row r="31" spans="1:60" outlineLevel="1" x14ac:dyDescent="0.2">
      <c r="A31" s="218"/>
      <c r="B31" s="219"/>
      <c r="C31" s="252" t="s">
        <v>228</v>
      </c>
      <c r="D31" s="224"/>
      <c r="E31" s="225"/>
      <c r="F31" s="220"/>
      <c r="G31" s="220"/>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176</v>
      </c>
      <c r="AH31" s="211">
        <v>0</v>
      </c>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row>
    <row r="32" spans="1:60" outlineLevel="1" x14ac:dyDescent="0.2">
      <c r="A32" s="218"/>
      <c r="B32" s="219"/>
      <c r="C32" s="252" t="s">
        <v>229</v>
      </c>
      <c r="D32" s="224"/>
      <c r="E32" s="225"/>
      <c r="F32" s="220"/>
      <c r="G32" s="220"/>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176</v>
      </c>
      <c r="AH32" s="211">
        <v>0</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52" t="s">
        <v>230</v>
      </c>
      <c r="D33" s="224"/>
      <c r="E33" s="225">
        <v>1307.5039999999999</v>
      </c>
      <c r="F33" s="220"/>
      <c r="G33" s="220"/>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176</v>
      </c>
      <c r="AH33" s="211">
        <v>0</v>
      </c>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outlineLevel="1" x14ac:dyDescent="0.2">
      <c r="A34" s="218"/>
      <c r="B34" s="219"/>
      <c r="C34" s="250"/>
      <c r="D34" s="242"/>
      <c r="E34" s="242"/>
      <c r="F34" s="242"/>
      <c r="G34" s="242"/>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151</v>
      </c>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x14ac:dyDescent="0.2">
      <c r="A35" s="227" t="s">
        <v>138</v>
      </c>
      <c r="B35" s="228" t="s">
        <v>90</v>
      </c>
      <c r="C35" s="246" t="s">
        <v>91</v>
      </c>
      <c r="D35" s="229"/>
      <c r="E35" s="230"/>
      <c r="F35" s="231"/>
      <c r="G35" s="231">
        <f>SUMIF(AG36:AG45,"&lt;&gt;NOR",G36:G45)</f>
        <v>159000</v>
      </c>
      <c r="H35" s="231"/>
      <c r="I35" s="231">
        <f>SUM(I36:I45)</f>
        <v>0</v>
      </c>
      <c r="J35" s="231"/>
      <c r="K35" s="231">
        <f>SUM(K36:K45)</f>
        <v>159000</v>
      </c>
      <c r="L35" s="231"/>
      <c r="M35" s="231">
        <f>SUM(M36:M45)</f>
        <v>192390</v>
      </c>
      <c r="N35" s="231"/>
      <c r="O35" s="231">
        <f>SUM(O36:O45)</f>
        <v>0</v>
      </c>
      <c r="P35" s="231"/>
      <c r="Q35" s="231">
        <f>SUM(Q36:Q45)</f>
        <v>0</v>
      </c>
      <c r="R35" s="231"/>
      <c r="S35" s="231"/>
      <c r="T35" s="232"/>
      <c r="U35" s="226"/>
      <c r="V35" s="226">
        <f>SUM(V36:V45)</f>
        <v>0</v>
      </c>
      <c r="W35" s="226"/>
      <c r="X35" s="226"/>
      <c r="AG35" t="s">
        <v>139</v>
      </c>
    </row>
    <row r="36" spans="1:60" outlineLevel="1" x14ac:dyDescent="0.2">
      <c r="A36" s="233">
        <v>3</v>
      </c>
      <c r="B36" s="234" t="s">
        <v>231</v>
      </c>
      <c r="C36" s="247" t="s">
        <v>232</v>
      </c>
      <c r="D36" s="235" t="s">
        <v>233</v>
      </c>
      <c r="E36" s="236">
        <v>500</v>
      </c>
      <c r="F36" s="237">
        <v>300</v>
      </c>
      <c r="G36" s="238">
        <f>ROUND(E36*F36,2)</f>
        <v>150000</v>
      </c>
      <c r="H36" s="237">
        <v>0</v>
      </c>
      <c r="I36" s="238">
        <f>ROUND(E36*H36,2)</f>
        <v>0</v>
      </c>
      <c r="J36" s="237">
        <v>300</v>
      </c>
      <c r="K36" s="238">
        <f>ROUND(E36*J36,2)</f>
        <v>150000</v>
      </c>
      <c r="L36" s="238">
        <v>21</v>
      </c>
      <c r="M36" s="238">
        <f>G36*(1+L36/100)</f>
        <v>181500</v>
      </c>
      <c r="N36" s="238">
        <v>0</v>
      </c>
      <c r="O36" s="238">
        <f>ROUND(E36*N36,2)</f>
        <v>0</v>
      </c>
      <c r="P36" s="238">
        <v>0</v>
      </c>
      <c r="Q36" s="238">
        <f>ROUND(E36*P36,2)</f>
        <v>0</v>
      </c>
      <c r="R36" s="238"/>
      <c r="S36" s="238" t="s">
        <v>154</v>
      </c>
      <c r="T36" s="239" t="s">
        <v>144</v>
      </c>
      <c r="U36" s="220">
        <v>0</v>
      </c>
      <c r="V36" s="220">
        <f>ROUND(E36*U36,2)</f>
        <v>0</v>
      </c>
      <c r="W36" s="220"/>
      <c r="X36" s="220" t="s">
        <v>202</v>
      </c>
      <c r="Y36" s="211"/>
      <c r="Z36" s="211"/>
      <c r="AA36" s="211"/>
      <c r="AB36" s="211"/>
      <c r="AC36" s="211"/>
      <c r="AD36" s="211"/>
      <c r="AE36" s="211"/>
      <c r="AF36" s="211"/>
      <c r="AG36" s="211" t="s">
        <v>203</v>
      </c>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2" t="s">
        <v>234</v>
      </c>
      <c r="D37" s="224"/>
      <c r="E37" s="225"/>
      <c r="F37" s="220"/>
      <c r="G37" s="220"/>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176</v>
      </c>
      <c r="AH37" s="211">
        <v>0</v>
      </c>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18"/>
      <c r="B38" s="219"/>
      <c r="C38" s="252" t="s">
        <v>235</v>
      </c>
      <c r="D38" s="224"/>
      <c r="E38" s="225"/>
      <c r="F38" s="220"/>
      <c r="G38" s="220"/>
      <c r="H38" s="220"/>
      <c r="I38" s="220"/>
      <c r="J38" s="220"/>
      <c r="K38" s="220"/>
      <c r="L38" s="220"/>
      <c r="M38" s="220"/>
      <c r="N38" s="220"/>
      <c r="O38" s="220"/>
      <c r="P38" s="220"/>
      <c r="Q38" s="220"/>
      <c r="R38" s="220"/>
      <c r="S38" s="220"/>
      <c r="T38" s="220"/>
      <c r="U38" s="220"/>
      <c r="V38" s="220"/>
      <c r="W38" s="220"/>
      <c r="X38" s="220"/>
      <c r="Y38" s="211"/>
      <c r="Z38" s="211"/>
      <c r="AA38" s="211"/>
      <c r="AB38" s="211"/>
      <c r="AC38" s="211"/>
      <c r="AD38" s="211"/>
      <c r="AE38" s="211"/>
      <c r="AF38" s="211"/>
      <c r="AG38" s="211" t="s">
        <v>176</v>
      </c>
      <c r="AH38" s="211">
        <v>0</v>
      </c>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18"/>
      <c r="B39" s="219"/>
      <c r="C39" s="252" t="s">
        <v>236</v>
      </c>
      <c r="D39" s="224"/>
      <c r="E39" s="225">
        <v>500</v>
      </c>
      <c r="F39" s="220"/>
      <c r="G39" s="220"/>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176</v>
      </c>
      <c r="AH39" s="211">
        <v>0</v>
      </c>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0"/>
      <c r="D40" s="242"/>
      <c r="E40" s="242"/>
      <c r="F40" s="242"/>
      <c r="G40" s="242"/>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151</v>
      </c>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ht="22.5" outlineLevel="1" x14ac:dyDescent="0.2">
      <c r="A41" s="233">
        <v>4</v>
      </c>
      <c r="B41" s="234" t="s">
        <v>237</v>
      </c>
      <c r="C41" s="247" t="s">
        <v>238</v>
      </c>
      <c r="D41" s="235" t="s">
        <v>239</v>
      </c>
      <c r="E41" s="236">
        <v>3</v>
      </c>
      <c r="F41" s="237">
        <v>3000</v>
      </c>
      <c r="G41" s="238">
        <f>ROUND(E41*F41,2)</f>
        <v>9000</v>
      </c>
      <c r="H41" s="237">
        <v>0</v>
      </c>
      <c r="I41" s="238">
        <f>ROUND(E41*H41,2)</f>
        <v>0</v>
      </c>
      <c r="J41" s="237">
        <v>3000</v>
      </c>
      <c r="K41" s="238">
        <f>ROUND(E41*J41,2)</f>
        <v>9000</v>
      </c>
      <c r="L41" s="238">
        <v>21</v>
      </c>
      <c r="M41" s="238">
        <f>G41*(1+L41/100)</f>
        <v>10890</v>
      </c>
      <c r="N41" s="238">
        <v>0</v>
      </c>
      <c r="O41" s="238">
        <f>ROUND(E41*N41,2)</f>
        <v>0</v>
      </c>
      <c r="P41" s="238">
        <v>0</v>
      </c>
      <c r="Q41" s="238">
        <f>ROUND(E41*P41,2)</f>
        <v>0</v>
      </c>
      <c r="R41" s="238"/>
      <c r="S41" s="238" t="s">
        <v>154</v>
      </c>
      <c r="T41" s="239" t="s">
        <v>144</v>
      </c>
      <c r="U41" s="220">
        <v>0</v>
      </c>
      <c r="V41" s="220">
        <f>ROUND(E41*U41,2)</f>
        <v>0</v>
      </c>
      <c r="W41" s="220"/>
      <c r="X41" s="220" t="s">
        <v>202</v>
      </c>
      <c r="Y41" s="211"/>
      <c r="Z41" s="211"/>
      <c r="AA41" s="211"/>
      <c r="AB41" s="211"/>
      <c r="AC41" s="211"/>
      <c r="AD41" s="211"/>
      <c r="AE41" s="211"/>
      <c r="AF41" s="211"/>
      <c r="AG41" s="211" t="s">
        <v>203</v>
      </c>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240</v>
      </c>
      <c r="D42" s="224"/>
      <c r="E42" s="225"/>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2" t="s">
        <v>241</v>
      </c>
      <c r="D43" s="224"/>
      <c r="E43" s="225"/>
      <c r="F43" s="220"/>
      <c r="G43" s="220"/>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176</v>
      </c>
      <c r="AH43" s="211">
        <v>0</v>
      </c>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18"/>
      <c r="B44" s="219"/>
      <c r="C44" s="252" t="s">
        <v>242</v>
      </c>
      <c r="D44" s="224"/>
      <c r="E44" s="225">
        <v>3</v>
      </c>
      <c r="F44" s="220"/>
      <c r="G44" s="220"/>
      <c r="H44" s="220"/>
      <c r="I44" s="220"/>
      <c r="J44" s="220"/>
      <c r="K44" s="220"/>
      <c r="L44" s="220"/>
      <c r="M44" s="220"/>
      <c r="N44" s="220"/>
      <c r="O44" s="220"/>
      <c r="P44" s="220"/>
      <c r="Q44" s="220"/>
      <c r="R44" s="220"/>
      <c r="S44" s="220"/>
      <c r="T44" s="220"/>
      <c r="U44" s="220"/>
      <c r="V44" s="220"/>
      <c r="W44" s="220"/>
      <c r="X44" s="220"/>
      <c r="Y44" s="211"/>
      <c r="Z44" s="211"/>
      <c r="AA44" s="211"/>
      <c r="AB44" s="211"/>
      <c r="AC44" s="211"/>
      <c r="AD44" s="211"/>
      <c r="AE44" s="211"/>
      <c r="AF44" s="211"/>
      <c r="AG44" s="211" t="s">
        <v>176</v>
      </c>
      <c r="AH44" s="211">
        <v>0</v>
      </c>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0"/>
      <c r="D45" s="242"/>
      <c r="E45" s="242"/>
      <c r="F45" s="242"/>
      <c r="G45" s="242"/>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151</v>
      </c>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x14ac:dyDescent="0.2">
      <c r="A46" s="227" t="s">
        <v>138</v>
      </c>
      <c r="B46" s="228" t="s">
        <v>94</v>
      </c>
      <c r="C46" s="246" t="s">
        <v>95</v>
      </c>
      <c r="D46" s="229"/>
      <c r="E46" s="230"/>
      <c r="F46" s="231"/>
      <c r="G46" s="231">
        <f>SUMIF(AG47:AG80,"&lt;&gt;NOR",G47:G80)</f>
        <v>2128896.7999999998</v>
      </c>
      <c r="H46" s="231"/>
      <c r="I46" s="231">
        <f>SUM(I47:I80)</f>
        <v>0</v>
      </c>
      <c r="J46" s="231"/>
      <c r="K46" s="231">
        <f>SUM(K47:K80)</f>
        <v>2128896.7999999998</v>
      </c>
      <c r="L46" s="231"/>
      <c r="M46" s="231">
        <f>SUM(M47:M80)</f>
        <v>2575965.1279999996</v>
      </c>
      <c r="N46" s="231"/>
      <c r="O46" s="231">
        <f>SUM(O47:O80)</f>
        <v>0</v>
      </c>
      <c r="P46" s="231"/>
      <c r="Q46" s="231">
        <f>SUM(Q47:Q80)</f>
        <v>1275.8599999999999</v>
      </c>
      <c r="R46" s="231"/>
      <c r="S46" s="231"/>
      <c r="T46" s="232"/>
      <c r="U46" s="226"/>
      <c r="V46" s="226">
        <f>SUM(V47:V80)</f>
        <v>4477.03</v>
      </c>
      <c r="W46" s="226"/>
      <c r="X46" s="226"/>
      <c r="AG46" t="s">
        <v>139</v>
      </c>
    </row>
    <row r="47" spans="1:60" outlineLevel="1" x14ac:dyDescent="0.2">
      <c r="A47" s="233">
        <v>5</v>
      </c>
      <c r="B47" s="234" t="s">
        <v>243</v>
      </c>
      <c r="C47" s="247" t="s">
        <v>244</v>
      </c>
      <c r="D47" s="235" t="s">
        <v>245</v>
      </c>
      <c r="E47" s="236">
        <v>331.2</v>
      </c>
      <c r="F47" s="237">
        <v>3250</v>
      </c>
      <c r="G47" s="238">
        <f>ROUND(E47*F47,2)</f>
        <v>1076400</v>
      </c>
      <c r="H47" s="237">
        <v>0</v>
      </c>
      <c r="I47" s="238">
        <f>ROUND(E47*H47,2)</f>
        <v>0</v>
      </c>
      <c r="J47" s="237">
        <v>3250</v>
      </c>
      <c r="K47" s="238">
        <f>ROUND(E47*J47,2)</f>
        <v>1076400</v>
      </c>
      <c r="L47" s="238">
        <v>21</v>
      </c>
      <c r="M47" s="238">
        <f>G47*(1+L47/100)</f>
        <v>1302444</v>
      </c>
      <c r="N47" s="238">
        <v>0</v>
      </c>
      <c r="O47" s="238">
        <f>ROUND(E47*N47,2)</f>
        <v>0</v>
      </c>
      <c r="P47" s="238">
        <v>2</v>
      </c>
      <c r="Q47" s="238">
        <f>ROUND(E47*P47,2)</f>
        <v>662.4</v>
      </c>
      <c r="R47" s="238" t="s">
        <v>246</v>
      </c>
      <c r="S47" s="238" t="s">
        <v>143</v>
      </c>
      <c r="T47" s="239" t="s">
        <v>225</v>
      </c>
      <c r="U47" s="220">
        <v>6.44</v>
      </c>
      <c r="V47" s="220">
        <f>ROUND(E47*U47,2)</f>
        <v>2132.9299999999998</v>
      </c>
      <c r="W47" s="220"/>
      <c r="X47" s="220" t="s">
        <v>202</v>
      </c>
      <c r="Y47" s="211"/>
      <c r="Z47" s="211"/>
      <c r="AA47" s="211"/>
      <c r="AB47" s="211"/>
      <c r="AC47" s="211"/>
      <c r="AD47" s="211"/>
      <c r="AE47" s="211"/>
      <c r="AF47" s="211"/>
      <c r="AG47" s="211" t="s">
        <v>203</v>
      </c>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row>
    <row r="48" spans="1:60" outlineLevel="1" x14ac:dyDescent="0.2">
      <c r="A48" s="218"/>
      <c r="B48" s="219"/>
      <c r="C48" s="259" t="s">
        <v>247</v>
      </c>
      <c r="D48" s="258"/>
      <c r="E48" s="258"/>
      <c r="F48" s="258"/>
      <c r="G48" s="258"/>
      <c r="H48" s="220"/>
      <c r="I48" s="220"/>
      <c r="J48" s="220"/>
      <c r="K48" s="220"/>
      <c r="L48" s="220"/>
      <c r="M48" s="220"/>
      <c r="N48" s="220"/>
      <c r="O48" s="220"/>
      <c r="P48" s="220"/>
      <c r="Q48" s="220"/>
      <c r="R48" s="220"/>
      <c r="S48" s="220"/>
      <c r="T48" s="220"/>
      <c r="U48" s="220"/>
      <c r="V48" s="220"/>
      <c r="W48" s="220"/>
      <c r="X48" s="220"/>
      <c r="Y48" s="211"/>
      <c r="Z48" s="211"/>
      <c r="AA48" s="211"/>
      <c r="AB48" s="211"/>
      <c r="AC48" s="211"/>
      <c r="AD48" s="211"/>
      <c r="AE48" s="211"/>
      <c r="AF48" s="211"/>
      <c r="AG48" s="211" t="s">
        <v>227</v>
      </c>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outlineLevel="1" x14ac:dyDescent="0.2">
      <c r="A49" s="218"/>
      <c r="B49" s="219"/>
      <c r="C49" s="252" t="s">
        <v>248</v>
      </c>
      <c r="D49" s="224"/>
      <c r="E49" s="225"/>
      <c r="F49" s="220"/>
      <c r="G49" s="220"/>
      <c r="H49" s="220"/>
      <c r="I49" s="220"/>
      <c r="J49" s="220"/>
      <c r="K49" s="220"/>
      <c r="L49" s="220"/>
      <c r="M49" s="220"/>
      <c r="N49" s="220"/>
      <c r="O49" s="220"/>
      <c r="P49" s="220"/>
      <c r="Q49" s="220"/>
      <c r="R49" s="220"/>
      <c r="S49" s="220"/>
      <c r="T49" s="220"/>
      <c r="U49" s="220"/>
      <c r="V49" s="220"/>
      <c r="W49" s="220"/>
      <c r="X49" s="220"/>
      <c r="Y49" s="211"/>
      <c r="Z49" s="211"/>
      <c r="AA49" s="211"/>
      <c r="AB49" s="211"/>
      <c r="AC49" s="211"/>
      <c r="AD49" s="211"/>
      <c r="AE49" s="211"/>
      <c r="AF49" s="211"/>
      <c r="AG49" s="211" t="s">
        <v>176</v>
      </c>
      <c r="AH49" s="211">
        <v>0</v>
      </c>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outlineLevel="1" x14ac:dyDescent="0.2">
      <c r="A50" s="218"/>
      <c r="B50" s="219"/>
      <c r="C50" s="252" t="s">
        <v>249</v>
      </c>
      <c r="D50" s="224"/>
      <c r="E50" s="225">
        <v>331.2</v>
      </c>
      <c r="F50" s="220"/>
      <c r="G50" s="220"/>
      <c r="H50" s="220"/>
      <c r="I50" s="220"/>
      <c r="J50" s="220"/>
      <c r="K50" s="220"/>
      <c r="L50" s="220"/>
      <c r="M50" s="220"/>
      <c r="N50" s="220"/>
      <c r="O50" s="220"/>
      <c r="P50" s="220"/>
      <c r="Q50" s="220"/>
      <c r="R50" s="220"/>
      <c r="S50" s="220"/>
      <c r="T50" s="220"/>
      <c r="U50" s="220"/>
      <c r="V50" s="220"/>
      <c r="W50" s="220"/>
      <c r="X50" s="220"/>
      <c r="Y50" s="211"/>
      <c r="Z50" s="211"/>
      <c r="AA50" s="211"/>
      <c r="AB50" s="211"/>
      <c r="AC50" s="211"/>
      <c r="AD50" s="211"/>
      <c r="AE50" s="211"/>
      <c r="AF50" s="211"/>
      <c r="AG50" s="211" t="s">
        <v>176</v>
      </c>
      <c r="AH50" s="211">
        <v>0</v>
      </c>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row>
    <row r="51" spans="1:60" outlineLevel="1" x14ac:dyDescent="0.2">
      <c r="A51" s="218"/>
      <c r="B51" s="219"/>
      <c r="C51" s="250"/>
      <c r="D51" s="242"/>
      <c r="E51" s="242"/>
      <c r="F51" s="242"/>
      <c r="G51" s="242"/>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151</v>
      </c>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ht="22.5" outlineLevel="1" x14ac:dyDescent="0.2">
      <c r="A52" s="233">
        <v>6</v>
      </c>
      <c r="B52" s="234" t="s">
        <v>250</v>
      </c>
      <c r="C52" s="247" t="s">
        <v>251</v>
      </c>
      <c r="D52" s="235" t="s">
        <v>245</v>
      </c>
      <c r="E52" s="236">
        <v>276</v>
      </c>
      <c r="F52" s="237">
        <v>2280</v>
      </c>
      <c r="G52" s="238">
        <f>ROUND(E52*F52,2)</f>
        <v>629280</v>
      </c>
      <c r="H52" s="237">
        <v>0</v>
      </c>
      <c r="I52" s="238">
        <f>ROUND(E52*H52,2)</f>
        <v>0</v>
      </c>
      <c r="J52" s="237">
        <v>2280</v>
      </c>
      <c r="K52" s="238">
        <f>ROUND(E52*J52,2)</f>
        <v>629280</v>
      </c>
      <c r="L52" s="238">
        <v>21</v>
      </c>
      <c r="M52" s="238">
        <f>G52*(1+L52/100)</f>
        <v>761428.79999999993</v>
      </c>
      <c r="N52" s="238">
        <v>0</v>
      </c>
      <c r="O52" s="238">
        <f>ROUND(E52*N52,2)</f>
        <v>0</v>
      </c>
      <c r="P52" s="238">
        <v>2.2000000000000002</v>
      </c>
      <c r="Q52" s="238">
        <f>ROUND(E52*P52,2)</f>
        <v>607.20000000000005</v>
      </c>
      <c r="R52" s="238" t="s">
        <v>246</v>
      </c>
      <c r="S52" s="238" t="s">
        <v>143</v>
      </c>
      <c r="T52" s="239" t="s">
        <v>225</v>
      </c>
      <c r="U52" s="220">
        <v>5.87</v>
      </c>
      <c r="V52" s="220">
        <f>ROUND(E52*U52,2)</f>
        <v>1620.12</v>
      </c>
      <c r="W52" s="220"/>
      <c r="X52" s="220" t="s">
        <v>202</v>
      </c>
      <c r="Y52" s="211"/>
      <c r="Z52" s="211"/>
      <c r="AA52" s="211"/>
      <c r="AB52" s="211"/>
      <c r="AC52" s="211"/>
      <c r="AD52" s="211"/>
      <c r="AE52" s="211"/>
      <c r="AF52" s="211"/>
      <c r="AG52" s="211" t="s">
        <v>203</v>
      </c>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18"/>
      <c r="B53" s="219"/>
      <c r="C53" s="252" t="s">
        <v>252</v>
      </c>
      <c r="D53" s="224"/>
      <c r="E53" s="225"/>
      <c r="F53" s="220"/>
      <c r="G53" s="220"/>
      <c r="H53" s="220"/>
      <c r="I53" s="220"/>
      <c r="J53" s="220"/>
      <c r="K53" s="220"/>
      <c r="L53" s="220"/>
      <c r="M53" s="220"/>
      <c r="N53" s="220"/>
      <c r="O53" s="220"/>
      <c r="P53" s="220"/>
      <c r="Q53" s="220"/>
      <c r="R53" s="220"/>
      <c r="S53" s="220"/>
      <c r="T53" s="220"/>
      <c r="U53" s="220"/>
      <c r="V53" s="220"/>
      <c r="W53" s="220"/>
      <c r="X53" s="220"/>
      <c r="Y53" s="211"/>
      <c r="Z53" s="211"/>
      <c r="AA53" s="211"/>
      <c r="AB53" s="211"/>
      <c r="AC53" s="211"/>
      <c r="AD53" s="211"/>
      <c r="AE53" s="211"/>
      <c r="AF53" s="211"/>
      <c r="AG53" s="211" t="s">
        <v>176</v>
      </c>
      <c r="AH53" s="211">
        <v>0</v>
      </c>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outlineLevel="1" x14ac:dyDescent="0.2">
      <c r="A54" s="218"/>
      <c r="B54" s="219"/>
      <c r="C54" s="252" t="s">
        <v>253</v>
      </c>
      <c r="D54" s="224"/>
      <c r="E54" s="225"/>
      <c r="F54" s="220"/>
      <c r="G54" s="220"/>
      <c r="H54" s="220"/>
      <c r="I54" s="220"/>
      <c r="J54" s="220"/>
      <c r="K54" s="220"/>
      <c r="L54" s="220"/>
      <c r="M54" s="220"/>
      <c r="N54" s="220"/>
      <c r="O54" s="220"/>
      <c r="P54" s="220"/>
      <c r="Q54" s="220"/>
      <c r="R54" s="220"/>
      <c r="S54" s="220"/>
      <c r="T54" s="220"/>
      <c r="U54" s="220"/>
      <c r="V54" s="220"/>
      <c r="W54" s="220"/>
      <c r="X54" s="220"/>
      <c r="Y54" s="211"/>
      <c r="Z54" s="211"/>
      <c r="AA54" s="211"/>
      <c r="AB54" s="211"/>
      <c r="AC54" s="211"/>
      <c r="AD54" s="211"/>
      <c r="AE54" s="211"/>
      <c r="AF54" s="211"/>
      <c r="AG54" s="211" t="s">
        <v>176</v>
      </c>
      <c r="AH54" s="211">
        <v>0</v>
      </c>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row>
    <row r="55" spans="1:60" outlineLevel="1" x14ac:dyDescent="0.2">
      <c r="A55" s="218"/>
      <c r="B55" s="219"/>
      <c r="C55" s="252" t="s">
        <v>254</v>
      </c>
      <c r="D55" s="224"/>
      <c r="E55" s="225">
        <v>276</v>
      </c>
      <c r="F55" s="220"/>
      <c r="G55" s="220"/>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176</v>
      </c>
      <c r="AH55" s="211">
        <v>0</v>
      </c>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outlineLevel="1" x14ac:dyDescent="0.2">
      <c r="A56" s="218"/>
      <c r="B56" s="219"/>
      <c r="C56" s="250"/>
      <c r="D56" s="242"/>
      <c r="E56" s="242"/>
      <c r="F56" s="242"/>
      <c r="G56" s="242"/>
      <c r="H56" s="220"/>
      <c r="I56" s="220"/>
      <c r="J56" s="220"/>
      <c r="K56" s="220"/>
      <c r="L56" s="220"/>
      <c r="M56" s="220"/>
      <c r="N56" s="220"/>
      <c r="O56" s="220"/>
      <c r="P56" s="220"/>
      <c r="Q56" s="220"/>
      <c r="R56" s="220"/>
      <c r="S56" s="220"/>
      <c r="T56" s="220"/>
      <c r="U56" s="220"/>
      <c r="V56" s="220"/>
      <c r="W56" s="220"/>
      <c r="X56" s="220"/>
      <c r="Y56" s="211"/>
      <c r="Z56" s="211"/>
      <c r="AA56" s="211"/>
      <c r="AB56" s="211"/>
      <c r="AC56" s="211"/>
      <c r="AD56" s="211"/>
      <c r="AE56" s="211"/>
      <c r="AF56" s="211"/>
      <c r="AG56" s="211" t="s">
        <v>151</v>
      </c>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ht="22.5" outlineLevel="1" x14ac:dyDescent="0.2">
      <c r="A57" s="233">
        <v>7</v>
      </c>
      <c r="B57" s="234" t="s">
        <v>255</v>
      </c>
      <c r="C57" s="247" t="s">
        <v>256</v>
      </c>
      <c r="D57" s="235" t="s">
        <v>245</v>
      </c>
      <c r="E57" s="236">
        <v>165.6</v>
      </c>
      <c r="F57" s="237">
        <v>1306</v>
      </c>
      <c r="G57" s="238">
        <f>ROUND(E57*F57,2)</f>
        <v>216273.6</v>
      </c>
      <c r="H57" s="237">
        <v>0</v>
      </c>
      <c r="I57" s="238">
        <f>ROUND(E57*H57,2)</f>
        <v>0</v>
      </c>
      <c r="J57" s="237">
        <v>1306</v>
      </c>
      <c r="K57" s="238">
        <f>ROUND(E57*J57,2)</f>
        <v>216273.6</v>
      </c>
      <c r="L57" s="238">
        <v>21</v>
      </c>
      <c r="M57" s="238">
        <f>G57*(1+L57/100)</f>
        <v>261691.05600000001</v>
      </c>
      <c r="N57" s="238">
        <v>0</v>
      </c>
      <c r="O57" s="238">
        <f>ROUND(E57*N57,2)</f>
        <v>0</v>
      </c>
      <c r="P57" s="238">
        <v>0</v>
      </c>
      <c r="Q57" s="238">
        <f>ROUND(E57*P57,2)</f>
        <v>0</v>
      </c>
      <c r="R57" s="238" t="s">
        <v>246</v>
      </c>
      <c r="S57" s="238" t="s">
        <v>143</v>
      </c>
      <c r="T57" s="239" t="s">
        <v>225</v>
      </c>
      <c r="U57" s="220">
        <v>4.0289999999999999</v>
      </c>
      <c r="V57" s="220">
        <f>ROUND(E57*U57,2)</f>
        <v>667.2</v>
      </c>
      <c r="W57" s="220"/>
      <c r="X57" s="220" t="s">
        <v>202</v>
      </c>
      <c r="Y57" s="211"/>
      <c r="Z57" s="211"/>
      <c r="AA57" s="211"/>
      <c r="AB57" s="211"/>
      <c r="AC57" s="211"/>
      <c r="AD57" s="211"/>
      <c r="AE57" s="211"/>
      <c r="AF57" s="211"/>
      <c r="AG57" s="211" t="s">
        <v>203</v>
      </c>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row>
    <row r="58" spans="1:60" outlineLevel="1" x14ac:dyDescent="0.2">
      <c r="A58" s="218"/>
      <c r="B58" s="219"/>
      <c r="C58" s="252" t="s">
        <v>257</v>
      </c>
      <c r="D58" s="224"/>
      <c r="E58" s="225"/>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2" t="s">
        <v>253</v>
      </c>
      <c r="D59" s="224"/>
      <c r="E59" s="225"/>
      <c r="F59" s="220"/>
      <c r="G59" s="220"/>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176</v>
      </c>
      <c r="AH59" s="211">
        <v>0</v>
      </c>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18"/>
      <c r="B60" s="219"/>
      <c r="C60" s="252" t="s">
        <v>258</v>
      </c>
      <c r="D60" s="224"/>
      <c r="E60" s="225">
        <v>165.6</v>
      </c>
      <c r="F60" s="220"/>
      <c r="G60" s="220"/>
      <c r="H60" s="220"/>
      <c r="I60" s="220"/>
      <c r="J60" s="220"/>
      <c r="K60" s="220"/>
      <c r="L60" s="220"/>
      <c r="M60" s="220"/>
      <c r="N60" s="220"/>
      <c r="O60" s="220"/>
      <c r="P60" s="220"/>
      <c r="Q60" s="220"/>
      <c r="R60" s="220"/>
      <c r="S60" s="220"/>
      <c r="T60" s="220"/>
      <c r="U60" s="220"/>
      <c r="V60" s="220"/>
      <c r="W60" s="220"/>
      <c r="X60" s="220"/>
      <c r="Y60" s="211"/>
      <c r="Z60" s="211"/>
      <c r="AA60" s="211"/>
      <c r="AB60" s="211"/>
      <c r="AC60" s="211"/>
      <c r="AD60" s="211"/>
      <c r="AE60" s="211"/>
      <c r="AF60" s="211"/>
      <c r="AG60" s="211" t="s">
        <v>176</v>
      </c>
      <c r="AH60" s="211">
        <v>0</v>
      </c>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18"/>
      <c r="B61" s="219"/>
      <c r="C61" s="250"/>
      <c r="D61" s="242"/>
      <c r="E61" s="242"/>
      <c r="F61" s="242"/>
      <c r="G61" s="242"/>
      <c r="H61" s="220"/>
      <c r="I61" s="220"/>
      <c r="J61" s="220"/>
      <c r="K61" s="220"/>
      <c r="L61" s="220"/>
      <c r="M61" s="220"/>
      <c r="N61" s="220"/>
      <c r="O61" s="220"/>
      <c r="P61" s="220"/>
      <c r="Q61" s="220"/>
      <c r="R61" s="220"/>
      <c r="S61" s="220"/>
      <c r="T61" s="220"/>
      <c r="U61" s="220"/>
      <c r="V61" s="220"/>
      <c r="W61" s="220"/>
      <c r="X61" s="220"/>
      <c r="Y61" s="211"/>
      <c r="Z61" s="211"/>
      <c r="AA61" s="211"/>
      <c r="AB61" s="211"/>
      <c r="AC61" s="211"/>
      <c r="AD61" s="211"/>
      <c r="AE61" s="211"/>
      <c r="AF61" s="211"/>
      <c r="AG61" s="211" t="s">
        <v>151</v>
      </c>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row>
    <row r="62" spans="1:60" outlineLevel="1" x14ac:dyDescent="0.2">
      <c r="A62" s="233">
        <v>8</v>
      </c>
      <c r="B62" s="234" t="s">
        <v>259</v>
      </c>
      <c r="C62" s="247" t="s">
        <v>260</v>
      </c>
      <c r="D62" s="235" t="s">
        <v>223</v>
      </c>
      <c r="E62" s="236">
        <v>1269.5999999999999</v>
      </c>
      <c r="F62" s="237">
        <v>17</v>
      </c>
      <c r="G62" s="238">
        <f>ROUND(E62*F62,2)</f>
        <v>21583.200000000001</v>
      </c>
      <c r="H62" s="237">
        <v>0</v>
      </c>
      <c r="I62" s="238">
        <f>ROUND(E62*H62,2)</f>
        <v>0</v>
      </c>
      <c r="J62" s="237">
        <v>17</v>
      </c>
      <c r="K62" s="238">
        <f>ROUND(E62*J62,2)</f>
        <v>21583.200000000001</v>
      </c>
      <c r="L62" s="238">
        <v>21</v>
      </c>
      <c r="M62" s="238">
        <f>G62*(1+L62/100)</f>
        <v>26115.671999999999</v>
      </c>
      <c r="N62" s="238">
        <v>0</v>
      </c>
      <c r="O62" s="238">
        <f>ROUND(E62*N62,2)</f>
        <v>0</v>
      </c>
      <c r="P62" s="238">
        <v>4.8700000000000002E-3</v>
      </c>
      <c r="Q62" s="238">
        <f>ROUND(E62*P62,2)</f>
        <v>6.18</v>
      </c>
      <c r="R62" s="238" t="s">
        <v>261</v>
      </c>
      <c r="S62" s="238" t="s">
        <v>143</v>
      </c>
      <c r="T62" s="239" t="s">
        <v>225</v>
      </c>
      <c r="U62" s="220">
        <v>0.04</v>
      </c>
      <c r="V62" s="220">
        <f>ROUND(E62*U62,2)</f>
        <v>50.78</v>
      </c>
      <c r="W62" s="220"/>
      <c r="X62" s="220" t="s">
        <v>202</v>
      </c>
      <c r="Y62" s="211"/>
      <c r="Z62" s="211"/>
      <c r="AA62" s="211"/>
      <c r="AB62" s="211"/>
      <c r="AC62" s="211"/>
      <c r="AD62" s="211"/>
      <c r="AE62" s="211"/>
      <c r="AF62" s="211"/>
      <c r="AG62" s="211" t="s">
        <v>203</v>
      </c>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outlineLevel="1" x14ac:dyDescent="0.2">
      <c r="A63" s="218"/>
      <c r="B63" s="219"/>
      <c r="C63" s="252" t="s">
        <v>252</v>
      </c>
      <c r="D63" s="224"/>
      <c r="E63" s="225"/>
      <c r="F63" s="220"/>
      <c r="G63" s="220"/>
      <c r="H63" s="220"/>
      <c r="I63" s="220"/>
      <c r="J63" s="220"/>
      <c r="K63" s="220"/>
      <c r="L63" s="220"/>
      <c r="M63" s="220"/>
      <c r="N63" s="220"/>
      <c r="O63" s="220"/>
      <c r="P63" s="220"/>
      <c r="Q63" s="220"/>
      <c r="R63" s="220"/>
      <c r="S63" s="220"/>
      <c r="T63" s="220"/>
      <c r="U63" s="220"/>
      <c r="V63" s="220"/>
      <c r="W63" s="220"/>
      <c r="X63" s="220"/>
      <c r="Y63" s="211"/>
      <c r="Z63" s="211"/>
      <c r="AA63" s="211"/>
      <c r="AB63" s="211"/>
      <c r="AC63" s="211"/>
      <c r="AD63" s="211"/>
      <c r="AE63" s="211"/>
      <c r="AF63" s="211"/>
      <c r="AG63" s="211" t="s">
        <v>176</v>
      </c>
      <c r="AH63" s="211">
        <v>0</v>
      </c>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row>
    <row r="64" spans="1:60" outlineLevel="1" x14ac:dyDescent="0.2">
      <c r="A64" s="218"/>
      <c r="B64" s="219"/>
      <c r="C64" s="252" t="s">
        <v>253</v>
      </c>
      <c r="D64" s="224"/>
      <c r="E64" s="225"/>
      <c r="F64" s="220"/>
      <c r="G64" s="220"/>
      <c r="H64" s="220"/>
      <c r="I64" s="220"/>
      <c r="J64" s="220"/>
      <c r="K64" s="220"/>
      <c r="L64" s="220"/>
      <c r="M64" s="220"/>
      <c r="N64" s="220"/>
      <c r="O64" s="220"/>
      <c r="P64" s="220"/>
      <c r="Q64" s="220"/>
      <c r="R64" s="220"/>
      <c r="S64" s="220"/>
      <c r="T64" s="220"/>
      <c r="U64" s="220"/>
      <c r="V64" s="220"/>
      <c r="W64" s="220"/>
      <c r="X64" s="220"/>
      <c r="Y64" s="211"/>
      <c r="Z64" s="211"/>
      <c r="AA64" s="211"/>
      <c r="AB64" s="211"/>
      <c r="AC64" s="211"/>
      <c r="AD64" s="211"/>
      <c r="AE64" s="211"/>
      <c r="AF64" s="211"/>
      <c r="AG64" s="211" t="s">
        <v>176</v>
      </c>
      <c r="AH64" s="211">
        <v>0</v>
      </c>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row>
    <row r="65" spans="1:60" outlineLevel="1" x14ac:dyDescent="0.2">
      <c r="A65" s="218"/>
      <c r="B65" s="219"/>
      <c r="C65" s="252" t="s">
        <v>262</v>
      </c>
      <c r="D65" s="224"/>
      <c r="E65" s="225">
        <v>1269.5999999999999</v>
      </c>
      <c r="F65" s="220"/>
      <c r="G65" s="220"/>
      <c r="H65" s="220"/>
      <c r="I65" s="220"/>
      <c r="J65" s="220"/>
      <c r="K65" s="220"/>
      <c r="L65" s="220"/>
      <c r="M65" s="220"/>
      <c r="N65" s="220"/>
      <c r="O65" s="220"/>
      <c r="P65" s="220"/>
      <c r="Q65" s="220"/>
      <c r="R65" s="220"/>
      <c r="S65" s="220"/>
      <c r="T65" s="220"/>
      <c r="U65" s="220"/>
      <c r="V65" s="220"/>
      <c r="W65" s="220"/>
      <c r="X65" s="220"/>
      <c r="Y65" s="211"/>
      <c r="Z65" s="211"/>
      <c r="AA65" s="211"/>
      <c r="AB65" s="211"/>
      <c r="AC65" s="211"/>
      <c r="AD65" s="211"/>
      <c r="AE65" s="211"/>
      <c r="AF65" s="211"/>
      <c r="AG65" s="211" t="s">
        <v>176</v>
      </c>
      <c r="AH65" s="211">
        <v>0</v>
      </c>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row>
    <row r="66" spans="1:60" outlineLevel="1" x14ac:dyDescent="0.2">
      <c r="A66" s="218"/>
      <c r="B66" s="219"/>
      <c r="C66" s="250"/>
      <c r="D66" s="242"/>
      <c r="E66" s="242"/>
      <c r="F66" s="242"/>
      <c r="G66" s="242"/>
      <c r="H66" s="220"/>
      <c r="I66" s="220"/>
      <c r="J66" s="220"/>
      <c r="K66" s="220"/>
      <c r="L66" s="220"/>
      <c r="M66" s="220"/>
      <c r="N66" s="220"/>
      <c r="O66" s="220"/>
      <c r="P66" s="220"/>
      <c r="Q66" s="220"/>
      <c r="R66" s="220"/>
      <c r="S66" s="220"/>
      <c r="T66" s="220"/>
      <c r="U66" s="220"/>
      <c r="V66" s="220"/>
      <c r="W66" s="220"/>
      <c r="X66" s="220"/>
      <c r="Y66" s="211"/>
      <c r="Z66" s="211"/>
      <c r="AA66" s="211"/>
      <c r="AB66" s="211"/>
      <c r="AC66" s="211"/>
      <c r="AD66" s="211"/>
      <c r="AE66" s="211"/>
      <c r="AF66" s="211"/>
      <c r="AG66" s="211" t="s">
        <v>151</v>
      </c>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row>
    <row r="67" spans="1:60" outlineLevel="1" x14ac:dyDescent="0.2">
      <c r="A67" s="233">
        <v>9</v>
      </c>
      <c r="B67" s="234" t="s">
        <v>263</v>
      </c>
      <c r="C67" s="247" t="s">
        <v>264</v>
      </c>
      <c r="D67" s="235" t="s">
        <v>165</v>
      </c>
      <c r="E67" s="236">
        <v>1</v>
      </c>
      <c r="F67" s="237">
        <v>30000</v>
      </c>
      <c r="G67" s="238">
        <f>ROUND(E67*F67,2)</f>
        <v>30000</v>
      </c>
      <c r="H67" s="237">
        <v>0</v>
      </c>
      <c r="I67" s="238">
        <f>ROUND(E67*H67,2)</f>
        <v>0</v>
      </c>
      <c r="J67" s="237">
        <v>30000</v>
      </c>
      <c r="K67" s="238">
        <f>ROUND(E67*J67,2)</f>
        <v>30000</v>
      </c>
      <c r="L67" s="238">
        <v>21</v>
      </c>
      <c r="M67" s="238">
        <f>G67*(1+L67/100)</f>
        <v>36300</v>
      </c>
      <c r="N67" s="238">
        <v>0</v>
      </c>
      <c r="O67" s="238">
        <f>ROUND(E67*N67,2)</f>
        <v>0</v>
      </c>
      <c r="P67" s="238">
        <v>4.1000000000000002E-2</v>
      </c>
      <c r="Q67" s="238">
        <f>ROUND(E67*P67,2)</f>
        <v>0.04</v>
      </c>
      <c r="R67" s="238"/>
      <c r="S67" s="238" t="s">
        <v>154</v>
      </c>
      <c r="T67" s="239" t="s">
        <v>144</v>
      </c>
      <c r="U67" s="220">
        <v>0</v>
      </c>
      <c r="V67" s="220">
        <f>ROUND(E67*U67,2)</f>
        <v>0</v>
      </c>
      <c r="W67" s="220"/>
      <c r="X67" s="220" t="s">
        <v>202</v>
      </c>
      <c r="Y67" s="211"/>
      <c r="Z67" s="211"/>
      <c r="AA67" s="211"/>
      <c r="AB67" s="211"/>
      <c r="AC67" s="211"/>
      <c r="AD67" s="211"/>
      <c r="AE67" s="211"/>
      <c r="AF67" s="211"/>
      <c r="AG67" s="211" t="s">
        <v>265</v>
      </c>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row>
    <row r="68" spans="1:60" outlineLevel="1" x14ac:dyDescent="0.2">
      <c r="A68" s="218"/>
      <c r="B68" s="219"/>
      <c r="C68" s="252" t="s">
        <v>266</v>
      </c>
      <c r="D68" s="224"/>
      <c r="E68" s="225"/>
      <c r="F68" s="220"/>
      <c r="G68" s="220"/>
      <c r="H68" s="220"/>
      <c r="I68" s="220"/>
      <c r="J68" s="220"/>
      <c r="K68" s="220"/>
      <c r="L68" s="220"/>
      <c r="M68" s="220"/>
      <c r="N68" s="220"/>
      <c r="O68" s="220"/>
      <c r="P68" s="220"/>
      <c r="Q68" s="220"/>
      <c r="R68" s="220"/>
      <c r="S68" s="220"/>
      <c r="T68" s="220"/>
      <c r="U68" s="220"/>
      <c r="V68" s="220"/>
      <c r="W68" s="220"/>
      <c r="X68" s="220"/>
      <c r="Y68" s="211"/>
      <c r="Z68" s="211"/>
      <c r="AA68" s="211"/>
      <c r="AB68" s="211"/>
      <c r="AC68" s="211"/>
      <c r="AD68" s="211"/>
      <c r="AE68" s="211"/>
      <c r="AF68" s="211"/>
      <c r="AG68" s="211" t="s">
        <v>176</v>
      </c>
      <c r="AH68" s="211">
        <v>0</v>
      </c>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row>
    <row r="69" spans="1:60" outlineLevel="1" x14ac:dyDescent="0.2">
      <c r="A69" s="218"/>
      <c r="B69" s="219"/>
      <c r="C69" s="252" t="s">
        <v>80</v>
      </c>
      <c r="D69" s="224"/>
      <c r="E69" s="225">
        <v>1</v>
      </c>
      <c r="F69" s="220"/>
      <c r="G69" s="220"/>
      <c r="H69" s="220"/>
      <c r="I69" s="220"/>
      <c r="J69" s="220"/>
      <c r="K69" s="220"/>
      <c r="L69" s="220"/>
      <c r="M69" s="220"/>
      <c r="N69" s="220"/>
      <c r="O69" s="220"/>
      <c r="P69" s="220"/>
      <c r="Q69" s="220"/>
      <c r="R69" s="220"/>
      <c r="S69" s="220"/>
      <c r="T69" s="220"/>
      <c r="U69" s="220"/>
      <c r="V69" s="220"/>
      <c r="W69" s="220"/>
      <c r="X69" s="220"/>
      <c r="Y69" s="211"/>
      <c r="Z69" s="211"/>
      <c r="AA69" s="211"/>
      <c r="AB69" s="211"/>
      <c r="AC69" s="211"/>
      <c r="AD69" s="211"/>
      <c r="AE69" s="211"/>
      <c r="AF69" s="211"/>
      <c r="AG69" s="211" t="s">
        <v>176</v>
      </c>
      <c r="AH69" s="211">
        <v>0</v>
      </c>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row>
    <row r="70" spans="1:60" outlineLevel="1" x14ac:dyDescent="0.2">
      <c r="A70" s="218"/>
      <c r="B70" s="219"/>
      <c r="C70" s="250"/>
      <c r="D70" s="242"/>
      <c r="E70" s="242"/>
      <c r="F70" s="242"/>
      <c r="G70" s="242"/>
      <c r="H70" s="220"/>
      <c r="I70" s="220"/>
      <c r="J70" s="220"/>
      <c r="K70" s="220"/>
      <c r="L70" s="220"/>
      <c r="M70" s="220"/>
      <c r="N70" s="220"/>
      <c r="O70" s="220"/>
      <c r="P70" s="220"/>
      <c r="Q70" s="220"/>
      <c r="R70" s="220"/>
      <c r="S70" s="220"/>
      <c r="T70" s="220"/>
      <c r="U70" s="220"/>
      <c r="V70" s="220"/>
      <c r="W70" s="220"/>
      <c r="X70" s="220"/>
      <c r="Y70" s="211"/>
      <c r="Z70" s="211"/>
      <c r="AA70" s="211"/>
      <c r="AB70" s="211"/>
      <c r="AC70" s="211"/>
      <c r="AD70" s="211"/>
      <c r="AE70" s="211"/>
      <c r="AF70" s="211"/>
      <c r="AG70" s="211" t="s">
        <v>151</v>
      </c>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row>
    <row r="71" spans="1:60" outlineLevel="1" x14ac:dyDescent="0.2">
      <c r="A71" s="233">
        <v>10</v>
      </c>
      <c r="B71" s="234" t="s">
        <v>267</v>
      </c>
      <c r="C71" s="247" t="s">
        <v>268</v>
      </c>
      <c r="D71" s="235" t="s">
        <v>165</v>
      </c>
      <c r="E71" s="236">
        <v>1</v>
      </c>
      <c r="F71" s="237">
        <v>50000</v>
      </c>
      <c r="G71" s="238">
        <f>ROUND(E71*F71,2)</f>
        <v>50000</v>
      </c>
      <c r="H71" s="237">
        <v>0</v>
      </c>
      <c r="I71" s="238">
        <f>ROUND(E71*H71,2)</f>
        <v>0</v>
      </c>
      <c r="J71" s="237">
        <v>50000</v>
      </c>
      <c r="K71" s="238">
        <f>ROUND(E71*J71,2)</f>
        <v>50000</v>
      </c>
      <c r="L71" s="238">
        <v>21</v>
      </c>
      <c r="M71" s="238">
        <f>G71*(1+L71/100)</f>
        <v>60500</v>
      </c>
      <c r="N71" s="238">
        <v>0</v>
      </c>
      <c r="O71" s="238">
        <f>ROUND(E71*N71,2)</f>
        <v>0</v>
      </c>
      <c r="P71" s="238">
        <v>4.1000000000000002E-2</v>
      </c>
      <c r="Q71" s="238">
        <f>ROUND(E71*P71,2)</f>
        <v>0.04</v>
      </c>
      <c r="R71" s="238"/>
      <c r="S71" s="238" t="s">
        <v>154</v>
      </c>
      <c r="T71" s="239" t="s">
        <v>144</v>
      </c>
      <c r="U71" s="220">
        <v>0</v>
      </c>
      <c r="V71" s="220">
        <f>ROUND(E71*U71,2)</f>
        <v>0</v>
      </c>
      <c r="W71" s="220"/>
      <c r="X71" s="220" t="s">
        <v>202</v>
      </c>
      <c r="Y71" s="211"/>
      <c r="Z71" s="211"/>
      <c r="AA71" s="211"/>
      <c r="AB71" s="211"/>
      <c r="AC71" s="211"/>
      <c r="AD71" s="211"/>
      <c r="AE71" s="211"/>
      <c r="AF71" s="211"/>
      <c r="AG71" s="211" t="s">
        <v>265</v>
      </c>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row>
    <row r="72" spans="1:60" outlineLevel="1" x14ac:dyDescent="0.2">
      <c r="A72" s="218"/>
      <c r="B72" s="219"/>
      <c r="C72" s="252" t="s">
        <v>266</v>
      </c>
      <c r="D72" s="224"/>
      <c r="E72" s="225"/>
      <c r="F72" s="220"/>
      <c r="G72" s="220"/>
      <c r="H72" s="220"/>
      <c r="I72" s="220"/>
      <c r="J72" s="220"/>
      <c r="K72" s="220"/>
      <c r="L72" s="220"/>
      <c r="M72" s="220"/>
      <c r="N72" s="220"/>
      <c r="O72" s="220"/>
      <c r="P72" s="220"/>
      <c r="Q72" s="220"/>
      <c r="R72" s="220"/>
      <c r="S72" s="220"/>
      <c r="T72" s="220"/>
      <c r="U72" s="220"/>
      <c r="V72" s="220"/>
      <c r="W72" s="220"/>
      <c r="X72" s="220"/>
      <c r="Y72" s="211"/>
      <c r="Z72" s="211"/>
      <c r="AA72" s="211"/>
      <c r="AB72" s="211"/>
      <c r="AC72" s="211"/>
      <c r="AD72" s="211"/>
      <c r="AE72" s="211"/>
      <c r="AF72" s="211"/>
      <c r="AG72" s="211" t="s">
        <v>176</v>
      </c>
      <c r="AH72" s="211">
        <v>0</v>
      </c>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row>
    <row r="73" spans="1:60" outlineLevel="1" x14ac:dyDescent="0.2">
      <c r="A73" s="218"/>
      <c r="B73" s="219"/>
      <c r="C73" s="252" t="s">
        <v>80</v>
      </c>
      <c r="D73" s="224"/>
      <c r="E73" s="225">
        <v>1</v>
      </c>
      <c r="F73" s="220"/>
      <c r="G73" s="220"/>
      <c r="H73" s="220"/>
      <c r="I73" s="220"/>
      <c r="J73" s="220"/>
      <c r="K73" s="220"/>
      <c r="L73" s="220"/>
      <c r="M73" s="220"/>
      <c r="N73" s="220"/>
      <c r="O73" s="220"/>
      <c r="P73" s="220"/>
      <c r="Q73" s="220"/>
      <c r="R73" s="220"/>
      <c r="S73" s="220"/>
      <c r="T73" s="220"/>
      <c r="U73" s="220"/>
      <c r="V73" s="220"/>
      <c r="W73" s="220"/>
      <c r="X73" s="220"/>
      <c r="Y73" s="211"/>
      <c r="Z73" s="211"/>
      <c r="AA73" s="211"/>
      <c r="AB73" s="211"/>
      <c r="AC73" s="211"/>
      <c r="AD73" s="211"/>
      <c r="AE73" s="211"/>
      <c r="AF73" s="211"/>
      <c r="AG73" s="211" t="s">
        <v>176</v>
      </c>
      <c r="AH73" s="211">
        <v>0</v>
      </c>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row>
    <row r="74" spans="1:60" outlineLevel="1" x14ac:dyDescent="0.2">
      <c r="A74" s="218"/>
      <c r="B74" s="219"/>
      <c r="C74" s="250"/>
      <c r="D74" s="242"/>
      <c r="E74" s="242"/>
      <c r="F74" s="242"/>
      <c r="G74" s="242"/>
      <c r="H74" s="220"/>
      <c r="I74" s="220"/>
      <c r="J74" s="220"/>
      <c r="K74" s="220"/>
      <c r="L74" s="220"/>
      <c r="M74" s="220"/>
      <c r="N74" s="220"/>
      <c r="O74" s="220"/>
      <c r="P74" s="220"/>
      <c r="Q74" s="220"/>
      <c r="R74" s="220"/>
      <c r="S74" s="220"/>
      <c r="T74" s="220"/>
      <c r="U74" s="220"/>
      <c r="V74" s="220"/>
      <c r="W74" s="220"/>
      <c r="X74" s="220"/>
      <c r="Y74" s="211"/>
      <c r="Z74" s="211"/>
      <c r="AA74" s="211"/>
      <c r="AB74" s="211"/>
      <c r="AC74" s="211"/>
      <c r="AD74" s="211"/>
      <c r="AE74" s="211"/>
      <c r="AF74" s="211"/>
      <c r="AG74" s="211" t="s">
        <v>151</v>
      </c>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row>
    <row r="75" spans="1:60" outlineLevel="1" x14ac:dyDescent="0.2">
      <c r="A75" s="233">
        <v>11</v>
      </c>
      <c r="B75" s="234" t="s">
        <v>269</v>
      </c>
      <c r="C75" s="247" t="s">
        <v>270</v>
      </c>
      <c r="D75" s="235" t="s">
        <v>142</v>
      </c>
      <c r="E75" s="236">
        <v>200</v>
      </c>
      <c r="F75" s="237">
        <v>300</v>
      </c>
      <c r="G75" s="238">
        <f>ROUND(E75*F75,2)</f>
        <v>60000</v>
      </c>
      <c r="H75" s="237">
        <v>0</v>
      </c>
      <c r="I75" s="238">
        <f>ROUND(E75*H75,2)</f>
        <v>0</v>
      </c>
      <c r="J75" s="237">
        <v>300</v>
      </c>
      <c r="K75" s="238">
        <f>ROUND(E75*J75,2)</f>
        <v>60000</v>
      </c>
      <c r="L75" s="238">
        <v>21</v>
      </c>
      <c r="M75" s="238">
        <f>G75*(1+L75/100)</f>
        <v>72600</v>
      </c>
      <c r="N75" s="238">
        <v>0</v>
      </c>
      <c r="O75" s="238">
        <f>ROUND(E75*N75,2)</f>
        <v>0</v>
      </c>
      <c r="P75" s="238">
        <v>0</v>
      </c>
      <c r="Q75" s="238">
        <f>ROUND(E75*P75,2)</f>
        <v>0</v>
      </c>
      <c r="R75" s="238"/>
      <c r="S75" s="238" t="s">
        <v>154</v>
      </c>
      <c r="T75" s="239" t="s">
        <v>144</v>
      </c>
      <c r="U75" s="220">
        <v>0</v>
      </c>
      <c r="V75" s="220">
        <f>ROUND(E75*U75,2)</f>
        <v>0</v>
      </c>
      <c r="W75" s="220"/>
      <c r="X75" s="220" t="s">
        <v>202</v>
      </c>
      <c r="Y75" s="211"/>
      <c r="Z75" s="211"/>
      <c r="AA75" s="211"/>
      <c r="AB75" s="211"/>
      <c r="AC75" s="211"/>
      <c r="AD75" s="211"/>
      <c r="AE75" s="211"/>
      <c r="AF75" s="211"/>
      <c r="AG75" s="211" t="s">
        <v>203</v>
      </c>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row>
    <row r="76" spans="1:60" outlineLevel="1" x14ac:dyDescent="0.2">
      <c r="A76" s="218"/>
      <c r="B76" s="219"/>
      <c r="C76" s="253"/>
      <c r="D76" s="244"/>
      <c r="E76" s="244"/>
      <c r="F76" s="244"/>
      <c r="G76" s="244"/>
      <c r="H76" s="220"/>
      <c r="I76" s="220"/>
      <c r="J76" s="220"/>
      <c r="K76" s="220"/>
      <c r="L76" s="220"/>
      <c r="M76" s="220"/>
      <c r="N76" s="220"/>
      <c r="O76" s="220"/>
      <c r="P76" s="220"/>
      <c r="Q76" s="220"/>
      <c r="R76" s="220"/>
      <c r="S76" s="220"/>
      <c r="T76" s="220"/>
      <c r="U76" s="220"/>
      <c r="V76" s="220"/>
      <c r="W76" s="220"/>
      <c r="X76" s="220"/>
      <c r="Y76" s="211"/>
      <c r="Z76" s="211"/>
      <c r="AA76" s="211"/>
      <c r="AB76" s="211"/>
      <c r="AC76" s="211"/>
      <c r="AD76" s="211"/>
      <c r="AE76" s="211"/>
      <c r="AF76" s="211"/>
      <c r="AG76" s="211" t="s">
        <v>151</v>
      </c>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row>
    <row r="77" spans="1:60" outlineLevel="1" x14ac:dyDescent="0.2">
      <c r="A77" s="233">
        <v>12</v>
      </c>
      <c r="B77" s="234" t="s">
        <v>271</v>
      </c>
      <c r="C77" s="247" t="s">
        <v>272</v>
      </c>
      <c r="D77" s="235" t="s">
        <v>142</v>
      </c>
      <c r="E77" s="236">
        <v>50</v>
      </c>
      <c r="F77" s="237">
        <v>300</v>
      </c>
      <c r="G77" s="238">
        <f>ROUND(E77*F77,2)</f>
        <v>15000</v>
      </c>
      <c r="H77" s="237">
        <v>0</v>
      </c>
      <c r="I77" s="238">
        <f>ROUND(E77*H77,2)</f>
        <v>0</v>
      </c>
      <c r="J77" s="237">
        <v>300</v>
      </c>
      <c r="K77" s="238">
        <f>ROUND(E77*J77,2)</f>
        <v>15000</v>
      </c>
      <c r="L77" s="238">
        <v>21</v>
      </c>
      <c r="M77" s="238">
        <f>G77*(1+L77/100)</f>
        <v>18150</v>
      </c>
      <c r="N77" s="238">
        <v>0</v>
      </c>
      <c r="O77" s="238">
        <f>ROUND(E77*N77,2)</f>
        <v>0</v>
      </c>
      <c r="P77" s="238">
        <v>0</v>
      </c>
      <c r="Q77" s="238">
        <f>ROUND(E77*P77,2)</f>
        <v>0</v>
      </c>
      <c r="R77" s="238"/>
      <c r="S77" s="238" t="s">
        <v>154</v>
      </c>
      <c r="T77" s="239" t="s">
        <v>144</v>
      </c>
      <c r="U77" s="220">
        <v>0</v>
      </c>
      <c r="V77" s="220">
        <f>ROUND(E77*U77,2)</f>
        <v>0</v>
      </c>
      <c r="W77" s="220"/>
      <c r="X77" s="220" t="s">
        <v>202</v>
      </c>
      <c r="Y77" s="211"/>
      <c r="Z77" s="211"/>
      <c r="AA77" s="211"/>
      <c r="AB77" s="211"/>
      <c r="AC77" s="211"/>
      <c r="AD77" s="211"/>
      <c r="AE77" s="211"/>
      <c r="AF77" s="211"/>
      <c r="AG77" s="211" t="s">
        <v>203</v>
      </c>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row>
    <row r="78" spans="1:60" outlineLevel="1" x14ac:dyDescent="0.2">
      <c r="A78" s="218"/>
      <c r="B78" s="219"/>
      <c r="C78" s="253"/>
      <c r="D78" s="244"/>
      <c r="E78" s="244"/>
      <c r="F78" s="244"/>
      <c r="G78" s="244"/>
      <c r="H78" s="220"/>
      <c r="I78" s="220"/>
      <c r="J78" s="220"/>
      <c r="K78" s="220"/>
      <c r="L78" s="220"/>
      <c r="M78" s="220"/>
      <c r="N78" s="220"/>
      <c r="O78" s="220"/>
      <c r="P78" s="220"/>
      <c r="Q78" s="220"/>
      <c r="R78" s="220"/>
      <c r="S78" s="220"/>
      <c r="T78" s="220"/>
      <c r="U78" s="220"/>
      <c r="V78" s="220"/>
      <c r="W78" s="220"/>
      <c r="X78" s="220"/>
      <c r="Y78" s="211"/>
      <c r="Z78" s="211"/>
      <c r="AA78" s="211"/>
      <c r="AB78" s="211"/>
      <c r="AC78" s="211"/>
      <c r="AD78" s="211"/>
      <c r="AE78" s="211"/>
      <c r="AF78" s="211"/>
      <c r="AG78" s="211" t="s">
        <v>151</v>
      </c>
      <c r="AH78" s="211"/>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row>
    <row r="79" spans="1:60" outlineLevel="1" x14ac:dyDescent="0.2">
      <c r="A79" s="233">
        <v>13</v>
      </c>
      <c r="B79" s="234" t="s">
        <v>273</v>
      </c>
      <c r="C79" s="247" t="s">
        <v>274</v>
      </c>
      <c r="D79" s="235" t="s">
        <v>142</v>
      </c>
      <c r="E79" s="236">
        <v>300</v>
      </c>
      <c r="F79" s="237">
        <v>101.2</v>
      </c>
      <c r="G79" s="238">
        <f>ROUND(E79*F79,2)</f>
        <v>30360</v>
      </c>
      <c r="H79" s="237">
        <v>0</v>
      </c>
      <c r="I79" s="238">
        <f>ROUND(E79*H79,2)</f>
        <v>0</v>
      </c>
      <c r="J79" s="237">
        <v>101.2</v>
      </c>
      <c r="K79" s="238">
        <f>ROUND(E79*J79,2)</f>
        <v>30360</v>
      </c>
      <c r="L79" s="238">
        <v>21</v>
      </c>
      <c r="M79" s="238">
        <f>G79*(1+L79/100)</f>
        <v>36735.599999999999</v>
      </c>
      <c r="N79" s="238">
        <v>0</v>
      </c>
      <c r="O79" s="238">
        <f>ROUND(E79*N79,2)</f>
        <v>0</v>
      </c>
      <c r="P79" s="238">
        <v>0</v>
      </c>
      <c r="Q79" s="238">
        <f>ROUND(E79*P79,2)</f>
        <v>0</v>
      </c>
      <c r="R79" s="238"/>
      <c r="S79" s="238" t="s">
        <v>154</v>
      </c>
      <c r="T79" s="239" t="s">
        <v>144</v>
      </c>
      <c r="U79" s="220">
        <v>0.02</v>
      </c>
      <c r="V79" s="220">
        <f>ROUND(E79*U79,2)</f>
        <v>6</v>
      </c>
      <c r="W79" s="220"/>
      <c r="X79" s="220" t="s">
        <v>202</v>
      </c>
      <c r="Y79" s="211"/>
      <c r="Z79" s="211"/>
      <c r="AA79" s="211"/>
      <c r="AB79" s="211"/>
      <c r="AC79" s="211"/>
      <c r="AD79" s="211"/>
      <c r="AE79" s="211"/>
      <c r="AF79" s="211"/>
      <c r="AG79" s="211" t="s">
        <v>203</v>
      </c>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row>
    <row r="80" spans="1:60" outlineLevel="1" x14ac:dyDescent="0.2">
      <c r="A80" s="218"/>
      <c r="B80" s="219"/>
      <c r="C80" s="253"/>
      <c r="D80" s="244"/>
      <c r="E80" s="244"/>
      <c r="F80" s="244"/>
      <c r="G80" s="244"/>
      <c r="H80" s="220"/>
      <c r="I80" s="220"/>
      <c r="J80" s="220"/>
      <c r="K80" s="220"/>
      <c r="L80" s="220"/>
      <c r="M80" s="220"/>
      <c r="N80" s="220"/>
      <c r="O80" s="220"/>
      <c r="P80" s="220"/>
      <c r="Q80" s="220"/>
      <c r="R80" s="220"/>
      <c r="S80" s="220"/>
      <c r="T80" s="220"/>
      <c r="U80" s="220"/>
      <c r="V80" s="220"/>
      <c r="W80" s="220"/>
      <c r="X80" s="220"/>
      <c r="Y80" s="211"/>
      <c r="Z80" s="211"/>
      <c r="AA80" s="211"/>
      <c r="AB80" s="211"/>
      <c r="AC80" s="211"/>
      <c r="AD80" s="211"/>
      <c r="AE80" s="211"/>
      <c r="AF80" s="211"/>
      <c r="AG80" s="211" t="s">
        <v>151</v>
      </c>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row>
    <row r="81" spans="1:60" x14ac:dyDescent="0.2">
      <c r="A81" s="227" t="s">
        <v>138</v>
      </c>
      <c r="B81" s="228" t="s">
        <v>96</v>
      </c>
      <c r="C81" s="246" t="s">
        <v>97</v>
      </c>
      <c r="D81" s="229"/>
      <c r="E81" s="230"/>
      <c r="F81" s="231"/>
      <c r="G81" s="231">
        <f>SUMIF(AG82:AG98,"&lt;&gt;NOR",G82:G98)</f>
        <v>2463338</v>
      </c>
      <c r="H81" s="231"/>
      <c r="I81" s="231">
        <f>SUM(I82:I98)</f>
        <v>46431.32</v>
      </c>
      <c r="J81" s="231"/>
      <c r="K81" s="231">
        <f>SUM(K82:K98)</f>
        <v>2416906.6800000002</v>
      </c>
      <c r="L81" s="231"/>
      <c r="M81" s="231">
        <f>SUM(M82:M98)</f>
        <v>2980638.98</v>
      </c>
      <c r="N81" s="231"/>
      <c r="O81" s="231">
        <f>SUM(O82:O98)</f>
        <v>5.54</v>
      </c>
      <c r="P81" s="231"/>
      <c r="Q81" s="231">
        <f>SUM(Q82:Q98)</f>
        <v>2796.6</v>
      </c>
      <c r="R81" s="231"/>
      <c r="S81" s="231"/>
      <c r="T81" s="232"/>
      <c r="U81" s="226"/>
      <c r="V81" s="226">
        <f>SUM(V82:V98)</f>
        <v>4803.24</v>
      </c>
      <c r="W81" s="226"/>
      <c r="X81" s="226"/>
      <c r="AG81" t="s">
        <v>139</v>
      </c>
    </row>
    <row r="82" spans="1:60" ht="33.75" outlineLevel="1" x14ac:dyDescent="0.2">
      <c r="A82" s="233">
        <v>14</v>
      </c>
      <c r="B82" s="234" t="s">
        <v>275</v>
      </c>
      <c r="C82" s="247" t="s">
        <v>276</v>
      </c>
      <c r="D82" s="235" t="s">
        <v>245</v>
      </c>
      <c r="E82" s="236">
        <v>6158</v>
      </c>
      <c r="F82" s="237">
        <v>383.5</v>
      </c>
      <c r="G82" s="238">
        <f>ROUND(E82*F82,2)</f>
        <v>2361593</v>
      </c>
      <c r="H82" s="237">
        <v>7.54</v>
      </c>
      <c r="I82" s="238">
        <f>ROUND(E82*H82,2)</f>
        <v>46431.32</v>
      </c>
      <c r="J82" s="237">
        <v>375.96</v>
      </c>
      <c r="K82" s="238">
        <f>ROUND(E82*J82,2)</f>
        <v>2315161.6800000002</v>
      </c>
      <c r="L82" s="238">
        <v>21</v>
      </c>
      <c r="M82" s="238">
        <f>G82*(1+L82/100)</f>
        <v>2857527.53</v>
      </c>
      <c r="N82" s="238">
        <v>8.9999999999999998E-4</v>
      </c>
      <c r="O82" s="238">
        <f>ROUND(E82*N82,2)</f>
        <v>5.54</v>
      </c>
      <c r="P82" s="238">
        <v>0.45</v>
      </c>
      <c r="Q82" s="238">
        <f>ROUND(E82*P82,2)</f>
        <v>2771.1</v>
      </c>
      <c r="R82" s="238" t="s">
        <v>277</v>
      </c>
      <c r="S82" s="238" t="s">
        <v>143</v>
      </c>
      <c r="T82" s="239" t="s">
        <v>225</v>
      </c>
      <c r="U82" s="220">
        <v>0.78</v>
      </c>
      <c r="V82" s="220">
        <f>ROUND(E82*U82,2)</f>
        <v>4803.24</v>
      </c>
      <c r="W82" s="220"/>
      <c r="X82" s="220" t="s">
        <v>202</v>
      </c>
      <c r="Y82" s="211"/>
      <c r="Z82" s="211"/>
      <c r="AA82" s="211"/>
      <c r="AB82" s="211"/>
      <c r="AC82" s="211"/>
      <c r="AD82" s="211"/>
      <c r="AE82" s="211"/>
      <c r="AF82" s="211"/>
      <c r="AG82" s="211" t="s">
        <v>203</v>
      </c>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row>
    <row r="83" spans="1:60" ht="22.5" outlineLevel="1" x14ac:dyDescent="0.2">
      <c r="A83" s="218"/>
      <c r="B83" s="219"/>
      <c r="C83" s="251" t="s">
        <v>322</v>
      </c>
      <c r="D83" s="243"/>
      <c r="E83" s="243"/>
      <c r="F83" s="243"/>
      <c r="G83" s="243"/>
      <c r="H83" s="220"/>
      <c r="I83" s="220"/>
      <c r="J83" s="220"/>
      <c r="K83" s="220"/>
      <c r="L83" s="220"/>
      <c r="M83" s="220"/>
      <c r="N83" s="220"/>
      <c r="O83" s="220"/>
      <c r="P83" s="220"/>
      <c r="Q83" s="220"/>
      <c r="R83" s="220"/>
      <c r="S83" s="220"/>
      <c r="T83" s="220"/>
      <c r="U83" s="220"/>
      <c r="V83" s="220"/>
      <c r="W83" s="220"/>
      <c r="X83" s="220"/>
      <c r="Y83" s="211"/>
      <c r="Z83" s="211"/>
      <c r="AA83" s="211"/>
      <c r="AB83" s="211"/>
      <c r="AC83" s="211"/>
      <c r="AD83" s="211"/>
      <c r="AE83" s="211"/>
      <c r="AF83" s="211"/>
      <c r="AG83" s="211" t="s">
        <v>148</v>
      </c>
      <c r="AH83" s="211"/>
      <c r="AI83" s="211"/>
      <c r="AJ83" s="211"/>
      <c r="AK83" s="211"/>
      <c r="AL83" s="211"/>
      <c r="AM83" s="211"/>
      <c r="AN83" s="211"/>
      <c r="AO83" s="211"/>
      <c r="AP83" s="211"/>
      <c r="AQ83" s="211"/>
      <c r="AR83" s="211"/>
      <c r="AS83" s="211"/>
      <c r="AT83" s="211"/>
      <c r="AU83" s="211"/>
      <c r="AV83" s="211"/>
      <c r="AW83" s="211"/>
      <c r="AX83" s="211"/>
      <c r="AY83" s="211"/>
      <c r="AZ83" s="211"/>
      <c r="BA83" s="240" t="str">
        <f>C83</f>
        <v>Výrobna je přistavěna ze západní strany k objektu vily. Vila a komín s podnoží zůstanou  zachovány a je třeba jejich konstrukce po celou dobu odstraňování stavby chránit.</v>
      </c>
      <c r="BB83" s="211"/>
      <c r="BC83" s="211"/>
      <c r="BD83" s="211"/>
      <c r="BE83" s="211"/>
      <c r="BF83" s="211"/>
      <c r="BG83" s="211"/>
      <c r="BH83" s="211"/>
    </row>
    <row r="84" spans="1:60" outlineLevel="1" x14ac:dyDescent="0.2">
      <c r="A84" s="218"/>
      <c r="B84" s="219"/>
      <c r="C84" s="249" t="s">
        <v>323</v>
      </c>
      <c r="D84" s="241"/>
      <c r="E84" s="241"/>
      <c r="F84" s="241"/>
      <c r="G84" s="241"/>
      <c r="H84" s="220"/>
      <c r="I84" s="220"/>
      <c r="J84" s="220"/>
      <c r="K84" s="220"/>
      <c r="L84" s="220"/>
      <c r="M84" s="220"/>
      <c r="N84" s="220"/>
      <c r="O84" s="220"/>
      <c r="P84" s="220"/>
      <c r="Q84" s="220"/>
      <c r="R84" s="220"/>
      <c r="S84" s="220"/>
      <c r="T84" s="220"/>
      <c r="U84" s="220"/>
      <c r="V84" s="220"/>
      <c r="W84" s="220"/>
      <c r="X84" s="220"/>
      <c r="Y84" s="211"/>
      <c r="Z84" s="211"/>
      <c r="AA84" s="211"/>
      <c r="AB84" s="211"/>
      <c r="AC84" s="211"/>
      <c r="AD84" s="211"/>
      <c r="AE84" s="211"/>
      <c r="AF84" s="211"/>
      <c r="AG84" s="211" t="s">
        <v>148</v>
      </c>
      <c r="AH84" s="211"/>
      <c r="AI84" s="211"/>
      <c r="AJ84" s="211"/>
      <c r="AK84" s="211"/>
      <c r="AL84" s="211"/>
      <c r="AM84" s="211"/>
      <c r="AN84" s="211"/>
      <c r="AO84" s="211"/>
      <c r="AP84" s="211"/>
      <c r="AQ84" s="211"/>
      <c r="AR84" s="211"/>
      <c r="AS84" s="211"/>
      <c r="AT84" s="211"/>
      <c r="AU84" s="211"/>
      <c r="AV84" s="211"/>
      <c r="AW84" s="211"/>
      <c r="AX84" s="211"/>
      <c r="AY84" s="211"/>
      <c r="AZ84" s="211"/>
      <c r="BA84" s="240" t="str">
        <f>C84</f>
        <v>Dispozičně přístavbu výrobny tvoří spleť prostorů, které vyžadoval složitý potravinářský provoz po představbě po r. 1978.</v>
      </c>
      <c r="BB84" s="211"/>
      <c r="BC84" s="211"/>
      <c r="BD84" s="211"/>
      <c r="BE84" s="211"/>
      <c r="BF84" s="211"/>
      <c r="BG84" s="211"/>
      <c r="BH84" s="211"/>
    </row>
    <row r="85" spans="1:60" ht="78.75" outlineLevel="1" x14ac:dyDescent="0.2">
      <c r="A85" s="218"/>
      <c r="B85" s="219"/>
      <c r="C85" s="249" t="s">
        <v>278</v>
      </c>
      <c r="D85" s="241"/>
      <c r="E85" s="241"/>
      <c r="F85" s="241"/>
      <c r="G85" s="241"/>
      <c r="H85" s="220"/>
      <c r="I85" s="220"/>
      <c r="J85" s="220"/>
      <c r="K85" s="220"/>
      <c r="L85" s="220"/>
      <c r="M85" s="220"/>
      <c r="N85" s="220"/>
      <c r="O85" s="220"/>
      <c r="P85" s="220"/>
      <c r="Q85" s="220"/>
      <c r="R85" s="220"/>
      <c r="S85" s="220"/>
      <c r="T85" s="220"/>
      <c r="U85" s="220"/>
      <c r="V85" s="220"/>
      <c r="W85" s="220"/>
      <c r="X85" s="220"/>
      <c r="Y85" s="211"/>
      <c r="Z85" s="211"/>
      <c r="AA85" s="211"/>
      <c r="AB85" s="211"/>
      <c r="AC85" s="211"/>
      <c r="AD85" s="211"/>
      <c r="AE85" s="211"/>
      <c r="AF85" s="211"/>
      <c r="AG85" s="211" t="s">
        <v>148</v>
      </c>
      <c r="AH85" s="211"/>
      <c r="AI85" s="211"/>
      <c r="AJ85" s="211"/>
      <c r="AK85" s="211"/>
      <c r="AL85" s="211"/>
      <c r="AM85" s="211"/>
      <c r="AN85" s="211"/>
      <c r="AO85" s="211"/>
      <c r="AP85" s="211"/>
      <c r="AQ85" s="211"/>
      <c r="AR85" s="211"/>
      <c r="AS85" s="211"/>
      <c r="AT85" s="211"/>
      <c r="AU85" s="211"/>
      <c r="AV85" s="211"/>
      <c r="AW85" s="211"/>
      <c r="AX85" s="211"/>
      <c r="AY85" s="211"/>
      <c r="AZ85" s="211"/>
      <c r="BA85" s="240" t="str">
        <f>C85</f>
        <v>Konstrukce: jádro přístavby tvoří původní stavba mlékárny z 1.poloviny 20. století. Ta byla vystavěna z masívních svislých zděných konstrukcí z plných cihel. Stropy v této části jsou především monolitické železobetonové, v obou nadzemních podlažích. Později byly do stavby lokálně doplněny překlady a průvlaky z válcovaných ocelových nosníků. Po r. 1978 byla provedena radikální přestavba a přístavba výrobny. Svislé konstrukce vestavěné i přistavěné byly opět z plných cihel. Stropy v rámci přístaveb byly tvořeny z desek hurdis do ocelových válcovaných nosníků. Byly doplněny vnitřní tepelně izolační konstrukce chladíren. Nad historickou částí se nachází původní dřevěná střešní konstrukce krytá novodobější krytinou z asfaltových pásů IPA. Střecha novodobějších přístaveb jednoplášťová s krytinou z asfaltových pásů IPA.</v>
      </c>
      <c r="BB85" s="211"/>
      <c r="BC85" s="211"/>
      <c r="BD85" s="211"/>
      <c r="BE85" s="211"/>
      <c r="BF85" s="211"/>
      <c r="BG85" s="211"/>
      <c r="BH85" s="211"/>
    </row>
    <row r="86" spans="1:60" outlineLevel="1" x14ac:dyDescent="0.2">
      <c r="A86" s="218"/>
      <c r="B86" s="219"/>
      <c r="C86" s="249" t="s">
        <v>279</v>
      </c>
      <c r="D86" s="241"/>
      <c r="E86" s="241"/>
      <c r="F86" s="241"/>
      <c r="G86" s="241"/>
      <c r="H86" s="220"/>
      <c r="I86" s="220"/>
      <c r="J86" s="220"/>
      <c r="K86" s="220"/>
      <c r="L86" s="220"/>
      <c r="M86" s="220"/>
      <c r="N86" s="220"/>
      <c r="O86" s="220"/>
      <c r="P86" s="220"/>
      <c r="Q86" s="220"/>
      <c r="R86" s="220"/>
      <c r="S86" s="220"/>
      <c r="T86" s="220"/>
      <c r="U86" s="220"/>
      <c r="V86" s="220"/>
      <c r="W86" s="220"/>
      <c r="X86" s="220"/>
      <c r="Y86" s="211"/>
      <c r="Z86" s="211"/>
      <c r="AA86" s="211"/>
      <c r="AB86" s="211"/>
      <c r="AC86" s="211"/>
      <c r="AD86" s="211"/>
      <c r="AE86" s="211"/>
      <c r="AF86" s="211"/>
      <c r="AG86" s="211" t="s">
        <v>148</v>
      </c>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row>
    <row r="87" spans="1:60" ht="33.75" outlineLevel="1" x14ac:dyDescent="0.2">
      <c r="A87" s="218"/>
      <c r="B87" s="219"/>
      <c r="C87" s="249" t="s">
        <v>324</v>
      </c>
      <c r="D87" s="241"/>
      <c r="E87" s="241"/>
      <c r="F87" s="241"/>
      <c r="G87" s="241"/>
      <c r="H87" s="220"/>
      <c r="I87" s="220"/>
      <c r="J87" s="220"/>
      <c r="K87" s="220"/>
      <c r="L87" s="220"/>
      <c r="M87" s="220"/>
      <c r="N87" s="220"/>
      <c r="O87" s="220"/>
      <c r="P87" s="220"/>
      <c r="Q87" s="220"/>
      <c r="R87" s="220"/>
      <c r="S87" s="220"/>
      <c r="T87" s="220"/>
      <c r="U87" s="220"/>
      <c r="V87" s="220"/>
      <c r="W87" s="220"/>
      <c r="X87" s="220"/>
      <c r="Y87" s="211"/>
      <c r="Z87" s="211"/>
      <c r="AA87" s="211"/>
      <c r="AB87" s="211"/>
      <c r="AC87" s="211"/>
      <c r="AD87" s="211"/>
      <c r="AE87" s="211"/>
      <c r="AF87" s="211"/>
      <c r="AG87" s="211" t="s">
        <v>148</v>
      </c>
      <c r="AH87" s="211"/>
      <c r="AI87" s="211"/>
      <c r="AJ87" s="211"/>
      <c r="AK87" s="211"/>
      <c r="AL87" s="211"/>
      <c r="AM87" s="211"/>
      <c r="AN87" s="211"/>
      <c r="AO87" s="211"/>
      <c r="AP87" s="211"/>
      <c r="AQ87" s="211"/>
      <c r="AR87" s="211"/>
      <c r="AS87" s="211"/>
      <c r="AT87" s="211"/>
      <c r="AU87" s="211"/>
      <c r="AV87" s="211"/>
      <c r="AW87" s="211"/>
      <c r="AX87" s="211"/>
      <c r="AY87" s="211"/>
      <c r="AZ87" s="211"/>
      <c r="BA87" s="240" t="str">
        <f>C87</f>
        <v>Před samotnou demolicí dojde nejdříve k úplnému vyklizení stavby a k odstranění veškerých výplní otvorů, podlahových krytin a domovních rozvodů elektřiny, hromosvodu, vody, kanalizace, dešťových okapů a svodů, vzduchotechniky. Dále bude odstraněna vnitřní konstrukce tepelné izolace prostorů chladíren (jádro z izolační desek Welit – skelná izolace).</v>
      </c>
      <c r="BB87" s="211"/>
      <c r="BC87" s="211"/>
      <c r="BD87" s="211"/>
      <c r="BE87" s="211"/>
      <c r="BF87" s="211"/>
      <c r="BG87" s="211"/>
      <c r="BH87" s="211"/>
    </row>
    <row r="88" spans="1:60" ht="78.75" outlineLevel="1" x14ac:dyDescent="0.2">
      <c r="A88" s="218"/>
      <c r="B88" s="219"/>
      <c r="C88" s="249" t="s">
        <v>325</v>
      </c>
      <c r="D88" s="241"/>
      <c r="E88" s="241"/>
      <c r="F88" s="241"/>
      <c r="G88" s="241"/>
      <c r="H88" s="220"/>
      <c r="I88" s="220"/>
      <c r="J88" s="220"/>
      <c r="K88" s="220"/>
      <c r="L88" s="220"/>
      <c r="M88" s="220"/>
      <c r="N88" s="220"/>
      <c r="O88" s="220"/>
      <c r="P88" s="220"/>
      <c r="Q88" s="220"/>
      <c r="R88" s="220"/>
      <c r="S88" s="220"/>
      <c r="T88" s="220"/>
      <c r="U88" s="220"/>
      <c r="V88" s="220"/>
      <c r="W88" s="220"/>
      <c r="X88" s="220"/>
      <c r="Y88" s="211"/>
      <c r="Z88" s="211"/>
      <c r="AA88" s="211"/>
      <c r="AB88" s="211"/>
      <c r="AC88" s="211"/>
      <c r="AD88" s="211"/>
      <c r="AE88" s="211"/>
      <c r="AF88" s="211"/>
      <c r="AG88" s="211" t="s">
        <v>148</v>
      </c>
      <c r="AH88" s="211"/>
      <c r="AI88" s="211"/>
      <c r="AJ88" s="211"/>
      <c r="AK88" s="211"/>
      <c r="AL88" s="211"/>
      <c r="AM88" s="211"/>
      <c r="AN88" s="211"/>
      <c r="AO88" s="211"/>
      <c r="AP88" s="211"/>
      <c r="AQ88" s="211"/>
      <c r="AR88" s="211"/>
      <c r="AS88" s="211"/>
      <c r="AT88" s="211"/>
      <c r="AU88" s="211"/>
      <c r="AV88" s="211"/>
      <c r="AW88" s="211"/>
      <c r="AX88" s="211"/>
      <c r="AY88" s="211"/>
      <c r="AZ88" s="211"/>
      <c r="BA88" s="240" t="str">
        <f>C88</f>
        <v xml:space="preserve"> Demolice bude prováděna postupným rozebíráním shora. Samostatně bude nejprve sejmuta střešní krytina, kterou tvoří převážně asfaltový pás IPA, vícekrát opravovaný a vrstvený. Budou ubourány nadstřešní nástavby strojoven výtahů postupem obdbouráním stropů a poté svislých stěn.  Po nástavbách bude demontována konstrukce střechy. Ve starší části /cca na 50% objektu/ se nachází dřevěná vazníková střešní konstrukce. Na novodobější části se nachází jednoplášťová střecha provedená přímo na skladbě stropu typu hurdis. Budou demontovány stropy nad 2np (1. patrem). Následně budou ubourány svislé konstrukce 2np. Po odklizení suti bude přistoupeno k bourání stropů nad přízemím. Po nich bude následovat bourání svislých konstrukcí přízemí. To je zčásti řešeno jako podzemní podlaží. Po odvezení suti bude vybourána podlaha přízemí a betonové základové pasy stavby.</v>
      </c>
      <c r="BB88" s="211"/>
      <c r="BC88" s="211"/>
      <c r="BD88" s="211"/>
      <c r="BE88" s="211"/>
      <c r="BF88" s="211"/>
      <c r="BG88" s="211"/>
      <c r="BH88" s="211"/>
    </row>
    <row r="89" spans="1:60" ht="45" outlineLevel="1" x14ac:dyDescent="0.2">
      <c r="A89" s="218"/>
      <c r="B89" s="219"/>
      <c r="C89" s="249" t="s">
        <v>326</v>
      </c>
      <c r="D89" s="241"/>
      <c r="E89" s="241"/>
      <c r="F89" s="241"/>
      <c r="G89" s="241"/>
      <c r="H89" s="220"/>
      <c r="I89" s="220"/>
      <c r="J89" s="220"/>
      <c r="K89" s="220"/>
      <c r="L89" s="220"/>
      <c r="M89" s="220"/>
      <c r="N89" s="220"/>
      <c r="O89" s="220"/>
      <c r="P89" s="220"/>
      <c r="Q89" s="220"/>
      <c r="R89" s="220"/>
      <c r="S89" s="220"/>
      <c r="T89" s="220"/>
      <c r="U89" s="220"/>
      <c r="V89" s="220"/>
      <c r="W89" s="220"/>
      <c r="X89" s="220"/>
      <c r="Y89" s="211"/>
      <c r="Z89" s="211"/>
      <c r="AA89" s="211"/>
      <c r="AB89" s="211"/>
      <c r="AC89" s="211"/>
      <c r="AD89" s="211"/>
      <c r="AE89" s="211"/>
      <c r="AF89" s="211"/>
      <c r="AG89" s="211" t="s">
        <v>148</v>
      </c>
      <c r="AH89" s="211"/>
      <c r="AI89" s="211"/>
      <c r="AJ89" s="211"/>
      <c r="AK89" s="211"/>
      <c r="AL89" s="211"/>
      <c r="AM89" s="211"/>
      <c r="AN89" s="211"/>
      <c r="AO89" s="211"/>
      <c r="AP89" s="211"/>
      <c r="AQ89" s="211"/>
      <c r="AR89" s="211"/>
      <c r="AS89" s="211"/>
      <c r="AT89" s="211"/>
      <c r="AU89" s="211"/>
      <c r="AV89" s="211"/>
      <c r="AW89" s="211"/>
      <c r="AX89" s="211"/>
      <c r="AY89" s="211"/>
      <c r="AZ89" s="211"/>
      <c r="BA89" s="240" t="str">
        <f>C89</f>
        <v>Upozornění: V blízkosti staveb k zachování (komín a vila) je třeba postupovat zvláště obezřetně. Vzhledem i vile je třeba v případě stropů a nosných svislých konstrukcí ověřit možnou provázanost konstrukcí přístavby a konstrukcí vily. Jednotlivé prvky mohou být do vily taktéž pásově či bodově kotveny. Vzhledem ke komínu je třeba se v blízkosti tělesa i podnože (v rozsahu min. 6m) vyvarovat otřesů, rázů či jiné obdobné činnosti, která by mohla statiku komína narušit.</v>
      </c>
      <c r="BB89" s="211"/>
      <c r="BC89" s="211"/>
      <c r="BD89" s="211"/>
      <c r="BE89" s="211"/>
      <c r="BF89" s="211"/>
      <c r="BG89" s="211"/>
      <c r="BH89" s="211"/>
    </row>
    <row r="90" spans="1:60" outlineLevel="1" x14ac:dyDescent="0.2">
      <c r="A90" s="218"/>
      <c r="B90" s="219"/>
      <c r="C90" s="249" t="s">
        <v>280</v>
      </c>
      <c r="D90" s="241"/>
      <c r="E90" s="241"/>
      <c r="F90" s="241"/>
      <c r="G90" s="241"/>
      <c r="H90" s="220"/>
      <c r="I90" s="220"/>
      <c r="J90" s="220"/>
      <c r="K90" s="220"/>
      <c r="L90" s="220"/>
      <c r="M90" s="220"/>
      <c r="N90" s="220"/>
      <c r="O90" s="220"/>
      <c r="P90" s="220"/>
      <c r="Q90" s="220"/>
      <c r="R90" s="220"/>
      <c r="S90" s="220"/>
      <c r="T90" s="220"/>
      <c r="U90" s="220"/>
      <c r="V90" s="220"/>
      <c r="W90" s="220"/>
      <c r="X90" s="220"/>
      <c r="Y90" s="211"/>
      <c r="Z90" s="211"/>
      <c r="AA90" s="211"/>
      <c r="AB90" s="211"/>
      <c r="AC90" s="211"/>
      <c r="AD90" s="211"/>
      <c r="AE90" s="211"/>
      <c r="AF90" s="211"/>
      <c r="AG90" s="211" t="s">
        <v>148</v>
      </c>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row>
    <row r="91" spans="1:60" outlineLevel="1" x14ac:dyDescent="0.2">
      <c r="A91" s="218"/>
      <c r="B91" s="219"/>
      <c r="C91" s="252" t="s">
        <v>281</v>
      </c>
      <c r="D91" s="224"/>
      <c r="E91" s="225"/>
      <c r="F91" s="220"/>
      <c r="G91" s="220"/>
      <c r="H91" s="220"/>
      <c r="I91" s="220"/>
      <c r="J91" s="220"/>
      <c r="K91" s="220"/>
      <c r="L91" s="220"/>
      <c r="M91" s="220"/>
      <c r="N91" s="220"/>
      <c r="O91" s="220"/>
      <c r="P91" s="220"/>
      <c r="Q91" s="220"/>
      <c r="R91" s="220"/>
      <c r="S91" s="220"/>
      <c r="T91" s="220"/>
      <c r="U91" s="220"/>
      <c r="V91" s="220"/>
      <c r="W91" s="220"/>
      <c r="X91" s="220"/>
      <c r="Y91" s="211"/>
      <c r="Z91" s="211"/>
      <c r="AA91" s="211"/>
      <c r="AB91" s="211"/>
      <c r="AC91" s="211"/>
      <c r="AD91" s="211"/>
      <c r="AE91" s="211"/>
      <c r="AF91" s="211"/>
      <c r="AG91" s="211" t="s">
        <v>176</v>
      </c>
      <c r="AH91" s="211">
        <v>0</v>
      </c>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row>
    <row r="92" spans="1:60" outlineLevel="1" x14ac:dyDescent="0.2">
      <c r="A92" s="218"/>
      <c r="B92" s="219"/>
      <c r="C92" s="252" t="s">
        <v>282</v>
      </c>
      <c r="D92" s="224"/>
      <c r="E92" s="225">
        <v>6158</v>
      </c>
      <c r="F92" s="220"/>
      <c r="G92" s="220"/>
      <c r="H92" s="220"/>
      <c r="I92" s="220"/>
      <c r="J92" s="220"/>
      <c r="K92" s="220"/>
      <c r="L92" s="220"/>
      <c r="M92" s="220"/>
      <c r="N92" s="220"/>
      <c r="O92" s="220"/>
      <c r="P92" s="220"/>
      <c r="Q92" s="220"/>
      <c r="R92" s="220"/>
      <c r="S92" s="220"/>
      <c r="T92" s="220"/>
      <c r="U92" s="220"/>
      <c r="V92" s="220"/>
      <c r="W92" s="220"/>
      <c r="X92" s="220"/>
      <c r="Y92" s="211"/>
      <c r="Z92" s="211"/>
      <c r="AA92" s="211"/>
      <c r="AB92" s="211"/>
      <c r="AC92" s="211"/>
      <c r="AD92" s="211"/>
      <c r="AE92" s="211"/>
      <c r="AF92" s="211"/>
      <c r="AG92" s="211" t="s">
        <v>176</v>
      </c>
      <c r="AH92" s="211">
        <v>0</v>
      </c>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row>
    <row r="93" spans="1:60" outlineLevel="1" x14ac:dyDescent="0.2">
      <c r="A93" s="218"/>
      <c r="B93" s="219"/>
      <c r="C93" s="250"/>
      <c r="D93" s="242"/>
      <c r="E93" s="242"/>
      <c r="F93" s="242"/>
      <c r="G93" s="242"/>
      <c r="H93" s="220"/>
      <c r="I93" s="220"/>
      <c r="J93" s="220"/>
      <c r="K93" s="220"/>
      <c r="L93" s="220"/>
      <c r="M93" s="220"/>
      <c r="N93" s="220"/>
      <c r="O93" s="220"/>
      <c r="P93" s="220"/>
      <c r="Q93" s="220"/>
      <c r="R93" s="220"/>
      <c r="S93" s="220"/>
      <c r="T93" s="220"/>
      <c r="U93" s="220"/>
      <c r="V93" s="220"/>
      <c r="W93" s="220"/>
      <c r="X93" s="220"/>
      <c r="Y93" s="211"/>
      <c r="Z93" s="211"/>
      <c r="AA93" s="211"/>
      <c r="AB93" s="211"/>
      <c r="AC93" s="211"/>
      <c r="AD93" s="211"/>
      <c r="AE93" s="211"/>
      <c r="AF93" s="211"/>
      <c r="AG93" s="211" t="s">
        <v>151</v>
      </c>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row>
    <row r="94" spans="1:60" outlineLevel="1" x14ac:dyDescent="0.2">
      <c r="A94" s="233">
        <v>15</v>
      </c>
      <c r="B94" s="234" t="s">
        <v>283</v>
      </c>
      <c r="C94" s="247" t="s">
        <v>284</v>
      </c>
      <c r="D94" s="235" t="s">
        <v>285</v>
      </c>
      <c r="E94" s="236">
        <v>25.5</v>
      </c>
      <c r="F94" s="237">
        <v>3990</v>
      </c>
      <c r="G94" s="238">
        <f>ROUND(E94*F94,2)</f>
        <v>101745</v>
      </c>
      <c r="H94" s="237">
        <v>0</v>
      </c>
      <c r="I94" s="238">
        <f>ROUND(E94*H94,2)</f>
        <v>0</v>
      </c>
      <c r="J94" s="237">
        <v>3990</v>
      </c>
      <c r="K94" s="238">
        <f>ROUND(E94*J94,2)</f>
        <v>101745</v>
      </c>
      <c r="L94" s="238">
        <v>21</v>
      </c>
      <c r="M94" s="238">
        <f>G94*(1+L94/100)</f>
        <v>123111.45</v>
      </c>
      <c r="N94" s="238">
        <v>0</v>
      </c>
      <c r="O94" s="238">
        <f>ROUND(E94*N94,2)</f>
        <v>0</v>
      </c>
      <c r="P94" s="238">
        <v>1</v>
      </c>
      <c r="Q94" s="238">
        <f>ROUND(E94*P94,2)</f>
        <v>25.5</v>
      </c>
      <c r="R94" s="238"/>
      <c r="S94" s="238" t="s">
        <v>154</v>
      </c>
      <c r="T94" s="239" t="s">
        <v>144</v>
      </c>
      <c r="U94" s="220">
        <v>0</v>
      </c>
      <c r="V94" s="220">
        <f>ROUND(E94*U94,2)</f>
        <v>0</v>
      </c>
      <c r="W94" s="220"/>
      <c r="X94" s="220" t="s">
        <v>202</v>
      </c>
      <c r="Y94" s="211"/>
      <c r="Z94" s="211"/>
      <c r="AA94" s="211"/>
      <c r="AB94" s="211"/>
      <c r="AC94" s="211"/>
      <c r="AD94" s="211"/>
      <c r="AE94" s="211"/>
      <c r="AF94" s="211"/>
      <c r="AG94" s="211" t="s">
        <v>203</v>
      </c>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row>
    <row r="95" spans="1:60" outlineLevel="1" x14ac:dyDescent="0.2">
      <c r="A95" s="218"/>
      <c r="B95" s="219"/>
      <c r="C95" s="252" t="s">
        <v>286</v>
      </c>
      <c r="D95" s="224"/>
      <c r="E95" s="225"/>
      <c r="F95" s="220"/>
      <c r="G95" s="220"/>
      <c r="H95" s="220"/>
      <c r="I95" s="220"/>
      <c r="J95" s="220"/>
      <c r="K95" s="220"/>
      <c r="L95" s="220"/>
      <c r="M95" s="220"/>
      <c r="N95" s="220"/>
      <c r="O95" s="220"/>
      <c r="P95" s="220"/>
      <c r="Q95" s="220"/>
      <c r="R95" s="220"/>
      <c r="S95" s="220"/>
      <c r="T95" s="220"/>
      <c r="U95" s="220"/>
      <c r="V95" s="220"/>
      <c r="W95" s="220"/>
      <c r="X95" s="220"/>
      <c r="Y95" s="211"/>
      <c r="Z95" s="211"/>
      <c r="AA95" s="211"/>
      <c r="AB95" s="211"/>
      <c r="AC95" s="211"/>
      <c r="AD95" s="211"/>
      <c r="AE95" s="211"/>
      <c r="AF95" s="211"/>
      <c r="AG95" s="211" t="s">
        <v>176</v>
      </c>
      <c r="AH95" s="211">
        <v>0</v>
      </c>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row>
    <row r="96" spans="1:60" outlineLevel="1" x14ac:dyDescent="0.2">
      <c r="A96" s="218"/>
      <c r="B96" s="219"/>
      <c r="C96" s="252" t="s">
        <v>287</v>
      </c>
      <c r="D96" s="224"/>
      <c r="E96" s="225"/>
      <c r="F96" s="220"/>
      <c r="G96" s="220"/>
      <c r="H96" s="220"/>
      <c r="I96" s="220"/>
      <c r="J96" s="220"/>
      <c r="K96" s="220"/>
      <c r="L96" s="220"/>
      <c r="M96" s="220"/>
      <c r="N96" s="220"/>
      <c r="O96" s="220"/>
      <c r="P96" s="220"/>
      <c r="Q96" s="220"/>
      <c r="R96" s="220"/>
      <c r="S96" s="220"/>
      <c r="T96" s="220"/>
      <c r="U96" s="220"/>
      <c r="V96" s="220"/>
      <c r="W96" s="220"/>
      <c r="X96" s="220"/>
      <c r="Y96" s="211"/>
      <c r="Z96" s="211"/>
      <c r="AA96" s="211"/>
      <c r="AB96" s="211"/>
      <c r="AC96" s="211"/>
      <c r="AD96" s="211"/>
      <c r="AE96" s="211"/>
      <c r="AF96" s="211"/>
      <c r="AG96" s="211" t="s">
        <v>176</v>
      </c>
      <c r="AH96" s="211">
        <v>0</v>
      </c>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row>
    <row r="97" spans="1:60" outlineLevel="1" x14ac:dyDescent="0.2">
      <c r="A97" s="218"/>
      <c r="B97" s="219"/>
      <c r="C97" s="252" t="s">
        <v>288</v>
      </c>
      <c r="D97" s="224"/>
      <c r="E97" s="225">
        <v>25.5</v>
      </c>
      <c r="F97" s="220"/>
      <c r="G97" s="220"/>
      <c r="H97" s="220"/>
      <c r="I97" s="220"/>
      <c r="J97" s="220"/>
      <c r="K97" s="220"/>
      <c r="L97" s="220"/>
      <c r="M97" s="220"/>
      <c r="N97" s="220"/>
      <c r="O97" s="220"/>
      <c r="P97" s="220"/>
      <c r="Q97" s="220"/>
      <c r="R97" s="220"/>
      <c r="S97" s="220"/>
      <c r="T97" s="220"/>
      <c r="U97" s="220"/>
      <c r="V97" s="220"/>
      <c r="W97" s="220"/>
      <c r="X97" s="220"/>
      <c r="Y97" s="211"/>
      <c r="Z97" s="211"/>
      <c r="AA97" s="211"/>
      <c r="AB97" s="211"/>
      <c r="AC97" s="211"/>
      <c r="AD97" s="211"/>
      <c r="AE97" s="211"/>
      <c r="AF97" s="211"/>
      <c r="AG97" s="211" t="s">
        <v>176</v>
      </c>
      <c r="AH97" s="211">
        <v>0</v>
      </c>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row>
    <row r="98" spans="1:60" outlineLevel="1" x14ac:dyDescent="0.2">
      <c r="A98" s="218"/>
      <c r="B98" s="219"/>
      <c r="C98" s="250"/>
      <c r="D98" s="242"/>
      <c r="E98" s="242"/>
      <c r="F98" s="242"/>
      <c r="G98" s="242"/>
      <c r="H98" s="220"/>
      <c r="I98" s="220"/>
      <c r="J98" s="220"/>
      <c r="K98" s="220"/>
      <c r="L98" s="220"/>
      <c r="M98" s="220"/>
      <c r="N98" s="220"/>
      <c r="O98" s="220"/>
      <c r="P98" s="220"/>
      <c r="Q98" s="220"/>
      <c r="R98" s="220"/>
      <c r="S98" s="220"/>
      <c r="T98" s="220"/>
      <c r="U98" s="220"/>
      <c r="V98" s="220"/>
      <c r="W98" s="220"/>
      <c r="X98" s="220"/>
      <c r="Y98" s="211"/>
      <c r="Z98" s="211"/>
      <c r="AA98" s="211"/>
      <c r="AB98" s="211"/>
      <c r="AC98" s="211"/>
      <c r="AD98" s="211"/>
      <c r="AE98" s="211"/>
      <c r="AF98" s="211"/>
      <c r="AG98" s="211" t="s">
        <v>151</v>
      </c>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row>
    <row r="99" spans="1:60" x14ac:dyDescent="0.2">
      <c r="A99" s="227" t="s">
        <v>138</v>
      </c>
      <c r="B99" s="228" t="s">
        <v>98</v>
      </c>
      <c r="C99" s="246" t="s">
        <v>99</v>
      </c>
      <c r="D99" s="229"/>
      <c r="E99" s="230"/>
      <c r="F99" s="231"/>
      <c r="G99" s="231">
        <f>SUMIF(AG100:AG105,"&lt;&gt;NOR",G100:G105)</f>
        <v>2025.67</v>
      </c>
      <c r="H99" s="231"/>
      <c r="I99" s="231">
        <f>SUM(I100:I105)</f>
        <v>0</v>
      </c>
      <c r="J99" s="231"/>
      <c r="K99" s="231">
        <f>SUM(K100:K105)</f>
        <v>2025.67</v>
      </c>
      <c r="L99" s="231"/>
      <c r="M99" s="231">
        <f>SUM(M100:M105)</f>
        <v>2451.0607</v>
      </c>
      <c r="N99" s="231"/>
      <c r="O99" s="231">
        <f>SUM(O100:O105)</f>
        <v>0</v>
      </c>
      <c r="P99" s="231"/>
      <c r="Q99" s="231">
        <f>SUM(Q100:Q105)</f>
        <v>0</v>
      </c>
      <c r="R99" s="231"/>
      <c r="S99" s="231"/>
      <c r="T99" s="232"/>
      <c r="U99" s="226"/>
      <c r="V99" s="226">
        <f>SUM(V100:V105)</f>
        <v>5.21</v>
      </c>
      <c r="W99" s="226"/>
      <c r="X99" s="226"/>
      <c r="AG99" t="s">
        <v>139</v>
      </c>
    </row>
    <row r="100" spans="1:60" ht="33.75" outlineLevel="1" x14ac:dyDescent="0.2">
      <c r="A100" s="233">
        <v>16</v>
      </c>
      <c r="B100" s="234" t="s">
        <v>289</v>
      </c>
      <c r="C100" s="247" t="s">
        <v>290</v>
      </c>
      <c r="D100" s="235" t="s">
        <v>285</v>
      </c>
      <c r="E100" s="236">
        <v>5.5422000000000002</v>
      </c>
      <c r="F100" s="237">
        <v>365.5</v>
      </c>
      <c r="G100" s="238">
        <f>ROUND(E100*F100,2)</f>
        <v>2025.67</v>
      </c>
      <c r="H100" s="237">
        <v>0</v>
      </c>
      <c r="I100" s="238">
        <f>ROUND(E100*H100,2)</f>
        <v>0</v>
      </c>
      <c r="J100" s="237">
        <v>365.5</v>
      </c>
      <c r="K100" s="238">
        <f>ROUND(E100*J100,2)</f>
        <v>2025.67</v>
      </c>
      <c r="L100" s="238">
        <v>21</v>
      </c>
      <c r="M100" s="238">
        <f>G100*(1+L100/100)</f>
        <v>2451.0607</v>
      </c>
      <c r="N100" s="238">
        <v>0</v>
      </c>
      <c r="O100" s="238">
        <f>ROUND(E100*N100,2)</f>
        <v>0</v>
      </c>
      <c r="P100" s="238">
        <v>0</v>
      </c>
      <c r="Q100" s="238">
        <f>ROUND(E100*P100,2)</f>
        <v>0</v>
      </c>
      <c r="R100" s="238" t="s">
        <v>291</v>
      </c>
      <c r="S100" s="238" t="s">
        <v>143</v>
      </c>
      <c r="T100" s="239" t="s">
        <v>225</v>
      </c>
      <c r="U100" s="220">
        <v>0.94</v>
      </c>
      <c r="V100" s="220">
        <f>ROUND(E100*U100,2)</f>
        <v>5.21</v>
      </c>
      <c r="W100" s="220"/>
      <c r="X100" s="220" t="s">
        <v>292</v>
      </c>
      <c r="Y100" s="211"/>
      <c r="Z100" s="211"/>
      <c r="AA100" s="211"/>
      <c r="AB100" s="211"/>
      <c r="AC100" s="211"/>
      <c r="AD100" s="211"/>
      <c r="AE100" s="211"/>
      <c r="AF100" s="211"/>
      <c r="AG100" s="211" t="s">
        <v>293</v>
      </c>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row>
    <row r="101" spans="1:60" outlineLevel="1" x14ac:dyDescent="0.2">
      <c r="A101" s="218"/>
      <c r="B101" s="219"/>
      <c r="C101" s="259" t="s">
        <v>294</v>
      </c>
      <c r="D101" s="258"/>
      <c r="E101" s="258"/>
      <c r="F101" s="258"/>
      <c r="G101" s="258"/>
      <c r="H101" s="220"/>
      <c r="I101" s="220"/>
      <c r="J101" s="220"/>
      <c r="K101" s="220"/>
      <c r="L101" s="220"/>
      <c r="M101" s="220"/>
      <c r="N101" s="220"/>
      <c r="O101" s="220"/>
      <c r="P101" s="220"/>
      <c r="Q101" s="220"/>
      <c r="R101" s="220"/>
      <c r="S101" s="220"/>
      <c r="T101" s="220"/>
      <c r="U101" s="220"/>
      <c r="V101" s="220"/>
      <c r="W101" s="220"/>
      <c r="X101" s="220"/>
      <c r="Y101" s="211"/>
      <c r="Z101" s="211"/>
      <c r="AA101" s="211"/>
      <c r="AB101" s="211"/>
      <c r="AC101" s="211"/>
      <c r="AD101" s="211"/>
      <c r="AE101" s="211"/>
      <c r="AF101" s="211"/>
      <c r="AG101" s="211" t="s">
        <v>227</v>
      </c>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row>
    <row r="102" spans="1:60" outlineLevel="1" x14ac:dyDescent="0.2">
      <c r="A102" s="218"/>
      <c r="B102" s="219"/>
      <c r="C102" s="252" t="s">
        <v>295</v>
      </c>
      <c r="D102" s="224"/>
      <c r="E102" s="225"/>
      <c r="F102" s="220"/>
      <c r="G102" s="220"/>
      <c r="H102" s="220"/>
      <c r="I102" s="220"/>
      <c r="J102" s="220"/>
      <c r="K102" s="220"/>
      <c r="L102" s="220"/>
      <c r="M102" s="220"/>
      <c r="N102" s="220"/>
      <c r="O102" s="220"/>
      <c r="P102" s="220"/>
      <c r="Q102" s="220"/>
      <c r="R102" s="220"/>
      <c r="S102" s="220"/>
      <c r="T102" s="220"/>
      <c r="U102" s="220"/>
      <c r="V102" s="220"/>
      <c r="W102" s="220"/>
      <c r="X102" s="220"/>
      <c r="Y102" s="211"/>
      <c r="Z102" s="211"/>
      <c r="AA102" s="211"/>
      <c r="AB102" s="211"/>
      <c r="AC102" s="211"/>
      <c r="AD102" s="211"/>
      <c r="AE102" s="211"/>
      <c r="AF102" s="211"/>
      <c r="AG102" s="211" t="s">
        <v>176</v>
      </c>
      <c r="AH102" s="211">
        <v>0</v>
      </c>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row>
    <row r="103" spans="1:60" outlineLevel="1" x14ac:dyDescent="0.2">
      <c r="A103" s="218"/>
      <c r="B103" s="219"/>
      <c r="C103" s="252" t="s">
        <v>296</v>
      </c>
      <c r="D103" s="224"/>
      <c r="E103" s="225"/>
      <c r="F103" s="220"/>
      <c r="G103" s="220"/>
      <c r="H103" s="220"/>
      <c r="I103" s="220"/>
      <c r="J103" s="220"/>
      <c r="K103" s="220"/>
      <c r="L103" s="220"/>
      <c r="M103" s="220"/>
      <c r="N103" s="220"/>
      <c r="O103" s="220"/>
      <c r="P103" s="220"/>
      <c r="Q103" s="220"/>
      <c r="R103" s="220"/>
      <c r="S103" s="220"/>
      <c r="T103" s="220"/>
      <c r="U103" s="220"/>
      <c r="V103" s="220"/>
      <c r="W103" s="220"/>
      <c r="X103" s="220"/>
      <c r="Y103" s="211"/>
      <c r="Z103" s="211"/>
      <c r="AA103" s="211"/>
      <c r="AB103" s="211"/>
      <c r="AC103" s="211"/>
      <c r="AD103" s="211"/>
      <c r="AE103" s="211"/>
      <c r="AF103" s="211"/>
      <c r="AG103" s="211" t="s">
        <v>176</v>
      </c>
      <c r="AH103" s="211">
        <v>0</v>
      </c>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row>
    <row r="104" spans="1:60" outlineLevel="1" x14ac:dyDescent="0.2">
      <c r="A104" s="218"/>
      <c r="B104" s="219"/>
      <c r="C104" s="252" t="s">
        <v>297</v>
      </c>
      <c r="D104" s="224"/>
      <c r="E104" s="225">
        <v>5.5422000000000002</v>
      </c>
      <c r="F104" s="220"/>
      <c r="G104" s="220"/>
      <c r="H104" s="220"/>
      <c r="I104" s="220"/>
      <c r="J104" s="220"/>
      <c r="K104" s="220"/>
      <c r="L104" s="220"/>
      <c r="M104" s="220"/>
      <c r="N104" s="220"/>
      <c r="O104" s="220"/>
      <c r="P104" s="220"/>
      <c r="Q104" s="220"/>
      <c r="R104" s="220"/>
      <c r="S104" s="220"/>
      <c r="T104" s="220"/>
      <c r="U104" s="220"/>
      <c r="V104" s="220"/>
      <c r="W104" s="220"/>
      <c r="X104" s="220"/>
      <c r="Y104" s="211"/>
      <c r="Z104" s="211"/>
      <c r="AA104" s="211"/>
      <c r="AB104" s="211"/>
      <c r="AC104" s="211"/>
      <c r="AD104" s="211"/>
      <c r="AE104" s="211"/>
      <c r="AF104" s="211"/>
      <c r="AG104" s="211" t="s">
        <v>176</v>
      </c>
      <c r="AH104" s="211">
        <v>0</v>
      </c>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row>
    <row r="105" spans="1:60" outlineLevel="1" x14ac:dyDescent="0.2">
      <c r="A105" s="218"/>
      <c r="B105" s="219"/>
      <c r="C105" s="250"/>
      <c r="D105" s="242"/>
      <c r="E105" s="242"/>
      <c r="F105" s="242"/>
      <c r="G105" s="242"/>
      <c r="H105" s="220"/>
      <c r="I105" s="220"/>
      <c r="J105" s="220"/>
      <c r="K105" s="220"/>
      <c r="L105" s="220"/>
      <c r="M105" s="220"/>
      <c r="N105" s="220"/>
      <c r="O105" s="220"/>
      <c r="P105" s="220"/>
      <c r="Q105" s="220"/>
      <c r="R105" s="220"/>
      <c r="S105" s="220"/>
      <c r="T105" s="220"/>
      <c r="U105" s="220"/>
      <c r="V105" s="220"/>
      <c r="W105" s="220"/>
      <c r="X105" s="220"/>
      <c r="Y105" s="211"/>
      <c r="Z105" s="211"/>
      <c r="AA105" s="211"/>
      <c r="AB105" s="211"/>
      <c r="AC105" s="211"/>
      <c r="AD105" s="211"/>
      <c r="AE105" s="211"/>
      <c r="AF105" s="211"/>
      <c r="AG105" s="211" t="s">
        <v>151</v>
      </c>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row>
    <row r="106" spans="1:60" x14ac:dyDescent="0.2">
      <c r="A106" s="227" t="s">
        <v>138</v>
      </c>
      <c r="B106" s="228" t="s">
        <v>106</v>
      </c>
      <c r="C106" s="246" t="s">
        <v>107</v>
      </c>
      <c r="D106" s="229"/>
      <c r="E106" s="230"/>
      <c r="F106" s="231"/>
      <c r="G106" s="231">
        <f>SUMIF(AG107:AG129,"&lt;&gt;NOR",G107:G129)</f>
        <v>4640573.8100000005</v>
      </c>
      <c r="H106" s="231"/>
      <c r="I106" s="231">
        <f>SUM(I107:I129)</f>
        <v>0</v>
      </c>
      <c r="J106" s="231"/>
      <c r="K106" s="231">
        <f>SUM(K107:K129)</f>
        <v>4640573.8100000005</v>
      </c>
      <c r="L106" s="231"/>
      <c r="M106" s="231">
        <f>SUM(M107:M129)</f>
        <v>5615094.3101000004</v>
      </c>
      <c r="N106" s="231"/>
      <c r="O106" s="231">
        <f>SUM(O107:O129)</f>
        <v>0</v>
      </c>
      <c r="P106" s="231"/>
      <c r="Q106" s="231">
        <f>SUM(Q107:Q129)</f>
        <v>0</v>
      </c>
      <c r="R106" s="231"/>
      <c r="S106" s="231"/>
      <c r="T106" s="232"/>
      <c r="U106" s="226"/>
      <c r="V106" s="226">
        <f>SUM(V107:V129)</f>
        <v>5831.77</v>
      </c>
      <c r="W106" s="226"/>
      <c r="X106" s="226"/>
      <c r="AG106" t="s">
        <v>139</v>
      </c>
    </row>
    <row r="107" spans="1:60" outlineLevel="1" x14ac:dyDescent="0.2">
      <c r="A107" s="233">
        <v>17</v>
      </c>
      <c r="B107" s="234" t="s">
        <v>298</v>
      </c>
      <c r="C107" s="247" t="s">
        <v>299</v>
      </c>
      <c r="D107" s="235" t="s">
        <v>285</v>
      </c>
      <c r="E107" s="236">
        <v>4072.46495</v>
      </c>
      <c r="F107" s="237">
        <v>220</v>
      </c>
      <c r="G107" s="238">
        <f>ROUND(E107*F107,2)</f>
        <v>895942.29</v>
      </c>
      <c r="H107" s="237">
        <v>0</v>
      </c>
      <c r="I107" s="238">
        <f>ROUND(E107*H107,2)</f>
        <v>0</v>
      </c>
      <c r="J107" s="237">
        <v>220</v>
      </c>
      <c r="K107" s="238">
        <f>ROUND(E107*J107,2)</f>
        <v>895942.29</v>
      </c>
      <c r="L107" s="238">
        <v>21</v>
      </c>
      <c r="M107" s="238">
        <f>G107*(1+L107/100)</f>
        <v>1084090.1709</v>
      </c>
      <c r="N107" s="238">
        <v>0</v>
      </c>
      <c r="O107" s="238">
        <f>ROUND(E107*N107,2)</f>
        <v>0</v>
      </c>
      <c r="P107" s="238">
        <v>0</v>
      </c>
      <c r="Q107" s="238">
        <f>ROUND(E107*P107,2)</f>
        <v>0</v>
      </c>
      <c r="R107" s="238" t="s">
        <v>246</v>
      </c>
      <c r="S107" s="238" t="s">
        <v>143</v>
      </c>
      <c r="T107" s="239" t="s">
        <v>225</v>
      </c>
      <c r="U107" s="220">
        <v>0.49</v>
      </c>
      <c r="V107" s="220">
        <f>ROUND(E107*U107,2)</f>
        <v>1995.51</v>
      </c>
      <c r="W107" s="220"/>
      <c r="X107" s="220" t="s">
        <v>300</v>
      </c>
      <c r="Y107" s="211"/>
      <c r="Z107" s="211"/>
      <c r="AA107" s="211"/>
      <c r="AB107" s="211"/>
      <c r="AC107" s="211"/>
      <c r="AD107" s="211"/>
      <c r="AE107" s="211"/>
      <c r="AF107" s="211"/>
      <c r="AG107" s="211" t="s">
        <v>301</v>
      </c>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row>
    <row r="108" spans="1:60" outlineLevel="1" x14ac:dyDescent="0.2">
      <c r="A108" s="218"/>
      <c r="B108" s="219"/>
      <c r="C108" s="251" t="s">
        <v>302</v>
      </c>
      <c r="D108" s="243"/>
      <c r="E108" s="243"/>
      <c r="F108" s="243"/>
      <c r="G108" s="243"/>
      <c r="H108" s="220"/>
      <c r="I108" s="220"/>
      <c r="J108" s="220"/>
      <c r="K108" s="220"/>
      <c r="L108" s="220"/>
      <c r="M108" s="220"/>
      <c r="N108" s="220"/>
      <c r="O108" s="220"/>
      <c r="P108" s="220"/>
      <c r="Q108" s="220"/>
      <c r="R108" s="220"/>
      <c r="S108" s="220"/>
      <c r="T108" s="220"/>
      <c r="U108" s="220"/>
      <c r="V108" s="220"/>
      <c r="W108" s="220"/>
      <c r="X108" s="220"/>
      <c r="Y108" s="211"/>
      <c r="Z108" s="211"/>
      <c r="AA108" s="211"/>
      <c r="AB108" s="211"/>
      <c r="AC108" s="211"/>
      <c r="AD108" s="211"/>
      <c r="AE108" s="211"/>
      <c r="AF108" s="211"/>
      <c r="AG108" s="211" t="s">
        <v>148</v>
      </c>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row>
    <row r="109" spans="1:60" outlineLevel="1" x14ac:dyDescent="0.2">
      <c r="A109" s="218"/>
      <c r="B109" s="219"/>
      <c r="C109" s="252" t="s">
        <v>303</v>
      </c>
      <c r="D109" s="224"/>
      <c r="E109" s="225"/>
      <c r="F109" s="220"/>
      <c r="G109" s="220"/>
      <c r="H109" s="220"/>
      <c r="I109" s="220"/>
      <c r="J109" s="220"/>
      <c r="K109" s="220"/>
      <c r="L109" s="220"/>
      <c r="M109" s="220"/>
      <c r="N109" s="220"/>
      <c r="O109" s="220"/>
      <c r="P109" s="220"/>
      <c r="Q109" s="220"/>
      <c r="R109" s="220"/>
      <c r="S109" s="220"/>
      <c r="T109" s="220"/>
      <c r="U109" s="220"/>
      <c r="V109" s="220"/>
      <c r="W109" s="220"/>
      <c r="X109" s="220"/>
      <c r="Y109" s="211"/>
      <c r="Z109" s="211"/>
      <c r="AA109" s="211"/>
      <c r="AB109" s="211"/>
      <c r="AC109" s="211"/>
      <c r="AD109" s="211"/>
      <c r="AE109" s="211"/>
      <c r="AF109" s="211"/>
      <c r="AG109" s="211" t="s">
        <v>176</v>
      </c>
      <c r="AH109" s="211">
        <v>0</v>
      </c>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row>
    <row r="110" spans="1:60" outlineLevel="1" x14ac:dyDescent="0.2">
      <c r="A110" s="218"/>
      <c r="B110" s="219"/>
      <c r="C110" s="252" t="s">
        <v>304</v>
      </c>
      <c r="D110" s="224"/>
      <c r="E110" s="225"/>
      <c r="F110" s="220"/>
      <c r="G110" s="220"/>
      <c r="H110" s="220"/>
      <c r="I110" s="220"/>
      <c r="J110" s="220"/>
      <c r="K110" s="220"/>
      <c r="L110" s="220"/>
      <c r="M110" s="220"/>
      <c r="N110" s="220"/>
      <c r="O110" s="220"/>
      <c r="P110" s="220"/>
      <c r="Q110" s="220"/>
      <c r="R110" s="220"/>
      <c r="S110" s="220"/>
      <c r="T110" s="220"/>
      <c r="U110" s="220"/>
      <c r="V110" s="220"/>
      <c r="W110" s="220"/>
      <c r="X110" s="220"/>
      <c r="Y110" s="211"/>
      <c r="Z110" s="211"/>
      <c r="AA110" s="211"/>
      <c r="AB110" s="211"/>
      <c r="AC110" s="211"/>
      <c r="AD110" s="211"/>
      <c r="AE110" s="211"/>
      <c r="AF110" s="211"/>
      <c r="AG110" s="211" t="s">
        <v>176</v>
      </c>
      <c r="AH110" s="211">
        <v>0</v>
      </c>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row>
    <row r="111" spans="1:60" outlineLevel="1" x14ac:dyDescent="0.2">
      <c r="A111" s="218"/>
      <c r="B111" s="219"/>
      <c r="C111" s="252" t="s">
        <v>305</v>
      </c>
      <c r="D111" s="224"/>
      <c r="E111" s="225">
        <v>4072.46495</v>
      </c>
      <c r="F111" s="220"/>
      <c r="G111" s="220"/>
      <c r="H111" s="220"/>
      <c r="I111" s="220"/>
      <c r="J111" s="220"/>
      <c r="K111" s="220"/>
      <c r="L111" s="220"/>
      <c r="M111" s="220"/>
      <c r="N111" s="220"/>
      <c r="O111" s="220"/>
      <c r="P111" s="220"/>
      <c r="Q111" s="220"/>
      <c r="R111" s="220"/>
      <c r="S111" s="220"/>
      <c r="T111" s="220"/>
      <c r="U111" s="220"/>
      <c r="V111" s="220"/>
      <c r="W111" s="220"/>
      <c r="X111" s="220"/>
      <c r="Y111" s="211"/>
      <c r="Z111" s="211"/>
      <c r="AA111" s="211"/>
      <c r="AB111" s="211"/>
      <c r="AC111" s="211"/>
      <c r="AD111" s="211"/>
      <c r="AE111" s="211"/>
      <c r="AF111" s="211"/>
      <c r="AG111" s="211" t="s">
        <v>176</v>
      </c>
      <c r="AH111" s="211">
        <v>0</v>
      </c>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row>
    <row r="112" spans="1:60" outlineLevel="1" x14ac:dyDescent="0.2">
      <c r="A112" s="218"/>
      <c r="B112" s="219"/>
      <c r="C112" s="250"/>
      <c r="D112" s="242"/>
      <c r="E112" s="242"/>
      <c r="F112" s="242"/>
      <c r="G112" s="242"/>
      <c r="H112" s="220"/>
      <c r="I112" s="220"/>
      <c r="J112" s="220"/>
      <c r="K112" s="220"/>
      <c r="L112" s="220"/>
      <c r="M112" s="220"/>
      <c r="N112" s="220"/>
      <c r="O112" s="220"/>
      <c r="P112" s="220"/>
      <c r="Q112" s="220"/>
      <c r="R112" s="220"/>
      <c r="S112" s="220"/>
      <c r="T112" s="220"/>
      <c r="U112" s="220"/>
      <c r="V112" s="220"/>
      <c r="W112" s="220"/>
      <c r="X112" s="220"/>
      <c r="Y112" s="211"/>
      <c r="Z112" s="211"/>
      <c r="AA112" s="211"/>
      <c r="AB112" s="211"/>
      <c r="AC112" s="211"/>
      <c r="AD112" s="211"/>
      <c r="AE112" s="211"/>
      <c r="AF112" s="211"/>
      <c r="AG112" s="211" t="s">
        <v>151</v>
      </c>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row>
    <row r="113" spans="1:60" outlineLevel="1" x14ac:dyDescent="0.2">
      <c r="A113" s="233">
        <v>18</v>
      </c>
      <c r="B113" s="234" t="s">
        <v>306</v>
      </c>
      <c r="C113" s="247" t="s">
        <v>307</v>
      </c>
      <c r="D113" s="235" t="s">
        <v>285</v>
      </c>
      <c r="E113" s="236">
        <v>81449.299039999998</v>
      </c>
      <c r="F113" s="237">
        <v>15.7</v>
      </c>
      <c r="G113" s="238">
        <f>ROUND(E113*F113,2)</f>
        <v>1278753.99</v>
      </c>
      <c r="H113" s="237">
        <v>0</v>
      </c>
      <c r="I113" s="238">
        <f>ROUND(E113*H113,2)</f>
        <v>0</v>
      </c>
      <c r="J113" s="237">
        <v>15.7</v>
      </c>
      <c r="K113" s="238">
        <f>ROUND(E113*J113,2)</f>
        <v>1278753.99</v>
      </c>
      <c r="L113" s="238">
        <v>21</v>
      </c>
      <c r="M113" s="238">
        <f>G113*(1+L113/100)</f>
        <v>1547292.3278999999</v>
      </c>
      <c r="N113" s="238">
        <v>0</v>
      </c>
      <c r="O113" s="238">
        <f>ROUND(E113*N113,2)</f>
        <v>0</v>
      </c>
      <c r="P113" s="238">
        <v>0</v>
      </c>
      <c r="Q113" s="238">
        <f>ROUND(E113*P113,2)</f>
        <v>0</v>
      </c>
      <c r="R113" s="238" t="s">
        <v>246</v>
      </c>
      <c r="S113" s="238" t="s">
        <v>143</v>
      </c>
      <c r="T113" s="239" t="s">
        <v>225</v>
      </c>
      <c r="U113" s="220">
        <v>0</v>
      </c>
      <c r="V113" s="220">
        <f>ROUND(E113*U113,2)</f>
        <v>0</v>
      </c>
      <c r="W113" s="220"/>
      <c r="X113" s="220" t="s">
        <v>300</v>
      </c>
      <c r="Y113" s="211"/>
      <c r="Z113" s="211"/>
      <c r="AA113" s="211"/>
      <c r="AB113" s="211"/>
      <c r="AC113" s="211"/>
      <c r="AD113" s="211"/>
      <c r="AE113" s="211"/>
      <c r="AF113" s="211"/>
      <c r="AG113" s="211" t="s">
        <v>301</v>
      </c>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row>
    <row r="114" spans="1:60" outlineLevel="1" x14ac:dyDescent="0.2">
      <c r="A114" s="218"/>
      <c r="B114" s="219"/>
      <c r="C114" s="252" t="s">
        <v>303</v>
      </c>
      <c r="D114" s="224"/>
      <c r="E114" s="225"/>
      <c r="F114" s="220"/>
      <c r="G114" s="220"/>
      <c r="H114" s="220"/>
      <c r="I114" s="220"/>
      <c r="J114" s="220"/>
      <c r="K114" s="220"/>
      <c r="L114" s="220"/>
      <c r="M114" s="220"/>
      <c r="N114" s="220"/>
      <c r="O114" s="220"/>
      <c r="P114" s="220"/>
      <c r="Q114" s="220"/>
      <c r="R114" s="220"/>
      <c r="S114" s="220"/>
      <c r="T114" s="220"/>
      <c r="U114" s="220"/>
      <c r="V114" s="220"/>
      <c r="W114" s="220"/>
      <c r="X114" s="220"/>
      <c r="Y114" s="211"/>
      <c r="Z114" s="211"/>
      <c r="AA114" s="211"/>
      <c r="AB114" s="211"/>
      <c r="AC114" s="211"/>
      <c r="AD114" s="211"/>
      <c r="AE114" s="211"/>
      <c r="AF114" s="211"/>
      <c r="AG114" s="211" t="s">
        <v>176</v>
      </c>
      <c r="AH114" s="211">
        <v>0</v>
      </c>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row>
    <row r="115" spans="1:60" outlineLevel="1" x14ac:dyDescent="0.2">
      <c r="A115" s="218"/>
      <c r="B115" s="219"/>
      <c r="C115" s="252" t="s">
        <v>304</v>
      </c>
      <c r="D115" s="224"/>
      <c r="E115" s="225"/>
      <c r="F115" s="220"/>
      <c r="G115" s="220"/>
      <c r="H115" s="220"/>
      <c r="I115" s="220"/>
      <c r="J115" s="220"/>
      <c r="K115" s="220"/>
      <c r="L115" s="220"/>
      <c r="M115" s="220"/>
      <c r="N115" s="220"/>
      <c r="O115" s="220"/>
      <c r="P115" s="220"/>
      <c r="Q115" s="220"/>
      <c r="R115" s="220"/>
      <c r="S115" s="220"/>
      <c r="T115" s="220"/>
      <c r="U115" s="220"/>
      <c r="V115" s="220"/>
      <c r="W115" s="220"/>
      <c r="X115" s="220"/>
      <c r="Y115" s="211"/>
      <c r="Z115" s="211"/>
      <c r="AA115" s="211"/>
      <c r="AB115" s="211"/>
      <c r="AC115" s="211"/>
      <c r="AD115" s="211"/>
      <c r="AE115" s="211"/>
      <c r="AF115" s="211"/>
      <c r="AG115" s="211" t="s">
        <v>176</v>
      </c>
      <c r="AH115" s="211">
        <v>0</v>
      </c>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row>
    <row r="116" spans="1:60" outlineLevel="1" x14ac:dyDescent="0.2">
      <c r="A116" s="218"/>
      <c r="B116" s="219"/>
      <c r="C116" s="252" t="s">
        <v>308</v>
      </c>
      <c r="D116" s="224"/>
      <c r="E116" s="225">
        <v>81449.299039999998</v>
      </c>
      <c r="F116" s="220"/>
      <c r="G116" s="220"/>
      <c r="H116" s="220"/>
      <c r="I116" s="220"/>
      <c r="J116" s="220"/>
      <c r="K116" s="220"/>
      <c r="L116" s="220"/>
      <c r="M116" s="220"/>
      <c r="N116" s="220"/>
      <c r="O116" s="220"/>
      <c r="P116" s="220"/>
      <c r="Q116" s="220"/>
      <c r="R116" s="220"/>
      <c r="S116" s="220"/>
      <c r="T116" s="220"/>
      <c r="U116" s="220"/>
      <c r="V116" s="220"/>
      <c r="W116" s="220"/>
      <c r="X116" s="220"/>
      <c r="Y116" s="211"/>
      <c r="Z116" s="211"/>
      <c r="AA116" s="211"/>
      <c r="AB116" s="211"/>
      <c r="AC116" s="211"/>
      <c r="AD116" s="211"/>
      <c r="AE116" s="211"/>
      <c r="AF116" s="211"/>
      <c r="AG116" s="211" t="s">
        <v>176</v>
      </c>
      <c r="AH116" s="211">
        <v>0</v>
      </c>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row>
    <row r="117" spans="1:60" outlineLevel="1" x14ac:dyDescent="0.2">
      <c r="A117" s="218"/>
      <c r="B117" s="219"/>
      <c r="C117" s="250"/>
      <c r="D117" s="242"/>
      <c r="E117" s="242"/>
      <c r="F117" s="242"/>
      <c r="G117" s="242"/>
      <c r="H117" s="220"/>
      <c r="I117" s="220"/>
      <c r="J117" s="220"/>
      <c r="K117" s="220"/>
      <c r="L117" s="220"/>
      <c r="M117" s="220"/>
      <c r="N117" s="220"/>
      <c r="O117" s="220"/>
      <c r="P117" s="220"/>
      <c r="Q117" s="220"/>
      <c r="R117" s="220"/>
      <c r="S117" s="220"/>
      <c r="T117" s="220"/>
      <c r="U117" s="220"/>
      <c r="V117" s="220"/>
      <c r="W117" s="220"/>
      <c r="X117" s="220"/>
      <c r="Y117" s="211"/>
      <c r="Z117" s="211"/>
      <c r="AA117" s="211"/>
      <c r="AB117" s="211"/>
      <c r="AC117" s="211"/>
      <c r="AD117" s="211"/>
      <c r="AE117" s="211"/>
      <c r="AF117" s="211"/>
      <c r="AG117" s="211" t="s">
        <v>151</v>
      </c>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row>
    <row r="118" spans="1:60" outlineLevel="1" x14ac:dyDescent="0.2">
      <c r="A118" s="233">
        <v>19</v>
      </c>
      <c r="B118" s="234" t="s">
        <v>309</v>
      </c>
      <c r="C118" s="247" t="s">
        <v>310</v>
      </c>
      <c r="D118" s="235" t="s">
        <v>285</v>
      </c>
      <c r="E118" s="236">
        <v>4072.46495</v>
      </c>
      <c r="F118" s="237">
        <v>305.5</v>
      </c>
      <c r="G118" s="238">
        <f>ROUND(E118*F118,2)</f>
        <v>1244138.04</v>
      </c>
      <c r="H118" s="237">
        <v>0</v>
      </c>
      <c r="I118" s="238">
        <f>ROUND(E118*H118,2)</f>
        <v>0</v>
      </c>
      <c r="J118" s="237">
        <v>305.5</v>
      </c>
      <c r="K118" s="238">
        <f>ROUND(E118*J118,2)</f>
        <v>1244138.04</v>
      </c>
      <c r="L118" s="238">
        <v>21</v>
      </c>
      <c r="M118" s="238">
        <f>G118*(1+L118/100)</f>
        <v>1505407.0284</v>
      </c>
      <c r="N118" s="238">
        <v>0</v>
      </c>
      <c r="O118" s="238">
        <f>ROUND(E118*N118,2)</f>
        <v>0</v>
      </c>
      <c r="P118" s="238">
        <v>0</v>
      </c>
      <c r="Q118" s="238">
        <f>ROUND(E118*P118,2)</f>
        <v>0</v>
      </c>
      <c r="R118" s="238" t="s">
        <v>246</v>
      </c>
      <c r="S118" s="238" t="s">
        <v>143</v>
      </c>
      <c r="T118" s="239" t="s">
        <v>225</v>
      </c>
      <c r="U118" s="220">
        <v>0.94199999999999995</v>
      </c>
      <c r="V118" s="220">
        <f>ROUND(E118*U118,2)</f>
        <v>3836.26</v>
      </c>
      <c r="W118" s="220"/>
      <c r="X118" s="220" t="s">
        <v>300</v>
      </c>
      <c r="Y118" s="211"/>
      <c r="Z118" s="211"/>
      <c r="AA118" s="211"/>
      <c r="AB118" s="211"/>
      <c r="AC118" s="211"/>
      <c r="AD118" s="211"/>
      <c r="AE118" s="211"/>
      <c r="AF118" s="211"/>
      <c r="AG118" s="211" t="s">
        <v>301</v>
      </c>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row>
    <row r="119" spans="1:60" outlineLevel="1" x14ac:dyDescent="0.2">
      <c r="A119" s="218"/>
      <c r="B119" s="219"/>
      <c r="C119" s="251" t="s">
        <v>311</v>
      </c>
      <c r="D119" s="243"/>
      <c r="E119" s="243"/>
      <c r="F119" s="243"/>
      <c r="G119" s="243"/>
      <c r="H119" s="220"/>
      <c r="I119" s="220"/>
      <c r="J119" s="220"/>
      <c r="K119" s="220"/>
      <c r="L119" s="220"/>
      <c r="M119" s="220"/>
      <c r="N119" s="220"/>
      <c r="O119" s="220"/>
      <c r="P119" s="220"/>
      <c r="Q119" s="220"/>
      <c r="R119" s="220"/>
      <c r="S119" s="220"/>
      <c r="T119" s="220"/>
      <c r="U119" s="220"/>
      <c r="V119" s="220"/>
      <c r="W119" s="220"/>
      <c r="X119" s="220"/>
      <c r="Y119" s="211"/>
      <c r="Z119" s="211"/>
      <c r="AA119" s="211"/>
      <c r="AB119" s="211"/>
      <c r="AC119" s="211"/>
      <c r="AD119" s="211"/>
      <c r="AE119" s="211"/>
      <c r="AF119" s="211"/>
      <c r="AG119" s="211" t="s">
        <v>148</v>
      </c>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row>
    <row r="120" spans="1:60" outlineLevel="1" x14ac:dyDescent="0.2">
      <c r="A120" s="218"/>
      <c r="B120" s="219"/>
      <c r="C120" s="252" t="s">
        <v>303</v>
      </c>
      <c r="D120" s="224"/>
      <c r="E120" s="225"/>
      <c r="F120" s="220"/>
      <c r="G120" s="220"/>
      <c r="H120" s="220"/>
      <c r="I120" s="220"/>
      <c r="J120" s="220"/>
      <c r="K120" s="220"/>
      <c r="L120" s="220"/>
      <c r="M120" s="220"/>
      <c r="N120" s="220"/>
      <c r="O120" s="220"/>
      <c r="P120" s="220"/>
      <c r="Q120" s="220"/>
      <c r="R120" s="220"/>
      <c r="S120" s="220"/>
      <c r="T120" s="220"/>
      <c r="U120" s="220"/>
      <c r="V120" s="220"/>
      <c r="W120" s="220"/>
      <c r="X120" s="220"/>
      <c r="Y120" s="211"/>
      <c r="Z120" s="211"/>
      <c r="AA120" s="211"/>
      <c r="AB120" s="211"/>
      <c r="AC120" s="211"/>
      <c r="AD120" s="211"/>
      <c r="AE120" s="211"/>
      <c r="AF120" s="211"/>
      <c r="AG120" s="211" t="s">
        <v>176</v>
      </c>
      <c r="AH120" s="211">
        <v>0</v>
      </c>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row>
    <row r="121" spans="1:60" outlineLevel="1" x14ac:dyDescent="0.2">
      <c r="A121" s="218"/>
      <c r="B121" s="219"/>
      <c r="C121" s="252" t="s">
        <v>304</v>
      </c>
      <c r="D121" s="224"/>
      <c r="E121" s="225"/>
      <c r="F121" s="220"/>
      <c r="G121" s="220"/>
      <c r="H121" s="220"/>
      <c r="I121" s="220"/>
      <c r="J121" s="220"/>
      <c r="K121" s="220"/>
      <c r="L121" s="220"/>
      <c r="M121" s="220"/>
      <c r="N121" s="220"/>
      <c r="O121" s="220"/>
      <c r="P121" s="220"/>
      <c r="Q121" s="220"/>
      <c r="R121" s="220"/>
      <c r="S121" s="220"/>
      <c r="T121" s="220"/>
      <c r="U121" s="220"/>
      <c r="V121" s="220"/>
      <c r="W121" s="220"/>
      <c r="X121" s="220"/>
      <c r="Y121" s="211"/>
      <c r="Z121" s="211"/>
      <c r="AA121" s="211"/>
      <c r="AB121" s="211"/>
      <c r="AC121" s="211"/>
      <c r="AD121" s="211"/>
      <c r="AE121" s="211"/>
      <c r="AF121" s="211"/>
      <c r="AG121" s="211" t="s">
        <v>176</v>
      </c>
      <c r="AH121" s="211">
        <v>0</v>
      </c>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row>
    <row r="122" spans="1:60" outlineLevel="1" x14ac:dyDescent="0.2">
      <c r="A122" s="218"/>
      <c r="B122" s="219"/>
      <c r="C122" s="252" t="s">
        <v>305</v>
      </c>
      <c r="D122" s="224"/>
      <c r="E122" s="225">
        <v>4072.46495</v>
      </c>
      <c r="F122" s="220"/>
      <c r="G122" s="220"/>
      <c r="H122" s="220"/>
      <c r="I122" s="220"/>
      <c r="J122" s="220"/>
      <c r="K122" s="220"/>
      <c r="L122" s="220"/>
      <c r="M122" s="220"/>
      <c r="N122" s="220"/>
      <c r="O122" s="220"/>
      <c r="P122" s="220"/>
      <c r="Q122" s="220"/>
      <c r="R122" s="220"/>
      <c r="S122" s="220"/>
      <c r="T122" s="220"/>
      <c r="U122" s="220"/>
      <c r="V122" s="220"/>
      <c r="W122" s="220"/>
      <c r="X122" s="220"/>
      <c r="Y122" s="211"/>
      <c r="Z122" s="211"/>
      <c r="AA122" s="211"/>
      <c r="AB122" s="211"/>
      <c r="AC122" s="211"/>
      <c r="AD122" s="211"/>
      <c r="AE122" s="211"/>
      <c r="AF122" s="211"/>
      <c r="AG122" s="211" t="s">
        <v>176</v>
      </c>
      <c r="AH122" s="211">
        <v>0</v>
      </c>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row>
    <row r="123" spans="1:60" outlineLevel="1" x14ac:dyDescent="0.2">
      <c r="A123" s="218"/>
      <c r="B123" s="219"/>
      <c r="C123" s="250"/>
      <c r="D123" s="242"/>
      <c r="E123" s="242"/>
      <c r="F123" s="242"/>
      <c r="G123" s="242"/>
      <c r="H123" s="220"/>
      <c r="I123" s="220"/>
      <c r="J123" s="220"/>
      <c r="K123" s="220"/>
      <c r="L123" s="220"/>
      <c r="M123" s="220"/>
      <c r="N123" s="220"/>
      <c r="O123" s="220"/>
      <c r="P123" s="220"/>
      <c r="Q123" s="220"/>
      <c r="R123" s="220"/>
      <c r="S123" s="220"/>
      <c r="T123" s="220"/>
      <c r="U123" s="220"/>
      <c r="V123" s="220"/>
      <c r="W123" s="220"/>
      <c r="X123" s="220"/>
      <c r="Y123" s="211"/>
      <c r="Z123" s="211"/>
      <c r="AA123" s="211"/>
      <c r="AB123" s="211"/>
      <c r="AC123" s="211"/>
      <c r="AD123" s="211"/>
      <c r="AE123" s="211"/>
      <c r="AF123" s="211"/>
      <c r="AG123" s="211" t="s">
        <v>151</v>
      </c>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row>
    <row r="124" spans="1:60" outlineLevel="1" x14ac:dyDescent="0.2">
      <c r="A124" s="233">
        <v>20</v>
      </c>
      <c r="B124" s="234" t="s">
        <v>312</v>
      </c>
      <c r="C124" s="247" t="s">
        <v>313</v>
      </c>
      <c r="D124" s="235" t="s">
        <v>285</v>
      </c>
      <c r="E124" s="236">
        <v>4072.46495</v>
      </c>
      <c r="F124" s="237">
        <v>300</v>
      </c>
      <c r="G124" s="238">
        <f>ROUND(E124*F124,2)</f>
        <v>1221739.49</v>
      </c>
      <c r="H124" s="237">
        <v>0</v>
      </c>
      <c r="I124" s="238">
        <f>ROUND(E124*H124,2)</f>
        <v>0</v>
      </c>
      <c r="J124" s="237">
        <v>300</v>
      </c>
      <c r="K124" s="238">
        <f>ROUND(E124*J124,2)</f>
        <v>1221739.49</v>
      </c>
      <c r="L124" s="238">
        <v>21</v>
      </c>
      <c r="M124" s="238">
        <f>G124*(1+L124/100)</f>
        <v>1478304.7829</v>
      </c>
      <c r="N124" s="238">
        <v>0</v>
      </c>
      <c r="O124" s="238">
        <f>ROUND(E124*N124,2)</f>
        <v>0</v>
      </c>
      <c r="P124" s="238">
        <v>0</v>
      </c>
      <c r="Q124" s="238">
        <f>ROUND(E124*P124,2)</f>
        <v>0</v>
      </c>
      <c r="R124" s="238" t="s">
        <v>246</v>
      </c>
      <c r="S124" s="238" t="s">
        <v>143</v>
      </c>
      <c r="T124" s="239" t="s">
        <v>225</v>
      </c>
      <c r="U124" s="220">
        <v>0</v>
      </c>
      <c r="V124" s="220">
        <f>ROUND(E124*U124,2)</f>
        <v>0</v>
      </c>
      <c r="W124" s="220"/>
      <c r="X124" s="220" t="s">
        <v>300</v>
      </c>
      <c r="Y124" s="211"/>
      <c r="Z124" s="211"/>
      <c r="AA124" s="211"/>
      <c r="AB124" s="211"/>
      <c r="AC124" s="211"/>
      <c r="AD124" s="211"/>
      <c r="AE124" s="211"/>
      <c r="AF124" s="211"/>
      <c r="AG124" s="211" t="s">
        <v>301</v>
      </c>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row>
    <row r="125" spans="1:60" ht="22.5" outlineLevel="1" x14ac:dyDescent="0.2">
      <c r="A125" s="218"/>
      <c r="B125" s="219"/>
      <c r="C125" s="251" t="s">
        <v>314</v>
      </c>
      <c r="D125" s="243"/>
      <c r="E125" s="243"/>
      <c r="F125" s="243"/>
      <c r="G125" s="243"/>
      <c r="H125" s="220"/>
      <c r="I125" s="220"/>
      <c r="J125" s="220"/>
      <c r="K125" s="220"/>
      <c r="L125" s="220"/>
      <c r="M125" s="220"/>
      <c r="N125" s="220"/>
      <c r="O125" s="220"/>
      <c r="P125" s="220"/>
      <c r="Q125" s="220"/>
      <c r="R125" s="220"/>
      <c r="S125" s="220"/>
      <c r="T125" s="220"/>
      <c r="U125" s="220"/>
      <c r="V125" s="220"/>
      <c r="W125" s="220"/>
      <c r="X125" s="220"/>
      <c r="Y125" s="211"/>
      <c r="Z125" s="211"/>
      <c r="AA125" s="211"/>
      <c r="AB125" s="211"/>
      <c r="AC125" s="211"/>
      <c r="AD125" s="211"/>
      <c r="AE125" s="211"/>
      <c r="AF125" s="211"/>
      <c r="AG125" s="211" t="s">
        <v>148</v>
      </c>
      <c r="AH125" s="211"/>
      <c r="AI125" s="211"/>
      <c r="AJ125" s="211"/>
      <c r="AK125" s="211"/>
      <c r="AL125" s="211"/>
      <c r="AM125" s="211"/>
      <c r="AN125" s="211"/>
      <c r="AO125" s="211"/>
      <c r="AP125" s="211"/>
      <c r="AQ125" s="211"/>
      <c r="AR125" s="211"/>
      <c r="AS125" s="211"/>
      <c r="AT125" s="211"/>
      <c r="AU125" s="211"/>
      <c r="AV125" s="211"/>
      <c r="AW125" s="211"/>
      <c r="AX125" s="211"/>
      <c r="AY125" s="211"/>
      <c r="AZ125" s="211"/>
      <c r="BA125" s="240" t="str">
        <f>C125</f>
        <v>Při likvidaci odpadů je třeba vycházet ze stanoviska MÚ Moravský Krumlov (č.j.  MUMK 23268/2019 ) a likvidaci odpadů kalkulovat dle požadavků tohoto stanoviska.</v>
      </c>
      <c r="BB125" s="211"/>
      <c r="BC125" s="211"/>
      <c r="BD125" s="211"/>
      <c r="BE125" s="211"/>
      <c r="BF125" s="211"/>
      <c r="BG125" s="211"/>
      <c r="BH125" s="211"/>
    </row>
    <row r="126" spans="1:60" outlineLevel="1" x14ac:dyDescent="0.2">
      <c r="A126" s="218"/>
      <c r="B126" s="219"/>
      <c r="C126" s="252" t="s">
        <v>303</v>
      </c>
      <c r="D126" s="224"/>
      <c r="E126" s="225"/>
      <c r="F126" s="220"/>
      <c r="G126" s="220"/>
      <c r="H126" s="220"/>
      <c r="I126" s="220"/>
      <c r="J126" s="220"/>
      <c r="K126" s="220"/>
      <c r="L126" s="220"/>
      <c r="M126" s="220"/>
      <c r="N126" s="220"/>
      <c r="O126" s="220"/>
      <c r="P126" s="220"/>
      <c r="Q126" s="220"/>
      <c r="R126" s="220"/>
      <c r="S126" s="220"/>
      <c r="T126" s="220"/>
      <c r="U126" s="220"/>
      <c r="V126" s="220"/>
      <c r="W126" s="220"/>
      <c r="X126" s="220"/>
      <c r="Y126" s="211"/>
      <c r="Z126" s="211"/>
      <c r="AA126" s="211"/>
      <c r="AB126" s="211"/>
      <c r="AC126" s="211"/>
      <c r="AD126" s="211"/>
      <c r="AE126" s="211"/>
      <c r="AF126" s="211"/>
      <c r="AG126" s="211" t="s">
        <v>176</v>
      </c>
      <c r="AH126" s="211">
        <v>0</v>
      </c>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row>
    <row r="127" spans="1:60" outlineLevel="1" x14ac:dyDescent="0.2">
      <c r="A127" s="218"/>
      <c r="B127" s="219"/>
      <c r="C127" s="252" t="s">
        <v>304</v>
      </c>
      <c r="D127" s="224"/>
      <c r="E127" s="225"/>
      <c r="F127" s="220"/>
      <c r="G127" s="220"/>
      <c r="H127" s="220"/>
      <c r="I127" s="220"/>
      <c r="J127" s="220"/>
      <c r="K127" s="220"/>
      <c r="L127" s="220"/>
      <c r="M127" s="220"/>
      <c r="N127" s="220"/>
      <c r="O127" s="220"/>
      <c r="P127" s="220"/>
      <c r="Q127" s="220"/>
      <c r="R127" s="220"/>
      <c r="S127" s="220"/>
      <c r="T127" s="220"/>
      <c r="U127" s="220"/>
      <c r="V127" s="220"/>
      <c r="W127" s="220"/>
      <c r="X127" s="220"/>
      <c r="Y127" s="211"/>
      <c r="Z127" s="211"/>
      <c r="AA127" s="211"/>
      <c r="AB127" s="211"/>
      <c r="AC127" s="211"/>
      <c r="AD127" s="211"/>
      <c r="AE127" s="211"/>
      <c r="AF127" s="211"/>
      <c r="AG127" s="211" t="s">
        <v>176</v>
      </c>
      <c r="AH127" s="211">
        <v>0</v>
      </c>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row>
    <row r="128" spans="1:60" outlineLevel="1" x14ac:dyDescent="0.2">
      <c r="A128" s="218"/>
      <c r="B128" s="219"/>
      <c r="C128" s="252" t="s">
        <v>305</v>
      </c>
      <c r="D128" s="224"/>
      <c r="E128" s="225">
        <v>4072.46495</v>
      </c>
      <c r="F128" s="220"/>
      <c r="G128" s="220"/>
      <c r="H128" s="220"/>
      <c r="I128" s="220"/>
      <c r="J128" s="220"/>
      <c r="K128" s="220"/>
      <c r="L128" s="220"/>
      <c r="M128" s="220"/>
      <c r="N128" s="220"/>
      <c r="O128" s="220"/>
      <c r="P128" s="220"/>
      <c r="Q128" s="220"/>
      <c r="R128" s="220"/>
      <c r="S128" s="220"/>
      <c r="T128" s="220"/>
      <c r="U128" s="220"/>
      <c r="V128" s="220"/>
      <c r="W128" s="220"/>
      <c r="X128" s="220"/>
      <c r="Y128" s="211"/>
      <c r="Z128" s="211"/>
      <c r="AA128" s="211"/>
      <c r="AB128" s="211"/>
      <c r="AC128" s="211"/>
      <c r="AD128" s="211"/>
      <c r="AE128" s="211"/>
      <c r="AF128" s="211"/>
      <c r="AG128" s="211" t="s">
        <v>176</v>
      </c>
      <c r="AH128" s="211">
        <v>0</v>
      </c>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row>
    <row r="129" spans="1:60" outlineLevel="1" x14ac:dyDescent="0.2">
      <c r="A129" s="218"/>
      <c r="B129" s="219"/>
      <c r="C129" s="250"/>
      <c r="D129" s="242"/>
      <c r="E129" s="242"/>
      <c r="F129" s="242"/>
      <c r="G129" s="242"/>
      <c r="H129" s="220"/>
      <c r="I129" s="220"/>
      <c r="J129" s="220"/>
      <c r="K129" s="220"/>
      <c r="L129" s="220"/>
      <c r="M129" s="220"/>
      <c r="N129" s="220"/>
      <c r="O129" s="220"/>
      <c r="P129" s="220"/>
      <c r="Q129" s="220"/>
      <c r="R129" s="220"/>
      <c r="S129" s="220"/>
      <c r="T129" s="220"/>
      <c r="U129" s="220"/>
      <c r="V129" s="220"/>
      <c r="W129" s="220"/>
      <c r="X129" s="220"/>
      <c r="Y129" s="211"/>
      <c r="Z129" s="211"/>
      <c r="AA129" s="211"/>
      <c r="AB129" s="211"/>
      <c r="AC129" s="211"/>
      <c r="AD129" s="211"/>
      <c r="AE129" s="211"/>
      <c r="AF129" s="211"/>
      <c r="AG129" s="211" t="s">
        <v>151</v>
      </c>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row>
    <row r="130" spans="1:60" x14ac:dyDescent="0.2">
      <c r="A130" s="3"/>
      <c r="B130" s="4"/>
      <c r="C130" s="254"/>
      <c r="D130" s="6"/>
      <c r="E130" s="3"/>
      <c r="F130" s="3"/>
      <c r="G130" s="3"/>
      <c r="H130" s="3"/>
      <c r="I130" s="3"/>
      <c r="J130" s="3"/>
      <c r="K130" s="3"/>
      <c r="L130" s="3"/>
      <c r="M130" s="3"/>
      <c r="N130" s="3"/>
      <c r="O130" s="3"/>
      <c r="P130" s="3"/>
      <c r="Q130" s="3"/>
      <c r="R130" s="3"/>
      <c r="S130" s="3"/>
      <c r="T130" s="3"/>
      <c r="U130" s="3"/>
      <c r="V130" s="3"/>
      <c r="W130" s="3"/>
      <c r="X130" s="3"/>
      <c r="AE130">
        <v>15</v>
      </c>
      <c r="AF130">
        <v>21</v>
      </c>
      <c r="AG130" t="s">
        <v>125</v>
      </c>
    </row>
    <row r="131" spans="1:60" x14ac:dyDescent="0.2">
      <c r="A131" s="214"/>
      <c r="B131" s="215" t="s">
        <v>29</v>
      </c>
      <c r="C131" s="255"/>
      <c r="D131" s="216"/>
      <c r="E131" s="217"/>
      <c r="F131" s="217"/>
      <c r="G131" s="245">
        <f>G8+G28+G35+G46+G81+G99+G106</f>
        <v>9435935.9100000001</v>
      </c>
      <c r="H131" s="3"/>
      <c r="I131" s="3"/>
      <c r="J131" s="3"/>
      <c r="K131" s="3"/>
      <c r="L131" s="3"/>
      <c r="M131" s="3"/>
      <c r="N131" s="3"/>
      <c r="O131" s="3"/>
      <c r="P131" s="3"/>
      <c r="Q131" s="3"/>
      <c r="R131" s="3"/>
      <c r="S131" s="3"/>
      <c r="T131" s="3"/>
      <c r="U131" s="3"/>
      <c r="V131" s="3"/>
      <c r="W131" s="3"/>
      <c r="X131" s="3"/>
      <c r="AE131">
        <f>SUMIF(L7:L129,AE130,G7:G129)</f>
        <v>0</v>
      </c>
      <c r="AF131">
        <f>SUMIF(L7:L129,AF130,G7:G129)</f>
        <v>9435935.9100000001</v>
      </c>
      <c r="AG131" t="s">
        <v>198</v>
      </c>
    </row>
    <row r="132" spans="1:60" x14ac:dyDescent="0.2">
      <c r="A132" s="257" t="s">
        <v>315</v>
      </c>
      <c r="B132" s="257"/>
      <c r="C132" s="254"/>
      <c r="D132" s="6"/>
      <c r="E132" s="3"/>
      <c r="F132" s="3"/>
      <c r="G132" s="3"/>
      <c r="H132" s="3"/>
      <c r="I132" s="3"/>
      <c r="J132" s="3"/>
      <c r="K132" s="3"/>
      <c r="L132" s="3"/>
      <c r="M132" s="3"/>
      <c r="N132" s="3"/>
      <c r="O132" s="3"/>
      <c r="P132" s="3"/>
      <c r="Q132" s="3"/>
      <c r="R132" s="3"/>
      <c r="S132" s="3"/>
      <c r="T132" s="3"/>
      <c r="U132" s="3"/>
      <c r="V132" s="3"/>
      <c r="W132" s="3"/>
      <c r="X132" s="3"/>
    </row>
    <row r="133" spans="1:60" x14ac:dyDescent="0.2">
      <c r="A133" s="3"/>
      <c r="B133" s="4" t="s">
        <v>316</v>
      </c>
      <c r="C133" s="254" t="s">
        <v>97</v>
      </c>
      <c r="D133" s="6"/>
      <c r="E133" s="3"/>
      <c r="F133" s="3"/>
      <c r="G133" s="3"/>
      <c r="H133" s="3"/>
      <c r="I133" s="3"/>
      <c r="J133" s="3"/>
      <c r="K133" s="3"/>
      <c r="L133" s="3"/>
      <c r="M133" s="3"/>
      <c r="N133" s="3"/>
      <c r="O133" s="3"/>
      <c r="P133" s="3"/>
      <c r="Q133" s="3"/>
      <c r="R133" s="3"/>
      <c r="S133" s="3"/>
      <c r="T133" s="3"/>
      <c r="U133" s="3"/>
      <c r="V133" s="3"/>
      <c r="W133" s="3"/>
      <c r="X133" s="3"/>
      <c r="AG133" t="s">
        <v>317</v>
      </c>
    </row>
    <row r="134" spans="1:60" x14ac:dyDescent="0.2">
      <c r="A134" s="3"/>
      <c r="B134" s="4" t="s">
        <v>318</v>
      </c>
      <c r="C134" s="254" t="s">
        <v>147</v>
      </c>
      <c r="D134" s="6"/>
      <c r="E134" s="3"/>
      <c r="F134" s="3"/>
      <c r="G134" s="3"/>
      <c r="H134" s="3"/>
      <c r="I134" s="3"/>
      <c r="J134" s="3"/>
      <c r="K134" s="3"/>
      <c r="L134" s="3"/>
      <c r="M134" s="3"/>
      <c r="N134" s="3"/>
      <c r="O134" s="3"/>
      <c r="P134" s="3"/>
      <c r="Q134" s="3"/>
      <c r="R134" s="3"/>
      <c r="S134" s="3"/>
      <c r="T134" s="3"/>
      <c r="U134" s="3"/>
      <c r="V134" s="3"/>
      <c r="W134" s="3"/>
      <c r="X134" s="3"/>
      <c r="AG134" t="s">
        <v>319</v>
      </c>
    </row>
    <row r="135" spans="1:60" x14ac:dyDescent="0.2">
      <c r="A135" s="3"/>
      <c r="B135" s="4"/>
      <c r="C135" s="254" t="s">
        <v>320</v>
      </c>
      <c r="D135" s="6"/>
      <c r="E135" s="3"/>
      <c r="F135" s="3"/>
      <c r="G135" s="3"/>
      <c r="H135" s="3"/>
      <c r="I135" s="3"/>
      <c r="J135" s="3"/>
      <c r="K135" s="3"/>
      <c r="L135" s="3"/>
      <c r="M135" s="3"/>
      <c r="N135" s="3"/>
      <c r="O135" s="3"/>
      <c r="P135" s="3"/>
      <c r="Q135" s="3"/>
      <c r="R135" s="3"/>
      <c r="S135" s="3"/>
      <c r="T135" s="3"/>
      <c r="U135" s="3"/>
      <c r="V135" s="3"/>
      <c r="W135" s="3"/>
      <c r="X135" s="3"/>
      <c r="AG135" t="s">
        <v>321</v>
      </c>
    </row>
    <row r="136" spans="1:60" x14ac:dyDescent="0.2">
      <c r="A136" s="3"/>
      <c r="B136" s="4"/>
      <c r="C136" s="254"/>
      <c r="D136" s="6"/>
      <c r="E136" s="3"/>
      <c r="F136" s="3"/>
      <c r="G136" s="3"/>
      <c r="H136" s="3"/>
      <c r="I136" s="3"/>
      <c r="J136" s="3"/>
      <c r="K136" s="3"/>
      <c r="L136" s="3"/>
      <c r="M136" s="3"/>
      <c r="N136" s="3"/>
      <c r="O136" s="3"/>
      <c r="P136" s="3"/>
      <c r="Q136" s="3"/>
      <c r="R136" s="3"/>
      <c r="S136" s="3"/>
      <c r="T136" s="3"/>
      <c r="U136" s="3"/>
      <c r="V136" s="3"/>
      <c r="W136" s="3"/>
      <c r="X136" s="3"/>
    </row>
    <row r="137" spans="1:60" x14ac:dyDescent="0.2">
      <c r="C137" s="256"/>
      <c r="D137" s="10"/>
      <c r="AG137" t="s">
        <v>199</v>
      </c>
    </row>
    <row r="138" spans="1:60" x14ac:dyDescent="0.2">
      <c r="D138" s="10"/>
    </row>
    <row r="139" spans="1:60" x14ac:dyDescent="0.2">
      <c r="D139" s="10"/>
    </row>
    <row r="140" spans="1:60" x14ac:dyDescent="0.2">
      <c r="D140" s="10"/>
    </row>
    <row r="141" spans="1:60" x14ac:dyDescent="0.2">
      <c r="D141" s="10"/>
    </row>
    <row r="142" spans="1:60" x14ac:dyDescent="0.2">
      <c r="D142" s="10"/>
    </row>
    <row r="143" spans="1:60" x14ac:dyDescent="0.2">
      <c r="D143" s="10"/>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9FA1" sheet="1"/>
  <mergeCells count="39">
    <mergeCell ref="C117:G117"/>
    <mergeCell ref="C119:G119"/>
    <mergeCell ref="C123:G123"/>
    <mergeCell ref="C125:G125"/>
    <mergeCell ref="C129:G129"/>
    <mergeCell ref="C93:G93"/>
    <mergeCell ref="C98:G98"/>
    <mergeCell ref="C101:G101"/>
    <mergeCell ref="C105:G105"/>
    <mergeCell ref="C108:G108"/>
    <mergeCell ref="C112:G112"/>
    <mergeCell ref="C85:G85"/>
    <mergeCell ref="C86:G86"/>
    <mergeCell ref="C87:G87"/>
    <mergeCell ref="C88:G88"/>
    <mergeCell ref="C89:G89"/>
    <mergeCell ref="C90:G90"/>
    <mergeCell ref="C74:G74"/>
    <mergeCell ref="C76:G76"/>
    <mergeCell ref="C78:G78"/>
    <mergeCell ref="C80:G80"/>
    <mergeCell ref="C83:G83"/>
    <mergeCell ref="C84:G84"/>
    <mergeCell ref="C48:G48"/>
    <mergeCell ref="C51:G51"/>
    <mergeCell ref="C56:G56"/>
    <mergeCell ref="C61:G61"/>
    <mergeCell ref="C66:G66"/>
    <mergeCell ref="C70:G70"/>
    <mergeCell ref="A1:G1"/>
    <mergeCell ref="C2:G2"/>
    <mergeCell ref="C3:G3"/>
    <mergeCell ref="C4:G4"/>
    <mergeCell ref="A132:B132"/>
    <mergeCell ref="C27:G27"/>
    <mergeCell ref="C30:G30"/>
    <mergeCell ref="C34:G34"/>
    <mergeCell ref="C40:G40"/>
    <mergeCell ref="C45:G45"/>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62</v>
      </c>
      <c r="C3" s="200" t="s">
        <v>63</v>
      </c>
      <c r="D3" s="198"/>
      <c r="E3" s="198"/>
      <c r="F3" s="198"/>
      <c r="G3" s="199"/>
      <c r="AC3" s="176" t="s">
        <v>113</v>
      </c>
      <c r="AG3" t="s">
        <v>115</v>
      </c>
    </row>
    <row r="4" spans="1:60" ht="24.95" customHeight="1" x14ac:dyDescent="0.2">
      <c r="A4" s="201" t="s">
        <v>9</v>
      </c>
      <c r="B4" s="202" t="s">
        <v>62</v>
      </c>
      <c r="C4" s="203" t="s">
        <v>63</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v>0</v>
      </c>
      <c r="G9" s="238">
        <f>ROUND(E9*F9,2)</f>
        <v>0</v>
      </c>
      <c r="H9" s="237">
        <v>0</v>
      </c>
      <c r="I9" s="238">
        <f>ROUND(E9*H9,2)</f>
        <v>0</v>
      </c>
      <c r="J9" s="237">
        <v>0</v>
      </c>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80</v>
      </c>
      <c r="C28" s="246" t="s">
        <v>81</v>
      </c>
      <c r="D28" s="229"/>
      <c r="E28" s="230"/>
      <c r="F28" s="231"/>
      <c r="G28" s="231">
        <f>SUMIF(AG29:AG34,"&lt;&gt;NOR",G29:G34)</f>
        <v>7862.58</v>
      </c>
      <c r="H28" s="231"/>
      <c r="I28" s="231">
        <f>SUM(I29:I34)</f>
        <v>0</v>
      </c>
      <c r="J28" s="231"/>
      <c r="K28" s="231">
        <f>SUM(K29:K34)</f>
        <v>7862.58</v>
      </c>
      <c r="L28" s="231"/>
      <c r="M28" s="231">
        <f>SUM(M29:M34)</f>
        <v>9513.7217999999993</v>
      </c>
      <c r="N28" s="231"/>
      <c r="O28" s="231">
        <f>SUM(O29:O34)</f>
        <v>0</v>
      </c>
      <c r="P28" s="231"/>
      <c r="Q28" s="231">
        <f>SUM(Q29:Q34)</f>
        <v>0</v>
      </c>
      <c r="R28" s="231"/>
      <c r="S28" s="231"/>
      <c r="T28" s="232"/>
      <c r="U28" s="226"/>
      <c r="V28" s="226">
        <f>SUM(V29:V34)</f>
        <v>21.98</v>
      </c>
      <c r="W28" s="226"/>
      <c r="X28" s="226"/>
      <c r="AG28" t="s">
        <v>139</v>
      </c>
    </row>
    <row r="29" spans="1:60" ht="22.5" outlineLevel="1" x14ac:dyDescent="0.2">
      <c r="A29" s="233">
        <v>2</v>
      </c>
      <c r="B29" s="234" t="s">
        <v>221</v>
      </c>
      <c r="C29" s="247" t="s">
        <v>222</v>
      </c>
      <c r="D29" s="235" t="s">
        <v>223</v>
      </c>
      <c r="E29" s="236">
        <v>244.17949999999999</v>
      </c>
      <c r="F29" s="237">
        <v>32.200000000000003</v>
      </c>
      <c r="G29" s="238">
        <f>ROUND(E29*F29,2)</f>
        <v>7862.58</v>
      </c>
      <c r="H29" s="237">
        <v>0</v>
      </c>
      <c r="I29" s="238">
        <f>ROUND(E29*H29,2)</f>
        <v>0</v>
      </c>
      <c r="J29" s="237">
        <v>32.200000000000003</v>
      </c>
      <c r="K29" s="238">
        <f>ROUND(E29*J29,2)</f>
        <v>7862.58</v>
      </c>
      <c r="L29" s="238">
        <v>21</v>
      </c>
      <c r="M29" s="238">
        <f>G29*(1+L29/100)</f>
        <v>9513.7217999999993</v>
      </c>
      <c r="N29" s="238">
        <v>0</v>
      </c>
      <c r="O29" s="238">
        <f>ROUND(E29*N29,2)</f>
        <v>0</v>
      </c>
      <c r="P29" s="238">
        <v>0</v>
      </c>
      <c r="Q29" s="238">
        <f>ROUND(E29*P29,2)</f>
        <v>0</v>
      </c>
      <c r="R29" s="238" t="s">
        <v>224</v>
      </c>
      <c r="S29" s="238" t="s">
        <v>143</v>
      </c>
      <c r="T29" s="239" t="s">
        <v>225</v>
      </c>
      <c r="U29" s="220">
        <v>0.09</v>
      </c>
      <c r="V29" s="220">
        <f>ROUND(E29*U29,2)</f>
        <v>21.98</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outlineLevel="1" x14ac:dyDescent="0.2">
      <c r="A30" s="218"/>
      <c r="B30" s="219"/>
      <c r="C30" s="259" t="s">
        <v>226</v>
      </c>
      <c r="D30" s="258"/>
      <c r="E30" s="258"/>
      <c r="F30" s="258"/>
      <c r="G30" s="258"/>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227</v>
      </c>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row>
    <row r="31" spans="1:60" outlineLevel="1" x14ac:dyDescent="0.2">
      <c r="A31" s="218"/>
      <c r="B31" s="219"/>
      <c r="C31" s="252" t="s">
        <v>228</v>
      </c>
      <c r="D31" s="224"/>
      <c r="E31" s="225"/>
      <c r="F31" s="220"/>
      <c r="G31" s="220"/>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176</v>
      </c>
      <c r="AH31" s="211">
        <v>0</v>
      </c>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row>
    <row r="32" spans="1:60" outlineLevel="1" x14ac:dyDescent="0.2">
      <c r="A32" s="218"/>
      <c r="B32" s="219"/>
      <c r="C32" s="252" t="s">
        <v>229</v>
      </c>
      <c r="D32" s="224"/>
      <c r="E32" s="225"/>
      <c r="F32" s="220"/>
      <c r="G32" s="220"/>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176</v>
      </c>
      <c r="AH32" s="211">
        <v>0</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52" t="s">
        <v>327</v>
      </c>
      <c r="D33" s="224"/>
      <c r="E33" s="225">
        <v>244.17949999999999</v>
      </c>
      <c r="F33" s="220"/>
      <c r="G33" s="220"/>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176</v>
      </c>
      <c r="AH33" s="211">
        <v>0</v>
      </c>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outlineLevel="1" x14ac:dyDescent="0.2">
      <c r="A34" s="218"/>
      <c r="B34" s="219"/>
      <c r="C34" s="250"/>
      <c r="D34" s="242"/>
      <c r="E34" s="242"/>
      <c r="F34" s="242"/>
      <c r="G34" s="242"/>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151</v>
      </c>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x14ac:dyDescent="0.2">
      <c r="A35" s="227" t="s">
        <v>138</v>
      </c>
      <c r="B35" s="228" t="s">
        <v>90</v>
      </c>
      <c r="C35" s="246" t="s">
        <v>91</v>
      </c>
      <c r="D35" s="229"/>
      <c r="E35" s="230"/>
      <c r="F35" s="231"/>
      <c r="G35" s="231">
        <f>SUMIF(AG36:AG40,"&lt;&gt;NOR",G36:G40)</f>
        <v>60000</v>
      </c>
      <c r="H35" s="231"/>
      <c r="I35" s="231">
        <f>SUM(I36:I40)</f>
        <v>0</v>
      </c>
      <c r="J35" s="231"/>
      <c r="K35" s="231">
        <f>SUM(K36:K40)</f>
        <v>60000</v>
      </c>
      <c r="L35" s="231"/>
      <c r="M35" s="231">
        <f>SUM(M36:M40)</f>
        <v>72600</v>
      </c>
      <c r="N35" s="231"/>
      <c r="O35" s="231">
        <f>SUM(O36:O40)</f>
        <v>0</v>
      </c>
      <c r="P35" s="231"/>
      <c r="Q35" s="231">
        <f>SUM(Q36:Q40)</f>
        <v>0</v>
      </c>
      <c r="R35" s="231"/>
      <c r="S35" s="231"/>
      <c r="T35" s="232"/>
      <c r="U35" s="226"/>
      <c r="V35" s="226">
        <f>SUM(V36:V40)</f>
        <v>0</v>
      </c>
      <c r="W35" s="226"/>
      <c r="X35" s="226"/>
      <c r="AG35" t="s">
        <v>139</v>
      </c>
    </row>
    <row r="36" spans="1:60" outlineLevel="1" x14ac:dyDescent="0.2">
      <c r="A36" s="233">
        <v>3</v>
      </c>
      <c r="B36" s="234" t="s">
        <v>231</v>
      </c>
      <c r="C36" s="247" t="s">
        <v>328</v>
      </c>
      <c r="D36" s="235" t="s">
        <v>233</v>
      </c>
      <c r="E36" s="236">
        <v>200</v>
      </c>
      <c r="F36" s="237">
        <v>300</v>
      </c>
      <c r="G36" s="238">
        <f>ROUND(E36*F36,2)</f>
        <v>60000</v>
      </c>
      <c r="H36" s="237">
        <v>0</v>
      </c>
      <c r="I36" s="238">
        <f>ROUND(E36*H36,2)</f>
        <v>0</v>
      </c>
      <c r="J36" s="237">
        <v>300</v>
      </c>
      <c r="K36" s="238">
        <f>ROUND(E36*J36,2)</f>
        <v>60000</v>
      </c>
      <c r="L36" s="238">
        <v>21</v>
      </c>
      <c r="M36" s="238">
        <f>G36*(1+L36/100)</f>
        <v>72600</v>
      </c>
      <c r="N36" s="238">
        <v>0</v>
      </c>
      <c r="O36" s="238">
        <f>ROUND(E36*N36,2)</f>
        <v>0</v>
      </c>
      <c r="P36" s="238">
        <v>0</v>
      </c>
      <c r="Q36" s="238">
        <f>ROUND(E36*P36,2)</f>
        <v>0</v>
      </c>
      <c r="R36" s="238"/>
      <c r="S36" s="238" t="s">
        <v>154</v>
      </c>
      <c r="T36" s="239" t="s">
        <v>144</v>
      </c>
      <c r="U36" s="220">
        <v>0</v>
      </c>
      <c r="V36" s="220">
        <f>ROUND(E36*U36,2)</f>
        <v>0</v>
      </c>
      <c r="W36" s="220"/>
      <c r="X36" s="220" t="s">
        <v>202</v>
      </c>
      <c r="Y36" s="211"/>
      <c r="Z36" s="211"/>
      <c r="AA36" s="211"/>
      <c r="AB36" s="211"/>
      <c r="AC36" s="211"/>
      <c r="AD36" s="211"/>
      <c r="AE36" s="211"/>
      <c r="AF36" s="211"/>
      <c r="AG36" s="211" t="s">
        <v>203</v>
      </c>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2" t="s">
        <v>234</v>
      </c>
      <c r="D37" s="224"/>
      <c r="E37" s="225"/>
      <c r="F37" s="220"/>
      <c r="G37" s="220"/>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176</v>
      </c>
      <c r="AH37" s="211">
        <v>0</v>
      </c>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18"/>
      <c r="B38" s="219"/>
      <c r="C38" s="252" t="s">
        <v>241</v>
      </c>
      <c r="D38" s="224"/>
      <c r="E38" s="225"/>
      <c r="F38" s="220"/>
      <c r="G38" s="220"/>
      <c r="H38" s="220"/>
      <c r="I38" s="220"/>
      <c r="J38" s="220"/>
      <c r="K38" s="220"/>
      <c r="L38" s="220"/>
      <c r="M38" s="220"/>
      <c r="N38" s="220"/>
      <c r="O38" s="220"/>
      <c r="P38" s="220"/>
      <c r="Q38" s="220"/>
      <c r="R38" s="220"/>
      <c r="S38" s="220"/>
      <c r="T38" s="220"/>
      <c r="U38" s="220"/>
      <c r="V38" s="220"/>
      <c r="W38" s="220"/>
      <c r="X38" s="220"/>
      <c r="Y38" s="211"/>
      <c r="Z38" s="211"/>
      <c r="AA38" s="211"/>
      <c r="AB38" s="211"/>
      <c r="AC38" s="211"/>
      <c r="AD38" s="211"/>
      <c r="AE38" s="211"/>
      <c r="AF38" s="211"/>
      <c r="AG38" s="211" t="s">
        <v>176</v>
      </c>
      <c r="AH38" s="211">
        <v>0</v>
      </c>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18"/>
      <c r="B39" s="219"/>
      <c r="C39" s="252" t="s">
        <v>329</v>
      </c>
      <c r="D39" s="224"/>
      <c r="E39" s="225">
        <v>200</v>
      </c>
      <c r="F39" s="220"/>
      <c r="G39" s="220"/>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176</v>
      </c>
      <c r="AH39" s="211">
        <v>0</v>
      </c>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0"/>
      <c r="D40" s="242"/>
      <c r="E40" s="242"/>
      <c r="F40" s="242"/>
      <c r="G40" s="242"/>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151</v>
      </c>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x14ac:dyDescent="0.2">
      <c r="A41" s="227" t="s">
        <v>138</v>
      </c>
      <c r="B41" s="228" t="s">
        <v>94</v>
      </c>
      <c r="C41" s="246" t="s">
        <v>95</v>
      </c>
      <c r="D41" s="229"/>
      <c r="E41" s="230"/>
      <c r="F41" s="231"/>
      <c r="G41" s="231">
        <f>SUMIF(AG42:AG74,"&lt;&gt;NOR",G42:G74)</f>
        <v>456177.66</v>
      </c>
      <c r="H41" s="231"/>
      <c r="I41" s="231">
        <f>SUM(I42:I74)</f>
        <v>0</v>
      </c>
      <c r="J41" s="231"/>
      <c r="K41" s="231">
        <f>SUM(K42:K74)</f>
        <v>456177.66</v>
      </c>
      <c r="L41" s="231"/>
      <c r="M41" s="231">
        <f>SUM(M42:M74)</f>
        <v>551974.96859999991</v>
      </c>
      <c r="N41" s="231"/>
      <c r="O41" s="231">
        <f>SUM(O42:O74)</f>
        <v>0</v>
      </c>
      <c r="P41" s="231"/>
      <c r="Q41" s="231">
        <f>SUM(Q42:Q74)</f>
        <v>214.31999999999996</v>
      </c>
      <c r="R41" s="231"/>
      <c r="S41" s="231"/>
      <c r="T41" s="232"/>
      <c r="U41" s="226"/>
      <c r="V41" s="226">
        <f>SUM(V42:V74)</f>
        <v>877.57</v>
      </c>
      <c r="W41" s="226"/>
      <c r="X41" s="226"/>
      <c r="AG41" t="s">
        <v>139</v>
      </c>
    </row>
    <row r="42" spans="1:60" outlineLevel="1" x14ac:dyDescent="0.2">
      <c r="A42" s="233">
        <v>4</v>
      </c>
      <c r="B42" s="234" t="s">
        <v>243</v>
      </c>
      <c r="C42" s="247" t="s">
        <v>244</v>
      </c>
      <c r="D42" s="235" t="s">
        <v>245</v>
      </c>
      <c r="E42" s="236">
        <v>36.456000000000003</v>
      </c>
      <c r="F42" s="237">
        <v>3250</v>
      </c>
      <c r="G42" s="238">
        <f>ROUND(E42*F42,2)</f>
        <v>118482</v>
      </c>
      <c r="H42" s="237">
        <v>0</v>
      </c>
      <c r="I42" s="238">
        <f>ROUND(E42*H42,2)</f>
        <v>0</v>
      </c>
      <c r="J42" s="237">
        <v>3250</v>
      </c>
      <c r="K42" s="238">
        <f>ROUND(E42*J42,2)</f>
        <v>118482</v>
      </c>
      <c r="L42" s="238">
        <v>21</v>
      </c>
      <c r="M42" s="238">
        <f>G42*(1+L42/100)</f>
        <v>143363.22</v>
      </c>
      <c r="N42" s="238">
        <v>0</v>
      </c>
      <c r="O42" s="238">
        <f>ROUND(E42*N42,2)</f>
        <v>0</v>
      </c>
      <c r="P42" s="238">
        <v>2</v>
      </c>
      <c r="Q42" s="238">
        <f>ROUND(E42*P42,2)</f>
        <v>72.91</v>
      </c>
      <c r="R42" s="238" t="s">
        <v>246</v>
      </c>
      <c r="S42" s="238" t="s">
        <v>143</v>
      </c>
      <c r="T42" s="239" t="s">
        <v>225</v>
      </c>
      <c r="U42" s="220">
        <v>6.44</v>
      </c>
      <c r="V42" s="220">
        <f>ROUND(E42*U42,2)</f>
        <v>234.78</v>
      </c>
      <c r="W42" s="220"/>
      <c r="X42" s="220" t="s">
        <v>202</v>
      </c>
      <c r="Y42" s="211"/>
      <c r="Z42" s="211"/>
      <c r="AA42" s="211"/>
      <c r="AB42" s="211"/>
      <c r="AC42" s="211"/>
      <c r="AD42" s="211"/>
      <c r="AE42" s="211"/>
      <c r="AF42" s="211"/>
      <c r="AG42" s="211" t="s">
        <v>203</v>
      </c>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9" t="s">
        <v>247</v>
      </c>
      <c r="D43" s="258"/>
      <c r="E43" s="258"/>
      <c r="F43" s="258"/>
      <c r="G43" s="258"/>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227</v>
      </c>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18"/>
      <c r="B44" s="219"/>
      <c r="C44" s="252" t="s">
        <v>330</v>
      </c>
      <c r="D44" s="224"/>
      <c r="E44" s="225"/>
      <c r="F44" s="220"/>
      <c r="G44" s="220"/>
      <c r="H44" s="220"/>
      <c r="I44" s="220"/>
      <c r="J44" s="220"/>
      <c r="K44" s="220"/>
      <c r="L44" s="220"/>
      <c r="M44" s="220"/>
      <c r="N44" s="220"/>
      <c r="O44" s="220"/>
      <c r="P44" s="220"/>
      <c r="Q44" s="220"/>
      <c r="R44" s="220"/>
      <c r="S44" s="220"/>
      <c r="T44" s="220"/>
      <c r="U44" s="220"/>
      <c r="V44" s="220"/>
      <c r="W44" s="220"/>
      <c r="X44" s="220"/>
      <c r="Y44" s="211"/>
      <c r="Z44" s="211"/>
      <c r="AA44" s="211"/>
      <c r="AB44" s="211"/>
      <c r="AC44" s="211"/>
      <c r="AD44" s="211"/>
      <c r="AE44" s="211"/>
      <c r="AF44" s="211"/>
      <c r="AG44" s="211" t="s">
        <v>176</v>
      </c>
      <c r="AH44" s="211">
        <v>0</v>
      </c>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2" t="s">
        <v>331</v>
      </c>
      <c r="D45" s="224"/>
      <c r="E45" s="225">
        <v>36.456000000000003</v>
      </c>
      <c r="F45" s="220"/>
      <c r="G45" s="220"/>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176</v>
      </c>
      <c r="AH45" s="211">
        <v>0</v>
      </c>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outlineLevel="1" x14ac:dyDescent="0.2">
      <c r="A46" s="218"/>
      <c r="B46" s="219"/>
      <c r="C46" s="250"/>
      <c r="D46" s="242"/>
      <c r="E46" s="242"/>
      <c r="F46" s="242"/>
      <c r="G46" s="242"/>
      <c r="H46" s="220"/>
      <c r="I46" s="220"/>
      <c r="J46" s="220"/>
      <c r="K46" s="220"/>
      <c r="L46" s="220"/>
      <c r="M46" s="220"/>
      <c r="N46" s="220"/>
      <c r="O46" s="220"/>
      <c r="P46" s="220"/>
      <c r="Q46" s="220"/>
      <c r="R46" s="220"/>
      <c r="S46" s="220"/>
      <c r="T46" s="220"/>
      <c r="U46" s="220"/>
      <c r="V46" s="220"/>
      <c r="W46" s="220"/>
      <c r="X46" s="220"/>
      <c r="Y46" s="211"/>
      <c r="Z46" s="211"/>
      <c r="AA46" s="211"/>
      <c r="AB46" s="211"/>
      <c r="AC46" s="211"/>
      <c r="AD46" s="211"/>
      <c r="AE46" s="211"/>
      <c r="AF46" s="211"/>
      <c r="AG46" s="211" t="s">
        <v>151</v>
      </c>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row>
    <row r="47" spans="1:60" ht="22.5" outlineLevel="1" x14ac:dyDescent="0.2">
      <c r="A47" s="233">
        <v>5</v>
      </c>
      <c r="B47" s="234" t="s">
        <v>250</v>
      </c>
      <c r="C47" s="247" t="s">
        <v>251</v>
      </c>
      <c r="D47" s="235" t="s">
        <v>245</v>
      </c>
      <c r="E47" s="236">
        <v>63.698999999999998</v>
      </c>
      <c r="F47" s="237">
        <v>2280</v>
      </c>
      <c r="G47" s="238">
        <f>ROUND(E47*F47,2)</f>
        <v>145233.72</v>
      </c>
      <c r="H47" s="237">
        <v>0</v>
      </c>
      <c r="I47" s="238">
        <f>ROUND(E47*H47,2)</f>
        <v>0</v>
      </c>
      <c r="J47" s="237">
        <v>2280</v>
      </c>
      <c r="K47" s="238">
        <f>ROUND(E47*J47,2)</f>
        <v>145233.72</v>
      </c>
      <c r="L47" s="238">
        <v>21</v>
      </c>
      <c r="M47" s="238">
        <f>G47*(1+L47/100)</f>
        <v>175732.80119999999</v>
      </c>
      <c r="N47" s="238">
        <v>0</v>
      </c>
      <c r="O47" s="238">
        <f>ROUND(E47*N47,2)</f>
        <v>0</v>
      </c>
      <c r="P47" s="238">
        <v>2.2000000000000002</v>
      </c>
      <c r="Q47" s="238">
        <f>ROUND(E47*P47,2)</f>
        <v>140.13999999999999</v>
      </c>
      <c r="R47" s="238" t="s">
        <v>246</v>
      </c>
      <c r="S47" s="238" t="s">
        <v>143</v>
      </c>
      <c r="T47" s="239" t="s">
        <v>225</v>
      </c>
      <c r="U47" s="220">
        <v>5.87</v>
      </c>
      <c r="V47" s="220">
        <f>ROUND(E47*U47,2)</f>
        <v>373.91</v>
      </c>
      <c r="W47" s="220"/>
      <c r="X47" s="220" t="s">
        <v>202</v>
      </c>
      <c r="Y47" s="211"/>
      <c r="Z47" s="211"/>
      <c r="AA47" s="211"/>
      <c r="AB47" s="211"/>
      <c r="AC47" s="211"/>
      <c r="AD47" s="211"/>
      <c r="AE47" s="211"/>
      <c r="AF47" s="211"/>
      <c r="AG47" s="211" t="s">
        <v>203</v>
      </c>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row>
    <row r="48" spans="1:60" outlineLevel="1" x14ac:dyDescent="0.2">
      <c r="A48" s="218"/>
      <c r="B48" s="219"/>
      <c r="C48" s="252" t="s">
        <v>252</v>
      </c>
      <c r="D48" s="224"/>
      <c r="E48" s="225"/>
      <c r="F48" s="220"/>
      <c r="G48" s="220"/>
      <c r="H48" s="220"/>
      <c r="I48" s="220"/>
      <c r="J48" s="220"/>
      <c r="K48" s="220"/>
      <c r="L48" s="220"/>
      <c r="M48" s="220"/>
      <c r="N48" s="220"/>
      <c r="O48" s="220"/>
      <c r="P48" s="220"/>
      <c r="Q48" s="220"/>
      <c r="R48" s="220"/>
      <c r="S48" s="220"/>
      <c r="T48" s="220"/>
      <c r="U48" s="220"/>
      <c r="V48" s="220"/>
      <c r="W48" s="220"/>
      <c r="X48" s="220"/>
      <c r="Y48" s="211"/>
      <c r="Z48" s="211"/>
      <c r="AA48" s="211"/>
      <c r="AB48" s="211"/>
      <c r="AC48" s="211"/>
      <c r="AD48" s="211"/>
      <c r="AE48" s="211"/>
      <c r="AF48" s="211"/>
      <c r="AG48" s="211" t="s">
        <v>176</v>
      </c>
      <c r="AH48" s="211">
        <v>0</v>
      </c>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outlineLevel="1" x14ac:dyDescent="0.2">
      <c r="A49" s="218"/>
      <c r="B49" s="219"/>
      <c r="C49" s="252" t="s">
        <v>229</v>
      </c>
      <c r="D49" s="224"/>
      <c r="E49" s="225"/>
      <c r="F49" s="220"/>
      <c r="G49" s="220"/>
      <c r="H49" s="220"/>
      <c r="I49" s="220"/>
      <c r="J49" s="220"/>
      <c r="K49" s="220"/>
      <c r="L49" s="220"/>
      <c r="M49" s="220"/>
      <c r="N49" s="220"/>
      <c r="O49" s="220"/>
      <c r="P49" s="220"/>
      <c r="Q49" s="220"/>
      <c r="R49" s="220"/>
      <c r="S49" s="220"/>
      <c r="T49" s="220"/>
      <c r="U49" s="220"/>
      <c r="V49" s="220"/>
      <c r="W49" s="220"/>
      <c r="X49" s="220"/>
      <c r="Y49" s="211"/>
      <c r="Z49" s="211"/>
      <c r="AA49" s="211"/>
      <c r="AB49" s="211"/>
      <c r="AC49" s="211"/>
      <c r="AD49" s="211"/>
      <c r="AE49" s="211"/>
      <c r="AF49" s="211"/>
      <c r="AG49" s="211" t="s">
        <v>176</v>
      </c>
      <c r="AH49" s="211">
        <v>0</v>
      </c>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outlineLevel="1" x14ac:dyDescent="0.2">
      <c r="A50" s="218"/>
      <c r="B50" s="219"/>
      <c r="C50" s="252" t="s">
        <v>332</v>
      </c>
      <c r="D50" s="224"/>
      <c r="E50" s="225">
        <v>63.698999999999998</v>
      </c>
      <c r="F50" s="220"/>
      <c r="G50" s="220"/>
      <c r="H50" s="220"/>
      <c r="I50" s="220"/>
      <c r="J50" s="220"/>
      <c r="K50" s="220"/>
      <c r="L50" s="220"/>
      <c r="M50" s="220"/>
      <c r="N50" s="220"/>
      <c r="O50" s="220"/>
      <c r="P50" s="220"/>
      <c r="Q50" s="220"/>
      <c r="R50" s="220"/>
      <c r="S50" s="220"/>
      <c r="T50" s="220"/>
      <c r="U50" s="220"/>
      <c r="V50" s="220"/>
      <c r="W50" s="220"/>
      <c r="X50" s="220"/>
      <c r="Y50" s="211"/>
      <c r="Z50" s="211"/>
      <c r="AA50" s="211"/>
      <c r="AB50" s="211"/>
      <c r="AC50" s="211"/>
      <c r="AD50" s="211"/>
      <c r="AE50" s="211"/>
      <c r="AF50" s="211"/>
      <c r="AG50" s="211" t="s">
        <v>176</v>
      </c>
      <c r="AH50" s="211">
        <v>0</v>
      </c>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row>
    <row r="51" spans="1:60" outlineLevel="1" x14ac:dyDescent="0.2">
      <c r="A51" s="218"/>
      <c r="B51" s="219"/>
      <c r="C51" s="250"/>
      <c r="D51" s="242"/>
      <c r="E51" s="242"/>
      <c r="F51" s="242"/>
      <c r="G51" s="242"/>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151</v>
      </c>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ht="22.5" outlineLevel="1" x14ac:dyDescent="0.2">
      <c r="A52" s="233">
        <v>6</v>
      </c>
      <c r="B52" s="234" t="s">
        <v>255</v>
      </c>
      <c r="C52" s="247" t="s">
        <v>256</v>
      </c>
      <c r="D52" s="235" t="s">
        <v>245</v>
      </c>
      <c r="E52" s="236">
        <v>63.698999999999998</v>
      </c>
      <c r="F52" s="237">
        <v>1306</v>
      </c>
      <c r="G52" s="238">
        <f>ROUND(E52*F52,2)</f>
        <v>83190.89</v>
      </c>
      <c r="H52" s="237">
        <v>0</v>
      </c>
      <c r="I52" s="238">
        <f>ROUND(E52*H52,2)</f>
        <v>0</v>
      </c>
      <c r="J52" s="237">
        <v>1306</v>
      </c>
      <c r="K52" s="238">
        <f>ROUND(E52*J52,2)</f>
        <v>83190.89</v>
      </c>
      <c r="L52" s="238">
        <v>21</v>
      </c>
      <c r="M52" s="238">
        <f>G52*(1+L52/100)</f>
        <v>100660.97689999999</v>
      </c>
      <c r="N52" s="238">
        <v>0</v>
      </c>
      <c r="O52" s="238">
        <f>ROUND(E52*N52,2)</f>
        <v>0</v>
      </c>
      <c r="P52" s="238">
        <v>0</v>
      </c>
      <c r="Q52" s="238">
        <f>ROUND(E52*P52,2)</f>
        <v>0</v>
      </c>
      <c r="R52" s="238" t="s">
        <v>246</v>
      </c>
      <c r="S52" s="238" t="s">
        <v>143</v>
      </c>
      <c r="T52" s="239" t="s">
        <v>225</v>
      </c>
      <c r="U52" s="220">
        <v>4.03</v>
      </c>
      <c r="V52" s="220">
        <f>ROUND(E52*U52,2)</f>
        <v>256.70999999999998</v>
      </c>
      <c r="W52" s="220"/>
      <c r="X52" s="220" t="s">
        <v>202</v>
      </c>
      <c r="Y52" s="211"/>
      <c r="Z52" s="211"/>
      <c r="AA52" s="211"/>
      <c r="AB52" s="211"/>
      <c r="AC52" s="211"/>
      <c r="AD52" s="211"/>
      <c r="AE52" s="211"/>
      <c r="AF52" s="211"/>
      <c r="AG52" s="211" t="s">
        <v>203</v>
      </c>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18"/>
      <c r="B53" s="219"/>
      <c r="C53" s="252" t="s">
        <v>229</v>
      </c>
      <c r="D53" s="224"/>
      <c r="E53" s="225"/>
      <c r="F53" s="220"/>
      <c r="G53" s="220"/>
      <c r="H53" s="220"/>
      <c r="I53" s="220"/>
      <c r="J53" s="220"/>
      <c r="K53" s="220"/>
      <c r="L53" s="220"/>
      <c r="M53" s="220"/>
      <c r="N53" s="220"/>
      <c r="O53" s="220"/>
      <c r="P53" s="220"/>
      <c r="Q53" s="220"/>
      <c r="R53" s="220"/>
      <c r="S53" s="220"/>
      <c r="T53" s="220"/>
      <c r="U53" s="220"/>
      <c r="V53" s="220"/>
      <c r="W53" s="220"/>
      <c r="X53" s="220"/>
      <c r="Y53" s="211"/>
      <c r="Z53" s="211"/>
      <c r="AA53" s="211"/>
      <c r="AB53" s="211"/>
      <c r="AC53" s="211"/>
      <c r="AD53" s="211"/>
      <c r="AE53" s="211"/>
      <c r="AF53" s="211"/>
      <c r="AG53" s="211" t="s">
        <v>176</v>
      </c>
      <c r="AH53" s="211">
        <v>0</v>
      </c>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outlineLevel="1" x14ac:dyDescent="0.2">
      <c r="A54" s="218"/>
      <c r="B54" s="219"/>
      <c r="C54" s="252" t="s">
        <v>332</v>
      </c>
      <c r="D54" s="224"/>
      <c r="E54" s="225">
        <v>63.698999999999998</v>
      </c>
      <c r="F54" s="220"/>
      <c r="G54" s="220"/>
      <c r="H54" s="220"/>
      <c r="I54" s="220"/>
      <c r="J54" s="220"/>
      <c r="K54" s="220"/>
      <c r="L54" s="220"/>
      <c r="M54" s="220"/>
      <c r="N54" s="220"/>
      <c r="O54" s="220"/>
      <c r="P54" s="220"/>
      <c r="Q54" s="220"/>
      <c r="R54" s="220"/>
      <c r="S54" s="220"/>
      <c r="T54" s="220"/>
      <c r="U54" s="220"/>
      <c r="V54" s="220"/>
      <c r="W54" s="220"/>
      <c r="X54" s="220"/>
      <c r="Y54" s="211"/>
      <c r="Z54" s="211"/>
      <c r="AA54" s="211"/>
      <c r="AB54" s="211"/>
      <c r="AC54" s="211"/>
      <c r="AD54" s="211"/>
      <c r="AE54" s="211"/>
      <c r="AF54" s="211"/>
      <c r="AG54" s="211" t="s">
        <v>176</v>
      </c>
      <c r="AH54" s="211">
        <v>0</v>
      </c>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row>
    <row r="55" spans="1:60" outlineLevel="1" x14ac:dyDescent="0.2">
      <c r="A55" s="218"/>
      <c r="B55" s="219"/>
      <c r="C55" s="250"/>
      <c r="D55" s="242"/>
      <c r="E55" s="242"/>
      <c r="F55" s="242"/>
      <c r="G55" s="242"/>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151</v>
      </c>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outlineLevel="1" x14ac:dyDescent="0.2">
      <c r="A56" s="233">
        <v>7</v>
      </c>
      <c r="B56" s="234" t="s">
        <v>259</v>
      </c>
      <c r="C56" s="247" t="s">
        <v>260</v>
      </c>
      <c r="D56" s="235" t="s">
        <v>223</v>
      </c>
      <c r="E56" s="236">
        <v>244.17949999999999</v>
      </c>
      <c r="F56" s="237">
        <v>17</v>
      </c>
      <c r="G56" s="238">
        <f>ROUND(E56*F56,2)</f>
        <v>4151.05</v>
      </c>
      <c r="H56" s="237">
        <v>0</v>
      </c>
      <c r="I56" s="238">
        <f>ROUND(E56*H56,2)</f>
        <v>0</v>
      </c>
      <c r="J56" s="237">
        <v>17</v>
      </c>
      <c r="K56" s="238">
        <f>ROUND(E56*J56,2)</f>
        <v>4151.05</v>
      </c>
      <c r="L56" s="238">
        <v>21</v>
      </c>
      <c r="M56" s="238">
        <f>G56*(1+L56/100)</f>
        <v>5022.7704999999996</v>
      </c>
      <c r="N56" s="238">
        <v>0</v>
      </c>
      <c r="O56" s="238">
        <f>ROUND(E56*N56,2)</f>
        <v>0</v>
      </c>
      <c r="P56" s="238">
        <v>4.8700000000000002E-3</v>
      </c>
      <c r="Q56" s="238">
        <f>ROUND(E56*P56,2)</f>
        <v>1.19</v>
      </c>
      <c r="R56" s="238" t="s">
        <v>261</v>
      </c>
      <c r="S56" s="238" t="s">
        <v>143</v>
      </c>
      <c r="T56" s="239" t="s">
        <v>225</v>
      </c>
      <c r="U56" s="220">
        <v>0.04</v>
      </c>
      <c r="V56" s="220">
        <f>ROUND(E56*U56,2)</f>
        <v>9.77</v>
      </c>
      <c r="W56" s="220"/>
      <c r="X56" s="220" t="s">
        <v>202</v>
      </c>
      <c r="Y56" s="211"/>
      <c r="Z56" s="211"/>
      <c r="AA56" s="211"/>
      <c r="AB56" s="211"/>
      <c r="AC56" s="211"/>
      <c r="AD56" s="211"/>
      <c r="AE56" s="211"/>
      <c r="AF56" s="211"/>
      <c r="AG56" s="211" t="s">
        <v>203</v>
      </c>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outlineLevel="1" x14ac:dyDescent="0.2">
      <c r="A57" s="218"/>
      <c r="B57" s="219"/>
      <c r="C57" s="252" t="s">
        <v>252</v>
      </c>
      <c r="D57" s="224"/>
      <c r="E57" s="225"/>
      <c r="F57" s="220"/>
      <c r="G57" s="220"/>
      <c r="H57" s="220"/>
      <c r="I57" s="220"/>
      <c r="J57" s="220"/>
      <c r="K57" s="220"/>
      <c r="L57" s="220"/>
      <c r="M57" s="220"/>
      <c r="N57" s="220"/>
      <c r="O57" s="220"/>
      <c r="P57" s="220"/>
      <c r="Q57" s="220"/>
      <c r="R57" s="220"/>
      <c r="S57" s="220"/>
      <c r="T57" s="220"/>
      <c r="U57" s="220"/>
      <c r="V57" s="220"/>
      <c r="W57" s="220"/>
      <c r="X57" s="220"/>
      <c r="Y57" s="211"/>
      <c r="Z57" s="211"/>
      <c r="AA57" s="211"/>
      <c r="AB57" s="211"/>
      <c r="AC57" s="211"/>
      <c r="AD57" s="211"/>
      <c r="AE57" s="211"/>
      <c r="AF57" s="211"/>
      <c r="AG57" s="211" t="s">
        <v>176</v>
      </c>
      <c r="AH57" s="211">
        <v>0</v>
      </c>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row>
    <row r="58" spans="1:60" outlineLevel="1" x14ac:dyDescent="0.2">
      <c r="A58" s="218"/>
      <c r="B58" s="219"/>
      <c r="C58" s="252" t="s">
        <v>229</v>
      </c>
      <c r="D58" s="224"/>
      <c r="E58" s="225"/>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2" t="s">
        <v>333</v>
      </c>
      <c r="D59" s="224"/>
      <c r="E59" s="225">
        <v>244.17949999999999</v>
      </c>
      <c r="F59" s="220"/>
      <c r="G59" s="220"/>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176</v>
      </c>
      <c r="AH59" s="211">
        <v>0</v>
      </c>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18"/>
      <c r="B60" s="219"/>
      <c r="C60" s="250"/>
      <c r="D60" s="242"/>
      <c r="E60" s="242"/>
      <c r="F60" s="242"/>
      <c r="G60" s="242"/>
      <c r="H60" s="220"/>
      <c r="I60" s="220"/>
      <c r="J60" s="220"/>
      <c r="K60" s="220"/>
      <c r="L60" s="220"/>
      <c r="M60" s="220"/>
      <c r="N60" s="220"/>
      <c r="O60" s="220"/>
      <c r="P60" s="220"/>
      <c r="Q60" s="220"/>
      <c r="R60" s="220"/>
      <c r="S60" s="220"/>
      <c r="T60" s="220"/>
      <c r="U60" s="220"/>
      <c r="V60" s="220"/>
      <c r="W60" s="220"/>
      <c r="X60" s="220"/>
      <c r="Y60" s="211"/>
      <c r="Z60" s="211"/>
      <c r="AA60" s="211"/>
      <c r="AB60" s="211"/>
      <c r="AC60" s="211"/>
      <c r="AD60" s="211"/>
      <c r="AE60" s="211"/>
      <c r="AF60" s="211"/>
      <c r="AG60" s="211" t="s">
        <v>151</v>
      </c>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33">
        <v>8</v>
      </c>
      <c r="B61" s="234" t="s">
        <v>263</v>
      </c>
      <c r="C61" s="247" t="s">
        <v>264</v>
      </c>
      <c r="D61" s="235" t="s">
        <v>165</v>
      </c>
      <c r="E61" s="236">
        <v>1</v>
      </c>
      <c r="F61" s="237">
        <v>15000</v>
      </c>
      <c r="G61" s="238">
        <f>ROUND(E61*F61,2)</f>
        <v>15000</v>
      </c>
      <c r="H61" s="237">
        <v>0</v>
      </c>
      <c r="I61" s="238">
        <f>ROUND(E61*H61,2)</f>
        <v>0</v>
      </c>
      <c r="J61" s="237">
        <v>15000</v>
      </c>
      <c r="K61" s="238">
        <f>ROUND(E61*J61,2)</f>
        <v>15000</v>
      </c>
      <c r="L61" s="238">
        <v>21</v>
      </c>
      <c r="M61" s="238">
        <f>G61*(1+L61/100)</f>
        <v>18150</v>
      </c>
      <c r="N61" s="238">
        <v>0</v>
      </c>
      <c r="O61" s="238">
        <f>ROUND(E61*N61,2)</f>
        <v>0</v>
      </c>
      <c r="P61" s="238">
        <v>4.1000000000000002E-2</v>
      </c>
      <c r="Q61" s="238">
        <f>ROUND(E61*P61,2)</f>
        <v>0.04</v>
      </c>
      <c r="R61" s="238"/>
      <c r="S61" s="238" t="s">
        <v>154</v>
      </c>
      <c r="T61" s="239" t="s">
        <v>144</v>
      </c>
      <c r="U61" s="220">
        <v>0</v>
      </c>
      <c r="V61" s="220">
        <f>ROUND(E61*U61,2)</f>
        <v>0</v>
      </c>
      <c r="W61" s="220"/>
      <c r="X61" s="220" t="s">
        <v>202</v>
      </c>
      <c r="Y61" s="211"/>
      <c r="Z61" s="211"/>
      <c r="AA61" s="211"/>
      <c r="AB61" s="211"/>
      <c r="AC61" s="211"/>
      <c r="AD61" s="211"/>
      <c r="AE61" s="211"/>
      <c r="AF61" s="211"/>
      <c r="AG61" s="211" t="s">
        <v>265</v>
      </c>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row>
    <row r="62" spans="1:60" outlineLevel="1" x14ac:dyDescent="0.2">
      <c r="A62" s="218"/>
      <c r="B62" s="219"/>
      <c r="C62" s="252" t="s">
        <v>266</v>
      </c>
      <c r="D62" s="224"/>
      <c r="E62" s="225"/>
      <c r="F62" s="220"/>
      <c r="G62" s="220"/>
      <c r="H62" s="220"/>
      <c r="I62" s="220"/>
      <c r="J62" s="220"/>
      <c r="K62" s="220"/>
      <c r="L62" s="220"/>
      <c r="M62" s="220"/>
      <c r="N62" s="220"/>
      <c r="O62" s="220"/>
      <c r="P62" s="220"/>
      <c r="Q62" s="220"/>
      <c r="R62" s="220"/>
      <c r="S62" s="220"/>
      <c r="T62" s="220"/>
      <c r="U62" s="220"/>
      <c r="V62" s="220"/>
      <c r="W62" s="220"/>
      <c r="X62" s="220"/>
      <c r="Y62" s="211"/>
      <c r="Z62" s="211"/>
      <c r="AA62" s="211"/>
      <c r="AB62" s="211"/>
      <c r="AC62" s="211"/>
      <c r="AD62" s="211"/>
      <c r="AE62" s="211"/>
      <c r="AF62" s="211"/>
      <c r="AG62" s="211" t="s">
        <v>176</v>
      </c>
      <c r="AH62" s="211">
        <v>0</v>
      </c>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outlineLevel="1" x14ac:dyDescent="0.2">
      <c r="A63" s="218"/>
      <c r="B63" s="219"/>
      <c r="C63" s="252" t="s">
        <v>80</v>
      </c>
      <c r="D63" s="224"/>
      <c r="E63" s="225">
        <v>1</v>
      </c>
      <c r="F63" s="220"/>
      <c r="G63" s="220"/>
      <c r="H63" s="220"/>
      <c r="I63" s="220"/>
      <c r="J63" s="220"/>
      <c r="K63" s="220"/>
      <c r="L63" s="220"/>
      <c r="M63" s="220"/>
      <c r="N63" s="220"/>
      <c r="O63" s="220"/>
      <c r="P63" s="220"/>
      <c r="Q63" s="220"/>
      <c r="R63" s="220"/>
      <c r="S63" s="220"/>
      <c r="T63" s="220"/>
      <c r="U63" s="220"/>
      <c r="V63" s="220"/>
      <c r="W63" s="220"/>
      <c r="X63" s="220"/>
      <c r="Y63" s="211"/>
      <c r="Z63" s="211"/>
      <c r="AA63" s="211"/>
      <c r="AB63" s="211"/>
      <c r="AC63" s="211"/>
      <c r="AD63" s="211"/>
      <c r="AE63" s="211"/>
      <c r="AF63" s="211"/>
      <c r="AG63" s="211" t="s">
        <v>176</v>
      </c>
      <c r="AH63" s="211">
        <v>0</v>
      </c>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row>
    <row r="64" spans="1:60" outlineLevel="1" x14ac:dyDescent="0.2">
      <c r="A64" s="218"/>
      <c r="B64" s="219"/>
      <c r="C64" s="250"/>
      <c r="D64" s="242"/>
      <c r="E64" s="242"/>
      <c r="F64" s="242"/>
      <c r="G64" s="242"/>
      <c r="H64" s="220"/>
      <c r="I64" s="220"/>
      <c r="J64" s="220"/>
      <c r="K64" s="220"/>
      <c r="L64" s="220"/>
      <c r="M64" s="220"/>
      <c r="N64" s="220"/>
      <c r="O64" s="220"/>
      <c r="P64" s="220"/>
      <c r="Q64" s="220"/>
      <c r="R64" s="220"/>
      <c r="S64" s="220"/>
      <c r="T64" s="220"/>
      <c r="U64" s="220"/>
      <c r="V64" s="220"/>
      <c r="W64" s="220"/>
      <c r="X64" s="220"/>
      <c r="Y64" s="211"/>
      <c r="Z64" s="211"/>
      <c r="AA64" s="211"/>
      <c r="AB64" s="211"/>
      <c r="AC64" s="211"/>
      <c r="AD64" s="211"/>
      <c r="AE64" s="211"/>
      <c r="AF64" s="211"/>
      <c r="AG64" s="211" t="s">
        <v>151</v>
      </c>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row>
    <row r="65" spans="1:60" outlineLevel="1" x14ac:dyDescent="0.2">
      <c r="A65" s="233">
        <v>9</v>
      </c>
      <c r="B65" s="234" t="s">
        <v>267</v>
      </c>
      <c r="C65" s="247" t="s">
        <v>268</v>
      </c>
      <c r="D65" s="235" t="s">
        <v>165</v>
      </c>
      <c r="E65" s="236">
        <v>1</v>
      </c>
      <c r="F65" s="237">
        <v>50000</v>
      </c>
      <c r="G65" s="238">
        <f>ROUND(E65*F65,2)</f>
        <v>50000</v>
      </c>
      <c r="H65" s="237">
        <v>0</v>
      </c>
      <c r="I65" s="238">
        <f>ROUND(E65*H65,2)</f>
        <v>0</v>
      </c>
      <c r="J65" s="237">
        <v>50000</v>
      </c>
      <c r="K65" s="238">
        <f>ROUND(E65*J65,2)</f>
        <v>50000</v>
      </c>
      <c r="L65" s="238">
        <v>21</v>
      </c>
      <c r="M65" s="238">
        <f>G65*(1+L65/100)</f>
        <v>60500</v>
      </c>
      <c r="N65" s="238">
        <v>0</v>
      </c>
      <c r="O65" s="238">
        <f>ROUND(E65*N65,2)</f>
        <v>0</v>
      </c>
      <c r="P65" s="238">
        <v>4.1000000000000002E-2</v>
      </c>
      <c r="Q65" s="238">
        <f>ROUND(E65*P65,2)</f>
        <v>0.04</v>
      </c>
      <c r="R65" s="238"/>
      <c r="S65" s="238" t="s">
        <v>154</v>
      </c>
      <c r="T65" s="239" t="s">
        <v>144</v>
      </c>
      <c r="U65" s="220">
        <v>0</v>
      </c>
      <c r="V65" s="220">
        <f>ROUND(E65*U65,2)</f>
        <v>0</v>
      </c>
      <c r="W65" s="220"/>
      <c r="X65" s="220" t="s">
        <v>202</v>
      </c>
      <c r="Y65" s="211"/>
      <c r="Z65" s="211"/>
      <c r="AA65" s="211"/>
      <c r="AB65" s="211"/>
      <c r="AC65" s="211"/>
      <c r="AD65" s="211"/>
      <c r="AE65" s="211"/>
      <c r="AF65" s="211"/>
      <c r="AG65" s="211" t="s">
        <v>265</v>
      </c>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row>
    <row r="66" spans="1:60" outlineLevel="1" x14ac:dyDescent="0.2">
      <c r="A66" s="218"/>
      <c r="B66" s="219"/>
      <c r="C66" s="252" t="s">
        <v>266</v>
      </c>
      <c r="D66" s="224"/>
      <c r="E66" s="225"/>
      <c r="F66" s="220"/>
      <c r="G66" s="220"/>
      <c r="H66" s="220"/>
      <c r="I66" s="220"/>
      <c r="J66" s="220"/>
      <c r="K66" s="220"/>
      <c r="L66" s="220"/>
      <c r="M66" s="220"/>
      <c r="N66" s="220"/>
      <c r="O66" s="220"/>
      <c r="P66" s="220"/>
      <c r="Q66" s="220"/>
      <c r="R66" s="220"/>
      <c r="S66" s="220"/>
      <c r="T66" s="220"/>
      <c r="U66" s="220"/>
      <c r="V66" s="220"/>
      <c r="W66" s="220"/>
      <c r="X66" s="220"/>
      <c r="Y66" s="211"/>
      <c r="Z66" s="211"/>
      <c r="AA66" s="211"/>
      <c r="AB66" s="211"/>
      <c r="AC66" s="211"/>
      <c r="AD66" s="211"/>
      <c r="AE66" s="211"/>
      <c r="AF66" s="211"/>
      <c r="AG66" s="211" t="s">
        <v>176</v>
      </c>
      <c r="AH66" s="211">
        <v>0</v>
      </c>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row>
    <row r="67" spans="1:60" outlineLevel="1" x14ac:dyDescent="0.2">
      <c r="A67" s="218"/>
      <c r="B67" s="219"/>
      <c r="C67" s="252" t="s">
        <v>80</v>
      </c>
      <c r="D67" s="224"/>
      <c r="E67" s="225">
        <v>1</v>
      </c>
      <c r="F67" s="220"/>
      <c r="G67" s="220"/>
      <c r="H67" s="220"/>
      <c r="I67" s="220"/>
      <c r="J67" s="220"/>
      <c r="K67" s="220"/>
      <c r="L67" s="220"/>
      <c r="M67" s="220"/>
      <c r="N67" s="220"/>
      <c r="O67" s="220"/>
      <c r="P67" s="220"/>
      <c r="Q67" s="220"/>
      <c r="R67" s="220"/>
      <c r="S67" s="220"/>
      <c r="T67" s="220"/>
      <c r="U67" s="220"/>
      <c r="V67" s="220"/>
      <c r="W67" s="220"/>
      <c r="X67" s="220"/>
      <c r="Y67" s="211"/>
      <c r="Z67" s="211"/>
      <c r="AA67" s="211"/>
      <c r="AB67" s="211"/>
      <c r="AC67" s="211"/>
      <c r="AD67" s="211"/>
      <c r="AE67" s="211"/>
      <c r="AF67" s="211"/>
      <c r="AG67" s="211" t="s">
        <v>176</v>
      </c>
      <c r="AH67" s="211">
        <v>0</v>
      </c>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row>
    <row r="68" spans="1:60" outlineLevel="1" x14ac:dyDescent="0.2">
      <c r="A68" s="218"/>
      <c r="B68" s="219"/>
      <c r="C68" s="250"/>
      <c r="D68" s="242"/>
      <c r="E68" s="242"/>
      <c r="F68" s="242"/>
      <c r="G68" s="242"/>
      <c r="H68" s="220"/>
      <c r="I68" s="220"/>
      <c r="J68" s="220"/>
      <c r="K68" s="220"/>
      <c r="L68" s="220"/>
      <c r="M68" s="220"/>
      <c r="N68" s="220"/>
      <c r="O68" s="220"/>
      <c r="P68" s="220"/>
      <c r="Q68" s="220"/>
      <c r="R68" s="220"/>
      <c r="S68" s="220"/>
      <c r="T68" s="220"/>
      <c r="U68" s="220"/>
      <c r="V68" s="220"/>
      <c r="W68" s="220"/>
      <c r="X68" s="220"/>
      <c r="Y68" s="211"/>
      <c r="Z68" s="211"/>
      <c r="AA68" s="211"/>
      <c r="AB68" s="211"/>
      <c r="AC68" s="211"/>
      <c r="AD68" s="211"/>
      <c r="AE68" s="211"/>
      <c r="AF68" s="211"/>
      <c r="AG68" s="211" t="s">
        <v>151</v>
      </c>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row>
    <row r="69" spans="1:60" outlineLevel="1" x14ac:dyDescent="0.2">
      <c r="A69" s="233">
        <v>10</v>
      </c>
      <c r="B69" s="234" t="s">
        <v>269</v>
      </c>
      <c r="C69" s="247" t="s">
        <v>270</v>
      </c>
      <c r="D69" s="235" t="s">
        <v>142</v>
      </c>
      <c r="E69" s="236">
        <v>50</v>
      </c>
      <c r="F69" s="237">
        <v>300</v>
      </c>
      <c r="G69" s="238">
        <f>ROUND(E69*F69,2)</f>
        <v>15000</v>
      </c>
      <c r="H69" s="237">
        <v>0</v>
      </c>
      <c r="I69" s="238">
        <f>ROUND(E69*H69,2)</f>
        <v>0</v>
      </c>
      <c r="J69" s="237">
        <v>300</v>
      </c>
      <c r="K69" s="238">
        <f>ROUND(E69*J69,2)</f>
        <v>15000</v>
      </c>
      <c r="L69" s="238">
        <v>21</v>
      </c>
      <c r="M69" s="238">
        <f>G69*(1+L69/100)</f>
        <v>18150</v>
      </c>
      <c r="N69" s="238">
        <v>0</v>
      </c>
      <c r="O69" s="238">
        <f>ROUND(E69*N69,2)</f>
        <v>0</v>
      </c>
      <c r="P69" s="238">
        <v>0</v>
      </c>
      <c r="Q69" s="238">
        <f>ROUND(E69*P69,2)</f>
        <v>0</v>
      </c>
      <c r="R69" s="238"/>
      <c r="S69" s="238" t="s">
        <v>154</v>
      </c>
      <c r="T69" s="239" t="s">
        <v>144</v>
      </c>
      <c r="U69" s="220">
        <v>0</v>
      </c>
      <c r="V69" s="220">
        <f>ROUND(E69*U69,2)</f>
        <v>0</v>
      </c>
      <c r="W69" s="220"/>
      <c r="X69" s="220" t="s">
        <v>202</v>
      </c>
      <c r="Y69" s="211"/>
      <c r="Z69" s="211"/>
      <c r="AA69" s="211"/>
      <c r="AB69" s="211"/>
      <c r="AC69" s="211"/>
      <c r="AD69" s="211"/>
      <c r="AE69" s="211"/>
      <c r="AF69" s="211"/>
      <c r="AG69" s="211" t="s">
        <v>203</v>
      </c>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row>
    <row r="70" spans="1:60" outlineLevel="1" x14ac:dyDescent="0.2">
      <c r="A70" s="218"/>
      <c r="B70" s="219"/>
      <c r="C70" s="253"/>
      <c r="D70" s="244"/>
      <c r="E70" s="244"/>
      <c r="F70" s="244"/>
      <c r="G70" s="244"/>
      <c r="H70" s="220"/>
      <c r="I70" s="220"/>
      <c r="J70" s="220"/>
      <c r="K70" s="220"/>
      <c r="L70" s="220"/>
      <c r="M70" s="220"/>
      <c r="N70" s="220"/>
      <c r="O70" s="220"/>
      <c r="P70" s="220"/>
      <c r="Q70" s="220"/>
      <c r="R70" s="220"/>
      <c r="S70" s="220"/>
      <c r="T70" s="220"/>
      <c r="U70" s="220"/>
      <c r="V70" s="220"/>
      <c r="W70" s="220"/>
      <c r="X70" s="220"/>
      <c r="Y70" s="211"/>
      <c r="Z70" s="211"/>
      <c r="AA70" s="211"/>
      <c r="AB70" s="211"/>
      <c r="AC70" s="211"/>
      <c r="AD70" s="211"/>
      <c r="AE70" s="211"/>
      <c r="AF70" s="211"/>
      <c r="AG70" s="211" t="s">
        <v>151</v>
      </c>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row>
    <row r="71" spans="1:60" outlineLevel="1" x14ac:dyDescent="0.2">
      <c r="A71" s="233">
        <v>11</v>
      </c>
      <c r="B71" s="234" t="s">
        <v>271</v>
      </c>
      <c r="C71" s="247" t="s">
        <v>272</v>
      </c>
      <c r="D71" s="235" t="s">
        <v>142</v>
      </c>
      <c r="E71" s="236">
        <v>50</v>
      </c>
      <c r="F71" s="237">
        <v>300</v>
      </c>
      <c r="G71" s="238">
        <f>ROUND(E71*F71,2)</f>
        <v>15000</v>
      </c>
      <c r="H71" s="237">
        <v>0</v>
      </c>
      <c r="I71" s="238">
        <f>ROUND(E71*H71,2)</f>
        <v>0</v>
      </c>
      <c r="J71" s="237">
        <v>300</v>
      </c>
      <c r="K71" s="238">
        <f>ROUND(E71*J71,2)</f>
        <v>15000</v>
      </c>
      <c r="L71" s="238">
        <v>21</v>
      </c>
      <c r="M71" s="238">
        <f>G71*(1+L71/100)</f>
        <v>18150</v>
      </c>
      <c r="N71" s="238">
        <v>0</v>
      </c>
      <c r="O71" s="238">
        <f>ROUND(E71*N71,2)</f>
        <v>0</v>
      </c>
      <c r="P71" s="238">
        <v>0</v>
      </c>
      <c r="Q71" s="238">
        <f>ROUND(E71*P71,2)</f>
        <v>0</v>
      </c>
      <c r="R71" s="238"/>
      <c r="S71" s="238" t="s">
        <v>154</v>
      </c>
      <c r="T71" s="239" t="s">
        <v>144</v>
      </c>
      <c r="U71" s="220">
        <v>0</v>
      </c>
      <c r="V71" s="220">
        <f>ROUND(E71*U71,2)</f>
        <v>0</v>
      </c>
      <c r="W71" s="220"/>
      <c r="X71" s="220" t="s">
        <v>202</v>
      </c>
      <c r="Y71" s="211"/>
      <c r="Z71" s="211"/>
      <c r="AA71" s="211"/>
      <c r="AB71" s="211"/>
      <c r="AC71" s="211"/>
      <c r="AD71" s="211"/>
      <c r="AE71" s="211"/>
      <c r="AF71" s="211"/>
      <c r="AG71" s="211" t="s">
        <v>203</v>
      </c>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row>
    <row r="72" spans="1:60" outlineLevel="1" x14ac:dyDescent="0.2">
      <c r="A72" s="218"/>
      <c r="B72" s="219"/>
      <c r="C72" s="253"/>
      <c r="D72" s="244"/>
      <c r="E72" s="244"/>
      <c r="F72" s="244"/>
      <c r="G72" s="244"/>
      <c r="H72" s="220"/>
      <c r="I72" s="220"/>
      <c r="J72" s="220"/>
      <c r="K72" s="220"/>
      <c r="L72" s="220"/>
      <c r="M72" s="220"/>
      <c r="N72" s="220"/>
      <c r="O72" s="220"/>
      <c r="P72" s="220"/>
      <c r="Q72" s="220"/>
      <c r="R72" s="220"/>
      <c r="S72" s="220"/>
      <c r="T72" s="220"/>
      <c r="U72" s="220"/>
      <c r="V72" s="220"/>
      <c r="W72" s="220"/>
      <c r="X72" s="220"/>
      <c r="Y72" s="211"/>
      <c r="Z72" s="211"/>
      <c r="AA72" s="211"/>
      <c r="AB72" s="211"/>
      <c r="AC72" s="211"/>
      <c r="AD72" s="211"/>
      <c r="AE72" s="211"/>
      <c r="AF72" s="211"/>
      <c r="AG72" s="211" t="s">
        <v>151</v>
      </c>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row>
    <row r="73" spans="1:60" outlineLevel="1" x14ac:dyDescent="0.2">
      <c r="A73" s="233">
        <v>12</v>
      </c>
      <c r="B73" s="234" t="s">
        <v>273</v>
      </c>
      <c r="C73" s="247" t="s">
        <v>274</v>
      </c>
      <c r="D73" s="235" t="s">
        <v>142</v>
      </c>
      <c r="E73" s="236">
        <v>100</v>
      </c>
      <c r="F73" s="237">
        <v>101.2</v>
      </c>
      <c r="G73" s="238">
        <f>ROUND(E73*F73,2)</f>
        <v>10120</v>
      </c>
      <c r="H73" s="237">
        <v>0</v>
      </c>
      <c r="I73" s="238">
        <f>ROUND(E73*H73,2)</f>
        <v>0</v>
      </c>
      <c r="J73" s="237">
        <v>101.2</v>
      </c>
      <c r="K73" s="238">
        <f>ROUND(E73*J73,2)</f>
        <v>10120</v>
      </c>
      <c r="L73" s="238">
        <v>21</v>
      </c>
      <c r="M73" s="238">
        <f>G73*(1+L73/100)</f>
        <v>12245.199999999999</v>
      </c>
      <c r="N73" s="238">
        <v>0</v>
      </c>
      <c r="O73" s="238">
        <f>ROUND(E73*N73,2)</f>
        <v>0</v>
      </c>
      <c r="P73" s="238">
        <v>0</v>
      </c>
      <c r="Q73" s="238">
        <f>ROUND(E73*P73,2)</f>
        <v>0</v>
      </c>
      <c r="R73" s="238"/>
      <c r="S73" s="238" t="s">
        <v>154</v>
      </c>
      <c r="T73" s="239" t="s">
        <v>144</v>
      </c>
      <c r="U73" s="220">
        <v>2.4E-2</v>
      </c>
      <c r="V73" s="220">
        <f>ROUND(E73*U73,2)</f>
        <v>2.4</v>
      </c>
      <c r="W73" s="220"/>
      <c r="X73" s="220" t="s">
        <v>202</v>
      </c>
      <c r="Y73" s="211"/>
      <c r="Z73" s="211"/>
      <c r="AA73" s="211"/>
      <c r="AB73" s="211"/>
      <c r="AC73" s="211"/>
      <c r="AD73" s="211"/>
      <c r="AE73" s="211"/>
      <c r="AF73" s="211"/>
      <c r="AG73" s="211" t="s">
        <v>203</v>
      </c>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row>
    <row r="74" spans="1:60" outlineLevel="1" x14ac:dyDescent="0.2">
      <c r="A74" s="218"/>
      <c r="B74" s="219"/>
      <c r="C74" s="253"/>
      <c r="D74" s="244"/>
      <c r="E74" s="244"/>
      <c r="F74" s="244"/>
      <c r="G74" s="244"/>
      <c r="H74" s="220"/>
      <c r="I74" s="220"/>
      <c r="J74" s="220"/>
      <c r="K74" s="220"/>
      <c r="L74" s="220"/>
      <c r="M74" s="220"/>
      <c r="N74" s="220"/>
      <c r="O74" s="220"/>
      <c r="P74" s="220"/>
      <c r="Q74" s="220"/>
      <c r="R74" s="220"/>
      <c r="S74" s="220"/>
      <c r="T74" s="220"/>
      <c r="U74" s="220"/>
      <c r="V74" s="220"/>
      <c r="W74" s="220"/>
      <c r="X74" s="220"/>
      <c r="Y74" s="211"/>
      <c r="Z74" s="211"/>
      <c r="AA74" s="211"/>
      <c r="AB74" s="211"/>
      <c r="AC74" s="211"/>
      <c r="AD74" s="211"/>
      <c r="AE74" s="211"/>
      <c r="AF74" s="211"/>
      <c r="AG74" s="211" t="s">
        <v>151</v>
      </c>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row>
    <row r="75" spans="1:60" x14ac:dyDescent="0.2">
      <c r="A75" s="227" t="s">
        <v>138</v>
      </c>
      <c r="B75" s="228" t="s">
        <v>96</v>
      </c>
      <c r="C75" s="246" t="s">
        <v>97</v>
      </c>
      <c r="D75" s="229"/>
      <c r="E75" s="230"/>
      <c r="F75" s="231"/>
      <c r="G75" s="231">
        <f>SUMIF(AG76:AG87,"&lt;&gt;NOR",G76:G87)</f>
        <v>159129.13</v>
      </c>
      <c r="H75" s="231"/>
      <c r="I75" s="231">
        <f>SUM(I76:I87)</f>
        <v>4325.8500000000004</v>
      </c>
      <c r="J75" s="231"/>
      <c r="K75" s="231">
        <f>SUM(K76:K87)</f>
        <v>154803.28</v>
      </c>
      <c r="L75" s="231"/>
      <c r="M75" s="231">
        <f>SUM(M76:M87)</f>
        <v>192546.24730000002</v>
      </c>
      <c r="N75" s="231"/>
      <c r="O75" s="231">
        <f>SUM(O76:O87)</f>
        <v>0.47</v>
      </c>
      <c r="P75" s="231"/>
      <c r="Q75" s="231">
        <f>SUM(Q76:Q87)</f>
        <v>162.46</v>
      </c>
      <c r="R75" s="231"/>
      <c r="S75" s="231"/>
      <c r="T75" s="232"/>
      <c r="U75" s="226"/>
      <c r="V75" s="226">
        <f>SUM(V76:V87)</f>
        <v>276.25</v>
      </c>
      <c r="W75" s="226"/>
      <c r="X75" s="226"/>
      <c r="AG75" t="s">
        <v>139</v>
      </c>
    </row>
    <row r="76" spans="1:60" ht="33.75" outlineLevel="1" x14ac:dyDescent="0.2">
      <c r="A76" s="233">
        <v>13</v>
      </c>
      <c r="B76" s="234" t="s">
        <v>334</v>
      </c>
      <c r="C76" s="247" t="s">
        <v>335</v>
      </c>
      <c r="D76" s="235" t="s">
        <v>245</v>
      </c>
      <c r="E76" s="236">
        <v>627.84500000000003</v>
      </c>
      <c r="F76" s="237">
        <v>218.5</v>
      </c>
      <c r="G76" s="238">
        <f>ROUND(E76*F76,2)</f>
        <v>137184.13</v>
      </c>
      <c r="H76" s="237">
        <v>6.89</v>
      </c>
      <c r="I76" s="238">
        <f>ROUND(E76*H76,2)</f>
        <v>4325.8500000000004</v>
      </c>
      <c r="J76" s="237">
        <v>211.61</v>
      </c>
      <c r="K76" s="238">
        <f>ROUND(E76*J76,2)</f>
        <v>132858.28</v>
      </c>
      <c r="L76" s="238">
        <v>21</v>
      </c>
      <c r="M76" s="238">
        <f>G76*(1+L76/100)</f>
        <v>165992.79730000001</v>
      </c>
      <c r="N76" s="238">
        <v>7.5000000000000002E-4</v>
      </c>
      <c r="O76" s="238">
        <f>ROUND(E76*N76,2)</f>
        <v>0.47</v>
      </c>
      <c r="P76" s="238">
        <v>0.25</v>
      </c>
      <c r="Q76" s="238">
        <f>ROUND(E76*P76,2)</f>
        <v>156.96</v>
      </c>
      <c r="R76" s="238" t="s">
        <v>277</v>
      </c>
      <c r="S76" s="238" t="s">
        <v>143</v>
      </c>
      <c r="T76" s="239" t="s">
        <v>225</v>
      </c>
      <c r="U76" s="220">
        <v>0.44</v>
      </c>
      <c r="V76" s="220">
        <f>ROUND(E76*U76,2)</f>
        <v>276.25</v>
      </c>
      <c r="W76" s="220"/>
      <c r="X76" s="220" t="s">
        <v>202</v>
      </c>
      <c r="Y76" s="211"/>
      <c r="Z76" s="211"/>
      <c r="AA76" s="211"/>
      <c r="AB76" s="211"/>
      <c r="AC76" s="211"/>
      <c r="AD76" s="211"/>
      <c r="AE76" s="211"/>
      <c r="AF76" s="211"/>
      <c r="AG76" s="211" t="s">
        <v>203</v>
      </c>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row>
    <row r="77" spans="1:60" outlineLevel="1" x14ac:dyDescent="0.2">
      <c r="A77" s="218"/>
      <c r="B77" s="219"/>
      <c r="C77" s="251" t="s">
        <v>279</v>
      </c>
      <c r="D77" s="243"/>
      <c r="E77" s="243"/>
      <c r="F77" s="243"/>
      <c r="G77" s="243"/>
      <c r="H77" s="220"/>
      <c r="I77" s="220"/>
      <c r="J77" s="220"/>
      <c r="K77" s="220"/>
      <c r="L77" s="220"/>
      <c r="M77" s="220"/>
      <c r="N77" s="220"/>
      <c r="O77" s="220"/>
      <c r="P77" s="220"/>
      <c r="Q77" s="220"/>
      <c r="R77" s="220"/>
      <c r="S77" s="220"/>
      <c r="T77" s="220"/>
      <c r="U77" s="220"/>
      <c r="V77" s="220"/>
      <c r="W77" s="220"/>
      <c r="X77" s="220"/>
      <c r="Y77" s="211"/>
      <c r="Z77" s="211"/>
      <c r="AA77" s="211"/>
      <c r="AB77" s="211"/>
      <c r="AC77" s="211"/>
      <c r="AD77" s="211"/>
      <c r="AE77" s="211"/>
      <c r="AF77" s="211"/>
      <c r="AG77" s="211" t="s">
        <v>148</v>
      </c>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row>
    <row r="78" spans="1:60" ht="22.5" outlineLevel="1" x14ac:dyDescent="0.2">
      <c r="A78" s="218"/>
      <c r="B78" s="219"/>
      <c r="C78" s="249" t="s">
        <v>347</v>
      </c>
      <c r="D78" s="241"/>
      <c r="E78" s="241"/>
      <c r="F78" s="241"/>
      <c r="G78" s="241"/>
      <c r="H78" s="220"/>
      <c r="I78" s="220"/>
      <c r="J78" s="220"/>
      <c r="K78" s="220"/>
      <c r="L78" s="220"/>
      <c r="M78" s="220"/>
      <c r="N78" s="220"/>
      <c r="O78" s="220"/>
      <c r="P78" s="220"/>
      <c r="Q78" s="220"/>
      <c r="R78" s="220"/>
      <c r="S78" s="220"/>
      <c r="T78" s="220"/>
      <c r="U78" s="220"/>
      <c r="V78" s="220"/>
      <c r="W78" s="220"/>
      <c r="X78" s="220"/>
      <c r="Y78" s="211"/>
      <c r="Z78" s="211"/>
      <c r="AA78" s="211"/>
      <c r="AB78" s="211"/>
      <c r="AC78" s="211"/>
      <c r="AD78" s="211"/>
      <c r="AE78" s="211"/>
      <c r="AF78" s="211"/>
      <c r="AG78" s="211" t="s">
        <v>148</v>
      </c>
      <c r="AH78" s="211"/>
      <c r="AI78" s="211"/>
      <c r="AJ78" s="211"/>
      <c r="AK78" s="211"/>
      <c r="AL78" s="211"/>
      <c r="AM78" s="211"/>
      <c r="AN78" s="211"/>
      <c r="AO78" s="211"/>
      <c r="AP78" s="211"/>
      <c r="AQ78" s="211"/>
      <c r="AR78" s="211"/>
      <c r="AS78" s="211"/>
      <c r="AT78" s="211"/>
      <c r="AU78" s="211"/>
      <c r="AV78" s="211"/>
      <c r="AW78" s="211"/>
      <c r="AX78" s="211"/>
      <c r="AY78" s="211"/>
      <c r="AZ78" s="211"/>
      <c r="BA78" s="240" t="str">
        <f>C78</f>
        <v>Před samotnou demolicí dojde nejdříve k úplnému vyklizení stavby a k odstranění veškerých výplní otvorů, podlahových krytin a domovních rozvodů elektřiny, klempířských výrobků okapů a svodů.</v>
      </c>
      <c r="BB78" s="211"/>
      <c r="BC78" s="211"/>
      <c r="BD78" s="211"/>
      <c r="BE78" s="211"/>
      <c r="BF78" s="211"/>
      <c r="BG78" s="211"/>
      <c r="BH78" s="211"/>
    </row>
    <row r="79" spans="1:60" ht="67.5" outlineLevel="1" x14ac:dyDescent="0.2">
      <c r="A79" s="218"/>
      <c r="B79" s="219"/>
      <c r="C79" s="249" t="s">
        <v>336</v>
      </c>
      <c r="D79" s="241"/>
      <c r="E79" s="241"/>
      <c r="F79" s="241"/>
      <c r="G79" s="241"/>
      <c r="H79" s="220"/>
      <c r="I79" s="220"/>
      <c r="J79" s="220"/>
      <c r="K79" s="220"/>
      <c r="L79" s="220"/>
      <c r="M79" s="220"/>
      <c r="N79" s="220"/>
      <c r="O79" s="220"/>
      <c r="P79" s="220"/>
      <c r="Q79" s="220"/>
      <c r="R79" s="220"/>
      <c r="S79" s="220"/>
      <c r="T79" s="220"/>
      <c r="U79" s="220"/>
      <c r="V79" s="220"/>
      <c r="W79" s="220"/>
      <c r="X79" s="220"/>
      <c r="Y79" s="211"/>
      <c r="Z79" s="211"/>
      <c r="AA79" s="211"/>
      <c r="AB79" s="211"/>
      <c r="AC79" s="211"/>
      <c r="AD79" s="211"/>
      <c r="AE79" s="211"/>
      <c r="AF79" s="211"/>
      <c r="AG79" s="211" t="s">
        <v>148</v>
      </c>
      <c r="AH79" s="211"/>
      <c r="AI79" s="211"/>
      <c r="AJ79" s="211"/>
      <c r="AK79" s="211"/>
      <c r="AL79" s="211"/>
      <c r="AM79" s="211"/>
      <c r="AN79" s="211"/>
      <c r="AO79" s="211"/>
      <c r="AP79" s="211"/>
      <c r="AQ79" s="211"/>
      <c r="AR79" s="211"/>
      <c r="AS79" s="211"/>
      <c r="AT79" s="211"/>
      <c r="AU79" s="211"/>
      <c r="AV79" s="211"/>
      <c r="AW79" s="211"/>
      <c r="AX79" s="211"/>
      <c r="AY79" s="211"/>
      <c r="AZ79" s="211"/>
      <c r="BA79" s="240" t="str">
        <f>C79</f>
        <v xml:space="preserve"> Demolice bude prováděna postupným rozebíráním shora. Samostatně bude nejprve sejmuta střešní krytina, kterou tvoří asfaltový pás IPA, vícekrát opravovaný a vrstvený. Bude demontována konstrukce střechy: betonová mazanina, trapézové plechy, ocelová konstrukce střechy. Následovat bude bourání stěn. Po odvezení suti bude vybourána betonová podlaha a betonové základové pasy a patky stavby. Upozornění: V blízkosti stavby vily (k zachování) je třeba postupovat zvláště obezřetně. Vzhledem k vile je třeba v případě střechy, stropu a nosných svislých konstrukcí ověřit možnou provázanost konstrukcí přístavby s konstrukcí vily. Jednotlivé prvky mohou být do vily taktéž pásově či bodově kotveny.</v>
      </c>
      <c r="BB79" s="211"/>
      <c r="BC79" s="211"/>
      <c r="BD79" s="211"/>
      <c r="BE79" s="211"/>
      <c r="BF79" s="211"/>
      <c r="BG79" s="211"/>
      <c r="BH79" s="211"/>
    </row>
    <row r="80" spans="1:60" outlineLevel="1" x14ac:dyDescent="0.2">
      <c r="A80" s="218"/>
      <c r="B80" s="219"/>
      <c r="C80" s="252" t="s">
        <v>337</v>
      </c>
      <c r="D80" s="224"/>
      <c r="E80" s="225"/>
      <c r="F80" s="220"/>
      <c r="G80" s="220"/>
      <c r="H80" s="220"/>
      <c r="I80" s="220"/>
      <c r="J80" s="220"/>
      <c r="K80" s="220"/>
      <c r="L80" s="220"/>
      <c r="M80" s="220"/>
      <c r="N80" s="220"/>
      <c r="O80" s="220"/>
      <c r="P80" s="220"/>
      <c r="Q80" s="220"/>
      <c r="R80" s="220"/>
      <c r="S80" s="220"/>
      <c r="T80" s="220"/>
      <c r="U80" s="220"/>
      <c r="V80" s="220"/>
      <c r="W80" s="220"/>
      <c r="X80" s="220"/>
      <c r="Y80" s="211"/>
      <c r="Z80" s="211"/>
      <c r="AA80" s="211"/>
      <c r="AB80" s="211"/>
      <c r="AC80" s="211"/>
      <c r="AD80" s="211"/>
      <c r="AE80" s="211"/>
      <c r="AF80" s="211"/>
      <c r="AG80" s="211" t="s">
        <v>176</v>
      </c>
      <c r="AH80" s="211">
        <v>0</v>
      </c>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row>
    <row r="81" spans="1:60" outlineLevel="1" x14ac:dyDescent="0.2">
      <c r="A81" s="218"/>
      <c r="B81" s="219"/>
      <c r="C81" s="252" t="s">
        <v>338</v>
      </c>
      <c r="D81" s="224"/>
      <c r="E81" s="225">
        <v>627.84500000000003</v>
      </c>
      <c r="F81" s="220"/>
      <c r="G81" s="220"/>
      <c r="H81" s="220"/>
      <c r="I81" s="220"/>
      <c r="J81" s="220"/>
      <c r="K81" s="220"/>
      <c r="L81" s="220"/>
      <c r="M81" s="220"/>
      <c r="N81" s="220"/>
      <c r="O81" s="220"/>
      <c r="P81" s="220"/>
      <c r="Q81" s="220"/>
      <c r="R81" s="220"/>
      <c r="S81" s="220"/>
      <c r="T81" s="220"/>
      <c r="U81" s="220"/>
      <c r="V81" s="220"/>
      <c r="W81" s="220"/>
      <c r="X81" s="220"/>
      <c r="Y81" s="211"/>
      <c r="Z81" s="211"/>
      <c r="AA81" s="211"/>
      <c r="AB81" s="211"/>
      <c r="AC81" s="211"/>
      <c r="AD81" s="211"/>
      <c r="AE81" s="211"/>
      <c r="AF81" s="211"/>
      <c r="AG81" s="211" t="s">
        <v>176</v>
      </c>
      <c r="AH81" s="211">
        <v>0</v>
      </c>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row>
    <row r="82" spans="1:60" outlineLevel="1" x14ac:dyDescent="0.2">
      <c r="A82" s="218"/>
      <c r="B82" s="219"/>
      <c r="C82" s="250"/>
      <c r="D82" s="242"/>
      <c r="E82" s="242"/>
      <c r="F82" s="242"/>
      <c r="G82" s="242"/>
      <c r="H82" s="220"/>
      <c r="I82" s="220"/>
      <c r="J82" s="220"/>
      <c r="K82" s="220"/>
      <c r="L82" s="220"/>
      <c r="M82" s="220"/>
      <c r="N82" s="220"/>
      <c r="O82" s="220"/>
      <c r="P82" s="220"/>
      <c r="Q82" s="220"/>
      <c r="R82" s="220"/>
      <c r="S82" s="220"/>
      <c r="T82" s="220"/>
      <c r="U82" s="220"/>
      <c r="V82" s="220"/>
      <c r="W82" s="220"/>
      <c r="X82" s="220"/>
      <c r="Y82" s="211"/>
      <c r="Z82" s="211"/>
      <c r="AA82" s="211"/>
      <c r="AB82" s="211"/>
      <c r="AC82" s="211"/>
      <c r="AD82" s="211"/>
      <c r="AE82" s="211"/>
      <c r="AF82" s="211"/>
      <c r="AG82" s="211" t="s">
        <v>151</v>
      </c>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row>
    <row r="83" spans="1:60" outlineLevel="1" x14ac:dyDescent="0.2">
      <c r="A83" s="233">
        <v>14</v>
      </c>
      <c r="B83" s="234" t="s">
        <v>283</v>
      </c>
      <c r="C83" s="247" t="s">
        <v>284</v>
      </c>
      <c r="D83" s="235" t="s">
        <v>285</v>
      </c>
      <c r="E83" s="236">
        <v>5.5</v>
      </c>
      <c r="F83" s="237">
        <v>3990</v>
      </c>
      <c r="G83" s="238">
        <f>ROUND(E83*F83,2)</f>
        <v>21945</v>
      </c>
      <c r="H83" s="237">
        <v>0</v>
      </c>
      <c r="I83" s="238">
        <f>ROUND(E83*H83,2)</f>
        <v>0</v>
      </c>
      <c r="J83" s="237">
        <v>3990</v>
      </c>
      <c r="K83" s="238">
        <f>ROUND(E83*J83,2)</f>
        <v>21945</v>
      </c>
      <c r="L83" s="238">
        <v>21</v>
      </c>
      <c r="M83" s="238">
        <f>G83*(1+L83/100)</f>
        <v>26553.45</v>
      </c>
      <c r="N83" s="238">
        <v>0</v>
      </c>
      <c r="O83" s="238">
        <f>ROUND(E83*N83,2)</f>
        <v>0</v>
      </c>
      <c r="P83" s="238">
        <v>1</v>
      </c>
      <c r="Q83" s="238">
        <f>ROUND(E83*P83,2)</f>
        <v>5.5</v>
      </c>
      <c r="R83" s="238"/>
      <c r="S83" s="238" t="s">
        <v>154</v>
      </c>
      <c r="T83" s="239" t="s">
        <v>144</v>
      </c>
      <c r="U83" s="220">
        <v>0</v>
      </c>
      <c r="V83" s="220">
        <f>ROUND(E83*U83,2)</f>
        <v>0</v>
      </c>
      <c r="W83" s="220"/>
      <c r="X83" s="220" t="s">
        <v>202</v>
      </c>
      <c r="Y83" s="211"/>
      <c r="Z83" s="211"/>
      <c r="AA83" s="211"/>
      <c r="AB83" s="211"/>
      <c r="AC83" s="211"/>
      <c r="AD83" s="211"/>
      <c r="AE83" s="211"/>
      <c r="AF83" s="211"/>
      <c r="AG83" s="211" t="s">
        <v>203</v>
      </c>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row>
    <row r="84" spans="1:60" outlineLevel="1" x14ac:dyDescent="0.2">
      <c r="A84" s="218"/>
      <c r="B84" s="219"/>
      <c r="C84" s="252" t="s">
        <v>339</v>
      </c>
      <c r="D84" s="224"/>
      <c r="E84" s="225"/>
      <c r="F84" s="220"/>
      <c r="G84" s="220"/>
      <c r="H84" s="220"/>
      <c r="I84" s="220"/>
      <c r="J84" s="220"/>
      <c r="K84" s="220"/>
      <c r="L84" s="220"/>
      <c r="M84" s="220"/>
      <c r="N84" s="220"/>
      <c r="O84" s="220"/>
      <c r="P84" s="220"/>
      <c r="Q84" s="220"/>
      <c r="R84" s="220"/>
      <c r="S84" s="220"/>
      <c r="T84" s="220"/>
      <c r="U84" s="220"/>
      <c r="V84" s="220"/>
      <c r="W84" s="220"/>
      <c r="X84" s="220"/>
      <c r="Y84" s="211"/>
      <c r="Z84" s="211"/>
      <c r="AA84" s="211"/>
      <c r="AB84" s="211"/>
      <c r="AC84" s="211"/>
      <c r="AD84" s="211"/>
      <c r="AE84" s="211"/>
      <c r="AF84" s="211"/>
      <c r="AG84" s="211" t="s">
        <v>176</v>
      </c>
      <c r="AH84" s="211">
        <v>0</v>
      </c>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row>
    <row r="85" spans="1:60" outlineLevel="1" x14ac:dyDescent="0.2">
      <c r="A85" s="218"/>
      <c r="B85" s="219"/>
      <c r="C85" s="252" t="s">
        <v>340</v>
      </c>
      <c r="D85" s="224"/>
      <c r="E85" s="225"/>
      <c r="F85" s="220"/>
      <c r="G85" s="220"/>
      <c r="H85" s="220"/>
      <c r="I85" s="220"/>
      <c r="J85" s="220"/>
      <c r="K85" s="220"/>
      <c r="L85" s="220"/>
      <c r="M85" s="220"/>
      <c r="N85" s="220"/>
      <c r="O85" s="220"/>
      <c r="P85" s="220"/>
      <c r="Q85" s="220"/>
      <c r="R85" s="220"/>
      <c r="S85" s="220"/>
      <c r="T85" s="220"/>
      <c r="U85" s="220"/>
      <c r="V85" s="220"/>
      <c r="W85" s="220"/>
      <c r="X85" s="220"/>
      <c r="Y85" s="211"/>
      <c r="Z85" s="211"/>
      <c r="AA85" s="211"/>
      <c r="AB85" s="211"/>
      <c r="AC85" s="211"/>
      <c r="AD85" s="211"/>
      <c r="AE85" s="211"/>
      <c r="AF85" s="211"/>
      <c r="AG85" s="211" t="s">
        <v>176</v>
      </c>
      <c r="AH85" s="211">
        <v>0</v>
      </c>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row>
    <row r="86" spans="1:60" outlineLevel="1" x14ac:dyDescent="0.2">
      <c r="A86" s="218"/>
      <c r="B86" s="219"/>
      <c r="C86" s="252" t="s">
        <v>341</v>
      </c>
      <c r="D86" s="224"/>
      <c r="E86" s="225">
        <v>5.5</v>
      </c>
      <c r="F86" s="220"/>
      <c r="G86" s="220"/>
      <c r="H86" s="220"/>
      <c r="I86" s="220"/>
      <c r="J86" s="220"/>
      <c r="K86" s="220"/>
      <c r="L86" s="220"/>
      <c r="M86" s="220"/>
      <c r="N86" s="220"/>
      <c r="O86" s="220"/>
      <c r="P86" s="220"/>
      <c r="Q86" s="220"/>
      <c r="R86" s="220"/>
      <c r="S86" s="220"/>
      <c r="T86" s="220"/>
      <c r="U86" s="220"/>
      <c r="V86" s="220"/>
      <c r="W86" s="220"/>
      <c r="X86" s="220"/>
      <c r="Y86" s="211"/>
      <c r="Z86" s="211"/>
      <c r="AA86" s="211"/>
      <c r="AB86" s="211"/>
      <c r="AC86" s="211"/>
      <c r="AD86" s="211"/>
      <c r="AE86" s="211"/>
      <c r="AF86" s="211"/>
      <c r="AG86" s="211" t="s">
        <v>176</v>
      </c>
      <c r="AH86" s="211">
        <v>0</v>
      </c>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row>
    <row r="87" spans="1:60" outlineLevel="1" x14ac:dyDescent="0.2">
      <c r="A87" s="218"/>
      <c r="B87" s="219"/>
      <c r="C87" s="250"/>
      <c r="D87" s="242"/>
      <c r="E87" s="242"/>
      <c r="F87" s="242"/>
      <c r="G87" s="242"/>
      <c r="H87" s="220"/>
      <c r="I87" s="220"/>
      <c r="J87" s="220"/>
      <c r="K87" s="220"/>
      <c r="L87" s="220"/>
      <c r="M87" s="220"/>
      <c r="N87" s="220"/>
      <c r="O87" s="220"/>
      <c r="P87" s="220"/>
      <c r="Q87" s="220"/>
      <c r="R87" s="220"/>
      <c r="S87" s="220"/>
      <c r="T87" s="220"/>
      <c r="U87" s="220"/>
      <c r="V87" s="220"/>
      <c r="W87" s="220"/>
      <c r="X87" s="220"/>
      <c r="Y87" s="211"/>
      <c r="Z87" s="211"/>
      <c r="AA87" s="211"/>
      <c r="AB87" s="211"/>
      <c r="AC87" s="211"/>
      <c r="AD87" s="211"/>
      <c r="AE87" s="211"/>
      <c r="AF87" s="211"/>
      <c r="AG87" s="211" t="s">
        <v>151</v>
      </c>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row>
    <row r="88" spans="1:60" x14ac:dyDescent="0.2">
      <c r="A88" s="227" t="s">
        <v>138</v>
      </c>
      <c r="B88" s="228" t="s">
        <v>98</v>
      </c>
      <c r="C88" s="246" t="s">
        <v>99</v>
      </c>
      <c r="D88" s="229"/>
      <c r="E88" s="230"/>
      <c r="F88" s="231"/>
      <c r="G88" s="231">
        <f>SUMIF(AG89:AG94,"&lt;&gt;NOR",G89:G94)</f>
        <v>172.11</v>
      </c>
      <c r="H88" s="231"/>
      <c r="I88" s="231">
        <f>SUM(I89:I94)</f>
        <v>0</v>
      </c>
      <c r="J88" s="231"/>
      <c r="K88" s="231">
        <f>SUM(K89:K94)</f>
        <v>172.11</v>
      </c>
      <c r="L88" s="231"/>
      <c r="M88" s="231">
        <f>SUM(M89:M94)</f>
        <v>208.25310000000002</v>
      </c>
      <c r="N88" s="231"/>
      <c r="O88" s="231">
        <f>SUM(O89:O94)</f>
        <v>0</v>
      </c>
      <c r="P88" s="231"/>
      <c r="Q88" s="231">
        <f>SUM(Q89:Q94)</f>
        <v>0</v>
      </c>
      <c r="R88" s="231"/>
      <c r="S88" s="231"/>
      <c r="T88" s="232"/>
      <c r="U88" s="226"/>
      <c r="V88" s="226">
        <f>SUM(V89:V94)</f>
        <v>0.44</v>
      </c>
      <c r="W88" s="226"/>
      <c r="X88" s="226"/>
      <c r="AG88" t="s">
        <v>139</v>
      </c>
    </row>
    <row r="89" spans="1:60" ht="33.75" outlineLevel="1" x14ac:dyDescent="0.2">
      <c r="A89" s="233">
        <v>15</v>
      </c>
      <c r="B89" s="234" t="s">
        <v>289</v>
      </c>
      <c r="C89" s="247" t="s">
        <v>290</v>
      </c>
      <c r="D89" s="235" t="s">
        <v>285</v>
      </c>
      <c r="E89" s="236">
        <v>0.47088000000000002</v>
      </c>
      <c r="F89" s="237">
        <v>365.5</v>
      </c>
      <c r="G89" s="238">
        <f>ROUND(E89*F89,2)</f>
        <v>172.11</v>
      </c>
      <c r="H89" s="237">
        <v>0</v>
      </c>
      <c r="I89" s="238">
        <f>ROUND(E89*H89,2)</f>
        <v>0</v>
      </c>
      <c r="J89" s="237">
        <v>365.5</v>
      </c>
      <c r="K89" s="238">
        <f>ROUND(E89*J89,2)</f>
        <v>172.11</v>
      </c>
      <c r="L89" s="238">
        <v>21</v>
      </c>
      <c r="M89" s="238">
        <f>G89*(1+L89/100)</f>
        <v>208.25310000000002</v>
      </c>
      <c r="N89" s="238">
        <v>0</v>
      </c>
      <c r="O89" s="238">
        <f>ROUND(E89*N89,2)</f>
        <v>0</v>
      </c>
      <c r="P89" s="238">
        <v>0</v>
      </c>
      <c r="Q89" s="238">
        <f>ROUND(E89*P89,2)</f>
        <v>0</v>
      </c>
      <c r="R89" s="238" t="s">
        <v>291</v>
      </c>
      <c r="S89" s="238" t="s">
        <v>143</v>
      </c>
      <c r="T89" s="239" t="s">
        <v>225</v>
      </c>
      <c r="U89" s="220">
        <v>0.94</v>
      </c>
      <c r="V89" s="220">
        <f>ROUND(E89*U89,2)</f>
        <v>0.44</v>
      </c>
      <c r="W89" s="220"/>
      <c r="X89" s="220" t="s">
        <v>292</v>
      </c>
      <c r="Y89" s="211"/>
      <c r="Z89" s="211"/>
      <c r="AA89" s="211"/>
      <c r="AB89" s="211"/>
      <c r="AC89" s="211"/>
      <c r="AD89" s="211"/>
      <c r="AE89" s="211"/>
      <c r="AF89" s="211"/>
      <c r="AG89" s="211" t="s">
        <v>293</v>
      </c>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row>
    <row r="90" spans="1:60" outlineLevel="1" x14ac:dyDescent="0.2">
      <c r="A90" s="218"/>
      <c r="B90" s="219"/>
      <c r="C90" s="259" t="s">
        <v>294</v>
      </c>
      <c r="D90" s="258"/>
      <c r="E90" s="258"/>
      <c r="F90" s="258"/>
      <c r="G90" s="258"/>
      <c r="H90" s="220"/>
      <c r="I90" s="220"/>
      <c r="J90" s="220"/>
      <c r="K90" s="220"/>
      <c r="L90" s="220"/>
      <c r="M90" s="220"/>
      <c r="N90" s="220"/>
      <c r="O90" s="220"/>
      <c r="P90" s="220"/>
      <c r="Q90" s="220"/>
      <c r="R90" s="220"/>
      <c r="S90" s="220"/>
      <c r="T90" s="220"/>
      <c r="U90" s="220"/>
      <c r="V90" s="220"/>
      <c r="W90" s="220"/>
      <c r="X90" s="220"/>
      <c r="Y90" s="211"/>
      <c r="Z90" s="211"/>
      <c r="AA90" s="211"/>
      <c r="AB90" s="211"/>
      <c r="AC90" s="211"/>
      <c r="AD90" s="211"/>
      <c r="AE90" s="211"/>
      <c r="AF90" s="211"/>
      <c r="AG90" s="211" t="s">
        <v>227</v>
      </c>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row>
    <row r="91" spans="1:60" outlineLevel="1" x14ac:dyDescent="0.2">
      <c r="A91" s="218"/>
      <c r="B91" s="219"/>
      <c r="C91" s="252" t="s">
        <v>295</v>
      </c>
      <c r="D91" s="224"/>
      <c r="E91" s="225"/>
      <c r="F91" s="220"/>
      <c r="G91" s="220"/>
      <c r="H91" s="220"/>
      <c r="I91" s="220"/>
      <c r="J91" s="220"/>
      <c r="K91" s="220"/>
      <c r="L91" s="220"/>
      <c r="M91" s="220"/>
      <c r="N91" s="220"/>
      <c r="O91" s="220"/>
      <c r="P91" s="220"/>
      <c r="Q91" s="220"/>
      <c r="R91" s="220"/>
      <c r="S91" s="220"/>
      <c r="T91" s="220"/>
      <c r="U91" s="220"/>
      <c r="V91" s="220"/>
      <c r="W91" s="220"/>
      <c r="X91" s="220"/>
      <c r="Y91" s="211"/>
      <c r="Z91" s="211"/>
      <c r="AA91" s="211"/>
      <c r="AB91" s="211"/>
      <c r="AC91" s="211"/>
      <c r="AD91" s="211"/>
      <c r="AE91" s="211"/>
      <c r="AF91" s="211"/>
      <c r="AG91" s="211" t="s">
        <v>176</v>
      </c>
      <c r="AH91" s="211">
        <v>0</v>
      </c>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row>
    <row r="92" spans="1:60" outlineLevel="1" x14ac:dyDescent="0.2">
      <c r="A92" s="218"/>
      <c r="B92" s="219"/>
      <c r="C92" s="252" t="s">
        <v>342</v>
      </c>
      <c r="D92" s="224"/>
      <c r="E92" s="225"/>
      <c r="F92" s="220"/>
      <c r="G92" s="220"/>
      <c r="H92" s="220"/>
      <c r="I92" s="220"/>
      <c r="J92" s="220"/>
      <c r="K92" s="220"/>
      <c r="L92" s="220"/>
      <c r="M92" s="220"/>
      <c r="N92" s="220"/>
      <c r="O92" s="220"/>
      <c r="P92" s="220"/>
      <c r="Q92" s="220"/>
      <c r="R92" s="220"/>
      <c r="S92" s="220"/>
      <c r="T92" s="220"/>
      <c r="U92" s="220"/>
      <c r="V92" s="220"/>
      <c r="W92" s="220"/>
      <c r="X92" s="220"/>
      <c r="Y92" s="211"/>
      <c r="Z92" s="211"/>
      <c r="AA92" s="211"/>
      <c r="AB92" s="211"/>
      <c r="AC92" s="211"/>
      <c r="AD92" s="211"/>
      <c r="AE92" s="211"/>
      <c r="AF92" s="211"/>
      <c r="AG92" s="211" t="s">
        <v>176</v>
      </c>
      <c r="AH92" s="211">
        <v>0</v>
      </c>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row>
    <row r="93" spans="1:60" outlineLevel="1" x14ac:dyDescent="0.2">
      <c r="A93" s="218"/>
      <c r="B93" s="219"/>
      <c r="C93" s="252" t="s">
        <v>343</v>
      </c>
      <c r="D93" s="224"/>
      <c r="E93" s="225">
        <v>0.47088000000000002</v>
      </c>
      <c r="F93" s="220"/>
      <c r="G93" s="220"/>
      <c r="H93" s="220"/>
      <c r="I93" s="220"/>
      <c r="J93" s="220"/>
      <c r="K93" s="220"/>
      <c r="L93" s="220"/>
      <c r="M93" s="220"/>
      <c r="N93" s="220"/>
      <c r="O93" s="220"/>
      <c r="P93" s="220"/>
      <c r="Q93" s="220"/>
      <c r="R93" s="220"/>
      <c r="S93" s="220"/>
      <c r="T93" s="220"/>
      <c r="U93" s="220"/>
      <c r="V93" s="220"/>
      <c r="W93" s="220"/>
      <c r="X93" s="220"/>
      <c r="Y93" s="211"/>
      <c r="Z93" s="211"/>
      <c r="AA93" s="211"/>
      <c r="AB93" s="211"/>
      <c r="AC93" s="211"/>
      <c r="AD93" s="211"/>
      <c r="AE93" s="211"/>
      <c r="AF93" s="211"/>
      <c r="AG93" s="211" t="s">
        <v>176</v>
      </c>
      <c r="AH93" s="211">
        <v>0</v>
      </c>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row>
    <row r="94" spans="1:60" outlineLevel="1" x14ac:dyDescent="0.2">
      <c r="A94" s="218"/>
      <c r="B94" s="219"/>
      <c r="C94" s="250"/>
      <c r="D94" s="242"/>
      <c r="E94" s="242"/>
      <c r="F94" s="242"/>
      <c r="G94" s="242"/>
      <c r="H94" s="220"/>
      <c r="I94" s="220"/>
      <c r="J94" s="220"/>
      <c r="K94" s="220"/>
      <c r="L94" s="220"/>
      <c r="M94" s="220"/>
      <c r="N94" s="220"/>
      <c r="O94" s="220"/>
      <c r="P94" s="220"/>
      <c r="Q94" s="220"/>
      <c r="R94" s="220"/>
      <c r="S94" s="220"/>
      <c r="T94" s="220"/>
      <c r="U94" s="220"/>
      <c r="V94" s="220"/>
      <c r="W94" s="220"/>
      <c r="X94" s="220"/>
      <c r="Y94" s="211"/>
      <c r="Z94" s="211"/>
      <c r="AA94" s="211"/>
      <c r="AB94" s="211"/>
      <c r="AC94" s="211"/>
      <c r="AD94" s="211"/>
      <c r="AE94" s="211"/>
      <c r="AF94" s="211"/>
      <c r="AG94" s="211" t="s">
        <v>151</v>
      </c>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row>
    <row r="95" spans="1:60" x14ac:dyDescent="0.2">
      <c r="A95" s="227" t="s">
        <v>138</v>
      </c>
      <c r="B95" s="228" t="s">
        <v>106</v>
      </c>
      <c r="C95" s="246" t="s">
        <v>107</v>
      </c>
      <c r="D95" s="229"/>
      <c r="E95" s="230"/>
      <c r="F95" s="231"/>
      <c r="G95" s="231">
        <f>SUMIF(AG96:AG118,"&lt;&gt;NOR",G96:G118)</f>
        <v>429343.31000000006</v>
      </c>
      <c r="H95" s="231"/>
      <c r="I95" s="231">
        <f>SUM(I96:I118)</f>
        <v>0</v>
      </c>
      <c r="J95" s="231"/>
      <c r="K95" s="231">
        <f>SUM(K96:K118)</f>
        <v>429343.31000000006</v>
      </c>
      <c r="L95" s="231"/>
      <c r="M95" s="231">
        <f>SUM(M96:M118)</f>
        <v>519505.40509999997</v>
      </c>
      <c r="N95" s="231"/>
      <c r="O95" s="231">
        <f>SUM(O96:O118)</f>
        <v>0</v>
      </c>
      <c r="P95" s="231"/>
      <c r="Q95" s="231">
        <f>SUM(Q96:Q118)</f>
        <v>0</v>
      </c>
      <c r="R95" s="231"/>
      <c r="S95" s="231"/>
      <c r="T95" s="232"/>
      <c r="U95" s="226"/>
      <c r="V95" s="226">
        <f>SUM(V96:V118)</f>
        <v>539.54999999999995</v>
      </c>
      <c r="W95" s="226"/>
      <c r="X95" s="226"/>
      <c r="AG95" t="s">
        <v>139</v>
      </c>
    </row>
    <row r="96" spans="1:60" outlineLevel="1" x14ac:dyDescent="0.2">
      <c r="A96" s="233">
        <v>16</v>
      </c>
      <c r="B96" s="234" t="s">
        <v>298</v>
      </c>
      <c r="C96" s="247" t="s">
        <v>299</v>
      </c>
      <c r="D96" s="235" t="s">
        <v>285</v>
      </c>
      <c r="E96" s="236">
        <v>376.78219999999999</v>
      </c>
      <c r="F96" s="237">
        <v>220</v>
      </c>
      <c r="G96" s="238">
        <f>ROUND(E96*F96,2)</f>
        <v>82892.08</v>
      </c>
      <c r="H96" s="237">
        <v>0</v>
      </c>
      <c r="I96" s="238">
        <f>ROUND(E96*H96,2)</f>
        <v>0</v>
      </c>
      <c r="J96" s="237">
        <v>220</v>
      </c>
      <c r="K96" s="238">
        <f>ROUND(E96*J96,2)</f>
        <v>82892.08</v>
      </c>
      <c r="L96" s="238">
        <v>21</v>
      </c>
      <c r="M96" s="238">
        <f>G96*(1+L96/100)</f>
        <v>100299.41680000001</v>
      </c>
      <c r="N96" s="238">
        <v>0</v>
      </c>
      <c r="O96" s="238">
        <f>ROUND(E96*N96,2)</f>
        <v>0</v>
      </c>
      <c r="P96" s="238">
        <v>0</v>
      </c>
      <c r="Q96" s="238">
        <f>ROUND(E96*P96,2)</f>
        <v>0</v>
      </c>
      <c r="R96" s="238" t="s">
        <v>246</v>
      </c>
      <c r="S96" s="238" t="s">
        <v>143</v>
      </c>
      <c r="T96" s="239" t="s">
        <v>225</v>
      </c>
      <c r="U96" s="220">
        <v>0.49</v>
      </c>
      <c r="V96" s="220">
        <f>ROUND(E96*U96,2)</f>
        <v>184.62</v>
      </c>
      <c r="W96" s="220"/>
      <c r="X96" s="220" t="s">
        <v>300</v>
      </c>
      <c r="Y96" s="211"/>
      <c r="Z96" s="211"/>
      <c r="AA96" s="211"/>
      <c r="AB96" s="211"/>
      <c r="AC96" s="211"/>
      <c r="AD96" s="211"/>
      <c r="AE96" s="211"/>
      <c r="AF96" s="211"/>
      <c r="AG96" s="211" t="s">
        <v>301</v>
      </c>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row>
    <row r="97" spans="1:60" outlineLevel="1" x14ac:dyDescent="0.2">
      <c r="A97" s="218"/>
      <c r="B97" s="219"/>
      <c r="C97" s="251" t="s">
        <v>302</v>
      </c>
      <c r="D97" s="243"/>
      <c r="E97" s="243"/>
      <c r="F97" s="243"/>
      <c r="G97" s="243"/>
      <c r="H97" s="220"/>
      <c r="I97" s="220"/>
      <c r="J97" s="220"/>
      <c r="K97" s="220"/>
      <c r="L97" s="220"/>
      <c r="M97" s="220"/>
      <c r="N97" s="220"/>
      <c r="O97" s="220"/>
      <c r="P97" s="220"/>
      <c r="Q97" s="220"/>
      <c r="R97" s="220"/>
      <c r="S97" s="220"/>
      <c r="T97" s="220"/>
      <c r="U97" s="220"/>
      <c r="V97" s="220"/>
      <c r="W97" s="220"/>
      <c r="X97" s="220"/>
      <c r="Y97" s="211"/>
      <c r="Z97" s="211"/>
      <c r="AA97" s="211"/>
      <c r="AB97" s="211"/>
      <c r="AC97" s="211"/>
      <c r="AD97" s="211"/>
      <c r="AE97" s="211"/>
      <c r="AF97" s="211"/>
      <c r="AG97" s="211" t="s">
        <v>148</v>
      </c>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row>
    <row r="98" spans="1:60" outlineLevel="1" x14ac:dyDescent="0.2">
      <c r="A98" s="218"/>
      <c r="B98" s="219"/>
      <c r="C98" s="252" t="s">
        <v>303</v>
      </c>
      <c r="D98" s="224"/>
      <c r="E98" s="225"/>
      <c r="F98" s="220"/>
      <c r="G98" s="220"/>
      <c r="H98" s="220"/>
      <c r="I98" s="220"/>
      <c r="J98" s="220"/>
      <c r="K98" s="220"/>
      <c r="L98" s="220"/>
      <c r="M98" s="220"/>
      <c r="N98" s="220"/>
      <c r="O98" s="220"/>
      <c r="P98" s="220"/>
      <c r="Q98" s="220"/>
      <c r="R98" s="220"/>
      <c r="S98" s="220"/>
      <c r="T98" s="220"/>
      <c r="U98" s="220"/>
      <c r="V98" s="220"/>
      <c r="W98" s="220"/>
      <c r="X98" s="220"/>
      <c r="Y98" s="211"/>
      <c r="Z98" s="211"/>
      <c r="AA98" s="211"/>
      <c r="AB98" s="211"/>
      <c r="AC98" s="211"/>
      <c r="AD98" s="211"/>
      <c r="AE98" s="211"/>
      <c r="AF98" s="211"/>
      <c r="AG98" s="211" t="s">
        <v>176</v>
      </c>
      <c r="AH98" s="211">
        <v>0</v>
      </c>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row>
    <row r="99" spans="1:60" outlineLevel="1" x14ac:dyDescent="0.2">
      <c r="A99" s="218"/>
      <c r="B99" s="219"/>
      <c r="C99" s="252" t="s">
        <v>344</v>
      </c>
      <c r="D99" s="224"/>
      <c r="E99" s="225"/>
      <c r="F99" s="220"/>
      <c r="G99" s="220"/>
      <c r="H99" s="220"/>
      <c r="I99" s="220"/>
      <c r="J99" s="220"/>
      <c r="K99" s="220"/>
      <c r="L99" s="220"/>
      <c r="M99" s="220"/>
      <c r="N99" s="220"/>
      <c r="O99" s="220"/>
      <c r="P99" s="220"/>
      <c r="Q99" s="220"/>
      <c r="R99" s="220"/>
      <c r="S99" s="220"/>
      <c r="T99" s="220"/>
      <c r="U99" s="220"/>
      <c r="V99" s="220"/>
      <c r="W99" s="220"/>
      <c r="X99" s="220"/>
      <c r="Y99" s="211"/>
      <c r="Z99" s="211"/>
      <c r="AA99" s="211"/>
      <c r="AB99" s="211"/>
      <c r="AC99" s="211"/>
      <c r="AD99" s="211"/>
      <c r="AE99" s="211"/>
      <c r="AF99" s="211"/>
      <c r="AG99" s="211" t="s">
        <v>176</v>
      </c>
      <c r="AH99" s="211">
        <v>0</v>
      </c>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row>
    <row r="100" spans="1:60" outlineLevel="1" x14ac:dyDescent="0.2">
      <c r="A100" s="218"/>
      <c r="B100" s="219"/>
      <c r="C100" s="252" t="s">
        <v>345</v>
      </c>
      <c r="D100" s="224"/>
      <c r="E100" s="225">
        <v>376.78219999999999</v>
      </c>
      <c r="F100" s="220"/>
      <c r="G100" s="220"/>
      <c r="H100" s="220"/>
      <c r="I100" s="220"/>
      <c r="J100" s="220"/>
      <c r="K100" s="220"/>
      <c r="L100" s="220"/>
      <c r="M100" s="220"/>
      <c r="N100" s="220"/>
      <c r="O100" s="220"/>
      <c r="P100" s="220"/>
      <c r="Q100" s="220"/>
      <c r="R100" s="220"/>
      <c r="S100" s="220"/>
      <c r="T100" s="220"/>
      <c r="U100" s="220"/>
      <c r="V100" s="220"/>
      <c r="W100" s="220"/>
      <c r="X100" s="220"/>
      <c r="Y100" s="211"/>
      <c r="Z100" s="211"/>
      <c r="AA100" s="211"/>
      <c r="AB100" s="211"/>
      <c r="AC100" s="211"/>
      <c r="AD100" s="211"/>
      <c r="AE100" s="211"/>
      <c r="AF100" s="211"/>
      <c r="AG100" s="211" t="s">
        <v>176</v>
      </c>
      <c r="AH100" s="211">
        <v>0</v>
      </c>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row>
    <row r="101" spans="1:60" outlineLevel="1" x14ac:dyDescent="0.2">
      <c r="A101" s="218"/>
      <c r="B101" s="219"/>
      <c r="C101" s="250"/>
      <c r="D101" s="242"/>
      <c r="E101" s="242"/>
      <c r="F101" s="242"/>
      <c r="G101" s="242"/>
      <c r="H101" s="220"/>
      <c r="I101" s="220"/>
      <c r="J101" s="220"/>
      <c r="K101" s="220"/>
      <c r="L101" s="220"/>
      <c r="M101" s="220"/>
      <c r="N101" s="220"/>
      <c r="O101" s="220"/>
      <c r="P101" s="220"/>
      <c r="Q101" s="220"/>
      <c r="R101" s="220"/>
      <c r="S101" s="220"/>
      <c r="T101" s="220"/>
      <c r="U101" s="220"/>
      <c r="V101" s="220"/>
      <c r="W101" s="220"/>
      <c r="X101" s="220"/>
      <c r="Y101" s="211"/>
      <c r="Z101" s="211"/>
      <c r="AA101" s="211"/>
      <c r="AB101" s="211"/>
      <c r="AC101" s="211"/>
      <c r="AD101" s="211"/>
      <c r="AE101" s="211"/>
      <c r="AF101" s="211"/>
      <c r="AG101" s="211" t="s">
        <v>151</v>
      </c>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row>
    <row r="102" spans="1:60" outlineLevel="1" x14ac:dyDescent="0.2">
      <c r="A102" s="233">
        <v>17</v>
      </c>
      <c r="B102" s="234" t="s">
        <v>306</v>
      </c>
      <c r="C102" s="247" t="s">
        <v>307</v>
      </c>
      <c r="D102" s="235" t="s">
        <v>285</v>
      </c>
      <c r="E102" s="236">
        <v>7535.64408</v>
      </c>
      <c r="F102" s="237">
        <v>15.7</v>
      </c>
      <c r="G102" s="238">
        <f>ROUND(E102*F102,2)</f>
        <v>118309.61</v>
      </c>
      <c r="H102" s="237">
        <v>0</v>
      </c>
      <c r="I102" s="238">
        <f>ROUND(E102*H102,2)</f>
        <v>0</v>
      </c>
      <c r="J102" s="237">
        <v>15.7</v>
      </c>
      <c r="K102" s="238">
        <f>ROUND(E102*J102,2)</f>
        <v>118309.61</v>
      </c>
      <c r="L102" s="238">
        <v>21</v>
      </c>
      <c r="M102" s="238">
        <f>G102*(1+L102/100)</f>
        <v>143154.6281</v>
      </c>
      <c r="N102" s="238">
        <v>0</v>
      </c>
      <c r="O102" s="238">
        <f>ROUND(E102*N102,2)</f>
        <v>0</v>
      </c>
      <c r="P102" s="238">
        <v>0</v>
      </c>
      <c r="Q102" s="238">
        <f>ROUND(E102*P102,2)</f>
        <v>0</v>
      </c>
      <c r="R102" s="238" t="s">
        <v>246</v>
      </c>
      <c r="S102" s="238" t="s">
        <v>143</v>
      </c>
      <c r="T102" s="239" t="s">
        <v>225</v>
      </c>
      <c r="U102" s="220">
        <v>0</v>
      </c>
      <c r="V102" s="220">
        <f>ROUND(E102*U102,2)</f>
        <v>0</v>
      </c>
      <c r="W102" s="220"/>
      <c r="X102" s="220" t="s">
        <v>300</v>
      </c>
      <c r="Y102" s="211"/>
      <c r="Z102" s="211"/>
      <c r="AA102" s="211"/>
      <c r="AB102" s="211"/>
      <c r="AC102" s="211"/>
      <c r="AD102" s="211"/>
      <c r="AE102" s="211"/>
      <c r="AF102" s="211"/>
      <c r="AG102" s="211" t="s">
        <v>301</v>
      </c>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row>
    <row r="103" spans="1:60" outlineLevel="1" x14ac:dyDescent="0.2">
      <c r="A103" s="218"/>
      <c r="B103" s="219"/>
      <c r="C103" s="252" t="s">
        <v>303</v>
      </c>
      <c r="D103" s="224"/>
      <c r="E103" s="225"/>
      <c r="F103" s="220"/>
      <c r="G103" s="220"/>
      <c r="H103" s="220"/>
      <c r="I103" s="220"/>
      <c r="J103" s="220"/>
      <c r="K103" s="220"/>
      <c r="L103" s="220"/>
      <c r="M103" s="220"/>
      <c r="N103" s="220"/>
      <c r="O103" s="220"/>
      <c r="P103" s="220"/>
      <c r="Q103" s="220"/>
      <c r="R103" s="220"/>
      <c r="S103" s="220"/>
      <c r="T103" s="220"/>
      <c r="U103" s="220"/>
      <c r="V103" s="220"/>
      <c r="W103" s="220"/>
      <c r="X103" s="220"/>
      <c r="Y103" s="211"/>
      <c r="Z103" s="211"/>
      <c r="AA103" s="211"/>
      <c r="AB103" s="211"/>
      <c r="AC103" s="211"/>
      <c r="AD103" s="211"/>
      <c r="AE103" s="211"/>
      <c r="AF103" s="211"/>
      <c r="AG103" s="211" t="s">
        <v>176</v>
      </c>
      <c r="AH103" s="211">
        <v>0</v>
      </c>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row>
    <row r="104" spans="1:60" outlineLevel="1" x14ac:dyDescent="0.2">
      <c r="A104" s="218"/>
      <c r="B104" s="219"/>
      <c r="C104" s="252" t="s">
        <v>344</v>
      </c>
      <c r="D104" s="224"/>
      <c r="E104" s="225"/>
      <c r="F104" s="220"/>
      <c r="G104" s="220"/>
      <c r="H104" s="220"/>
      <c r="I104" s="220"/>
      <c r="J104" s="220"/>
      <c r="K104" s="220"/>
      <c r="L104" s="220"/>
      <c r="M104" s="220"/>
      <c r="N104" s="220"/>
      <c r="O104" s="220"/>
      <c r="P104" s="220"/>
      <c r="Q104" s="220"/>
      <c r="R104" s="220"/>
      <c r="S104" s="220"/>
      <c r="T104" s="220"/>
      <c r="U104" s="220"/>
      <c r="V104" s="220"/>
      <c r="W104" s="220"/>
      <c r="X104" s="220"/>
      <c r="Y104" s="211"/>
      <c r="Z104" s="211"/>
      <c r="AA104" s="211"/>
      <c r="AB104" s="211"/>
      <c r="AC104" s="211"/>
      <c r="AD104" s="211"/>
      <c r="AE104" s="211"/>
      <c r="AF104" s="211"/>
      <c r="AG104" s="211" t="s">
        <v>176</v>
      </c>
      <c r="AH104" s="211">
        <v>0</v>
      </c>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row>
    <row r="105" spans="1:60" outlineLevel="1" x14ac:dyDescent="0.2">
      <c r="A105" s="218"/>
      <c r="B105" s="219"/>
      <c r="C105" s="252" t="s">
        <v>346</v>
      </c>
      <c r="D105" s="224"/>
      <c r="E105" s="225">
        <v>7535.64408</v>
      </c>
      <c r="F105" s="220"/>
      <c r="G105" s="220"/>
      <c r="H105" s="220"/>
      <c r="I105" s="220"/>
      <c r="J105" s="220"/>
      <c r="K105" s="220"/>
      <c r="L105" s="220"/>
      <c r="M105" s="220"/>
      <c r="N105" s="220"/>
      <c r="O105" s="220"/>
      <c r="P105" s="220"/>
      <c r="Q105" s="220"/>
      <c r="R105" s="220"/>
      <c r="S105" s="220"/>
      <c r="T105" s="220"/>
      <c r="U105" s="220"/>
      <c r="V105" s="220"/>
      <c r="W105" s="220"/>
      <c r="X105" s="220"/>
      <c r="Y105" s="211"/>
      <c r="Z105" s="211"/>
      <c r="AA105" s="211"/>
      <c r="AB105" s="211"/>
      <c r="AC105" s="211"/>
      <c r="AD105" s="211"/>
      <c r="AE105" s="211"/>
      <c r="AF105" s="211"/>
      <c r="AG105" s="211" t="s">
        <v>176</v>
      </c>
      <c r="AH105" s="211">
        <v>0</v>
      </c>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row>
    <row r="106" spans="1:60" outlineLevel="1" x14ac:dyDescent="0.2">
      <c r="A106" s="218"/>
      <c r="B106" s="219"/>
      <c r="C106" s="250"/>
      <c r="D106" s="242"/>
      <c r="E106" s="242"/>
      <c r="F106" s="242"/>
      <c r="G106" s="242"/>
      <c r="H106" s="220"/>
      <c r="I106" s="220"/>
      <c r="J106" s="220"/>
      <c r="K106" s="220"/>
      <c r="L106" s="220"/>
      <c r="M106" s="220"/>
      <c r="N106" s="220"/>
      <c r="O106" s="220"/>
      <c r="P106" s="220"/>
      <c r="Q106" s="220"/>
      <c r="R106" s="220"/>
      <c r="S106" s="220"/>
      <c r="T106" s="220"/>
      <c r="U106" s="220"/>
      <c r="V106" s="220"/>
      <c r="W106" s="220"/>
      <c r="X106" s="220"/>
      <c r="Y106" s="211"/>
      <c r="Z106" s="211"/>
      <c r="AA106" s="211"/>
      <c r="AB106" s="211"/>
      <c r="AC106" s="211"/>
      <c r="AD106" s="211"/>
      <c r="AE106" s="211"/>
      <c r="AF106" s="211"/>
      <c r="AG106" s="211" t="s">
        <v>151</v>
      </c>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row>
    <row r="107" spans="1:60" outlineLevel="1" x14ac:dyDescent="0.2">
      <c r="A107" s="233">
        <v>18</v>
      </c>
      <c r="B107" s="234" t="s">
        <v>309</v>
      </c>
      <c r="C107" s="247" t="s">
        <v>310</v>
      </c>
      <c r="D107" s="235" t="s">
        <v>285</v>
      </c>
      <c r="E107" s="236">
        <v>376.78219999999999</v>
      </c>
      <c r="F107" s="237">
        <v>305.5</v>
      </c>
      <c r="G107" s="238">
        <f>ROUND(E107*F107,2)</f>
        <v>115106.96</v>
      </c>
      <c r="H107" s="237">
        <v>0</v>
      </c>
      <c r="I107" s="238">
        <f>ROUND(E107*H107,2)</f>
        <v>0</v>
      </c>
      <c r="J107" s="237">
        <v>305.5</v>
      </c>
      <c r="K107" s="238">
        <f>ROUND(E107*J107,2)</f>
        <v>115106.96</v>
      </c>
      <c r="L107" s="238">
        <v>21</v>
      </c>
      <c r="M107" s="238">
        <f>G107*(1+L107/100)</f>
        <v>139279.4216</v>
      </c>
      <c r="N107" s="238">
        <v>0</v>
      </c>
      <c r="O107" s="238">
        <f>ROUND(E107*N107,2)</f>
        <v>0</v>
      </c>
      <c r="P107" s="238">
        <v>0</v>
      </c>
      <c r="Q107" s="238">
        <f>ROUND(E107*P107,2)</f>
        <v>0</v>
      </c>
      <c r="R107" s="238" t="s">
        <v>246</v>
      </c>
      <c r="S107" s="238" t="s">
        <v>143</v>
      </c>
      <c r="T107" s="239" t="s">
        <v>225</v>
      </c>
      <c r="U107" s="220">
        <v>0.94199999999999995</v>
      </c>
      <c r="V107" s="220">
        <f>ROUND(E107*U107,2)</f>
        <v>354.93</v>
      </c>
      <c r="W107" s="220"/>
      <c r="X107" s="220" t="s">
        <v>300</v>
      </c>
      <c r="Y107" s="211"/>
      <c r="Z107" s="211"/>
      <c r="AA107" s="211"/>
      <c r="AB107" s="211"/>
      <c r="AC107" s="211"/>
      <c r="AD107" s="211"/>
      <c r="AE107" s="211"/>
      <c r="AF107" s="211"/>
      <c r="AG107" s="211" t="s">
        <v>301</v>
      </c>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row>
    <row r="108" spans="1:60" outlineLevel="1" x14ac:dyDescent="0.2">
      <c r="A108" s="218"/>
      <c r="B108" s="219"/>
      <c r="C108" s="251" t="s">
        <v>311</v>
      </c>
      <c r="D108" s="243"/>
      <c r="E108" s="243"/>
      <c r="F108" s="243"/>
      <c r="G108" s="243"/>
      <c r="H108" s="220"/>
      <c r="I108" s="220"/>
      <c r="J108" s="220"/>
      <c r="K108" s="220"/>
      <c r="L108" s="220"/>
      <c r="M108" s="220"/>
      <c r="N108" s="220"/>
      <c r="O108" s="220"/>
      <c r="P108" s="220"/>
      <c r="Q108" s="220"/>
      <c r="R108" s="220"/>
      <c r="S108" s="220"/>
      <c r="T108" s="220"/>
      <c r="U108" s="220"/>
      <c r="V108" s="220"/>
      <c r="W108" s="220"/>
      <c r="X108" s="220"/>
      <c r="Y108" s="211"/>
      <c r="Z108" s="211"/>
      <c r="AA108" s="211"/>
      <c r="AB108" s="211"/>
      <c r="AC108" s="211"/>
      <c r="AD108" s="211"/>
      <c r="AE108" s="211"/>
      <c r="AF108" s="211"/>
      <c r="AG108" s="211" t="s">
        <v>148</v>
      </c>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row>
    <row r="109" spans="1:60" outlineLevel="1" x14ac:dyDescent="0.2">
      <c r="A109" s="218"/>
      <c r="B109" s="219"/>
      <c r="C109" s="252" t="s">
        <v>303</v>
      </c>
      <c r="D109" s="224"/>
      <c r="E109" s="225"/>
      <c r="F109" s="220"/>
      <c r="G109" s="220"/>
      <c r="H109" s="220"/>
      <c r="I109" s="220"/>
      <c r="J109" s="220"/>
      <c r="K109" s="220"/>
      <c r="L109" s="220"/>
      <c r="M109" s="220"/>
      <c r="N109" s="220"/>
      <c r="O109" s="220"/>
      <c r="P109" s="220"/>
      <c r="Q109" s="220"/>
      <c r="R109" s="220"/>
      <c r="S109" s="220"/>
      <c r="T109" s="220"/>
      <c r="U109" s="220"/>
      <c r="V109" s="220"/>
      <c r="W109" s="220"/>
      <c r="X109" s="220"/>
      <c r="Y109" s="211"/>
      <c r="Z109" s="211"/>
      <c r="AA109" s="211"/>
      <c r="AB109" s="211"/>
      <c r="AC109" s="211"/>
      <c r="AD109" s="211"/>
      <c r="AE109" s="211"/>
      <c r="AF109" s="211"/>
      <c r="AG109" s="211" t="s">
        <v>176</v>
      </c>
      <c r="AH109" s="211">
        <v>0</v>
      </c>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row>
    <row r="110" spans="1:60" outlineLevel="1" x14ac:dyDescent="0.2">
      <c r="A110" s="218"/>
      <c r="B110" s="219"/>
      <c r="C110" s="252" t="s">
        <v>344</v>
      </c>
      <c r="D110" s="224"/>
      <c r="E110" s="225"/>
      <c r="F110" s="220"/>
      <c r="G110" s="220"/>
      <c r="H110" s="220"/>
      <c r="I110" s="220"/>
      <c r="J110" s="220"/>
      <c r="K110" s="220"/>
      <c r="L110" s="220"/>
      <c r="M110" s="220"/>
      <c r="N110" s="220"/>
      <c r="O110" s="220"/>
      <c r="P110" s="220"/>
      <c r="Q110" s="220"/>
      <c r="R110" s="220"/>
      <c r="S110" s="220"/>
      <c r="T110" s="220"/>
      <c r="U110" s="220"/>
      <c r="V110" s="220"/>
      <c r="W110" s="220"/>
      <c r="X110" s="220"/>
      <c r="Y110" s="211"/>
      <c r="Z110" s="211"/>
      <c r="AA110" s="211"/>
      <c r="AB110" s="211"/>
      <c r="AC110" s="211"/>
      <c r="AD110" s="211"/>
      <c r="AE110" s="211"/>
      <c r="AF110" s="211"/>
      <c r="AG110" s="211" t="s">
        <v>176</v>
      </c>
      <c r="AH110" s="211">
        <v>0</v>
      </c>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row>
    <row r="111" spans="1:60" outlineLevel="1" x14ac:dyDescent="0.2">
      <c r="A111" s="218"/>
      <c r="B111" s="219"/>
      <c r="C111" s="252" t="s">
        <v>345</v>
      </c>
      <c r="D111" s="224"/>
      <c r="E111" s="225">
        <v>376.78219999999999</v>
      </c>
      <c r="F111" s="220"/>
      <c r="G111" s="220"/>
      <c r="H111" s="220"/>
      <c r="I111" s="220"/>
      <c r="J111" s="220"/>
      <c r="K111" s="220"/>
      <c r="L111" s="220"/>
      <c r="M111" s="220"/>
      <c r="N111" s="220"/>
      <c r="O111" s="220"/>
      <c r="P111" s="220"/>
      <c r="Q111" s="220"/>
      <c r="R111" s="220"/>
      <c r="S111" s="220"/>
      <c r="T111" s="220"/>
      <c r="U111" s="220"/>
      <c r="V111" s="220"/>
      <c r="W111" s="220"/>
      <c r="X111" s="220"/>
      <c r="Y111" s="211"/>
      <c r="Z111" s="211"/>
      <c r="AA111" s="211"/>
      <c r="AB111" s="211"/>
      <c r="AC111" s="211"/>
      <c r="AD111" s="211"/>
      <c r="AE111" s="211"/>
      <c r="AF111" s="211"/>
      <c r="AG111" s="211" t="s">
        <v>176</v>
      </c>
      <c r="AH111" s="211">
        <v>0</v>
      </c>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row>
    <row r="112" spans="1:60" outlineLevel="1" x14ac:dyDescent="0.2">
      <c r="A112" s="218"/>
      <c r="B112" s="219"/>
      <c r="C112" s="250"/>
      <c r="D112" s="242"/>
      <c r="E112" s="242"/>
      <c r="F112" s="242"/>
      <c r="G112" s="242"/>
      <c r="H112" s="220"/>
      <c r="I112" s="220"/>
      <c r="J112" s="220"/>
      <c r="K112" s="220"/>
      <c r="L112" s="220"/>
      <c r="M112" s="220"/>
      <c r="N112" s="220"/>
      <c r="O112" s="220"/>
      <c r="P112" s="220"/>
      <c r="Q112" s="220"/>
      <c r="R112" s="220"/>
      <c r="S112" s="220"/>
      <c r="T112" s="220"/>
      <c r="U112" s="220"/>
      <c r="V112" s="220"/>
      <c r="W112" s="220"/>
      <c r="X112" s="220"/>
      <c r="Y112" s="211"/>
      <c r="Z112" s="211"/>
      <c r="AA112" s="211"/>
      <c r="AB112" s="211"/>
      <c r="AC112" s="211"/>
      <c r="AD112" s="211"/>
      <c r="AE112" s="211"/>
      <c r="AF112" s="211"/>
      <c r="AG112" s="211" t="s">
        <v>151</v>
      </c>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row>
    <row r="113" spans="1:60" outlineLevel="1" x14ac:dyDescent="0.2">
      <c r="A113" s="233">
        <v>19</v>
      </c>
      <c r="B113" s="234" t="s">
        <v>312</v>
      </c>
      <c r="C113" s="247" t="s">
        <v>313</v>
      </c>
      <c r="D113" s="235" t="s">
        <v>285</v>
      </c>
      <c r="E113" s="236">
        <v>376.78219999999999</v>
      </c>
      <c r="F113" s="237">
        <v>300</v>
      </c>
      <c r="G113" s="238">
        <f>ROUND(E113*F113,2)</f>
        <v>113034.66</v>
      </c>
      <c r="H113" s="237">
        <v>0</v>
      </c>
      <c r="I113" s="238">
        <f>ROUND(E113*H113,2)</f>
        <v>0</v>
      </c>
      <c r="J113" s="237">
        <v>300</v>
      </c>
      <c r="K113" s="238">
        <f>ROUND(E113*J113,2)</f>
        <v>113034.66</v>
      </c>
      <c r="L113" s="238">
        <v>21</v>
      </c>
      <c r="M113" s="238">
        <f>G113*(1+L113/100)</f>
        <v>136771.93859999999</v>
      </c>
      <c r="N113" s="238">
        <v>0</v>
      </c>
      <c r="O113" s="238">
        <f>ROUND(E113*N113,2)</f>
        <v>0</v>
      </c>
      <c r="P113" s="238">
        <v>0</v>
      </c>
      <c r="Q113" s="238">
        <f>ROUND(E113*P113,2)</f>
        <v>0</v>
      </c>
      <c r="R113" s="238" t="s">
        <v>246</v>
      </c>
      <c r="S113" s="238" t="s">
        <v>143</v>
      </c>
      <c r="T113" s="239" t="s">
        <v>225</v>
      </c>
      <c r="U113" s="220">
        <v>0</v>
      </c>
      <c r="V113" s="220">
        <f>ROUND(E113*U113,2)</f>
        <v>0</v>
      </c>
      <c r="W113" s="220"/>
      <c r="X113" s="220" t="s">
        <v>300</v>
      </c>
      <c r="Y113" s="211"/>
      <c r="Z113" s="211"/>
      <c r="AA113" s="211"/>
      <c r="AB113" s="211"/>
      <c r="AC113" s="211"/>
      <c r="AD113" s="211"/>
      <c r="AE113" s="211"/>
      <c r="AF113" s="211"/>
      <c r="AG113" s="211" t="s">
        <v>301</v>
      </c>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row>
    <row r="114" spans="1:60" ht="22.5" outlineLevel="1" x14ac:dyDescent="0.2">
      <c r="A114" s="218"/>
      <c r="B114" s="219"/>
      <c r="C114" s="251" t="s">
        <v>314</v>
      </c>
      <c r="D114" s="243"/>
      <c r="E114" s="243"/>
      <c r="F114" s="243"/>
      <c r="G114" s="243"/>
      <c r="H114" s="220"/>
      <c r="I114" s="220"/>
      <c r="J114" s="220"/>
      <c r="K114" s="220"/>
      <c r="L114" s="220"/>
      <c r="M114" s="220"/>
      <c r="N114" s="220"/>
      <c r="O114" s="220"/>
      <c r="P114" s="220"/>
      <c r="Q114" s="220"/>
      <c r="R114" s="220"/>
      <c r="S114" s="220"/>
      <c r="T114" s="220"/>
      <c r="U114" s="220"/>
      <c r="V114" s="220"/>
      <c r="W114" s="220"/>
      <c r="X114" s="220"/>
      <c r="Y114" s="211"/>
      <c r="Z114" s="211"/>
      <c r="AA114" s="211"/>
      <c r="AB114" s="211"/>
      <c r="AC114" s="211"/>
      <c r="AD114" s="211"/>
      <c r="AE114" s="211"/>
      <c r="AF114" s="211"/>
      <c r="AG114" s="211" t="s">
        <v>148</v>
      </c>
      <c r="AH114" s="211"/>
      <c r="AI114" s="211"/>
      <c r="AJ114" s="211"/>
      <c r="AK114" s="211"/>
      <c r="AL114" s="211"/>
      <c r="AM114" s="211"/>
      <c r="AN114" s="211"/>
      <c r="AO114" s="211"/>
      <c r="AP114" s="211"/>
      <c r="AQ114" s="211"/>
      <c r="AR114" s="211"/>
      <c r="AS114" s="211"/>
      <c r="AT114" s="211"/>
      <c r="AU114" s="211"/>
      <c r="AV114" s="211"/>
      <c r="AW114" s="211"/>
      <c r="AX114" s="211"/>
      <c r="AY114" s="211"/>
      <c r="AZ114" s="211"/>
      <c r="BA114" s="240" t="str">
        <f>C114</f>
        <v>Při likvidaci odpadů je třeba vycházet ze stanoviska MÚ Moravský Krumlov (č.j.  MUMK 23268/2019 ) a likvidaci odpadů kalkulovat dle požadavků tohoto stanoviska.</v>
      </c>
      <c r="BB114" s="211"/>
      <c r="BC114" s="211"/>
      <c r="BD114" s="211"/>
      <c r="BE114" s="211"/>
      <c r="BF114" s="211"/>
      <c r="BG114" s="211"/>
      <c r="BH114" s="211"/>
    </row>
    <row r="115" spans="1:60" outlineLevel="1" x14ac:dyDescent="0.2">
      <c r="A115" s="218"/>
      <c r="B115" s="219"/>
      <c r="C115" s="252" t="s">
        <v>303</v>
      </c>
      <c r="D115" s="224"/>
      <c r="E115" s="225"/>
      <c r="F115" s="220"/>
      <c r="G115" s="220"/>
      <c r="H115" s="220"/>
      <c r="I115" s="220"/>
      <c r="J115" s="220"/>
      <c r="K115" s="220"/>
      <c r="L115" s="220"/>
      <c r="M115" s="220"/>
      <c r="N115" s="220"/>
      <c r="O115" s="220"/>
      <c r="P115" s="220"/>
      <c r="Q115" s="220"/>
      <c r="R115" s="220"/>
      <c r="S115" s="220"/>
      <c r="T115" s="220"/>
      <c r="U115" s="220"/>
      <c r="V115" s="220"/>
      <c r="W115" s="220"/>
      <c r="X115" s="220"/>
      <c r="Y115" s="211"/>
      <c r="Z115" s="211"/>
      <c r="AA115" s="211"/>
      <c r="AB115" s="211"/>
      <c r="AC115" s="211"/>
      <c r="AD115" s="211"/>
      <c r="AE115" s="211"/>
      <c r="AF115" s="211"/>
      <c r="AG115" s="211" t="s">
        <v>176</v>
      </c>
      <c r="AH115" s="211">
        <v>0</v>
      </c>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row>
    <row r="116" spans="1:60" outlineLevel="1" x14ac:dyDescent="0.2">
      <c r="A116" s="218"/>
      <c r="B116" s="219"/>
      <c r="C116" s="252" t="s">
        <v>344</v>
      </c>
      <c r="D116" s="224"/>
      <c r="E116" s="225"/>
      <c r="F116" s="220"/>
      <c r="G116" s="220"/>
      <c r="H116" s="220"/>
      <c r="I116" s="220"/>
      <c r="J116" s="220"/>
      <c r="K116" s="220"/>
      <c r="L116" s="220"/>
      <c r="M116" s="220"/>
      <c r="N116" s="220"/>
      <c r="O116" s="220"/>
      <c r="P116" s="220"/>
      <c r="Q116" s="220"/>
      <c r="R116" s="220"/>
      <c r="S116" s="220"/>
      <c r="T116" s="220"/>
      <c r="U116" s="220"/>
      <c r="V116" s="220"/>
      <c r="W116" s="220"/>
      <c r="X116" s="220"/>
      <c r="Y116" s="211"/>
      <c r="Z116" s="211"/>
      <c r="AA116" s="211"/>
      <c r="AB116" s="211"/>
      <c r="AC116" s="211"/>
      <c r="AD116" s="211"/>
      <c r="AE116" s="211"/>
      <c r="AF116" s="211"/>
      <c r="AG116" s="211" t="s">
        <v>176</v>
      </c>
      <c r="AH116" s="211">
        <v>0</v>
      </c>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row>
    <row r="117" spans="1:60" outlineLevel="1" x14ac:dyDescent="0.2">
      <c r="A117" s="218"/>
      <c r="B117" s="219"/>
      <c r="C117" s="252" t="s">
        <v>345</v>
      </c>
      <c r="D117" s="224"/>
      <c r="E117" s="225">
        <v>376.78219999999999</v>
      </c>
      <c r="F117" s="220"/>
      <c r="G117" s="220"/>
      <c r="H117" s="220"/>
      <c r="I117" s="220"/>
      <c r="J117" s="220"/>
      <c r="K117" s="220"/>
      <c r="L117" s="220"/>
      <c r="M117" s="220"/>
      <c r="N117" s="220"/>
      <c r="O117" s="220"/>
      <c r="P117" s="220"/>
      <c r="Q117" s="220"/>
      <c r="R117" s="220"/>
      <c r="S117" s="220"/>
      <c r="T117" s="220"/>
      <c r="U117" s="220"/>
      <c r="V117" s="220"/>
      <c r="W117" s="220"/>
      <c r="X117" s="220"/>
      <c r="Y117" s="211"/>
      <c r="Z117" s="211"/>
      <c r="AA117" s="211"/>
      <c r="AB117" s="211"/>
      <c r="AC117" s="211"/>
      <c r="AD117" s="211"/>
      <c r="AE117" s="211"/>
      <c r="AF117" s="211"/>
      <c r="AG117" s="211" t="s">
        <v>176</v>
      </c>
      <c r="AH117" s="211">
        <v>0</v>
      </c>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row>
    <row r="118" spans="1:60" outlineLevel="1" x14ac:dyDescent="0.2">
      <c r="A118" s="218"/>
      <c r="B118" s="219"/>
      <c r="C118" s="250"/>
      <c r="D118" s="242"/>
      <c r="E118" s="242"/>
      <c r="F118" s="242"/>
      <c r="G118" s="242"/>
      <c r="H118" s="220"/>
      <c r="I118" s="220"/>
      <c r="J118" s="220"/>
      <c r="K118" s="220"/>
      <c r="L118" s="220"/>
      <c r="M118" s="220"/>
      <c r="N118" s="220"/>
      <c r="O118" s="220"/>
      <c r="P118" s="220"/>
      <c r="Q118" s="220"/>
      <c r="R118" s="220"/>
      <c r="S118" s="220"/>
      <c r="T118" s="220"/>
      <c r="U118" s="220"/>
      <c r="V118" s="220"/>
      <c r="W118" s="220"/>
      <c r="X118" s="220"/>
      <c r="Y118" s="211"/>
      <c r="Z118" s="211"/>
      <c r="AA118" s="211"/>
      <c r="AB118" s="211"/>
      <c r="AC118" s="211"/>
      <c r="AD118" s="211"/>
      <c r="AE118" s="211"/>
      <c r="AF118" s="211"/>
      <c r="AG118" s="211" t="s">
        <v>151</v>
      </c>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row>
    <row r="119" spans="1:60" x14ac:dyDescent="0.2">
      <c r="A119" s="3"/>
      <c r="B119" s="4"/>
      <c r="C119" s="254"/>
      <c r="D119" s="6"/>
      <c r="E119" s="3"/>
      <c r="F119" s="3"/>
      <c r="G119" s="3"/>
      <c r="H119" s="3"/>
      <c r="I119" s="3"/>
      <c r="J119" s="3"/>
      <c r="K119" s="3"/>
      <c r="L119" s="3"/>
      <c r="M119" s="3"/>
      <c r="N119" s="3"/>
      <c r="O119" s="3"/>
      <c r="P119" s="3"/>
      <c r="Q119" s="3"/>
      <c r="R119" s="3"/>
      <c r="S119" s="3"/>
      <c r="T119" s="3"/>
      <c r="U119" s="3"/>
      <c r="V119" s="3"/>
      <c r="W119" s="3"/>
      <c r="X119" s="3"/>
      <c r="AE119">
        <v>15</v>
      </c>
      <c r="AF119">
        <v>21</v>
      </c>
      <c r="AG119" t="s">
        <v>125</v>
      </c>
    </row>
    <row r="120" spans="1:60" x14ac:dyDescent="0.2">
      <c r="A120" s="214"/>
      <c r="B120" s="215" t="s">
        <v>29</v>
      </c>
      <c r="C120" s="255"/>
      <c r="D120" s="216"/>
      <c r="E120" s="217"/>
      <c r="F120" s="217"/>
      <c r="G120" s="245">
        <f>G8+G28+G35+G41+G75+G88+G95</f>
        <v>1112684.79</v>
      </c>
      <c r="H120" s="3"/>
      <c r="I120" s="3"/>
      <c r="J120" s="3"/>
      <c r="K120" s="3"/>
      <c r="L120" s="3"/>
      <c r="M120" s="3"/>
      <c r="N120" s="3"/>
      <c r="O120" s="3"/>
      <c r="P120" s="3"/>
      <c r="Q120" s="3"/>
      <c r="R120" s="3"/>
      <c r="S120" s="3"/>
      <c r="T120" s="3"/>
      <c r="U120" s="3"/>
      <c r="V120" s="3"/>
      <c r="W120" s="3"/>
      <c r="X120" s="3"/>
      <c r="AE120">
        <f>SUMIF(L7:L118,AE119,G7:G118)</f>
        <v>0</v>
      </c>
      <c r="AF120">
        <f>SUMIF(L7:L118,AF119,G7:G118)</f>
        <v>1112684.79</v>
      </c>
      <c r="AG120" t="s">
        <v>198</v>
      </c>
    </row>
    <row r="121" spans="1:60" x14ac:dyDescent="0.2">
      <c r="A121" s="257" t="s">
        <v>315</v>
      </c>
      <c r="B121" s="257"/>
      <c r="C121" s="254"/>
      <c r="D121" s="6"/>
      <c r="E121" s="3"/>
      <c r="F121" s="3"/>
      <c r="G121" s="3"/>
      <c r="H121" s="3"/>
      <c r="I121" s="3"/>
      <c r="J121" s="3"/>
      <c r="K121" s="3"/>
      <c r="L121" s="3"/>
      <c r="M121" s="3"/>
      <c r="N121" s="3"/>
      <c r="O121" s="3"/>
      <c r="P121" s="3"/>
      <c r="Q121" s="3"/>
      <c r="R121" s="3"/>
      <c r="S121" s="3"/>
      <c r="T121" s="3"/>
      <c r="U121" s="3"/>
      <c r="V121" s="3"/>
      <c r="W121" s="3"/>
      <c r="X121" s="3"/>
    </row>
    <row r="122" spans="1:60" x14ac:dyDescent="0.2">
      <c r="A122" s="3"/>
      <c r="B122" s="4" t="s">
        <v>316</v>
      </c>
      <c r="C122" s="254" t="s">
        <v>97</v>
      </c>
      <c r="D122" s="6"/>
      <c r="E122" s="3"/>
      <c r="F122" s="3"/>
      <c r="G122" s="3"/>
      <c r="H122" s="3"/>
      <c r="I122" s="3"/>
      <c r="J122" s="3"/>
      <c r="K122" s="3"/>
      <c r="L122" s="3"/>
      <c r="M122" s="3"/>
      <c r="N122" s="3"/>
      <c r="O122" s="3"/>
      <c r="P122" s="3"/>
      <c r="Q122" s="3"/>
      <c r="R122" s="3"/>
      <c r="S122" s="3"/>
      <c r="T122" s="3"/>
      <c r="U122" s="3"/>
      <c r="V122" s="3"/>
      <c r="W122" s="3"/>
      <c r="X122" s="3"/>
      <c r="AG122" t="s">
        <v>317</v>
      </c>
    </row>
    <row r="123" spans="1:60" x14ac:dyDescent="0.2">
      <c r="A123" s="3"/>
      <c r="B123" s="4" t="s">
        <v>318</v>
      </c>
      <c r="C123" s="254" t="s">
        <v>147</v>
      </c>
      <c r="D123" s="6"/>
      <c r="E123" s="3"/>
      <c r="F123" s="3"/>
      <c r="G123" s="3"/>
      <c r="H123" s="3"/>
      <c r="I123" s="3"/>
      <c r="J123" s="3"/>
      <c r="K123" s="3"/>
      <c r="L123" s="3"/>
      <c r="M123" s="3"/>
      <c r="N123" s="3"/>
      <c r="O123" s="3"/>
      <c r="P123" s="3"/>
      <c r="Q123" s="3"/>
      <c r="R123" s="3"/>
      <c r="S123" s="3"/>
      <c r="T123" s="3"/>
      <c r="U123" s="3"/>
      <c r="V123" s="3"/>
      <c r="W123" s="3"/>
      <c r="X123" s="3"/>
      <c r="AG123" t="s">
        <v>319</v>
      </c>
    </row>
    <row r="124" spans="1:60" x14ac:dyDescent="0.2">
      <c r="A124" s="3"/>
      <c r="B124" s="4"/>
      <c r="C124" s="254" t="s">
        <v>320</v>
      </c>
      <c r="D124" s="6"/>
      <c r="E124" s="3"/>
      <c r="F124" s="3"/>
      <c r="G124" s="3"/>
      <c r="H124" s="3"/>
      <c r="I124" s="3"/>
      <c r="J124" s="3"/>
      <c r="K124" s="3"/>
      <c r="L124" s="3"/>
      <c r="M124" s="3"/>
      <c r="N124" s="3"/>
      <c r="O124" s="3"/>
      <c r="P124" s="3"/>
      <c r="Q124" s="3"/>
      <c r="R124" s="3"/>
      <c r="S124" s="3"/>
      <c r="T124" s="3"/>
      <c r="U124" s="3"/>
      <c r="V124" s="3"/>
      <c r="W124" s="3"/>
      <c r="X124" s="3"/>
      <c r="AG124" t="s">
        <v>321</v>
      </c>
    </row>
    <row r="125" spans="1:60" x14ac:dyDescent="0.2">
      <c r="A125" s="3"/>
      <c r="B125" s="4"/>
      <c r="C125" s="254"/>
      <c r="D125" s="6"/>
      <c r="E125" s="3"/>
      <c r="F125" s="3"/>
      <c r="G125" s="3"/>
      <c r="H125" s="3"/>
      <c r="I125" s="3"/>
      <c r="J125" s="3"/>
      <c r="K125" s="3"/>
      <c r="L125" s="3"/>
      <c r="M125" s="3"/>
      <c r="N125" s="3"/>
      <c r="O125" s="3"/>
      <c r="P125" s="3"/>
      <c r="Q125" s="3"/>
      <c r="R125" s="3"/>
      <c r="S125" s="3"/>
      <c r="T125" s="3"/>
      <c r="U125" s="3"/>
      <c r="V125" s="3"/>
      <c r="W125" s="3"/>
      <c r="X125" s="3"/>
    </row>
    <row r="126" spans="1:60" x14ac:dyDescent="0.2">
      <c r="C126" s="256"/>
      <c r="D126" s="10"/>
      <c r="AG126" t="s">
        <v>199</v>
      </c>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9FA1" sheet="1"/>
  <mergeCells count="33">
    <mergeCell ref="C106:G106"/>
    <mergeCell ref="C108:G108"/>
    <mergeCell ref="C112:G112"/>
    <mergeCell ref="C114:G114"/>
    <mergeCell ref="C118:G118"/>
    <mergeCell ref="C82:G82"/>
    <mergeCell ref="C87:G87"/>
    <mergeCell ref="C90:G90"/>
    <mergeCell ref="C94:G94"/>
    <mergeCell ref="C97:G97"/>
    <mergeCell ref="C101:G101"/>
    <mergeCell ref="C70:G70"/>
    <mergeCell ref="C72:G72"/>
    <mergeCell ref="C74:G74"/>
    <mergeCell ref="C77:G77"/>
    <mergeCell ref="C78:G78"/>
    <mergeCell ref="C79:G79"/>
    <mergeCell ref="C46:G46"/>
    <mergeCell ref="C51:G51"/>
    <mergeCell ref="C55:G55"/>
    <mergeCell ref="C60:G60"/>
    <mergeCell ref="C64:G64"/>
    <mergeCell ref="C68:G68"/>
    <mergeCell ref="A1:G1"/>
    <mergeCell ref="C2:G2"/>
    <mergeCell ref="C3:G3"/>
    <mergeCell ref="C4:G4"/>
    <mergeCell ref="A121:B121"/>
    <mergeCell ref="C27:G27"/>
    <mergeCell ref="C30:G30"/>
    <mergeCell ref="C34:G34"/>
    <mergeCell ref="C40:G40"/>
    <mergeCell ref="C43:G43"/>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64</v>
      </c>
      <c r="C3" s="200" t="s">
        <v>65</v>
      </c>
      <c r="D3" s="198"/>
      <c r="E3" s="198"/>
      <c r="F3" s="198"/>
      <c r="G3" s="199"/>
      <c r="AC3" s="176" t="s">
        <v>113</v>
      </c>
      <c r="AG3" t="s">
        <v>115</v>
      </c>
    </row>
    <row r="4" spans="1:60" ht="24.95" customHeight="1" x14ac:dyDescent="0.2">
      <c r="A4" s="201" t="s">
        <v>9</v>
      </c>
      <c r="B4" s="202" t="s">
        <v>64</v>
      </c>
      <c r="C4" s="203" t="s">
        <v>65</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v>0</v>
      </c>
      <c r="G9" s="238">
        <f>ROUND(E9*F9,2)</f>
        <v>0</v>
      </c>
      <c r="H9" s="237">
        <v>0</v>
      </c>
      <c r="I9" s="238">
        <f>ROUND(E9*H9,2)</f>
        <v>0</v>
      </c>
      <c r="J9" s="237">
        <v>0</v>
      </c>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80</v>
      </c>
      <c r="C28" s="246" t="s">
        <v>81</v>
      </c>
      <c r="D28" s="229"/>
      <c r="E28" s="230"/>
      <c r="F28" s="231"/>
      <c r="G28" s="231">
        <f>SUMIF(AG29:AG124,"&lt;&gt;NOR",G29:G124)</f>
        <v>81332.08</v>
      </c>
      <c r="H28" s="231"/>
      <c r="I28" s="231">
        <f>SUM(I29:I124)</f>
        <v>1461.6000000000001</v>
      </c>
      <c r="J28" s="231"/>
      <c r="K28" s="231">
        <f>SUM(K29:K124)</f>
        <v>79870.48000000001</v>
      </c>
      <c r="L28" s="231"/>
      <c r="M28" s="231">
        <f>SUM(M29:M124)</f>
        <v>98411.816800000001</v>
      </c>
      <c r="N28" s="231"/>
      <c r="O28" s="231">
        <f>SUM(O29:O124)</f>
        <v>0.11</v>
      </c>
      <c r="P28" s="231"/>
      <c r="Q28" s="231">
        <f>SUM(Q29:Q124)</f>
        <v>0</v>
      </c>
      <c r="R28" s="231"/>
      <c r="S28" s="231"/>
      <c r="T28" s="232"/>
      <c r="U28" s="226"/>
      <c r="V28" s="226">
        <f>SUM(V29:V124)</f>
        <v>155.44</v>
      </c>
      <c r="W28" s="226"/>
      <c r="X28" s="226"/>
      <c r="AG28" t="s">
        <v>139</v>
      </c>
    </row>
    <row r="29" spans="1:60" outlineLevel="1" x14ac:dyDescent="0.2">
      <c r="A29" s="233">
        <v>2</v>
      </c>
      <c r="B29" s="234" t="s">
        <v>348</v>
      </c>
      <c r="C29" s="247" t="s">
        <v>349</v>
      </c>
      <c r="D29" s="235" t="s">
        <v>245</v>
      </c>
      <c r="E29" s="236">
        <v>10.88636</v>
      </c>
      <c r="F29" s="237">
        <v>1220</v>
      </c>
      <c r="G29" s="238">
        <f>ROUND(E29*F29,2)</f>
        <v>13281.36</v>
      </c>
      <c r="H29" s="237">
        <v>0</v>
      </c>
      <c r="I29" s="238">
        <f>ROUND(E29*H29,2)</f>
        <v>0</v>
      </c>
      <c r="J29" s="237">
        <v>1220</v>
      </c>
      <c r="K29" s="238">
        <f>ROUND(E29*J29,2)</f>
        <v>13281.36</v>
      </c>
      <c r="L29" s="238">
        <v>21</v>
      </c>
      <c r="M29" s="238">
        <f>G29*(1+L29/100)</f>
        <v>16070.445600000001</v>
      </c>
      <c r="N29" s="238">
        <v>0</v>
      </c>
      <c r="O29" s="238">
        <f>ROUND(E29*N29,2)</f>
        <v>0</v>
      </c>
      <c r="P29" s="238">
        <v>0</v>
      </c>
      <c r="Q29" s="238">
        <f>ROUND(E29*P29,2)</f>
        <v>0</v>
      </c>
      <c r="R29" s="238" t="s">
        <v>350</v>
      </c>
      <c r="S29" s="238" t="s">
        <v>143</v>
      </c>
      <c r="T29" s="239" t="s">
        <v>225</v>
      </c>
      <c r="U29" s="220">
        <v>3.53</v>
      </c>
      <c r="V29" s="220">
        <f>ROUND(E29*U29,2)</f>
        <v>38.43</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outlineLevel="1" x14ac:dyDescent="0.2">
      <c r="A30" s="218"/>
      <c r="B30" s="219"/>
      <c r="C30" s="259" t="s">
        <v>351</v>
      </c>
      <c r="D30" s="258"/>
      <c r="E30" s="258"/>
      <c r="F30" s="258"/>
      <c r="G30" s="258"/>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227</v>
      </c>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row>
    <row r="31" spans="1:60" outlineLevel="1" x14ac:dyDescent="0.2">
      <c r="A31" s="218"/>
      <c r="B31" s="219"/>
      <c r="C31" s="252" t="s">
        <v>352</v>
      </c>
      <c r="D31" s="224"/>
      <c r="E31" s="225"/>
      <c r="F31" s="220"/>
      <c r="G31" s="220"/>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176</v>
      </c>
      <c r="AH31" s="211">
        <v>0</v>
      </c>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row>
    <row r="32" spans="1:60" outlineLevel="1" x14ac:dyDescent="0.2">
      <c r="A32" s="218"/>
      <c r="B32" s="219"/>
      <c r="C32" s="252" t="s">
        <v>353</v>
      </c>
      <c r="D32" s="224"/>
      <c r="E32" s="225"/>
      <c r="F32" s="220"/>
      <c r="G32" s="220"/>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176</v>
      </c>
      <c r="AH32" s="211">
        <v>0</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52" t="s">
        <v>354</v>
      </c>
      <c r="D33" s="224"/>
      <c r="E33" s="225"/>
      <c r="F33" s="220"/>
      <c r="G33" s="220"/>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176</v>
      </c>
      <c r="AH33" s="211">
        <v>0</v>
      </c>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outlineLevel="1" x14ac:dyDescent="0.2">
      <c r="A34" s="218"/>
      <c r="B34" s="219"/>
      <c r="C34" s="252" t="s">
        <v>355</v>
      </c>
      <c r="D34" s="224"/>
      <c r="E34" s="225">
        <v>10.88636</v>
      </c>
      <c r="F34" s="220"/>
      <c r="G34" s="220"/>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176</v>
      </c>
      <c r="AH34" s="211">
        <v>0</v>
      </c>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outlineLevel="1" x14ac:dyDescent="0.2">
      <c r="A35" s="218"/>
      <c r="B35" s="219"/>
      <c r="C35" s="250"/>
      <c r="D35" s="242"/>
      <c r="E35" s="242"/>
      <c r="F35" s="242"/>
      <c r="G35" s="242"/>
      <c r="H35" s="220"/>
      <c r="I35" s="220"/>
      <c r="J35" s="220"/>
      <c r="K35" s="220"/>
      <c r="L35" s="220"/>
      <c r="M35" s="220"/>
      <c r="N35" s="220"/>
      <c r="O35" s="220"/>
      <c r="P35" s="220"/>
      <c r="Q35" s="220"/>
      <c r="R35" s="220"/>
      <c r="S35" s="220"/>
      <c r="T35" s="220"/>
      <c r="U35" s="220"/>
      <c r="V35" s="220"/>
      <c r="W35" s="220"/>
      <c r="X35" s="220"/>
      <c r="Y35" s="211"/>
      <c r="Z35" s="211"/>
      <c r="AA35" s="211"/>
      <c r="AB35" s="211"/>
      <c r="AC35" s="211"/>
      <c r="AD35" s="211"/>
      <c r="AE35" s="211"/>
      <c r="AF35" s="211"/>
      <c r="AG35" s="211" t="s">
        <v>151</v>
      </c>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row>
    <row r="36" spans="1:60" outlineLevel="1" x14ac:dyDescent="0.2">
      <c r="A36" s="233">
        <v>3</v>
      </c>
      <c r="B36" s="234" t="s">
        <v>356</v>
      </c>
      <c r="C36" s="247" t="s">
        <v>357</v>
      </c>
      <c r="D36" s="235" t="s">
        <v>223</v>
      </c>
      <c r="E36" s="236">
        <v>81.328000000000003</v>
      </c>
      <c r="F36" s="237">
        <v>94.8</v>
      </c>
      <c r="G36" s="238">
        <f>ROUND(E36*F36,2)</f>
        <v>7709.89</v>
      </c>
      <c r="H36" s="237">
        <v>15</v>
      </c>
      <c r="I36" s="238">
        <f>ROUND(E36*H36,2)</f>
        <v>1219.92</v>
      </c>
      <c r="J36" s="237">
        <v>79.8</v>
      </c>
      <c r="K36" s="238">
        <f>ROUND(E36*J36,2)</f>
        <v>6489.97</v>
      </c>
      <c r="L36" s="238">
        <v>21</v>
      </c>
      <c r="M36" s="238">
        <f>G36*(1+L36/100)</f>
        <v>9328.9668999999994</v>
      </c>
      <c r="N36" s="238">
        <v>6.9999999999999999E-4</v>
      </c>
      <c r="O36" s="238">
        <f>ROUND(E36*N36,2)</f>
        <v>0.06</v>
      </c>
      <c r="P36" s="238">
        <v>0</v>
      </c>
      <c r="Q36" s="238">
        <f>ROUND(E36*P36,2)</f>
        <v>0</v>
      </c>
      <c r="R36" s="238" t="s">
        <v>350</v>
      </c>
      <c r="S36" s="238" t="s">
        <v>143</v>
      </c>
      <c r="T36" s="239" t="s">
        <v>225</v>
      </c>
      <c r="U36" s="220">
        <v>0.156</v>
      </c>
      <c r="V36" s="220">
        <f>ROUND(E36*U36,2)</f>
        <v>12.69</v>
      </c>
      <c r="W36" s="220"/>
      <c r="X36" s="220" t="s">
        <v>202</v>
      </c>
      <c r="Y36" s="211"/>
      <c r="Z36" s="211"/>
      <c r="AA36" s="211"/>
      <c r="AB36" s="211"/>
      <c r="AC36" s="211"/>
      <c r="AD36" s="211"/>
      <c r="AE36" s="211"/>
      <c r="AF36" s="211"/>
      <c r="AG36" s="211" t="s">
        <v>203</v>
      </c>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ht="22.5" outlineLevel="1" x14ac:dyDescent="0.2">
      <c r="A37" s="218"/>
      <c r="B37" s="219"/>
      <c r="C37" s="252" t="s">
        <v>358</v>
      </c>
      <c r="D37" s="224"/>
      <c r="E37" s="225"/>
      <c r="F37" s="220"/>
      <c r="G37" s="220"/>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176</v>
      </c>
      <c r="AH37" s="211">
        <v>0</v>
      </c>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ht="22.5" outlineLevel="1" x14ac:dyDescent="0.2">
      <c r="A38" s="218"/>
      <c r="B38" s="219"/>
      <c r="C38" s="252" t="s">
        <v>359</v>
      </c>
      <c r="D38" s="224"/>
      <c r="E38" s="225"/>
      <c r="F38" s="220"/>
      <c r="G38" s="220"/>
      <c r="H38" s="220"/>
      <c r="I38" s="220"/>
      <c r="J38" s="220"/>
      <c r="K38" s="220"/>
      <c r="L38" s="220"/>
      <c r="M38" s="220"/>
      <c r="N38" s="220"/>
      <c r="O38" s="220"/>
      <c r="P38" s="220"/>
      <c r="Q38" s="220"/>
      <c r="R38" s="220"/>
      <c r="S38" s="220"/>
      <c r="T38" s="220"/>
      <c r="U38" s="220"/>
      <c r="V38" s="220"/>
      <c r="W38" s="220"/>
      <c r="X38" s="220"/>
      <c r="Y38" s="211"/>
      <c r="Z38" s="211"/>
      <c r="AA38" s="211"/>
      <c r="AB38" s="211"/>
      <c r="AC38" s="211"/>
      <c r="AD38" s="211"/>
      <c r="AE38" s="211"/>
      <c r="AF38" s="211"/>
      <c r="AG38" s="211" t="s">
        <v>176</v>
      </c>
      <c r="AH38" s="211">
        <v>0</v>
      </c>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18"/>
      <c r="B39" s="219"/>
      <c r="C39" s="252" t="s">
        <v>352</v>
      </c>
      <c r="D39" s="224"/>
      <c r="E39" s="225"/>
      <c r="F39" s="220"/>
      <c r="G39" s="220"/>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176</v>
      </c>
      <c r="AH39" s="211">
        <v>0</v>
      </c>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2" t="s">
        <v>353</v>
      </c>
      <c r="D40" s="224"/>
      <c r="E40" s="225"/>
      <c r="F40" s="220"/>
      <c r="G40" s="220"/>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176</v>
      </c>
      <c r="AH40" s="211">
        <v>0</v>
      </c>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outlineLevel="1" x14ac:dyDescent="0.2">
      <c r="A41" s="218"/>
      <c r="B41" s="219"/>
      <c r="C41" s="252" t="s">
        <v>360</v>
      </c>
      <c r="D41" s="224"/>
      <c r="E41" s="225"/>
      <c r="F41" s="220"/>
      <c r="G41" s="220"/>
      <c r="H41" s="220"/>
      <c r="I41" s="220"/>
      <c r="J41" s="220"/>
      <c r="K41" s="220"/>
      <c r="L41" s="220"/>
      <c r="M41" s="220"/>
      <c r="N41" s="220"/>
      <c r="O41" s="220"/>
      <c r="P41" s="220"/>
      <c r="Q41" s="220"/>
      <c r="R41" s="220"/>
      <c r="S41" s="220"/>
      <c r="T41" s="220"/>
      <c r="U41" s="220"/>
      <c r="V41" s="220"/>
      <c r="W41" s="220"/>
      <c r="X41" s="220"/>
      <c r="Y41" s="211"/>
      <c r="Z41" s="211"/>
      <c r="AA41" s="211"/>
      <c r="AB41" s="211"/>
      <c r="AC41" s="211"/>
      <c r="AD41" s="211"/>
      <c r="AE41" s="211"/>
      <c r="AF41" s="211"/>
      <c r="AG41" s="211" t="s">
        <v>176</v>
      </c>
      <c r="AH41" s="211">
        <v>0</v>
      </c>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361</v>
      </c>
      <c r="D42" s="224"/>
      <c r="E42" s="225">
        <v>81.328000000000003</v>
      </c>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0"/>
      <c r="D43" s="242"/>
      <c r="E43" s="242"/>
      <c r="F43" s="242"/>
      <c r="G43" s="242"/>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151</v>
      </c>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33">
        <v>4</v>
      </c>
      <c r="B44" s="234" t="s">
        <v>362</v>
      </c>
      <c r="C44" s="247" t="s">
        <v>363</v>
      </c>
      <c r="D44" s="235" t="s">
        <v>223</v>
      </c>
      <c r="E44" s="236">
        <v>81.328000000000003</v>
      </c>
      <c r="F44" s="237">
        <v>36.6</v>
      </c>
      <c r="G44" s="238">
        <f>ROUND(E44*F44,2)</f>
        <v>2976.6</v>
      </c>
      <c r="H44" s="237">
        <v>0</v>
      </c>
      <c r="I44" s="238">
        <f>ROUND(E44*H44,2)</f>
        <v>0</v>
      </c>
      <c r="J44" s="237">
        <v>36.6</v>
      </c>
      <c r="K44" s="238">
        <f>ROUND(E44*J44,2)</f>
        <v>2976.6</v>
      </c>
      <c r="L44" s="238">
        <v>21</v>
      </c>
      <c r="M44" s="238">
        <f>G44*(1+L44/100)</f>
        <v>3601.6859999999997</v>
      </c>
      <c r="N44" s="238">
        <v>0</v>
      </c>
      <c r="O44" s="238">
        <f>ROUND(E44*N44,2)</f>
        <v>0</v>
      </c>
      <c r="P44" s="238">
        <v>0</v>
      </c>
      <c r="Q44" s="238">
        <f>ROUND(E44*P44,2)</f>
        <v>0</v>
      </c>
      <c r="R44" s="238" t="s">
        <v>350</v>
      </c>
      <c r="S44" s="238" t="s">
        <v>143</v>
      </c>
      <c r="T44" s="239" t="s">
        <v>225</v>
      </c>
      <c r="U44" s="220">
        <v>9.5000000000000001E-2</v>
      </c>
      <c r="V44" s="220">
        <f>ROUND(E44*U44,2)</f>
        <v>7.73</v>
      </c>
      <c r="W44" s="220"/>
      <c r="X44" s="220" t="s">
        <v>202</v>
      </c>
      <c r="Y44" s="211"/>
      <c r="Z44" s="211"/>
      <c r="AA44" s="211"/>
      <c r="AB44" s="211"/>
      <c r="AC44" s="211"/>
      <c r="AD44" s="211"/>
      <c r="AE44" s="211"/>
      <c r="AF44" s="211"/>
      <c r="AG44" s="211" t="s">
        <v>203</v>
      </c>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9" t="s">
        <v>364</v>
      </c>
      <c r="D45" s="258"/>
      <c r="E45" s="258"/>
      <c r="F45" s="258"/>
      <c r="G45" s="258"/>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227</v>
      </c>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ht="22.5" outlineLevel="1" x14ac:dyDescent="0.2">
      <c r="A46" s="218"/>
      <c r="B46" s="219"/>
      <c r="C46" s="252" t="s">
        <v>358</v>
      </c>
      <c r="D46" s="224"/>
      <c r="E46" s="225"/>
      <c r="F46" s="220"/>
      <c r="G46" s="220"/>
      <c r="H46" s="220"/>
      <c r="I46" s="220"/>
      <c r="J46" s="220"/>
      <c r="K46" s="220"/>
      <c r="L46" s="220"/>
      <c r="M46" s="220"/>
      <c r="N46" s="220"/>
      <c r="O46" s="220"/>
      <c r="P46" s="220"/>
      <c r="Q46" s="220"/>
      <c r="R46" s="220"/>
      <c r="S46" s="220"/>
      <c r="T46" s="220"/>
      <c r="U46" s="220"/>
      <c r="V46" s="220"/>
      <c r="W46" s="220"/>
      <c r="X46" s="220"/>
      <c r="Y46" s="211"/>
      <c r="Z46" s="211"/>
      <c r="AA46" s="211"/>
      <c r="AB46" s="211"/>
      <c r="AC46" s="211"/>
      <c r="AD46" s="211"/>
      <c r="AE46" s="211"/>
      <c r="AF46" s="211"/>
      <c r="AG46" s="211" t="s">
        <v>176</v>
      </c>
      <c r="AH46" s="211">
        <v>0</v>
      </c>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row>
    <row r="47" spans="1:60" ht="22.5" outlineLevel="1" x14ac:dyDescent="0.2">
      <c r="A47" s="218"/>
      <c r="B47" s="219"/>
      <c r="C47" s="252" t="s">
        <v>359</v>
      </c>
      <c r="D47" s="224"/>
      <c r="E47" s="225"/>
      <c r="F47" s="220"/>
      <c r="G47" s="220"/>
      <c r="H47" s="220"/>
      <c r="I47" s="220"/>
      <c r="J47" s="220"/>
      <c r="K47" s="220"/>
      <c r="L47" s="220"/>
      <c r="M47" s="220"/>
      <c r="N47" s="220"/>
      <c r="O47" s="220"/>
      <c r="P47" s="220"/>
      <c r="Q47" s="220"/>
      <c r="R47" s="220"/>
      <c r="S47" s="220"/>
      <c r="T47" s="220"/>
      <c r="U47" s="220"/>
      <c r="V47" s="220"/>
      <c r="W47" s="220"/>
      <c r="X47" s="220"/>
      <c r="Y47" s="211"/>
      <c r="Z47" s="211"/>
      <c r="AA47" s="211"/>
      <c r="AB47" s="211"/>
      <c r="AC47" s="211"/>
      <c r="AD47" s="211"/>
      <c r="AE47" s="211"/>
      <c r="AF47" s="211"/>
      <c r="AG47" s="211" t="s">
        <v>176</v>
      </c>
      <c r="AH47" s="211">
        <v>0</v>
      </c>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row>
    <row r="48" spans="1:60" outlineLevel="1" x14ac:dyDescent="0.2">
      <c r="A48" s="218"/>
      <c r="B48" s="219"/>
      <c r="C48" s="252" t="s">
        <v>352</v>
      </c>
      <c r="D48" s="224"/>
      <c r="E48" s="225"/>
      <c r="F48" s="220"/>
      <c r="G48" s="220"/>
      <c r="H48" s="220"/>
      <c r="I48" s="220"/>
      <c r="J48" s="220"/>
      <c r="K48" s="220"/>
      <c r="L48" s="220"/>
      <c r="M48" s="220"/>
      <c r="N48" s="220"/>
      <c r="O48" s="220"/>
      <c r="P48" s="220"/>
      <c r="Q48" s="220"/>
      <c r="R48" s="220"/>
      <c r="S48" s="220"/>
      <c r="T48" s="220"/>
      <c r="U48" s="220"/>
      <c r="V48" s="220"/>
      <c r="W48" s="220"/>
      <c r="X48" s="220"/>
      <c r="Y48" s="211"/>
      <c r="Z48" s="211"/>
      <c r="AA48" s="211"/>
      <c r="AB48" s="211"/>
      <c r="AC48" s="211"/>
      <c r="AD48" s="211"/>
      <c r="AE48" s="211"/>
      <c r="AF48" s="211"/>
      <c r="AG48" s="211" t="s">
        <v>176</v>
      </c>
      <c r="AH48" s="211">
        <v>0</v>
      </c>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outlineLevel="1" x14ac:dyDescent="0.2">
      <c r="A49" s="218"/>
      <c r="B49" s="219"/>
      <c r="C49" s="252" t="s">
        <v>353</v>
      </c>
      <c r="D49" s="224"/>
      <c r="E49" s="225"/>
      <c r="F49" s="220"/>
      <c r="G49" s="220"/>
      <c r="H49" s="220"/>
      <c r="I49" s="220"/>
      <c r="J49" s="220"/>
      <c r="K49" s="220"/>
      <c r="L49" s="220"/>
      <c r="M49" s="220"/>
      <c r="N49" s="220"/>
      <c r="O49" s="220"/>
      <c r="P49" s="220"/>
      <c r="Q49" s="220"/>
      <c r="R49" s="220"/>
      <c r="S49" s="220"/>
      <c r="T49" s="220"/>
      <c r="U49" s="220"/>
      <c r="V49" s="220"/>
      <c r="W49" s="220"/>
      <c r="X49" s="220"/>
      <c r="Y49" s="211"/>
      <c r="Z49" s="211"/>
      <c r="AA49" s="211"/>
      <c r="AB49" s="211"/>
      <c r="AC49" s="211"/>
      <c r="AD49" s="211"/>
      <c r="AE49" s="211"/>
      <c r="AF49" s="211"/>
      <c r="AG49" s="211" t="s">
        <v>176</v>
      </c>
      <c r="AH49" s="211">
        <v>0</v>
      </c>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outlineLevel="1" x14ac:dyDescent="0.2">
      <c r="A50" s="218"/>
      <c r="B50" s="219"/>
      <c r="C50" s="252" t="s">
        <v>360</v>
      </c>
      <c r="D50" s="224"/>
      <c r="E50" s="225"/>
      <c r="F50" s="220"/>
      <c r="G50" s="220"/>
      <c r="H50" s="220"/>
      <c r="I50" s="220"/>
      <c r="J50" s="220"/>
      <c r="K50" s="220"/>
      <c r="L50" s="220"/>
      <c r="M50" s="220"/>
      <c r="N50" s="220"/>
      <c r="O50" s="220"/>
      <c r="P50" s="220"/>
      <c r="Q50" s="220"/>
      <c r="R50" s="220"/>
      <c r="S50" s="220"/>
      <c r="T50" s="220"/>
      <c r="U50" s="220"/>
      <c r="V50" s="220"/>
      <c r="W50" s="220"/>
      <c r="X50" s="220"/>
      <c r="Y50" s="211"/>
      <c r="Z50" s="211"/>
      <c r="AA50" s="211"/>
      <c r="AB50" s="211"/>
      <c r="AC50" s="211"/>
      <c r="AD50" s="211"/>
      <c r="AE50" s="211"/>
      <c r="AF50" s="211"/>
      <c r="AG50" s="211" t="s">
        <v>176</v>
      </c>
      <c r="AH50" s="211">
        <v>0</v>
      </c>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row>
    <row r="51" spans="1:60" outlineLevel="1" x14ac:dyDescent="0.2">
      <c r="A51" s="218"/>
      <c r="B51" s="219"/>
      <c r="C51" s="252" t="s">
        <v>361</v>
      </c>
      <c r="D51" s="224"/>
      <c r="E51" s="225">
        <v>81.328000000000003</v>
      </c>
      <c r="F51" s="220"/>
      <c r="G51" s="220"/>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176</v>
      </c>
      <c r="AH51" s="211">
        <v>0</v>
      </c>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outlineLevel="1" x14ac:dyDescent="0.2">
      <c r="A52" s="218"/>
      <c r="B52" s="219"/>
      <c r="C52" s="250"/>
      <c r="D52" s="242"/>
      <c r="E52" s="242"/>
      <c r="F52" s="242"/>
      <c r="G52" s="242"/>
      <c r="H52" s="220"/>
      <c r="I52" s="220"/>
      <c r="J52" s="220"/>
      <c r="K52" s="220"/>
      <c r="L52" s="220"/>
      <c r="M52" s="220"/>
      <c r="N52" s="220"/>
      <c r="O52" s="220"/>
      <c r="P52" s="220"/>
      <c r="Q52" s="220"/>
      <c r="R52" s="220"/>
      <c r="S52" s="220"/>
      <c r="T52" s="220"/>
      <c r="U52" s="220"/>
      <c r="V52" s="220"/>
      <c r="W52" s="220"/>
      <c r="X52" s="220"/>
      <c r="Y52" s="211"/>
      <c r="Z52" s="211"/>
      <c r="AA52" s="211"/>
      <c r="AB52" s="211"/>
      <c r="AC52" s="211"/>
      <c r="AD52" s="211"/>
      <c r="AE52" s="211"/>
      <c r="AF52" s="211"/>
      <c r="AG52" s="211" t="s">
        <v>151</v>
      </c>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33">
        <v>5</v>
      </c>
      <c r="B53" s="234" t="s">
        <v>365</v>
      </c>
      <c r="C53" s="247" t="s">
        <v>366</v>
      </c>
      <c r="D53" s="235" t="s">
        <v>245</v>
      </c>
      <c r="E53" s="236">
        <v>108.86360000000001</v>
      </c>
      <c r="F53" s="237">
        <v>60.7</v>
      </c>
      <c r="G53" s="238">
        <f>ROUND(E53*F53,2)</f>
        <v>6608.02</v>
      </c>
      <c r="H53" s="237">
        <v>2.2200000000000002</v>
      </c>
      <c r="I53" s="238">
        <f>ROUND(E53*H53,2)</f>
        <v>241.68</v>
      </c>
      <c r="J53" s="237">
        <v>58.48</v>
      </c>
      <c r="K53" s="238">
        <f>ROUND(E53*J53,2)</f>
        <v>6366.34</v>
      </c>
      <c r="L53" s="238">
        <v>21</v>
      </c>
      <c r="M53" s="238">
        <f>G53*(1+L53/100)</f>
        <v>7995.7042000000001</v>
      </c>
      <c r="N53" s="238">
        <v>4.6000000000000001E-4</v>
      </c>
      <c r="O53" s="238">
        <f>ROUND(E53*N53,2)</f>
        <v>0.05</v>
      </c>
      <c r="P53" s="238">
        <v>0</v>
      </c>
      <c r="Q53" s="238">
        <f>ROUND(E53*P53,2)</f>
        <v>0</v>
      </c>
      <c r="R53" s="238" t="s">
        <v>350</v>
      </c>
      <c r="S53" s="238" t="s">
        <v>143</v>
      </c>
      <c r="T53" s="239" t="s">
        <v>225</v>
      </c>
      <c r="U53" s="220">
        <v>0.126</v>
      </c>
      <c r="V53" s="220">
        <f>ROUND(E53*U53,2)</f>
        <v>13.72</v>
      </c>
      <c r="W53" s="220"/>
      <c r="X53" s="220" t="s">
        <v>202</v>
      </c>
      <c r="Y53" s="211"/>
      <c r="Z53" s="211"/>
      <c r="AA53" s="211"/>
      <c r="AB53" s="211"/>
      <c r="AC53" s="211"/>
      <c r="AD53" s="211"/>
      <c r="AE53" s="211"/>
      <c r="AF53" s="211"/>
      <c r="AG53" s="211" t="s">
        <v>203</v>
      </c>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outlineLevel="1" x14ac:dyDescent="0.2">
      <c r="A54" s="218"/>
      <c r="B54" s="219"/>
      <c r="C54" s="259" t="s">
        <v>367</v>
      </c>
      <c r="D54" s="258"/>
      <c r="E54" s="258"/>
      <c r="F54" s="258"/>
      <c r="G54" s="258"/>
      <c r="H54" s="220"/>
      <c r="I54" s="220"/>
      <c r="J54" s="220"/>
      <c r="K54" s="220"/>
      <c r="L54" s="220"/>
      <c r="M54" s="220"/>
      <c r="N54" s="220"/>
      <c r="O54" s="220"/>
      <c r="P54" s="220"/>
      <c r="Q54" s="220"/>
      <c r="R54" s="220"/>
      <c r="S54" s="220"/>
      <c r="T54" s="220"/>
      <c r="U54" s="220"/>
      <c r="V54" s="220"/>
      <c r="W54" s="220"/>
      <c r="X54" s="220"/>
      <c r="Y54" s="211"/>
      <c r="Z54" s="211"/>
      <c r="AA54" s="211"/>
      <c r="AB54" s="211"/>
      <c r="AC54" s="211"/>
      <c r="AD54" s="211"/>
      <c r="AE54" s="211"/>
      <c r="AF54" s="211"/>
      <c r="AG54" s="211" t="s">
        <v>227</v>
      </c>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row>
    <row r="55" spans="1:60" ht="22.5" outlineLevel="1" x14ac:dyDescent="0.2">
      <c r="A55" s="218"/>
      <c r="B55" s="219"/>
      <c r="C55" s="252" t="s">
        <v>358</v>
      </c>
      <c r="D55" s="224"/>
      <c r="E55" s="225"/>
      <c r="F55" s="220"/>
      <c r="G55" s="220"/>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176</v>
      </c>
      <c r="AH55" s="211">
        <v>0</v>
      </c>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ht="22.5" outlineLevel="1" x14ac:dyDescent="0.2">
      <c r="A56" s="218"/>
      <c r="B56" s="219"/>
      <c r="C56" s="252" t="s">
        <v>359</v>
      </c>
      <c r="D56" s="224"/>
      <c r="E56" s="225"/>
      <c r="F56" s="220"/>
      <c r="G56" s="220"/>
      <c r="H56" s="220"/>
      <c r="I56" s="220"/>
      <c r="J56" s="220"/>
      <c r="K56" s="220"/>
      <c r="L56" s="220"/>
      <c r="M56" s="220"/>
      <c r="N56" s="220"/>
      <c r="O56" s="220"/>
      <c r="P56" s="220"/>
      <c r="Q56" s="220"/>
      <c r="R56" s="220"/>
      <c r="S56" s="220"/>
      <c r="T56" s="220"/>
      <c r="U56" s="220"/>
      <c r="V56" s="220"/>
      <c r="W56" s="220"/>
      <c r="X56" s="220"/>
      <c r="Y56" s="211"/>
      <c r="Z56" s="211"/>
      <c r="AA56" s="211"/>
      <c r="AB56" s="211"/>
      <c r="AC56" s="211"/>
      <c r="AD56" s="211"/>
      <c r="AE56" s="211"/>
      <c r="AF56" s="211"/>
      <c r="AG56" s="211" t="s">
        <v>176</v>
      </c>
      <c r="AH56" s="211">
        <v>0</v>
      </c>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outlineLevel="1" x14ac:dyDescent="0.2">
      <c r="A57" s="218"/>
      <c r="B57" s="219"/>
      <c r="C57" s="252" t="s">
        <v>352</v>
      </c>
      <c r="D57" s="224"/>
      <c r="E57" s="225"/>
      <c r="F57" s="220"/>
      <c r="G57" s="220"/>
      <c r="H57" s="220"/>
      <c r="I57" s="220"/>
      <c r="J57" s="220"/>
      <c r="K57" s="220"/>
      <c r="L57" s="220"/>
      <c r="M57" s="220"/>
      <c r="N57" s="220"/>
      <c r="O57" s="220"/>
      <c r="P57" s="220"/>
      <c r="Q57" s="220"/>
      <c r="R57" s="220"/>
      <c r="S57" s="220"/>
      <c r="T57" s="220"/>
      <c r="U57" s="220"/>
      <c r="V57" s="220"/>
      <c r="W57" s="220"/>
      <c r="X57" s="220"/>
      <c r="Y57" s="211"/>
      <c r="Z57" s="211"/>
      <c r="AA57" s="211"/>
      <c r="AB57" s="211"/>
      <c r="AC57" s="211"/>
      <c r="AD57" s="211"/>
      <c r="AE57" s="211"/>
      <c r="AF57" s="211"/>
      <c r="AG57" s="211" t="s">
        <v>176</v>
      </c>
      <c r="AH57" s="211">
        <v>0</v>
      </c>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row>
    <row r="58" spans="1:60" outlineLevel="1" x14ac:dyDescent="0.2">
      <c r="A58" s="218"/>
      <c r="B58" s="219"/>
      <c r="C58" s="252" t="s">
        <v>353</v>
      </c>
      <c r="D58" s="224"/>
      <c r="E58" s="225"/>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2" t="s">
        <v>368</v>
      </c>
      <c r="D59" s="224"/>
      <c r="E59" s="225"/>
      <c r="F59" s="220"/>
      <c r="G59" s="220"/>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176</v>
      </c>
      <c r="AH59" s="211">
        <v>0</v>
      </c>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18"/>
      <c r="B60" s="219"/>
      <c r="C60" s="252" t="s">
        <v>369</v>
      </c>
      <c r="D60" s="224"/>
      <c r="E60" s="225">
        <v>37.517600000000002</v>
      </c>
      <c r="F60" s="220"/>
      <c r="G60" s="220"/>
      <c r="H60" s="220"/>
      <c r="I60" s="220"/>
      <c r="J60" s="220"/>
      <c r="K60" s="220"/>
      <c r="L60" s="220"/>
      <c r="M60" s="220"/>
      <c r="N60" s="220"/>
      <c r="O60" s="220"/>
      <c r="P60" s="220"/>
      <c r="Q60" s="220"/>
      <c r="R60" s="220"/>
      <c r="S60" s="220"/>
      <c r="T60" s="220"/>
      <c r="U60" s="220"/>
      <c r="V60" s="220"/>
      <c r="W60" s="220"/>
      <c r="X60" s="220"/>
      <c r="Y60" s="211"/>
      <c r="Z60" s="211"/>
      <c r="AA60" s="211"/>
      <c r="AB60" s="211"/>
      <c r="AC60" s="211"/>
      <c r="AD60" s="211"/>
      <c r="AE60" s="211"/>
      <c r="AF60" s="211"/>
      <c r="AG60" s="211" t="s">
        <v>176</v>
      </c>
      <c r="AH60" s="211">
        <v>0</v>
      </c>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18"/>
      <c r="B61" s="219"/>
      <c r="C61" s="252" t="s">
        <v>360</v>
      </c>
      <c r="D61" s="224"/>
      <c r="E61" s="225"/>
      <c r="F61" s="220"/>
      <c r="G61" s="220"/>
      <c r="H61" s="220"/>
      <c r="I61" s="220"/>
      <c r="J61" s="220"/>
      <c r="K61" s="220"/>
      <c r="L61" s="220"/>
      <c r="M61" s="220"/>
      <c r="N61" s="220"/>
      <c r="O61" s="220"/>
      <c r="P61" s="220"/>
      <c r="Q61" s="220"/>
      <c r="R61" s="220"/>
      <c r="S61" s="220"/>
      <c r="T61" s="220"/>
      <c r="U61" s="220"/>
      <c r="V61" s="220"/>
      <c r="W61" s="220"/>
      <c r="X61" s="220"/>
      <c r="Y61" s="211"/>
      <c r="Z61" s="211"/>
      <c r="AA61" s="211"/>
      <c r="AB61" s="211"/>
      <c r="AC61" s="211"/>
      <c r="AD61" s="211"/>
      <c r="AE61" s="211"/>
      <c r="AF61" s="211"/>
      <c r="AG61" s="211" t="s">
        <v>176</v>
      </c>
      <c r="AH61" s="211">
        <v>0</v>
      </c>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row>
    <row r="62" spans="1:60" outlineLevel="1" x14ac:dyDescent="0.2">
      <c r="A62" s="218"/>
      <c r="B62" s="219"/>
      <c r="C62" s="252" t="s">
        <v>370</v>
      </c>
      <c r="D62" s="224"/>
      <c r="E62" s="225">
        <v>71.346000000000004</v>
      </c>
      <c r="F62" s="220"/>
      <c r="G62" s="220"/>
      <c r="H62" s="220"/>
      <c r="I62" s="220"/>
      <c r="J62" s="220"/>
      <c r="K62" s="220"/>
      <c r="L62" s="220"/>
      <c r="M62" s="220"/>
      <c r="N62" s="220"/>
      <c r="O62" s="220"/>
      <c r="P62" s="220"/>
      <c r="Q62" s="220"/>
      <c r="R62" s="220"/>
      <c r="S62" s="220"/>
      <c r="T62" s="220"/>
      <c r="U62" s="220"/>
      <c r="V62" s="220"/>
      <c r="W62" s="220"/>
      <c r="X62" s="220"/>
      <c r="Y62" s="211"/>
      <c r="Z62" s="211"/>
      <c r="AA62" s="211"/>
      <c r="AB62" s="211"/>
      <c r="AC62" s="211"/>
      <c r="AD62" s="211"/>
      <c r="AE62" s="211"/>
      <c r="AF62" s="211"/>
      <c r="AG62" s="211" t="s">
        <v>176</v>
      </c>
      <c r="AH62" s="211">
        <v>0</v>
      </c>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outlineLevel="1" x14ac:dyDescent="0.2">
      <c r="A63" s="218"/>
      <c r="B63" s="219"/>
      <c r="C63" s="250"/>
      <c r="D63" s="242"/>
      <c r="E63" s="242"/>
      <c r="F63" s="242"/>
      <c r="G63" s="242"/>
      <c r="H63" s="220"/>
      <c r="I63" s="220"/>
      <c r="J63" s="220"/>
      <c r="K63" s="220"/>
      <c r="L63" s="220"/>
      <c r="M63" s="220"/>
      <c r="N63" s="220"/>
      <c r="O63" s="220"/>
      <c r="P63" s="220"/>
      <c r="Q63" s="220"/>
      <c r="R63" s="220"/>
      <c r="S63" s="220"/>
      <c r="T63" s="220"/>
      <c r="U63" s="220"/>
      <c r="V63" s="220"/>
      <c r="W63" s="220"/>
      <c r="X63" s="220"/>
      <c r="Y63" s="211"/>
      <c r="Z63" s="211"/>
      <c r="AA63" s="211"/>
      <c r="AB63" s="211"/>
      <c r="AC63" s="211"/>
      <c r="AD63" s="211"/>
      <c r="AE63" s="211"/>
      <c r="AF63" s="211"/>
      <c r="AG63" s="211" t="s">
        <v>151</v>
      </c>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row>
    <row r="64" spans="1:60" outlineLevel="1" x14ac:dyDescent="0.2">
      <c r="A64" s="233">
        <v>6</v>
      </c>
      <c r="B64" s="234" t="s">
        <v>371</v>
      </c>
      <c r="C64" s="247" t="s">
        <v>372</v>
      </c>
      <c r="D64" s="235" t="s">
        <v>245</v>
      </c>
      <c r="E64" s="236">
        <v>108.86360000000001</v>
      </c>
      <c r="F64" s="237">
        <v>14.6</v>
      </c>
      <c r="G64" s="238">
        <f>ROUND(E64*F64,2)</f>
        <v>1589.41</v>
      </c>
      <c r="H64" s="237">
        <v>0</v>
      </c>
      <c r="I64" s="238">
        <f>ROUND(E64*H64,2)</f>
        <v>0</v>
      </c>
      <c r="J64" s="237">
        <v>14.6</v>
      </c>
      <c r="K64" s="238">
        <f>ROUND(E64*J64,2)</f>
        <v>1589.41</v>
      </c>
      <c r="L64" s="238">
        <v>21</v>
      </c>
      <c r="M64" s="238">
        <f>G64*(1+L64/100)</f>
        <v>1923.1861000000001</v>
      </c>
      <c r="N64" s="238">
        <v>0</v>
      </c>
      <c r="O64" s="238">
        <f>ROUND(E64*N64,2)</f>
        <v>0</v>
      </c>
      <c r="P64" s="238">
        <v>0</v>
      </c>
      <c r="Q64" s="238">
        <f>ROUND(E64*P64,2)</f>
        <v>0</v>
      </c>
      <c r="R64" s="238" t="s">
        <v>350</v>
      </c>
      <c r="S64" s="238" t="s">
        <v>143</v>
      </c>
      <c r="T64" s="239" t="s">
        <v>225</v>
      </c>
      <c r="U64" s="220">
        <v>3.7999999999999999E-2</v>
      </c>
      <c r="V64" s="220">
        <f>ROUND(E64*U64,2)</f>
        <v>4.1399999999999997</v>
      </c>
      <c r="W64" s="220"/>
      <c r="X64" s="220" t="s">
        <v>202</v>
      </c>
      <c r="Y64" s="211"/>
      <c r="Z64" s="211"/>
      <c r="AA64" s="211"/>
      <c r="AB64" s="211"/>
      <c r="AC64" s="211"/>
      <c r="AD64" s="211"/>
      <c r="AE64" s="211"/>
      <c r="AF64" s="211"/>
      <c r="AG64" s="211" t="s">
        <v>203</v>
      </c>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row>
    <row r="65" spans="1:60" outlineLevel="1" x14ac:dyDescent="0.2">
      <c r="A65" s="218"/>
      <c r="B65" s="219"/>
      <c r="C65" s="259" t="s">
        <v>373</v>
      </c>
      <c r="D65" s="258"/>
      <c r="E65" s="258"/>
      <c r="F65" s="258"/>
      <c r="G65" s="258"/>
      <c r="H65" s="220"/>
      <c r="I65" s="220"/>
      <c r="J65" s="220"/>
      <c r="K65" s="220"/>
      <c r="L65" s="220"/>
      <c r="M65" s="220"/>
      <c r="N65" s="220"/>
      <c r="O65" s="220"/>
      <c r="P65" s="220"/>
      <c r="Q65" s="220"/>
      <c r="R65" s="220"/>
      <c r="S65" s="220"/>
      <c r="T65" s="220"/>
      <c r="U65" s="220"/>
      <c r="V65" s="220"/>
      <c r="W65" s="220"/>
      <c r="X65" s="220"/>
      <c r="Y65" s="211"/>
      <c r="Z65" s="211"/>
      <c r="AA65" s="211"/>
      <c r="AB65" s="211"/>
      <c r="AC65" s="211"/>
      <c r="AD65" s="211"/>
      <c r="AE65" s="211"/>
      <c r="AF65" s="211"/>
      <c r="AG65" s="211" t="s">
        <v>227</v>
      </c>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row>
    <row r="66" spans="1:60" ht="22.5" outlineLevel="1" x14ac:dyDescent="0.2">
      <c r="A66" s="218"/>
      <c r="B66" s="219"/>
      <c r="C66" s="252" t="s">
        <v>358</v>
      </c>
      <c r="D66" s="224"/>
      <c r="E66" s="225"/>
      <c r="F66" s="220"/>
      <c r="G66" s="220"/>
      <c r="H66" s="220"/>
      <c r="I66" s="220"/>
      <c r="J66" s="220"/>
      <c r="K66" s="220"/>
      <c r="L66" s="220"/>
      <c r="M66" s="220"/>
      <c r="N66" s="220"/>
      <c r="O66" s="220"/>
      <c r="P66" s="220"/>
      <c r="Q66" s="220"/>
      <c r="R66" s="220"/>
      <c r="S66" s="220"/>
      <c r="T66" s="220"/>
      <c r="U66" s="220"/>
      <c r="V66" s="220"/>
      <c r="W66" s="220"/>
      <c r="X66" s="220"/>
      <c r="Y66" s="211"/>
      <c r="Z66" s="211"/>
      <c r="AA66" s="211"/>
      <c r="AB66" s="211"/>
      <c r="AC66" s="211"/>
      <c r="AD66" s="211"/>
      <c r="AE66" s="211"/>
      <c r="AF66" s="211"/>
      <c r="AG66" s="211" t="s">
        <v>176</v>
      </c>
      <c r="AH66" s="211">
        <v>0</v>
      </c>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row>
    <row r="67" spans="1:60" ht="22.5" outlineLevel="1" x14ac:dyDescent="0.2">
      <c r="A67" s="218"/>
      <c r="B67" s="219"/>
      <c r="C67" s="252" t="s">
        <v>359</v>
      </c>
      <c r="D67" s="224"/>
      <c r="E67" s="225"/>
      <c r="F67" s="220"/>
      <c r="G67" s="220"/>
      <c r="H67" s="220"/>
      <c r="I67" s="220"/>
      <c r="J67" s="220"/>
      <c r="K67" s="220"/>
      <c r="L67" s="220"/>
      <c r="M67" s="220"/>
      <c r="N67" s="220"/>
      <c r="O67" s="220"/>
      <c r="P67" s="220"/>
      <c r="Q67" s="220"/>
      <c r="R67" s="220"/>
      <c r="S67" s="220"/>
      <c r="T67" s="220"/>
      <c r="U67" s="220"/>
      <c r="V67" s="220"/>
      <c r="W67" s="220"/>
      <c r="X67" s="220"/>
      <c r="Y67" s="211"/>
      <c r="Z67" s="211"/>
      <c r="AA67" s="211"/>
      <c r="AB67" s="211"/>
      <c r="AC67" s="211"/>
      <c r="AD67" s="211"/>
      <c r="AE67" s="211"/>
      <c r="AF67" s="211"/>
      <c r="AG67" s="211" t="s">
        <v>176</v>
      </c>
      <c r="AH67" s="211">
        <v>0</v>
      </c>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row>
    <row r="68" spans="1:60" outlineLevel="1" x14ac:dyDescent="0.2">
      <c r="A68" s="218"/>
      <c r="B68" s="219"/>
      <c r="C68" s="252" t="s">
        <v>352</v>
      </c>
      <c r="D68" s="224"/>
      <c r="E68" s="225"/>
      <c r="F68" s="220"/>
      <c r="G68" s="220"/>
      <c r="H68" s="220"/>
      <c r="I68" s="220"/>
      <c r="J68" s="220"/>
      <c r="K68" s="220"/>
      <c r="L68" s="220"/>
      <c r="M68" s="220"/>
      <c r="N68" s="220"/>
      <c r="O68" s="220"/>
      <c r="P68" s="220"/>
      <c r="Q68" s="220"/>
      <c r="R68" s="220"/>
      <c r="S68" s="220"/>
      <c r="T68" s="220"/>
      <c r="U68" s="220"/>
      <c r="V68" s="220"/>
      <c r="W68" s="220"/>
      <c r="X68" s="220"/>
      <c r="Y68" s="211"/>
      <c r="Z68" s="211"/>
      <c r="AA68" s="211"/>
      <c r="AB68" s="211"/>
      <c r="AC68" s="211"/>
      <c r="AD68" s="211"/>
      <c r="AE68" s="211"/>
      <c r="AF68" s="211"/>
      <c r="AG68" s="211" t="s">
        <v>176</v>
      </c>
      <c r="AH68" s="211">
        <v>0</v>
      </c>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row>
    <row r="69" spans="1:60" outlineLevel="1" x14ac:dyDescent="0.2">
      <c r="A69" s="218"/>
      <c r="B69" s="219"/>
      <c r="C69" s="252" t="s">
        <v>353</v>
      </c>
      <c r="D69" s="224"/>
      <c r="E69" s="225"/>
      <c r="F69" s="220"/>
      <c r="G69" s="220"/>
      <c r="H69" s="220"/>
      <c r="I69" s="220"/>
      <c r="J69" s="220"/>
      <c r="K69" s="220"/>
      <c r="L69" s="220"/>
      <c r="M69" s="220"/>
      <c r="N69" s="220"/>
      <c r="O69" s="220"/>
      <c r="P69" s="220"/>
      <c r="Q69" s="220"/>
      <c r="R69" s="220"/>
      <c r="S69" s="220"/>
      <c r="T69" s="220"/>
      <c r="U69" s="220"/>
      <c r="V69" s="220"/>
      <c r="W69" s="220"/>
      <c r="X69" s="220"/>
      <c r="Y69" s="211"/>
      <c r="Z69" s="211"/>
      <c r="AA69" s="211"/>
      <c r="AB69" s="211"/>
      <c r="AC69" s="211"/>
      <c r="AD69" s="211"/>
      <c r="AE69" s="211"/>
      <c r="AF69" s="211"/>
      <c r="AG69" s="211" t="s">
        <v>176</v>
      </c>
      <c r="AH69" s="211">
        <v>0</v>
      </c>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row>
    <row r="70" spans="1:60" outlineLevel="1" x14ac:dyDescent="0.2">
      <c r="A70" s="218"/>
      <c r="B70" s="219"/>
      <c r="C70" s="252" t="s">
        <v>368</v>
      </c>
      <c r="D70" s="224"/>
      <c r="E70" s="225"/>
      <c r="F70" s="220"/>
      <c r="G70" s="220"/>
      <c r="H70" s="220"/>
      <c r="I70" s="220"/>
      <c r="J70" s="220"/>
      <c r="K70" s="220"/>
      <c r="L70" s="220"/>
      <c r="M70" s="220"/>
      <c r="N70" s="220"/>
      <c r="O70" s="220"/>
      <c r="P70" s="220"/>
      <c r="Q70" s="220"/>
      <c r="R70" s="220"/>
      <c r="S70" s="220"/>
      <c r="T70" s="220"/>
      <c r="U70" s="220"/>
      <c r="V70" s="220"/>
      <c r="W70" s="220"/>
      <c r="X70" s="220"/>
      <c r="Y70" s="211"/>
      <c r="Z70" s="211"/>
      <c r="AA70" s="211"/>
      <c r="AB70" s="211"/>
      <c r="AC70" s="211"/>
      <c r="AD70" s="211"/>
      <c r="AE70" s="211"/>
      <c r="AF70" s="211"/>
      <c r="AG70" s="211" t="s">
        <v>176</v>
      </c>
      <c r="AH70" s="211">
        <v>0</v>
      </c>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row>
    <row r="71" spans="1:60" outlineLevel="1" x14ac:dyDescent="0.2">
      <c r="A71" s="218"/>
      <c r="B71" s="219"/>
      <c r="C71" s="252" t="s">
        <v>369</v>
      </c>
      <c r="D71" s="224"/>
      <c r="E71" s="225">
        <v>37.517600000000002</v>
      </c>
      <c r="F71" s="220"/>
      <c r="G71" s="220"/>
      <c r="H71" s="220"/>
      <c r="I71" s="220"/>
      <c r="J71" s="220"/>
      <c r="K71" s="220"/>
      <c r="L71" s="220"/>
      <c r="M71" s="220"/>
      <c r="N71" s="220"/>
      <c r="O71" s="220"/>
      <c r="P71" s="220"/>
      <c r="Q71" s="220"/>
      <c r="R71" s="220"/>
      <c r="S71" s="220"/>
      <c r="T71" s="220"/>
      <c r="U71" s="220"/>
      <c r="V71" s="220"/>
      <c r="W71" s="220"/>
      <c r="X71" s="220"/>
      <c r="Y71" s="211"/>
      <c r="Z71" s="211"/>
      <c r="AA71" s="211"/>
      <c r="AB71" s="211"/>
      <c r="AC71" s="211"/>
      <c r="AD71" s="211"/>
      <c r="AE71" s="211"/>
      <c r="AF71" s="211"/>
      <c r="AG71" s="211" t="s">
        <v>176</v>
      </c>
      <c r="AH71" s="211">
        <v>0</v>
      </c>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row>
    <row r="72" spans="1:60" outlineLevel="1" x14ac:dyDescent="0.2">
      <c r="A72" s="218"/>
      <c r="B72" s="219"/>
      <c r="C72" s="252" t="s">
        <v>360</v>
      </c>
      <c r="D72" s="224"/>
      <c r="E72" s="225"/>
      <c r="F72" s="220"/>
      <c r="G72" s="220"/>
      <c r="H72" s="220"/>
      <c r="I72" s="220"/>
      <c r="J72" s="220"/>
      <c r="K72" s="220"/>
      <c r="L72" s="220"/>
      <c r="M72" s="220"/>
      <c r="N72" s="220"/>
      <c r="O72" s="220"/>
      <c r="P72" s="220"/>
      <c r="Q72" s="220"/>
      <c r="R72" s="220"/>
      <c r="S72" s="220"/>
      <c r="T72" s="220"/>
      <c r="U72" s="220"/>
      <c r="V72" s="220"/>
      <c r="W72" s="220"/>
      <c r="X72" s="220"/>
      <c r="Y72" s="211"/>
      <c r="Z72" s="211"/>
      <c r="AA72" s="211"/>
      <c r="AB72" s="211"/>
      <c r="AC72" s="211"/>
      <c r="AD72" s="211"/>
      <c r="AE72" s="211"/>
      <c r="AF72" s="211"/>
      <c r="AG72" s="211" t="s">
        <v>176</v>
      </c>
      <c r="AH72" s="211">
        <v>0</v>
      </c>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row>
    <row r="73" spans="1:60" outlineLevel="1" x14ac:dyDescent="0.2">
      <c r="A73" s="218"/>
      <c r="B73" s="219"/>
      <c r="C73" s="252" t="s">
        <v>370</v>
      </c>
      <c r="D73" s="224"/>
      <c r="E73" s="225">
        <v>71.346000000000004</v>
      </c>
      <c r="F73" s="220"/>
      <c r="G73" s="220"/>
      <c r="H73" s="220"/>
      <c r="I73" s="220"/>
      <c r="J73" s="220"/>
      <c r="K73" s="220"/>
      <c r="L73" s="220"/>
      <c r="M73" s="220"/>
      <c r="N73" s="220"/>
      <c r="O73" s="220"/>
      <c r="P73" s="220"/>
      <c r="Q73" s="220"/>
      <c r="R73" s="220"/>
      <c r="S73" s="220"/>
      <c r="T73" s="220"/>
      <c r="U73" s="220"/>
      <c r="V73" s="220"/>
      <c r="W73" s="220"/>
      <c r="X73" s="220"/>
      <c r="Y73" s="211"/>
      <c r="Z73" s="211"/>
      <c r="AA73" s="211"/>
      <c r="AB73" s="211"/>
      <c r="AC73" s="211"/>
      <c r="AD73" s="211"/>
      <c r="AE73" s="211"/>
      <c r="AF73" s="211"/>
      <c r="AG73" s="211" t="s">
        <v>176</v>
      </c>
      <c r="AH73" s="211">
        <v>0</v>
      </c>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row>
    <row r="74" spans="1:60" outlineLevel="1" x14ac:dyDescent="0.2">
      <c r="A74" s="218"/>
      <c r="B74" s="219"/>
      <c r="C74" s="250"/>
      <c r="D74" s="242"/>
      <c r="E74" s="242"/>
      <c r="F74" s="242"/>
      <c r="G74" s="242"/>
      <c r="H74" s="220"/>
      <c r="I74" s="220"/>
      <c r="J74" s="220"/>
      <c r="K74" s="220"/>
      <c r="L74" s="220"/>
      <c r="M74" s="220"/>
      <c r="N74" s="220"/>
      <c r="O74" s="220"/>
      <c r="P74" s="220"/>
      <c r="Q74" s="220"/>
      <c r="R74" s="220"/>
      <c r="S74" s="220"/>
      <c r="T74" s="220"/>
      <c r="U74" s="220"/>
      <c r="V74" s="220"/>
      <c r="W74" s="220"/>
      <c r="X74" s="220"/>
      <c r="Y74" s="211"/>
      <c r="Z74" s="211"/>
      <c r="AA74" s="211"/>
      <c r="AB74" s="211"/>
      <c r="AC74" s="211"/>
      <c r="AD74" s="211"/>
      <c r="AE74" s="211"/>
      <c r="AF74" s="211"/>
      <c r="AG74" s="211" t="s">
        <v>151</v>
      </c>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row>
    <row r="75" spans="1:60" outlineLevel="1" x14ac:dyDescent="0.2">
      <c r="A75" s="233">
        <v>7</v>
      </c>
      <c r="B75" s="234" t="s">
        <v>374</v>
      </c>
      <c r="C75" s="247" t="s">
        <v>375</v>
      </c>
      <c r="D75" s="235" t="s">
        <v>245</v>
      </c>
      <c r="E75" s="236">
        <v>71.346000000000004</v>
      </c>
      <c r="F75" s="237">
        <v>198.5</v>
      </c>
      <c r="G75" s="238">
        <f>ROUND(E75*F75,2)</f>
        <v>14162.18</v>
      </c>
      <c r="H75" s="237">
        <v>0</v>
      </c>
      <c r="I75" s="238">
        <f>ROUND(E75*H75,2)</f>
        <v>0</v>
      </c>
      <c r="J75" s="237">
        <v>198.5</v>
      </c>
      <c r="K75" s="238">
        <f>ROUND(E75*J75,2)</f>
        <v>14162.18</v>
      </c>
      <c r="L75" s="238">
        <v>21</v>
      </c>
      <c r="M75" s="238">
        <f>G75*(1+L75/100)</f>
        <v>17136.237799999999</v>
      </c>
      <c r="N75" s="238">
        <v>0</v>
      </c>
      <c r="O75" s="238">
        <f>ROUND(E75*N75,2)</f>
        <v>0</v>
      </c>
      <c r="P75" s="238">
        <v>0</v>
      </c>
      <c r="Q75" s="238">
        <f>ROUND(E75*P75,2)</f>
        <v>0</v>
      </c>
      <c r="R75" s="238" t="s">
        <v>350</v>
      </c>
      <c r="S75" s="238" t="s">
        <v>143</v>
      </c>
      <c r="T75" s="239" t="s">
        <v>225</v>
      </c>
      <c r="U75" s="220">
        <v>0.51900000000000002</v>
      </c>
      <c r="V75" s="220">
        <f>ROUND(E75*U75,2)</f>
        <v>37.03</v>
      </c>
      <c r="W75" s="220"/>
      <c r="X75" s="220" t="s">
        <v>202</v>
      </c>
      <c r="Y75" s="211"/>
      <c r="Z75" s="211"/>
      <c r="AA75" s="211"/>
      <c r="AB75" s="211"/>
      <c r="AC75" s="211"/>
      <c r="AD75" s="211"/>
      <c r="AE75" s="211"/>
      <c r="AF75" s="211"/>
      <c r="AG75" s="211" t="s">
        <v>203</v>
      </c>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row>
    <row r="76" spans="1:60" outlineLevel="1" x14ac:dyDescent="0.2">
      <c r="A76" s="218"/>
      <c r="B76" s="219"/>
      <c r="C76" s="259" t="s">
        <v>376</v>
      </c>
      <c r="D76" s="258"/>
      <c r="E76" s="258"/>
      <c r="F76" s="258"/>
      <c r="G76" s="258"/>
      <c r="H76" s="220"/>
      <c r="I76" s="220"/>
      <c r="J76" s="220"/>
      <c r="K76" s="220"/>
      <c r="L76" s="220"/>
      <c r="M76" s="220"/>
      <c r="N76" s="220"/>
      <c r="O76" s="220"/>
      <c r="P76" s="220"/>
      <c r="Q76" s="220"/>
      <c r="R76" s="220"/>
      <c r="S76" s="220"/>
      <c r="T76" s="220"/>
      <c r="U76" s="220"/>
      <c r="V76" s="220"/>
      <c r="W76" s="220"/>
      <c r="X76" s="220"/>
      <c r="Y76" s="211"/>
      <c r="Z76" s="211"/>
      <c r="AA76" s="211"/>
      <c r="AB76" s="211"/>
      <c r="AC76" s="211"/>
      <c r="AD76" s="211"/>
      <c r="AE76" s="211"/>
      <c r="AF76" s="211"/>
      <c r="AG76" s="211" t="s">
        <v>227</v>
      </c>
      <c r="AH76" s="211"/>
      <c r="AI76" s="211"/>
      <c r="AJ76" s="211"/>
      <c r="AK76" s="211"/>
      <c r="AL76" s="211"/>
      <c r="AM76" s="211"/>
      <c r="AN76" s="211"/>
      <c r="AO76" s="211"/>
      <c r="AP76" s="211"/>
      <c r="AQ76" s="211"/>
      <c r="AR76" s="211"/>
      <c r="AS76" s="211"/>
      <c r="AT76" s="211"/>
      <c r="AU76" s="211"/>
      <c r="AV76" s="211"/>
      <c r="AW76" s="211"/>
      <c r="AX76" s="211"/>
      <c r="AY76" s="211"/>
      <c r="AZ76" s="211"/>
      <c r="BA76" s="240" t="str">
        <f>C76</f>
        <v>bez naložení do dopravní nádoby, ale s vyprázdněním dopravní nádoby na hromadu nebo na dopravní prostředek,</v>
      </c>
      <c r="BB76" s="211"/>
      <c r="BC76" s="211"/>
      <c r="BD76" s="211"/>
      <c r="BE76" s="211"/>
      <c r="BF76" s="211"/>
      <c r="BG76" s="211"/>
      <c r="BH76" s="211"/>
    </row>
    <row r="77" spans="1:60" ht="22.5" outlineLevel="1" x14ac:dyDescent="0.2">
      <c r="A77" s="218"/>
      <c r="B77" s="219"/>
      <c r="C77" s="252" t="s">
        <v>358</v>
      </c>
      <c r="D77" s="224"/>
      <c r="E77" s="225"/>
      <c r="F77" s="220"/>
      <c r="G77" s="220"/>
      <c r="H77" s="220"/>
      <c r="I77" s="220"/>
      <c r="J77" s="220"/>
      <c r="K77" s="220"/>
      <c r="L77" s="220"/>
      <c r="M77" s="220"/>
      <c r="N77" s="220"/>
      <c r="O77" s="220"/>
      <c r="P77" s="220"/>
      <c r="Q77" s="220"/>
      <c r="R77" s="220"/>
      <c r="S77" s="220"/>
      <c r="T77" s="220"/>
      <c r="U77" s="220"/>
      <c r="V77" s="220"/>
      <c r="W77" s="220"/>
      <c r="X77" s="220"/>
      <c r="Y77" s="211"/>
      <c r="Z77" s="211"/>
      <c r="AA77" s="211"/>
      <c r="AB77" s="211"/>
      <c r="AC77" s="211"/>
      <c r="AD77" s="211"/>
      <c r="AE77" s="211"/>
      <c r="AF77" s="211"/>
      <c r="AG77" s="211" t="s">
        <v>176</v>
      </c>
      <c r="AH77" s="211">
        <v>0</v>
      </c>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row>
    <row r="78" spans="1:60" ht="22.5" outlineLevel="1" x14ac:dyDescent="0.2">
      <c r="A78" s="218"/>
      <c r="B78" s="219"/>
      <c r="C78" s="252" t="s">
        <v>359</v>
      </c>
      <c r="D78" s="224"/>
      <c r="E78" s="225"/>
      <c r="F78" s="220"/>
      <c r="G78" s="220"/>
      <c r="H78" s="220"/>
      <c r="I78" s="220"/>
      <c r="J78" s="220"/>
      <c r="K78" s="220"/>
      <c r="L78" s="220"/>
      <c r="M78" s="220"/>
      <c r="N78" s="220"/>
      <c r="O78" s="220"/>
      <c r="P78" s="220"/>
      <c r="Q78" s="220"/>
      <c r="R78" s="220"/>
      <c r="S78" s="220"/>
      <c r="T78" s="220"/>
      <c r="U78" s="220"/>
      <c r="V78" s="220"/>
      <c r="W78" s="220"/>
      <c r="X78" s="220"/>
      <c r="Y78" s="211"/>
      <c r="Z78" s="211"/>
      <c r="AA78" s="211"/>
      <c r="AB78" s="211"/>
      <c r="AC78" s="211"/>
      <c r="AD78" s="211"/>
      <c r="AE78" s="211"/>
      <c r="AF78" s="211"/>
      <c r="AG78" s="211" t="s">
        <v>176</v>
      </c>
      <c r="AH78" s="211">
        <v>0</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row>
    <row r="79" spans="1:60" outlineLevel="1" x14ac:dyDescent="0.2">
      <c r="A79" s="218"/>
      <c r="B79" s="219"/>
      <c r="C79" s="252" t="s">
        <v>352</v>
      </c>
      <c r="D79" s="224"/>
      <c r="E79" s="225"/>
      <c r="F79" s="220"/>
      <c r="G79" s="220"/>
      <c r="H79" s="220"/>
      <c r="I79" s="220"/>
      <c r="J79" s="220"/>
      <c r="K79" s="220"/>
      <c r="L79" s="220"/>
      <c r="M79" s="220"/>
      <c r="N79" s="220"/>
      <c r="O79" s="220"/>
      <c r="P79" s="220"/>
      <c r="Q79" s="220"/>
      <c r="R79" s="220"/>
      <c r="S79" s="220"/>
      <c r="T79" s="220"/>
      <c r="U79" s="220"/>
      <c r="V79" s="220"/>
      <c r="W79" s="220"/>
      <c r="X79" s="220"/>
      <c r="Y79" s="211"/>
      <c r="Z79" s="211"/>
      <c r="AA79" s="211"/>
      <c r="AB79" s="211"/>
      <c r="AC79" s="211"/>
      <c r="AD79" s="211"/>
      <c r="AE79" s="211"/>
      <c r="AF79" s="211"/>
      <c r="AG79" s="211" t="s">
        <v>176</v>
      </c>
      <c r="AH79" s="211">
        <v>0</v>
      </c>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row>
    <row r="80" spans="1:60" outlineLevel="1" x14ac:dyDescent="0.2">
      <c r="A80" s="218"/>
      <c r="B80" s="219"/>
      <c r="C80" s="252" t="s">
        <v>353</v>
      </c>
      <c r="D80" s="224"/>
      <c r="E80" s="225"/>
      <c r="F80" s="220"/>
      <c r="G80" s="220"/>
      <c r="H80" s="220"/>
      <c r="I80" s="220"/>
      <c r="J80" s="220"/>
      <c r="K80" s="220"/>
      <c r="L80" s="220"/>
      <c r="M80" s="220"/>
      <c r="N80" s="220"/>
      <c r="O80" s="220"/>
      <c r="P80" s="220"/>
      <c r="Q80" s="220"/>
      <c r="R80" s="220"/>
      <c r="S80" s="220"/>
      <c r="T80" s="220"/>
      <c r="U80" s="220"/>
      <c r="V80" s="220"/>
      <c r="W80" s="220"/>
      <c r="X80" s="220"/>
      <c r="Y80" s="211"/>
      <c r="Z80" s="211"/>
      <c r="AA80" s="211"/>
      <c r="AB80" s="211"/>
      <c r="AC80" s="211"/>
      <c r="AD80" s="211"/>
      <c r="AE80" s="211"/>
      <c r="AF80" s="211"/>
      <c r="AG80" s="211" t="s">
        <v>176</v>
      </c>
      <c r="AH80" s="211">
        <v>0</v>
      </c>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row>
    <row r="81" spans="1:60" outlineLevel="1" x14ac:dyDescent="0.2">
      <c r="A81" s="218"/>
      <c r="B81" s="219"/>
      <c r="C81" s="252" t="s">
        <v>360</v>
      </c>
      <c r="D81" s="224"/>
      <c r="E81" s="225"/>
      <c r="F81" s="220"/>
      <c r="G81" s="220"/>
      <c r="H81" s="220"/>
      <c r="I81" s="220"/>
      <c r="J81" s="220"/>
      <c r="K81" s="220"/>
      <c r="L81" s="220"/>
      <c r="M81" s="220"/>
      <c r="N81" s="220"/>
      <c r="O81" s="220"/>
      <c r="P81" s="220"/>
      <c r="Q81" s="220"/>
      <c r="R81" s="220"/>
      <c r="S81" s="220"/>
      <c r="T81" s="220"/>
      <c r="U81" s="220"/>
      <c r="V81" s="220"/>
      <c r="W81" s="220"/>
      <c r="X81" s="220"/>
      <c r="Y81" s="211"/>
      <c r="Z81" s="211"/>
      <c r="AA81" s="211"/>
      <c r="AB81" s="211"/>
      <c r="AC81" s="211"/>
      <c r="AD81" s="211"/>
      <c r="AE81" s="211"/>
      <c r="AF81" s="211"/>
      <c r="AG81" s="211" t="s">
        <v>176</v>
      </c>
      <c r="AH81" s="211">
        <v>0</v>
      </c>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row>
    <row r="82" spans="1:60" outlineLevel="1" x14ac:dyDescent="0.2">
      <c r="A82" s="218"/>
      <c r="B82" s="219"/>
      <c r="C82" s="252" t="s">
        <v>370</v>
      </c>
      <c r="D82" s="224"/>
      <c r="E82" s="225">
        <v>71.346000000000004</v>
      </c>
      <c r="F82" s="220"/>
      <c r="G82" s="220"/>
      <c r="H82" s="220"/>
      <c r="I82" s="220"/>
      <c r="J82" s="220"/>
      <c r="K82" s="220"/>
      <c r="L82" s="220"/>
      <c r="M82" s="220"/>
      <c r="N82" s="220"/>
      <c r="O82" s="220"/>
      <c r="P82" s="220"/>
      <c r="Q82" s="220"/>
      <c r="R82" s="220"/>
      <c r="S82" s="220"/>
      <c r="T82" s="220"/>
      <c r="U82" s="220"/>
      <c r="V82" s="220"/>
      <c r="W82" s="220"/>
      <c r="X82" s="220"/>
      <c r="Y82" s="211"/>
      <c r="Z82" s="211"/>
      <c r="AA82" s="211"/>
      <c r="AB82" s="211"/>
      <c r="AC82" s="211"/>
      <c r="AD82" s="211"/>
      <c r="AE82" s="211"/>
      <c r="AF82" s="211"/>
      <c r="AG82" s="211" t="s">
        <v>176</v>
      </c>
      <c r="AH82" s="211">
        <v>0</v>
      </c>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row>
    <row r="83" spans="1:60" outlineLevel="1" x14ac:dyDescent="0.2">
      <c r="A83" s="218"/>
      <c r="B83" s="219"/>
      <c r="C83" s="250"/>
      <c r="D83" s="242"/>
      <c r="E83" s="242"/>
      <c r="F83" s="242"/>
      <c r="G83" s="242"/>
      <c r="H83" s="220"/>
      <c r="I83" s="220"/>
      <c r="J83" s="220"/>
      <c r="K83" s="220"/>
      <c r="L83" s="220"/>
      <c r="M83" s="220"/>
      <c r="N83" s="220"/>
      <c r="O83" s="220"/>
      <c r="P83" s="220"/>
      <c r="Q83" s="220"/>
      <c r="R83" s="220"/>
      <c r="S83" s="220"/>
      <c r="T83" s="220"/>
      <c r="U83" s="220"/>
      <c r="V83" s="220"/>
      <c r="W83" s="220"/>
      <c r="X83" s="220"/>
      <c r="Y83" s="211"/>
      <c r="Z83" s="211"/>
      <c r="AA83" s="211"/>
      <c r="AB83" s="211"/>
      <c r="AC83" s="211"/>
      <c r="AD83" s="211"/>
      <c r="AE83" s="211"/>
      <c r="AF83" s="211"/>
      <c r="AG83" s="211" t="s">
        <v>151</v>
      </c>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row>
    <row r="84" spans="1:60" outlineLevel="1" x14ac:dyDescent="0.2">
      <c r="A84" s="233">
        <v>8</v>
      </c>
      <c r="B84" s="234" t="s">
        <v>377</v>
      </c>
      <c r="C84" s="247" t="s">
        <v>378</v>
      </c>
      <c r="D84" s="235" t="s">
        <v>245</v>
      </c>
      <c r="E84" s="236">
        <v>97.977239999999995</v>
      </c>
      <c r="F84" s="237">
        <v>96.6</v>
      </c>
      <c r="G84" s="238">
        <f>ROUND(E84*F84,2)</f>
        <v>9464.6</v>
      </c>
      <c r="H84" s="237">
        <v>0</v>
      </c>
      <c r="I84" s="238">
        <f>ROUND(E84*H84,2)</f>
        <v>0</v>
      </c>
      <c r="J84" s="237">
        <v>96.6</v>
      </c>
      <c r="K84" s="238">
        <f>ROUND(E84*J84,2)</f>
        <v>9464.6</v>
      </c>
      <c r="L84" s="238">
        <v>21</v>
      </c>
      <c r="M84" s="238">
        <f>G84*(1+L84/100)</f>
        <v>11452.165999999999</v>
      </c>
      <c r="N84" s="238">
        <v>0</v>
      </c>
      <c r="O84" s="238">
        <f>ROUND(E84*N84,2)</f>
        <v>0</v>
      </c>
      <c r="P84" s="238">
        <v>0</v>
      </c>
      <c r="Q84" s="238">
        <f>ROUND(E84*P84,2)</f>
        <v>0</v>
      </c>
      <c r="R84" s="238" t="s">
        <v>350</v>
      </c>
      <c r="S84" s="238" t="s">
        <v>143</v>
      </c>
      <c r="T84" s="239" t="s">
        <v>225</v>
      </c>
      <c r="U84" s="220">
        <v>1.0999999999999999E-2</v>
      </c>
      <c r="V84" s="220">
        <f>ROUND(E84*U84,2)</f>
        <v>1.08</v>
      </c>
      <c r="W84" s="220"/>
      <c r="X84" s="220" t="s">
        <v>202</v>
      </c>
      <c r="Y84" s="211"/>
      <c r="Z84" s="211"/>
      <c r="AA84" s="211"/>
      <c r="AB84" s="211"/>
      <c r="AC84" s="211"/>
      <c r="AD84" s="211"/>
      <c r="AE84" s="211"/>
      <c r="AF84" s="211"/>
      <c r="AG84" s="211" t="s">
        <v>203</v>
      </c>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row>
    <row r="85" spans="1:60" outlineLevel="1" x14ac:dyDescent="0.2">
      <c r="A85" s="218"/>
      <c r="B85" s="219"/>
      <c r="C85" s="259" t="s">
        <v>379</v>
      </c>
      <c r="D85" s="258"/>
      <c r="E85" s="258"/>
      <c r="F85" s="258"/>
      <c r="G85" s="258"/>
      <c r="H85" s="220"/>
      <c r="I85" s="220"/>
      <c r="J85" s="220"/>
      <c r="K85" s="220"/>
      <c r="L85" s="220"/>
      <c r="M85" s="220"/>
      <c r="N85" s="220"/>
      <c r="O85" s="220"/>
      <c r="P85" s="220"/>
      <c r="Q85" s="220"/>
      <c r="R85" s="220"/>
      <c r="S85" s="220"/>
      <c r="T85" s="220"/>
      <c r="U85" s="220"/>
      <c r="V85" s="220"/>
      <c r="W85" s="220"/>
      <c r="X85" s="220"/>
      <c r="Y85" s="211"/>
      <c r="Z85" s="211"/>
      <c r="AA85" s="211"/>
      <c r="AB85" s="211"/>
      <c r="AC85" s="211"/>
      <c r="AD85" s="211"/>
      <c r="AE85" s="211"/>
      <c r="AF85" s="211"/>
      <c r="AG85" s="211" t="s">
        <v>227</v>
      </c>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row>
    <row r="86" spans="1:60" ht="22.5" outlineLevel="1" x14ac:dyDescent="0.2">
      <c r="A86" s="218"/>
      <c r="B86" s="219"/>
      <c r="C86" s="252" t="s">
        <v>358</v>
      </c>
      <c r="D86" s="224"/>
      <c r="E86" s="225"/>
      <c r="F86" s="220"/>
      <c r="G86" s="220"/>
      <c r="H86" s="220"/>
      <c r="I86" s="220"/>
      <c r="J86" s="220"/>
      <c r="K86" s="220"/>
      <c r="L86" s="220"/>
      <c r="M86" s="220"/>
      <c r="N86" s="220"/>
      <c r="O86" s="220"/>
      <c r="P86" s="220"/>
      <c r="Q86" s="220"/>
      <c r="R86" s="220"/>
      <c r="S86" s="220"/>
      <c r="T86" s="220"/>
      <c r="U86" s="220"/>
      <c r="V86" s="220"/>
      <c r="W86" s="220"/>
      <c r="X86" s="220"/>
      <c r="Y86" s="211"/>
      <c r="Z86" s="211"/>
      <c r="AA86" s="211"/>
      <c r="AB86" s="211"/>
      <c r="AC86" s="211"/>
      <c r="AD86" s="211"/>
      <c r="AE86" s="211"/>
      <c r="AF86" s="211"/>
      <c r="AG86" s="211" t="s">
        <v>176</v>
      </c>
      <c r="AH86" s="211">
        <v>0</v>
      </c>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row>
    <row r="87" spans="1:60" ht="22.5" outlineLevel="1" x14ac:dyDescent="0.2">
      <c r="A87" s="218"/>
      <c r="B87" s="219"/>
      <c r="C87" s="252" t="s">
        <v>359</v>
      </c>
      <c r="D87" s="224"/>
      <c r="E87" s="225"/>
      <c r="F87" s="220"/>
      <c r="G87" s="220"/>
      <c r="H87" s="220"/>
      <c r="I87" s="220"/>
      <c r="J87" s="220"/>
      <c r="K87" s="220"/>
      <c r="L87" s="220"/>
      <c r="M87" s="220"/>
      <c r="N87" s="220"/>
      <c r="O87" s="220"/>
      <c r="P87" s="220"/>
      <c r="Q87" s="220"/>
      <c r="R87" s="220"/>
      <c r="S87" s="220"/>
      <c r="T87" s="220"/>
      <c r="U87" s="220"/>
      <c r="V87" s="220"/>
      <c r="W87" s="220"/>
      <c r="X87" s="220"/>
      <c r="Y87" s="211"/>
      <c r="Z87" s="211"/>
      <c r="AA87" s="211"/>
      <c r="AB87" s="211"/>
      <c r="AC87" s="211"/>
      <c r="AD87" s="211"/>
      <c r="AE87" s="211"/>
      <c r="AF87" s="211"/>
      <c r="AG87" s="211" t="s">
        <v>176</v>
      </c>
      <c r="AH87" s="211">
        <v>0</v>
      </c>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row>
    <row r="88" spans="1:60" outlineLevel="1" x14ac:dyDescent="0.2">
      <c r="A88" s="218"/>
      <c r="B88" s="219"/>
      <c r="C88" s="252" t="s">
        <v>352</v>
      </c>
      <c r="D88" s="224"/>
      <c r="E88" s="225"/>
      <c r="F88" s="220"/>
      <c r="G88" s="220"/>
      <c r="H88" s="220"/>
      <c r="I88" s="220"/>
      <c r="J88" s="220"/>
      <c r="K88" s="220"/>
      <c r="L88" s="220"/>
      <c r="M88" s="220"/>
      <c r="N88" s="220"/>
      <c r="O88" s="220"/>
      <c r="P88" s="220"/>
      <c r="Q88" s="220"/>
      <c r="R88" s="220"/>
      <c r="S88" s="220"/>
      <c r="T88" s="220"/>
      <c r="U88" s="220"/>
      <c r="V88" s="220"/>
      <c r="W88" s="220"/>
      <c r="X88" s="220"/>
      <c r="Y88" s="211"/>
      <c r="Z88" s="211"/>
      <c r="AA88" s="211"/>
      <c r="AB88" s="211"/>
      <c r="AC88" s="211"/>
      <c r="AD88" s="211"/>
      <c r="AE88" s="211"/>
      <c r="AF88" s="211"/>
      <c r="AG88" s="211" t="s">
        <v>176</v>
      </c>
      <c r="AH88" s="211">
        <v>0</v>
      </c>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row>
    <row r="89" spans="1:60" outlineLevel="1" x14ac:dyDescent="0.2">
      <c r="A89" s="218"/>
      <c r="B89" s="219"/>
      <c r="C89" s="252" t="s">
        <v>353</v>
      </c>
      <c r="D89" s="224"/>
      <c r="E89" s="225"/>
      <c r="F89" s="220"/>
      <c r="G89" s="220"/>
      <c r="H89" s="220"/>
      <c r="I89" s="220"/>
      <c r="J89" s="220"/>
      <c r="K89" s="220"/>
      <c r="L89" s="220"/>
      <c r="M89" s="220"/>
      <c r="N89" s="220"/>
      <c r="O89" s="220"/>
      <c r="P89" s="220"/>
      <c r="Q89" s="220"/>
      <c r="R89" s="220"/>
      <c r="S89" s="220"/>
      <c r="T89" s="220"/>
      <c r="U89" s="220"/>
      <c r="V89" s="220"/>
      <c r="W89" s="220"/>
      <c r="X89" s="220"/>
      <c r="Y89" s="211"/>
      <c r="Z89" s="211"/>
      <c r="AA89" s="211"/>
      <c r="AB89" s="211"/>
      <c r="AC89" s="211"/>
      <c r="AD89" s="211"/>
      <c r="AE89" s="211"/>
      <c r="AF89" s="211"/>
      <c r="AG89" s="211" t="s">
        <v>176</v>
      </c>
      <c r="AH89" s="211">
        <v>0</v>
      </c>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row>
    <row r="90" spans="1:60" outlineLevel="1" x14ac:dyDescent="0.2">
      <c r="A90" s="218"/>
      <c r="B90" s="219"/>
      <c r="C90" s="252" t="s">
        <v>368</v>
      </c>
      <c r="D90" s="224"/>
      <c r="E90" s="225"/>
      <c r="F90" s="220"/>
      <c r="G90" s="220"/>
      <c r="H90" s="220"/>
      <c r="I90" s="220"/>
      <c r="J90" s="220"/>
      <c r="K90" s="220"/>
      <c r="L90" s="220"/>
      <c r="M90" s="220"/>
      <c r="N90" s="220"/>
      <c r="O90" s="220"/>
      <c r="P90" s="220"/>
      <c r="Q90" s="220"/>
      <c r="R90" s="220"/>
      <c r="S90" s="220"/>
      <c r="T90" s="220"/>
      <c r="U90" s="220"/>
      <c r="V90" s="220"/>
      <c r="W90" s="220"/>
      <c r="X90" s="220"/>
      <c r="Y90" s="211"/>
      <c r="Z90" s="211"/>
      <c r="AA90" s="211"/>
      <c r="AB90" s="211"/>
      <c r="AC90" s="211"/>
      <c r="AD90" s="211"/>
      <c r="AE90" s="211"/>
      <c r="AF90" s="211"/>
      <c r="AG90" s="211" t="s">
        <v>176</v>
      </c>
      <c r="AH90" s="211">
        <v>0</v>
      </c>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row>
    <row r="91" spans="1:60" outlineLevel="1" x14ac:dyDescent="0.2">
      <c r="A91" s="218"/>
      <c r="B91" s="219"/>
      <c r="C91" s="252" t="s">
        <v>369</v>
      </c>
      <c r="D91" s="224"/>
      <c r="E91" s="225">
        <v>37.517600000000002</v>
      </c>
      <c r="F91" s="220"/>
      <c r="G91" s="220"/>
      <c r="H91" s="220"/>
      <c r="I91" s="220"/>
      <c r="J91" s="220"/>
      <c r="K91" s="220"/>
      <c r="L91" s="220"/>
      <c r="M91" s="220"/>
      <c r="N91" s="220"/>
      <c r="O91" s="220"/>
      <c r="P91" s="220"/>
      <c r="Q91" s="220"/>
      <c r="R91" s="220"/>
      <c r="S91" s="220"/>
      <c r="T91" s="220"/>
      <c r="U91" s="220"/>
      <c r="V91" s="220"/>
      <c r="W91" s="220"/>
      <c r="X91" s="220"/>
      <c r="Y91" s="211"/>
      <c r="Z91" s="211"/>
      <c r="AA91" s="211"/>
      <c r="AB91" s="211"/>
      <c r="AC91" s="211"/>
      <c r="AD91" s="211"/>
      <c r="AE91" s="211"/>
      <c r="AF91" s="211"/>
      <c r="AG91" s="211" t="s">
        <v>176</v>
      </c>
      <c r="AH91" s="211">
        <v>0</v>
      </c>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row>
    <row r="92" spans="1:60" outlineLevel="1" x14ac:dyDescent="0.2">
      <c r="A92" s="218"/>
      <c r="B92" s="219"/>
      <c r="C92" s="252" t="s">
        <v>360</v>
      </c>
      <c r="D92" s="224"/>
      <c r="E92" s="225"/>
      <c r="F92" s="220"/>
      <c r="G92" s="220"/>
      <c r="H92" s="220"/>
      <c r="I92" s="220"/>
      <c r="J92" s="220"/>
      <c r="K92" s="220"/>
      <c r="L92" s="220"/>
      <c r="M92" s="220"/>
      <c r="N92" s="220"/>
      <c r="O92" s="220"/>
      <c r="P92" s="220"/>
      <c r="Q92" s="220"/>
      <c r="R92" s="220"/>
      <c r="S92" s="220"/>
      <c r="T92" s="220"/>
      <c r="U92" s="220"/>
      <c r="V92" s="220"/>
      <c r="W92" s="220"/>
      <c r="X92" s="220"/>
      <c r="Y92" s="211"/>
      <c r="Z92" s="211"/>
      <c r="AA92" s="211"/>
      <c r="AB92" s="211"/>
      <c r="AC92" s="211"/>
      <c r="AD92" s="211"/>
      <c r="AE92" s="211"/>
      <c r="AF92" s="211"/>
      <c r="AG92" s="211" t="s">
        <v>176</v>
      </c>
      <c r="AH92" s="211">
        <v>0</v>
      </c>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row>
    <row r="93" spans="1:60" outlineLevel="1" x14ac:dyDescent="0.2">
      <c r="A93" s="218"/>
      <c r="B93" s="219"/>
      <c r="C93" s="252" t="s">
        <v>370</v>
      </c>
      <c r="D93" s="224"/>
      <c r="E93" s="225">
        <v>71.346000000000004</v>
      </c>
      <c r="F93" s="220"/>
      <c r="G93" s="220"/>
      <c r="H93" s="220"/>
      <c r="I93" s="220"/>
      <c r="J93" s="220"/>
      <c r="K93" s="220"/>
      <c r="L93" s="220"/>
      <c r="M93" s="220"/>
      <c r="N93" s="220"/>
      <c r="O93" s="220"/>
      <c r="P93" s="220"/>
      <c r="Q93" s="220"/>
      <c r="R93" s="220"/>
      <c r="S93" s="220"/>
      <c r="T93" s="220"/>
      <c r="U93" s="220"/>
      <c r="V93" s="220"/>
      <c r="W93" s="220"/>
      <c r="X93" s="220"/>
      <c r="Y93" s="211"/>
      <c r="Z93" s="211"/>
      <c r="AA93" s="211"/>
      <c r="AB93" s="211"/>
      <c r="AC93" s="211"/>
      <c r="AD93" s="211"/>
      <c r="AE93" s="211"/>
      <c r="AF93" s="211"/>
      <c r="AG93" s="211" t="s">
        <v>176</v>
      </c>
      <c r="AH93" s="211">
        <v>0</v>
      </c>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row>
    <row r="94" spans="1:60" outlineLevel="1" x14ac:dyDescent="0.2">
      <c r="A94" s="218"/>
      <c r="B94" s="219"/>
      <c r="C94" s="252" t="s">
        <v>354</v>
      </c>
      <c r="D94" s="224"/>
      <c r="E94" s="225"/>
      <c r="F94" s="220"/>
      <c r="G94" s="220"/>
      <c r="H94" s="220"/>
      <c r="I94" s="220"/>
      <c r="J94" s="220"/>
      <c r="K94" s="220"/>
      <c r="L94" s="220"/>
      <c r="M94" s="220"/>
      <c r="N94" s="220"/>
      <c r="O94" s="220"/>
      <c r="P94" s="220"/>
      <c r="Q94" s="220"/>
      <c r="R94" s="220"/>
      <c r="S94" s="220"/>
      <c r="T94" s="220"/>
      <c r="U94" s="220"/>
      <c r="V94" s="220"/>
      <c r="W94" s="220"/>
      <c r="X94" s="220"/>
      <c r="Y94" s="211"/>
      <c r="Z94" s="211"/>
      <c r="AA94" s="211"/>
      <c r="AB94" s="211"/>
      <c r="AC94" s="211"/>
      <c r="AD94" s="211"/>
      <c r="AE94" s="211"/>
      <c r="AF94" s="211"/>
      <c r="AG94" s="211" t="s">
        <v>176</v>
      </c>
      <c r="AH94" s="211">
        <v>0</v>
      </c>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row>
    <row r="95" spans="1:60" outlineLevel="1" x14ac:dyDescent="0.2">
      <c r="A95" s="218"/>
      <c r="B95" s="219"/>
      <c r="C95" s="252" t="s">
        <v>380</v>
      </c>
      <c r="D95" s="224"/>
      <c r="E95" s="225">
        <v>-10.88636</v>
      </c>
      <c r="F95" s="220"/>
      <c r="G95" s="220"/>
      <c r="H95" s="220"/>
      <c r="I95" s="220"/>
      <c r="J95" s="220"/>
      <c r="K95" s="220"/>
      <c r="L95" s="220"/>
      <c r="M95" s="220"/>
      <c r="N95" s="220"/>
      <c r="O95" s="220"/>
      <c r="P95" s="220"/>
      <c r="Q95" s="220"/>
      <c r="R95" s="220"/>
      <c r="S95" s="220"/>
      <c r="T95" s="220"/>
      <c r="U95" s="220"/>
      <c r="V95" s="220"/>
      <c r="W95" s="220"/>
      <c r="X95" s="220"/>
      <c r="Y95" s="211"/>
      <c r="Z95" s="211"/>
      <c r="AA95" s="211"/>
      <c r="AB95" s="211"/>
      <c r="AC95" s="211"/>
      <c r="AD95" s="211"/>
      <c r="AE95" s="211"/>
      <c r="AF95" s="211"/>
      <c r="AG95" s="211" t="s">
        <v>176</v>
      </c>
      <c r="AH95" s="211">
        <v>0</v>
      </c>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row>
    <row r="96" spans="1:60" outlineLevel="1" x14ac:dyDescent="0.2">
      <c r="A96" s="218"/>
      <c r="B96" s="219"/>
      <c r="C96" s="250"/>
      <c r="D96" s="242"/>
      <c r="E96" s="242"/>
      <c r="F96" s="242"/>
      <c r="G96" s="242"/>
      <c r="H96" s="220"/>
      <c r="I96" s="220"/>
      <c r="J96" s="220"/>
      <c r="K96" s="220"/>
      <c r="L96" s="220"/>
      <c r="M96" s="220"/>
      <c r="N96" s="220"/>
      <c r="O96" s="220"/>
      <c r="P96" s="220"/>
      <c r="Q96" s="220"/>
      <c r="R96" s="220"/>
      <c r="S96" s="220"/>
      <c r="T96" s="220"/>
      <c r="U96" s="220"/>
      <c r="V96" s="220"/>
      <c r="W96" s="220"/>
      <c r="X96" s="220"/>
      <c r="Y96" s="211"/>
      <c r="Z96" s="211"/>
      <c r="AA96" s="211"/>
      <c r="AB96" s="211"/>
      <c r="AC96" s="211"/>
      <c r="AD96" s="211"/>
      <c r="AE96" s="211"/>
      <c r="AF96" s="211"/>
      <c r="AG96" s="211" t="s">
        <v>151</v>
      </c>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row>
    <row r="97" spans="1:60" ht="22.5" outlineLevel="1" x14ac:dyDescent="0.2">
      <c r="A97" s="233">
        <v>9</v>
      </c>
      <c r="B97" s="234" t="s">
        <v>381</v>
      </c>
      <c r="C97" s="247" t="s">
        <v>382</v>
      </c>
      <c r="D97" s="235" t="s">
        <v>245</v>
      </c>
      <c r="E97" s="236">
        <v>108.86360000000001</v>
      </c>
      <c r="F97" s="237">
        <v>16.3</v>
      </c>
      <c r="G97" s="238">
        <f>ROUND(E97*F97,2)</f>
        <v>1774.48</v>
      </c>
      <c r="H97" s="237">
        <v>0</v>
      </c>
      <c r="I97" s="238">
        <f>ROUND(E97*H97,2)</f>
        <v>0</v>
      </c>
      <c r="J97" s="237">
        <v>16.3</v>
      </c>
      <c r="K97" s="238">
        <f>ROUND(E97*J97,2)</f>
        <v>1774.48</v>
      </c>
      <c r="L97" s="238">
        <v>21</v>
      </c>
      <c r="M97" s="238">
        <f>G97*(1+L97/100)</f>
        <v>2147.1208000000001</v>
      </c>
      <c r="N97" s="238">
        <v>0</v>
      </c>
      <c r="O97" s="238">
        <f>ROUND(E97*N97,2)</f>
        <v>0</v>
      </c>
      <c r="P97" s="238">
        <v>0</v>
      </c>
      <c r="Q97" s="238">
        <f>ROUND(E97*P97,2)</f>
        <v>0</v>
      </c>
      <c r="R97" s="238" t="s">
        <v>350</v>
      </c>
      <c r="S97" s="238" t="s">
        <v>143</v>
      </c>
      <c r="T97" s="239" t="s">
        <v>225</v>
      </c>
      <c r="U97" s="220">
        <v>8.9999999999999993E-3</v>
      </c>
      <c r="V97" s="220">
        <f>ROUND(E97*U97,2)</f>
        <v>0.98</v>
      </c>
      <c r="W97" s="220"/>
      <c r="X97" s="220" t="s">
        <v>202</v>
      </c>
      <c r="Y97" s="211"/>
      <c r="Z97" s="211"/>
      <c r="AA97" s="211"/>
      <c r="AB97" s="211"/>
      <c r="AC97" s="211"/>
      <c r="AD97" s="211"/>
      <c r="AE97" s="211"/>
      <c r="AF97" s="211"/>
      <c r="AG97" s="211" t="s">
        <v>203</v>
      </c>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row>
    <row r="98" spans="1:60" ht="22.5" outlineLevel="1" x14ac:dyDescent="0.2">
      <c r="A98" s="218"/>
      <c r="B98" s="219"/>
      <c r="C98" s="252" t="s">
        <v>358</v>
      </c>
      <c r="D98" s="224"/>
      <c r="E98" s="225"/>
      <c r="F98" s="220"/>
      <c r="G98" s="220"/>
      <c r="H98" s="220"/>
      <c r="I98" s="220"/>
      <c r="J98" s="220"/>
      <c r="K98" s="220"/>
      <c r="L98" s="220"/>
      <c r="M98" s="220"/>
      <c r="N98" s="220"/>
      <c r="O98" s="220"/>
      <c r="P98" s="220"/>
      <c r="Q98" s="220"/>
      <c r="R98" s="220"/>
      <c r="S98" s="220"/>
      <c r="T98" s="220"/>
      <c r="U98" s="220"/>
      <c r="V98" s="220"/>
      <c r="W98" s="220"/>
      <c r="X98" s="220"/>
      <c r="Y98" s="211"/>
      <c r="Z98" s="211"/>
      <c r="AA98" s="211"/>
      <c r="AB98" s="211"/>
      <c r="AC98" s="211"/>
      <c r="AD98" s="211"/>
      <c r="AE98" s="211"/>
      <c r="AF98" s="211"/>
      <c r="AG98" s="211" t="s">
        <v>176</v>
      </c>
      <c r="AH98" s="211">
        <v>0</v>
      </c>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row>
    <row r="99" spans="1:60" ht="22.5" outlineLevel="1" x14ac:dyDescent="0.2">
      <c r="A99" s="218"/>
      <c r="B99" s="219"/>
      <c r="C99" s="252" t="s">
        <v>359</v>
      </c>
      <c r="D99" s="224"/>
      <c r="E99" s="225"/>
      <c r="F99" s="220"/>
      <c r="G99" s="220"/>
      <c r="H99" s="220"/>
      <c r="I99" s="220"/>
      <c r="J99" s="220"/>
      <c r="K99" s="220"/>
      <c r="L99" s="220"/>
      <c r="M99" s="220"/>
      <c r="N99" s="220"/>
      <c r="O99" s="220"/>
      <c r="P99" s="220"/>
      <c r="Q99" s="220"/>
      <c r="R99" s="220"/>
      <c r="S99" s="220"/>
      <c r="T99" s="220"/>
      <c r="U99" s="220"/>
      <c r="V99" s="220"/>
      <c r="W99" s="220"/>
      <c r="X99" s="220"/>
      <c r="Y99" s="211"/>
      <c r="Z99" s="211"/>
      <c r="AA99" s="211"/>
      <c r="AB99" s="211"/>
      <c r="AC99" s="211"/>
      <c r="AD99" s="211"/>
      <c r="AE99" s="211"/>
      <c r="AF99" s="211"/>
      <c r="AG99" s="211" t="s">
        <v>176</v>
      </c>
      <c r="AH99" s="211">
        <v>0</v>
      </c>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row>
    <row r="100" spans="1:60" outlineLevel="1" x14ac:dyDescent="0.2">
      <c r="A100" s="218"/>
      <c r="B100" s="219"/>
      <c r="C100" s="252" t="s">
        <v>352</v>
      </c>
      <c r="D100" s="224"/>
      <c r="E100" s="225"/>
      <c r="F100" s="220"/>
      <c r="G100" s="220"/>
      <c r="H100" s="220"/>
      <c r="I100" s="220"/>
      <c r="J100" s="220"/>
      <c r="K100" s="220"/>
      <c r="L100" s="220"/>
      <c r="M100" s="220"/>
      <c r="N100" s="220"/>
      <c r="O100" s="220"/>
      <c r="P100" s="220"/>
      <c r="Q100" s="220"/>
      <c r="R100" s="220"/>
      <c r="S100" s="220"/>
      <c r="T100" s="220"/>
      <c r="U100" s="220"/>
      <c r="V100" s="220"/>
      <c r="W100" s="220"/>
      <c r="X100" s="220"/>
      <c r="Y100" s="211"/>
      <c r="Z100" s="211"/>
      <c r="AA100" s="211"/>
      <c r="AB100" s="211"/>
      <c r="AC100" s="211"/>
      <c r="AD100" s="211"/>
      <c r="AE100" s="211"/>
      <c r="AF100" s="211"/>
      <c r="AG100" s="211" t="s">
        <v>176</v>
      </c>
      <c r="AH100" s="211">
        <v>0</v>
      </c>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row>
    <row r="101" spans="1:60" outlineLevel="1" x14ac:dyDescent="0.2">
      <c r="A101" s="218"/>
      <c r="B101" s="219"/>
      <c r="C101" s="252" t="s">
        <v>353</v>
      </c>
      <c r="D101" s="224"/>
      <c r="E101" s="225"/>
      <c r="F101" s="220"/>
      <c r="G101" s="220"/>
      <c r="H101" s="220"/>
      <c r="I101" s="220"/>
      <c r="J101" s="220"/>
      <c r="K101" s="220"/>
      <c r="L101" s="220"/>
      <c r="M101" s="220"/>
      <c r="N101" s="220"/>
      <c r="O101" s="220"/>
      <c r="P101" s="220"/>
      <c r="Q101" s="220"/>
      <c r="R101" s="220"/>
      <c r="S101" s="220"/>
      <c r="T101" s="220"/>
      <c r="U101" s="220"/>
      <c r="V101" s="220"/>
      <c r="W101" s="220"/>
      <c r="X101" s="220"/>
      <c r="Y101" s="211"/>
      <c r="Z101" s="211"/>
      <c r="AA101" s="211"/>
      <c r="AB101" s="211"/>
      <c r="AC101" s="211"/>
      <c r="AD101" s="211"/>
      <c r="AE101" s="211"/>
      <c r="AF101" s="211"/>
      <c r="AG101" s="211" t="s">
        <v>176</v>
      </c>
      <c r="AH101" s="211">
        <v>0</v>
      </c>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row>
    <row r="102" spans="1:60" outlineLevel="1" x14ac:dyDescent="0.2">
      <c r="A102" s="218"/>
      <c r="B102" s="219"/>
      <c r="C102" s="252" t="s">
        <v>368</v>
      </c>
      <c r="D102" s="224"/>
      <c r="E102" s="225"/>
      <c r="F102" s="220"/>
      <c r="G102" s="220"/>
      <c r="H102" s="220"/>
      <c r="I102" s="220"/>
      <c r="J102" s="220"/>
      <c r="K102" s="220"/>
      <c r="L102" s="220"/>
      <c r="M102" s="220"/>
      <c r="N102" s="220"/>
      <c r="O102" s="220"/>
      <c r="P102" s="220"/>
      <c r="Q102" s="220"/>
      <c r="R102" s="220"/>
      <c r="S102" s="220"/>
      <c r="T102" s="220"/>
      <c r="U102" s="220"/>
      <c r="V102" s="220"/>
      <c r="W102" s="220"/>
      <c r="X102" s="220"/>
      <c r="Y102" s="211"/>
      <c r="Z102" s="211"/>
      <c r="AA102" s="211"/>
      <c r="AB102" s="211"/>
      <c r="AC102" s="211"/>
      <c r="AD102" s="211"/>
      <c r="AE102" s="211"/>
      <c r="AF102" s="211"/>
      <c r="AG102" s="211" t="s">
        <v>176</v>
      </c>
      <c r="AH102" s="211">
        <v>0</v>
      </c>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row>
    <row r="103" spans="1:60" outlineLevel="1" x14ac:dyDescent="0.2">
      <c r="A103" s="218"/>
      <c r="B103" s="219"/>
      <c r="C103" s="252" t="s">
        <v>369</v>
      </c>
      <c r="D103" s="224"/>
      <c r="E103" s="225">
        <v>37.517600000000002</v>
      </c>
      <c r="F103" s="220"/>
      <c r="G103" s="220"/>
      <c r="H103" s="220"/>
      <c r="I103" s="220"/>
      <c r="J103" s="220"/>
      <c r="K103" s="220"/>
      <c r="L103" s="220"/>
      <c r="M103" s="220"/>
      <c r="N103" s="220"/>
      <c r="O103" s="220"/>
      <c r="P103" s="220"/>
      <c r="Q103" s="220"/>
      <c r="R103" s="220"/>
      <c r="S103" s="220"/>
      <c r="T103" s="220"/>
      <c r="U103" s="220"/>
      <c r="V103" s="220"/>
      <c r="W103" s="220"/>
      <c r="X103" s="220"/>
      <c r="Y103" s="211"/>
      <c r="Z103" s="211"/>
      <c r="AA103" s="211"/>
      <c r="AB103" s="211"/>
      <c r="AC103" s="211"/>
      <c r="AD103" s="211"/>
      <c r="AE103" s="211"/>
      <c r="AF103" s="211"/>
      <c r="AG103" s="211" t="s">
        <v>176</v>
      </c>
      <c r="AH103" s="211">
        <v>0</v>
      </c>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row>
    <row r="104" spans="1:60" outlineLevel="1" x14ac:dyDescent="0.2">
      <c r="A104" s="218"/>
      <c r="B104" s="219"/>
      <c r="C104" s="252" t="s">
        <v>360</v>
      </c>
      <c r="D104" s="224"/>
      <c r="E104" s="225"/>
      <c r="F104" s="220"/>
      <c r="G104" s="220"/>
      <c r="H104" s="220"/>
      <c r="I104" s="220"/>
      <c r="J104" s="220"/>
      <c r="K104" s="220"/>
      <c r="L104" s="220"/>
      <c r="M104" s="220"/>
      <c r="N104" s="220"/>
      <c r="O104" s="220"/>
      <c r="P104" s="220"/>
      <c r="Q104" s="220"/>
      <c r="R104" s="220"/>
      <c r="S104" s="220"/>
      <c r="T104" s="220"/>
      <c r="U104" s="220"/>
      <c r="V104" s="220"/>
      <c r="W104" s="220"/>
      <c r="X104" s="220"/>
      <c r="Y104" s="211"/>
      <c r="Z104" s="211"/>
      <c r="AA104" s="211"/>
      <c r="AB104" s="211"/>
      <c r="AC104" s="211"/>
      <c r="AD104" s="211"/>
      <c r="AE104" s="211"/>
      <c r="AF104" s="211"/>
      <c r="AG104" s="211" t="s">
        <v>176</v>
      </c>
      <c r="AH104" s="211">
        <v>0</v>
      </c>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row>
    <row r="105" spans="1:60" outlineLevel="1" x14ac:dyDescent="0.2">
      <c r="A105" s="218"/>
      <c r="B105" s="219"/>
      <c r="C105" s="252" t="s">
        <v>370</v>
      </c>
      <c r="D105" s="224"/>
      <c r="E105" s="225">
        <v>71.346000000000004</v>
      </c>
      <c r="F105" s="220"/>
      <c r="G105" s="220"/>
      <c r="H105" s="220"/>
      <c r="I105" s="220"/>
      <c r="J105" s="220"/>
      <c r="K105" s="220"/>
      <c r="L105" s="220"/>
      <c r="M105" s="220"/>
      <c r="N105" s="220"/>
      <c r="O105" s="220"/>
      <c r="P105" s="220"/>
      <c r="Q105" s="220"/>
      <c r="R105" s="220"/>
      <c r="S105" s="220"/>
      <c r="T105" s="220"/>
      <c r="U105" s="220"/>
      <c r="V105" s="220"/>
      <c r="W105" s="220"/>
      <c r="X105" s="220"/>
      <c r="Y105" s="211"/>
      <c r="Z105" s="211"/>
      <c r="AA105" s="211"/>
      <c r="AB105" s="211"/>
      <c r="AC105" s="211"/>
      <c r="AD105" s="211"/>
      <c r="AE105" s="211"/>
      <c r="AF105" s="211"/>
      <c r="AG105" s="211" t="s">
        <v>176</v>
      </c>
      <c r="AH105" s="211">
        <v>0</v>
      </c>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row>
    <row r="106" spans="1:60" outlineLevel="1" x14ac:dyDescent="0.2">
      <c r="A106" s="218"/>
      <c r="B106" s="219"/>
      <c r="C106" s="250"/>
      <c r="D106" s="242"/>
      <c r="E106" s="242"/>
      <c r="F106" s="242"/>
      <c r="G106" s="242"/>
      <c r="H106" s="220"/>
      <c r="I106" s="220"/>
      <c r="J106" s="220"/>
      <c r="K106" s="220"/>
      <c r="L106" s="220"/>
      <c r="M106" s="220"/>
      <c r="N106" s="220"/>
      <c r="O106" s="220"/>
      <c r="P106" s="220"/>
      <c r="Q106" s="220"/>
      <c r="R106" s="220"/>
      <c r="S106" s="220"/>
      <c r="T106" s="220"/>
      <c r="U106" s="220"/>
      <c r="V106" s="220"/>
      <c r="W106" s="220"/>
      <c r="X106" s="220"/>
      <c r="Y106" s="211"/>
      <c r="Z106" s="211"/>
      <c r="AA106" s="211"/>
      <c r="AB106" s="211"/>
      <c r="AC106" s="211"/>
      <c r="AD106" s="211"/>
      <c r="AE106" s="211"/>
      <c r="AF106" s="211"/>
      <c r="AG106" s="211" t="s">
        <v>151</v>
      </c>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row>
    <row r="107" spans="1:60" ht="22.5" outlineLevel="1" x14ac:dyDescent="0.2">
      <c r="A107" s="233">
        <v>10</v>
      </c>
      <c r="B107" s="234" t="s">
        <v>221</v>
      </c>
      <c r="C107" s="247" t="s">
        <v>222</v>
      </c>
      <c r="D107" s="235" t="s">
        <v>223</v>
      </c>
      <c r="E107" s="236">
        <v>39.744</v>
      </c>
      <c r="F107" s="237">
        <v>32.200000000000003</v>
      </c>
      <c r="G107" s="238">
        <f>ROUND(E107*F107,2)</f>
        <v>1279.76</v>
      </c>
      <c r="H107" s="237">
        <v>0</v>
      </c>
      <c r="I107" s="238">
        <f>ROUND(E107*H107,2)</f>
        <v>0</v>
      </c>
      <c r="J107" s="237">
        <v>32.200000000000003</v>
      </c>
      <c r="K107" s="238">
        <f>ROUND(E107*J107,2)</f>
        <v>1279.76</v>
      </c>
      <c r="L107" s="238">
        <v>21</v>
      </c>
      <c r="M107" s="238">
        <f>G107*(1+L107/100)</f>
        <v>1548.5095999999999</v>
      </c>
      <c r="N107" s="238">
        <v>0</v>
      </c>
      <c r="O107" s="238">
        <f>ROUND(E107*N107,2)</f>
        <v>0</v>
      </c>
      <c r="P107" s="238">
        <v>0</v>
      </c>
      <c r="Q107" s="238">
        <f>ROUND(E107*P107,2)</f>
        <v>0</v>
      </c>
      <c r="R107" s="238" t="s">
        <v>224</v>
      </c>
      <c r="S107" s="238" t="s">
        <v>143</v>
      </c>
      <c r="T107" s="239" t="s">
        <v>225</v>
      </c>
      <c r="U107" s="220">
        <v>0.09</v>
      </c>
      <c r="V107" s="220">
        <f>ROUND(E107*U107,2)</f>
        <v>3.58</v>
      </c>
      <c r="W107" s="220"/>
      <c r="X107" s="220" t="s">
        <v>202</v>
      </c>
      <c r="Y107" s="211"/>
      <c r="Z107" s="211"/>
      <c r="AA107" s="211"/>
      <c r="AB107" s="211"/>
      <c r="AC107" s="211"/>
      <c r="AD107" s="211"/>
      <c r="AE107" s="211"/>
      <c r="AF107" s="211"/>
      <c r="AG107" s="211" t="s">
        <v>203</v>
      </c>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row>
    <row r="108" spans="1:60" outlineLevel="1" x14ac:dyDescent="0.2">
      <c r="A108" s="218"/>
      <c r="B108" s="219"/>
      <c r="C108" s="259" t="s">
        <v>226</v>
      </c>
      <c r="D108" s="258"/>
      <c r="E108" s="258"/>
      <c r="F108" s="258"/>
      <c r="G108" s="258"/>
      <c r="H108" s="220"/>
      <c r="I108" s="220"/>
      <c r="J108" s="220"/>
      <c r="K108" s="220"/>
      <c r="L108" s="220"/>
      <c r="M108" s="220"/>
      <c r="N108" s="220"/>
      <c r="O108" s="220"/>
      <c r="P108" s="220"/>
      <c r="Q108" s="220"/>
      <c r="R108" s="220"/>
      <c r="S108" s="220"/>
      <c r="T108" s="220"/>
      <c r="U108" s="220"/>
      <c r="V108" s="220"/>
      <c r="W108" s="220"/>
      <c r="X108" s="220"/>
      <c r="Y108" s="211"/>
      <c r="Z108" s="211"/>
      <c r="AA108" s="211"/>
      <c r="AB108" s="211"/>
      <c r="AC108" s="211"/>
      <c r="AD108" s="211"/>
      <c r="AE108" s="211"/>
      <c r="AF108" s="211"/>
      <c r="AG108" s="211" t="s">
        <v>227</v>
      </c>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row>
    <row r="109" spans="1:60" outlineLevel="1" x14ac:dyDescent="0.2">
      <c r="A109" s="218"/>
      <c r="B109" s="219"/>
      <c r="C109" s="252" t="s">
        <v>228</v>
      </c>
      <c r="D109" s="224"/>
      <c r="E109" s="225"/>
      <c r="F109" s="220"/>
      <c r="G109" s="220"/>
      <c r="H109" s="220"/>
      <c r="I109" s="220"/>
      <c r="J109" s="220"/>
      <c r="K109" s="220"/>
      <c r="L109" s="220"/>
      <c r="M109" s="220"/>
      <c r="N109" s="220"/>
      <c r="O109" s="220"/>
      <c r="P109" s="220"/>
      <c r="Q109" s="220"/>
      <c r="R109" s="220"/>
      <c r="S109" s="220"/>
      <c r="T109" s="220"/>
      <c r="U109" s="220"/>
      <c r="V109" s="220"/>
      <c r="W109" s="220"/>
      <c r="X109" s="220"/>
      <c r="Y109" s="211"/>
      <c r="Z109" s="211"/>
      <c r="AA109" s="211"/>
      <c r="AB109" s="211"/>
      <c r="AC109" s="211"/>
      <c r="AD109" s="211"/>
      <c r="AE109" s="211"/>
      <c r="AF109" s="211"/>
      <c r="AG109" s="211" t="s">
        <v>176</v>
      </c>
      <c r="AH109" s="211">
        <v>0</v>
      </c>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row>
    <row r="110" spans="1:60" outlineLevel="1" x14ac:dyDescent="0.2">
      <c r="A110" s="218"/>
      <c r="B110" s="219"/>
      <c r="C110" s="252" t="s">
        <v>353</v>
      </c>
      <c r="D110" s="224"/>
      <c r="E110" s="225"/>
      <c r="F110" s="220"/>
      <c r="G110" s="220"/>
      <c r="H110" s="220"/>
      <c r="I110" s="220"/>
      <c r="J110" s="220"/>
      <c r="K110" s="220"/>
      <c r="L110" s="220"/>
      <c r="M110" s="220"/>
      <c r="N110" s="220"/>
      <c r="O110" s="220"/>
      <c r="P110" s="220"/>
      <c r="Q110" s="220"/>
      <c r="R110" s="220"/>
      <c r="S110" s="220"/>
      <c r="T110" s="220"/>
      <c r="U110" s="220"/>
      <c r="V110" s="220"/>
      <c r="W110" s="220"/>
      <c r="X110" s="220"/>
      <c r="Y110" s="211"/>
      <c r="Z110" s="211"/>
      <c r="AA110" s="211"/>
      <c r="AB110" s="211"/>
      <c r="AC110" s="211"/>
      <c r="AD110" s="211"/>
      <c r="AE110" s="211"/>
      <c r="AF110" s="211"/>
      <c r="AG110" s="211" t="s">
        <v>176</v>
      </c>
      <c r="AH110" s="211">
        <v>0</v>
      </c>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row>
    <row r="111" spans="1:60" outlineLevel="1" x14ac:dyDescent="0.2">
      <c r="A111" s="218"/>
      <c r="B111" s="219"/>
      <c r="C111" s="252" t="s">
        <v>383</v>
      </c>
      <c r="D111" s="224"/>
      <c r="E111" s="225">
        <v>39.744</v>
      </c>
      <c r="F111" s="220"/>
      <c r="G111" s="220"/>
      <c r="H111" s="220"/>
      <c r="I111" s="220"/>
      <c r="J111" s="220"/>
      <c r="K111" s="220"/>
      <c r="L111" s="220"/>
      <c r="M111" s="220"/>
      <c r="N111" s="220"/>
      <c r="O111" s="220"/>
      <c r="P111" s="220"/>
      <c r="Q111" s="220"/>
      <c r="R111" s="220"/>
      <c r="S111" s="220"/>
      <c r="T111" s="220"/>
      <c r="U111" s="220"/>
      <c r="V111" s="220"/>
      <c r="W111" s="220"/>
      <c r="X111" s="220"/>
      <c r="Y111" s="211"/>
      <c r="Z111" s="211"/>
      <c r="AA111" s="211"/>
      <c r="AB111" s="211"/>
      <c r="AC111" s="211"/>
      <c r="AD111" s="211"/>
      <c r="AE111" s="211"/>
      <c r="AF111" s="211"/>
      <c r="AG111" s="211" t="s">
        <v>176</v>
      </c>
      <c r="AH111" s="211">
        <v>0</v>
      </c>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row>
    <row r="112" spans="1:60" outlineLevel="1" x14ac:dyDescent="0.2">
      <c r="A112" s="218"/>
      <c r="B112" s="219"/>
      <c r="C112" s="250"/>
      <c r="D112" s="242"/>
      <c r="E112" s="242"/>
      <c r="F112" s="242"/>
      <c r="G112" s="242"/>
      <c r="H112" s="220"/>
      <c r="I112" s="220"/>
      <c r="J112" s="220"/>
      <c r="K112" s="220"/>
      <c r="L112" s="220"/>
      <c r="M112" s="220"/>
      <c r="N112" s="220"/>
      <c r="O112" s="220"/>
      <c r="P112" s="220"/>
      <c r="Q112" s="220"/>
      <c r="R112" s="220"/>
      <c r="S112" s="220"/>
      <c r="T112" s="220"/>
      <c r="U112" s="220"/>
      <c r="V112" s="220"/>
      <c r="W112" s="220"/>
      <c r="X112" s="220"/>
      <c r="Y112" s="211"/>
      <c r="Z112" s="211"/>
      <c r="AA112" s="211"/>
      <c r="AB112" s="211"/>
      <c r="AC112" s="211"/>
      <c r="AD112" s="211"/>
      <c r="AE112" s="211"/>
      <c r="AF112" s="211"/>
      <c r="AG112" s="211" t="s">
        <v>151</v>
      </c>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row>
    <row r="113" spans="1:60" outlineLevel="1" x14ac:dyDescent="0.2">
      <c r="A113" s="233">
        <v>11</v>
      </c>
      <c r="B113" s="234" t="s">
        <v>384</v>
      </c>
      <c r="C113" s="247" t="s">
        <v>385</v>
      </c>
      <c r="D113" s="235" t="s">
        <v>245</v>
      </c>
      <c r="E113" s="236">
        <v>97.977239999999995</v>
      </c>
      <c r="F113" s="237">
        <v>229.5</v>
      </c>
      <c r="G113" s="238">
        <f>ROUND(E113*F113,2)</f>
        <v>22485.78</v>
      </c>
      <c r="H113" s="237">
        <v>0</v>
      </c>
      <c r="I113" s="238">
        <f>ROUND(E113*H113,2)</f>
        <v>0</v>
      </c>
      <c r="J113" s="237">
        <v>229.5</v>
      </c>
      <c r="K113" s="238">
        <f>ROUND(E113*J113,2)</f>
        <v>22485.78</v>
      </c>
      <c r="L113" s="238">
        <v>21</v>
      </c>
      <c r="M113" s="238">
        <f>G113*(1+L113/100)</f>
        <v>27207.793799999999</v>
      </c>
      <c r="N113" s="238">
        <v>0</v>
      </c>
      <c r="O113" s="238">
        <f>ROUND(E113*N113,2)</f>
        <v>0</v>
      </c>
      <c r="P113" s="238">
        <v>0</v>
      </c>
      <c r="Q113" s="238">
        <f>ROUND(E113*P113,2)</f>
        <v>0</v>
      </c>
      <c r="R113" s="238"/>
      <c r="S113" s="238" t="s">
        <v>154</v>
      </c>
      <c r="T113" s="239" t="s">
        <v>144</v>
      </c>
      <c r="U113" s="220">
        <v>0.36799999999999999</v>
      </c>
      <c r="V113" s="220">
        <f>ROUND(E113*U113,2)</f>
        <v>36.06</v>
      </c>
      <c r="W113" s="220"/>
      <c r="X113" s="220" t="s">
        <v>202</v>
      </c>
      <c r="Y113" s="211"/>
      <c r="Z113" s="211"/>
      <c r="AA113" s="211"/>
      <c r="AB113" s="211"/>
      <c r="AC113" s="211"/>
      <c r="AD113" s="211"/>
      <c r="AE113" s="211"/>
      <c r="AF113" s="211"/>
      <c r="AG113" s="211" t="s">
        <v>203</v>
      </c>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row>
    <row r="114" spans="1:60" ht="22.5" outlineLevel="1" x14ac:dyDescent="0.2">
      <c r="A114" s="218"/>
      <c r="B114" s="219"/>
      <c r="C114" s="252" t="s">
        <v>358</v>
      </c>
      <c r="D114" s="224"/>
      <c r="E114" s="225"/>
      <c r="F114" s="220"/>
      <c r="G114" s="220"/>
      <c r="H114" s="220"/>
      <c r="I114" s="220"/>
      <c r="J114" s="220"/>
      <c r="K114" s="220"/>
      <c r="L114" s="220"/>
      <c r="M114" s="220"/>
      <c r="N114" s="220"/>
      <c r="O114" s="220"/>
      <c r="P114" s="220"/>
      <c r="Q114" s="220"/>
      <c r="R114" s="220"/>
      <c r="S114" s="220"/>
      <c r="T114" s="220"/>
      <c r="U114" s="220"/>
      <c r="V114" s="220"/>
      <c r="W114" s="220"/>
      <c r="X114" s="220"/>
      <c r="Y114" s="211"/>
      <c r="Z114" s="211"/>
      <c r="AA114" s="211"/>
      <c r="AB114" s="211"/>
      <c r="AC114" s="211"/>
      <c r="AD114" s="211"/>
      <c r="AE114" s="211"/>
      <c r="AF114" s="211"/>
      <c r="AG114" s="211" t="s">
        <v>176</v>
      </c>
      <c r="AH114" s="211">
        <v>0</v>
      </c>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row>
    <row r="115" spans="1:60" ht="22.5" outlineLevel="1" x14ac:dyDescent="0.2">
      <c r="A115" s="218"/>
      <c r="B115" s="219"/>
      <c r="C115" s="252" t="s">
        <v>359</v>
      </c>
      <c r="D115" s="224"/>
      <c r="E115" s="225"/>
      <c r="F115" s="220"/>
      <c r="G115" s="220"/>
      <c r="H115" s="220"/>
      <c r="I115" s="220"/>
      <c r="J115" s="220"/>
      <c r="K115" s="220"/>
      <c r="L115" s="220"/>
      <c r="M115" s="220"/>
      <c r="N115" s="220"/>
      <c r="O115" s="220"/>
      <c r="P115" s="220"/>
      <c r="Q115" s="220"/>
      <c r="R115" s="220"/>
      <c r="S115" s="220"/>
      <c r="T115" s="220"/>
      <c r="U115" s="220"/>
      <c r="V115" s="220"/>
      <c r="W115" s="220"/>
      <c r="X115" s="220"/>
      <c r="Y115" s="211"/>
      <c r="Z115" s="211"/>
      <c r="AA115" s="211"/>
      <c r="AB115" s="211"/>
      <c r="AC115" s="211"/>
      <c r="AD115" s="211"/>
      <c r="AE115" s="211"/>
      <c r="AF115" s="211"/>
      <c r="AG115" s="211" t="s">
        <v>176</v>
      </c>
      <c r="AH115" s="211">
        <v>0</v>
      </c>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row>
    <row r="116" spans="1:60" outlineLevel="1" x14ac:dyDescent="0.2">
      <c r="A116" s="218"/>
      <c r="B116" s="219"/>
      <c r="C116" s="252" t="s">
        <v>352</v>
      </c>
      <c r="D116" s="224"/>
      <c r="E116" s="225"/>
      <c r="F116" s="220"/>
      <c r="G116" s="220"/>
      <c r="H116" s="220"/>
      <c r="I116" s="220"/>
      <c r="J116" s="220"/>
      <c r="K116" s="220"/>
      <c r="L116" s="220"/>
      <c r="M116" s="220"/>
      <c r="N116" s="220"/>
      <c r="O116" s="220"/>
      <c r="P116" s="220"/>
      <c r="Q116" s="220"/>
      <c r="R116" s="220"/>
      <c r="S116" s="220"/>
      <c r="T116" s="220"/>
      <c r="U116" s="220"/>
      <c r="V116" s="220"/>
      <c r="W116" s="220"/>
      <c r="X116" s="220"/>
      <c r="Y116" s="211"/>
      <c r="Z116" s="211"/>
      <c r="AA116" s="211"/>
      <c r="AB116" s="211"/>
      <c r="AC116" s="211"/>
      <c r="AD116" s="211"/>
      <c r="AE116" s="211"/>
      <c r="AF116" s="211"/>
      <c r="AG116" s="211" t="s">
        <v>176</v>
      </c>
      <c r="AH116" s="211">
        <v>0</v>
      </c>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row>
    <row r="117" spans="1:60" outlineLevel="1" x14ac:dyDescent="0.2">
      <c r="A117" s="218"/>
      <c r="B117" s="219"/>
      <c r="C117" s="252" t="s">
        <v>353</v>
      </c>
      <c r="D117" s="224"/>
      <c r="E117" s="225"/>
      <c r="F117" s="220"/>
      <c r="G117" s="220"/>
      <c r="H117" s="220"/>
      <c r="I117" s="220"/>
      <c r="J117" s="220"/>
      <c r="K117" s="220"/>
      <c r="L117" s="220"/>
      <c r="M117" s="220"/>
      <c r="N117" s="220"/>
      <c r="O117" s="220"/>
      <c r="P117" s="220"/>
      <c r="Q117" s="220"/>
      <c r="R117" s="220"/>
      <c r="S117" s="220"/>
      <c r="T117" s="220"/>
      <c r="U117" s="220"/>
      <c r="V117" s="220"/>
      <c r="W117" s="220"/>
      <c r="X117" s="220"/>
      <c r="Y117" s="211"/>
      <c r="Z117" s="211"/>
      <c r="AA117" s="211"/>
      <c r="AB117" s="211"/>
      <c r="AC117" s="211"/>
      <c r="AD117" s="211"/>
      <c r="AE117" s="211"/>
      <c r="AF117" s="211"/>
      <c r="AG117" s="211" t="s">
        <v>176</v>
      </c>
      <c r="AH117" s="211">
        <v>0</v>
      </c>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row>
    <row r="118" spans="1:60" outlineLevel="1" x14ac:dyDescent="0.2">
      <c r="A118" s="218"/>
      <c r="B118" s="219"/>
      <c r="C118" s="252" t="s">
        <v>368</v>
      </c>
      <c r="D118" s="224"/>
      <c r="E118" s="225"/>
      <c r="F118" s="220"/>
      <c r="G118" s="220"/>
      <c r="H118" s="220"/>
      <c r="I118" s="220"/>
      <c r="J118" s="220"/>
      <c r="K118" s="220"/>
      <c r="L118" s="220"/>
      <c r="M118" s="220"/>
      <c r="N118" s="220"/>
      <c r="O118" s="220"/>
      <c r="P118" s="220"/>
      <c r="Q118" s="220"/>
      <c r="R118" s="220"/>
      <c r="S118" s="220"/>
      <c r="T118" s="220"/>
      <c r="U118" s="220"/>
      <c r="V118" s="220"/>
      <c r="W118" s="220"/>
      <c r="X118" s="220"/>
      <c r="Y118" s="211"/>
      <c r="Z118" s="211"/>
      <c r="AA118" s="211"/>
      <c r="AB118" s="211"/>
      <c r="AC118" s="211"/>
      <c r="AD118" s="211"/>
      <c r="AE118" s="211"/>
      <c r="AF118" s="211"/>
      <c r="AG118" s="211" t="s">
        <v>176</v>
      </c>
      <c r="AH118" s="211">
        <v>0</v>
      </c>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row>
    <row r="119" spans="1:60" outlineLevel="1" x14ac:dyDescent="0.2">
      <c r="A119" s="218"/>
      <c r="B119" s="219"/>
      <c r="C119" s="252" t="s">
        <v>369</v>
      </c>
      <c r="D119" s="224"/>
      <c r="E119" s="225">
        <v>37.517600000000002</v>
      </c>
      <c r="F119" s="220"/>
      <c r="G119" s="220"/>
      <c r="H119" s="220"/>
      <c r="I119" s="220"/>
      <c r="J119" s="220"/>
      <c r="K119" s="220"/>
      <c r="L119" s="220"/>
      <c r="M119" s="220"/>
      <c r="N119" s="220"/>
      <c r="O119" s="220"/>
      <c r="P119" s="220"/>
      <c r="Q119" s="220"/>
      <c r="R119" s="220"/>
      <c r="S119" s="220"/>
      <c r="T119" s="220"/>
      <c r="U119" s="220"/>
      <c r="V119" s="220"/>
      <c r="W119" s="220"/>
      <c r="X119" s="220"/>
      <c r="Y119" s="211"/>
      <c r="Z119" s="211"/>
      <c r="AA119" s="211"/>
      <c r="AB119" s="211"/>
      <c r="AC119" s="211"/>
      <c r="AD119" s="211"/>
      <c r="AE119" s="211"/>
      <c r="AF119" s="211"/>
      <c r="AG119" s="211" t="s">
        <v>176</v>
      </c>
      <c r="AH119" s="211">
        <v>0</v>
      </c>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row>
    <row r="120" spans="1:60" outlineLevel="1" x14ac:dyDescent="0.2">
      <c r="A120" s="218"/>
      <c r="B120" s="219"/>
      <c r="C120" s="252" t="s">
        <v>360</v>
      </c>
      <c r="D120" s="224"/>
      <c r="E120" s="225"/>
      <c r="F120" s="220"/>
      <c r="G120" s="220"/>
      <c r="H120" s="220"/>
      <c r="I120" s="220"/>
      <c r="J120" s="220"/>
      <c r="K120" s="220"/>
      <c r="L120" s="220"/>
      <c r="M120" s="220"/>
      <c r="N120" s="220"/>
      <c r="O120" s="220"/>
      <c r="P120" s="220"/>
      <c r="Q120" s="220"/>
      <c r="R120" s="220"/>
      <c r="S120" s="220"/>
      <c r="T120" s="220"/>
      <c r="U120" s="220"/>
      <c r="V120" s="220"/>
      <c r="W120" s="220"/>
      <c r="X120" s="220"/>
      <c r="Y120" s="211"/>
      <c r="Z120" s="211"/>
      <c r="AA120" s="211"/>
      <c r="AB120" s="211"/>
      <c r="AC120" s="211"/>
      <c r="AD120" s="211"/>
      <c r="AE120" s="211"/>
      <c r="AF120" s="211"/>
      <c r="AG120" s="211" t="s">
        <v>176</v>
      </c>
      <c r="AH120" s="211">
        <v>0</v>
      </c>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row>
    <row r="121" spans="1:60" outlineLevel="1" x14ac:dyDescent="0.2">
      <c r="A121" s="218"/>
      <c r="B121" s="219"/>
      <c r="C121" s="252" t="s">
        <v>370</v>
      </c>
      <c r="D121" s="224"/>
      <c r="E121" s="225">
        <v>71.346000000000004</v>
      </c>
      <c r="F121" s="220"/>
      <c r="G121" s="220"/>
      <c r="H121" s="220"/>
      <c r="I121" s="220"/>
      <c r="J121" s="220"/>
      <c r="K121" s="220"/>
      <c r="L121" s="220"/>
      <c r="M121" s="220"/>
      <c r="N121" s="220"/>
      <c r="O121" s="220"/>
      <c r="P121" s="220"/>
      <c r="Q121" s="220"/>
      <c r="R121" s="220"/>
      <c r="S121" s="220"/>
      <c r="T121" s="220"/>
      <c r="U121" s="220"/>
      <c r="V121" s="220"/>
      <c r="W121" s="220"/>
      <c r="X121" s="220"/>
      <c r="Y121" s="211"/>
      <c r="Z121" s="211"/>
      <c r="AA121" s="211"/>
      <c r="AB121" s="211"/>
      <c r="AC121" s="211"/>
      <c r="AD121" s="211"/>
      <c r="AE121" s="211"/>
      <c r="AF121" s="211"/>
      <c r="AG121" s="211" t="s">
        <v>176</v>
      </c>
      <c r="AH121" s="211">
        <v>0</v>
      </c>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row>
    <row r="122" spans="1:60" outlineLevel="1" x14ac:dyDescent="0.2">
      <c r="A122" s="218"/>
      <c r="B122" s="219"/>
      <c r="C122" s="252" t="s">
        <v>354</v>
      </c>
      <c r="D122" s="224"/>
      <c r="E122" s="225"/>
      <c r="F122" s="220"/>
      <c r="G122" s="220"/>
      <c r="H122" s="220"/>
      <c r="I122" s="220"/>
      <c r="J122" s="220"/>
      <c r="K122" s="220"/>
      <c r="L122" s="220"/>
      <c r="M122" s="220"/>
      <c r="N122" s="220"/>
      <c r="O122" s="220"/>
      <c r="P122" s="220"/>
      <c r="Q122" s="220"/>
      <c r="R122" s="220"/>
      <c r="S122" s="220"/>
      <c r="T122" s="220"/>
      <c r="U122" s="220"/>
      <c r="V122" s="220"/>
      <c r="W122" s="220"/>
      <c r="X122" s="220"/>
      <c r="Y122" s="211"/>
      <c r="Z122" s="211"/>
      <c r="AA122" s="211"/>
      <c r="AB122" s="211"/>
      <c r="AC122" s="211"/>
      <c r="AD122" s="211"/>
      <c r="AE122" s="211"/>
      <c r="AF122" s="211"/>
      <c r="AG122" s="211" t="s">
        <v>176</v>
      </c>
      <c r="AH122" s="211">
        <v>0</v>
      </c>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row>
    <row r="123" spans="1:60" outlineLevel="1" x14ac:dyDescent="0.2">
      <c r="A123" s="218"/>
      <c r="B123" s="219"/>
      <c r="C123" s="252" t="s">
        <v>380</v>
      </c>
      <c r="D123" s="224"/>
      <c r="E123" s="225">
        <v>-10.88636</v>
      </c>
      <c r="F123" s="220"/>
      <c r="G123" s="220"/>
      <c r="H123" s="220"/>
      <c r="I123" s="220"/>
      <c r="J123" s="220"/>
      <c r="K123" s="220"/>
      <c r="L123" s="220"/>
      <c r="M123" s="220"/>
      <c r="N123" s="220"/>
      <c r="O123" s="220"/>
      <c r="P123" s="220"/>
      <c r="Q123" s="220"/>
      <c r="R123" s="220"/>
      <c r="S123" s="220"/>
      <c r="T123" s="220"/>
      <c r="U123" s="220"/>
      <c r="V123" s="220"/>
      <c r="W123" s="220"/>
      <c r="X123" s="220"/>
      <c r="Y123" s="211"/>
      <c r="Z123" s="211"/>
      <c r="AA123" s="211"/>
      <c r="AB123" s="211"/>
      <c r="AC123" s="211"/>
      <c r="AD123" s="211"/>
      <c r="AE123" s="211"/>
      <c r="AF123" s="211"/>
      <c r="AG123" s="211" t="s">
        <v>176</v>
      </c>
      <c r="AH123" s="211">
        <v>0</v>
      </c>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row>
    <row r="124" spans="1:60" outlineLevel="1" x14ac:dyDescent="0.2">
      <c r="A124" s="218"/>
      <c r="B124" s="219"/>
      <c r="C124" s="250"/>
      <c r="D124" s="242"/>
      <c r="E124" s="242"/>
      <c r="F124" s="242"/>
      <c r="G124" s="242"/>
      <c r="H124" s="220"/>
      <c r="I124" s="220"/>
      <c r="J124" s="220"/>
      <c r="K124" s="220"/>
      <c r="L124" s="220"/>
      <c r="M124" s="220"/>
      <c r="N124" s="220"/>
      <c r="O124" s="220"/>
      <c r="P124" s="220"/>
      <c r="Q124" s="220"/>
      <c r="R124" s="220"/>
      <c r="S124" s="220"/>
      <c r="T124" s="220"/>
      <c r="U124" s="220"/>
      <c r="V124" s="220"/>
      <c r="W124" s="220"/>
      <c r="X124" s="220"/>
      <c r="Y124" s="211"/>
      <c r="Z124" s="211"/>
      <c r="AA124" s="211"/>
      <c r="AB124" s="211"/>
      <c r="AC124" s="211"/>
      <c r="AD124" s="211"/>
      <c r="AE124" s="211"/>
      <c r="AF124" s="211"/>
      <c r="AG124" s="211" t="s">
        <v>151</v>
      </c>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row>
    <row r="125" spans="1:60" x14ac:dyDescent="0.2">
      <c r="A125" s="227" t="s">
        <v>138</v>
      </c>
      <c r="B125" s="228" t="s">
        <v>94</v>
      </c>
      <c r="C125" s="246" t="s">
        <v>95</v>
      </c>
      <c r="D125" s="229"/>
      <c r="E125" s="230"/>
      <c r="F125" s="231"/>
      <c r="G125" s="231">
        <f>SUMIF(AG126:AG173,"&lt;&gt;NOR",G126:G173)</f>
        <v>420847.09</v>
      </c>
      <c r="H125" s="231"/>
      <c r="I125" s="231">
        <f>SUM(I126:I173)</f>
        <v>5900.1399999999994</v>
      </c>
      <c r="J125" s="231"/>
      <c r="K125" s="231">
        <f>SUM(K126:K173)</f>
        <v>414946.94</v>
      </c>
      <c r="L125" s="231"/>
      <c r="M125" s="231">
        <f>SUM(M126:M173)</f>
        <v>509224.97889999999</v>
      </c>
      <c r="N125" s="231"/>
      <c r="O125" s="231">
        <f>SUM(O126:O173)</f>
        <v>0.17</v>
      </c>
      <c r="P125" s="231"/>
      <c r="Q125" s="231">
        <f>SUM(Q126:Q173)</f>
        <v>202.30999999999997</v>
      </c>
      <c r="R125" s="231"/>
      <c r="S125" s="231"/>
      <c r="T125" s="232"/>
      <c r="U125" s="226"/>
      <c r="V125" s="226">
        <f>SUM(V126:V173)</f>
        <v>761.13</v>
      </c>
      <c r="W125" s="226"/>
      <c r="X125" s="226"/>
      <c r="AG125" t="s">
        <v>139</v>
      </c>
    </row>
    <row r="126" spans="1:60" outlineLevel="1" x14ac:dyDescent="0.2">
      <c r="A126" s="233">
        <v>12</v>
      </c>
      <c r="B126" s="234" t="s">
        <v>243</v>
      </c>
      <c r="C126" s="247" t="s">
        <v>244</v>
      </c>
      <c r="D126" s="235" t="s">
        <v>245</v>
      </c>
      <c r="E126" s="236">
        <v>19.84</v>
      </c>
      <c r="F126" s="237">
        <v>3250</v>
      </c>
      <c r="G126" s="238">
        <f>ROUND(E126*F126,2)</f>
        <v>64480</v>
      </c>
      <c r="H126" s="237">
        <v>0</v>
      </c>
      <c r="I126" s="238">
        <f>ROUND(E126*H126,2)</f>
        <v>0</v>
      </c>
      <c r="J126" s="237">
        <v>3250</v>
      </c>
      <c r="K126" s="238">
        <f>ROUND(E126*J126,2)</f>
        <v>64480</v>
      </c>
      <c r="L126" s="238">
        <v>21</v>
      </c>
      <c r="M126" s="238">
        <f>G126*(1+L126/100)</f>
        <v>78020.800000000003</v>
      </c>
      <c r="N126" s="238">
        <v>0</v>
      </c>
      <c r="O126" s="238">
        <f>ROUND(E126*N126,2)</f>
        <v>0</v>
      </c>
      <c r="P126" s="238">
        <v>2</v>
      </c>
      <c r="Q126" s="238">
        <f>ROUND(E126*P126,2)</f>
        <v>39.68</v>
      </c>
      <c r="R126" s="238" t="s">
        <v>246</v>
      </c>
      <c r="S126" s="238" t="s">
        <v>143</v>
      </c>
      <c r="T126" s="239" t="s">
        <v>225</v>
      </c>
      <c r="U126" s="220">
        <v>6.4359999999999999</v>
      </c>
      <c r="V126" s="220">
        <f>ROUND(E126*U126,2)</f>
        <v>127.69</v>
      </c>
      <c r="W126" s="220"/>
      <c r="X126" s="220" t="s">
        <v>202</v>
      </c>
      <c r="Y126" s="211"/>
      <c r="Z126" s="211"/>
      <c r="AA126" s="211"/>
      <c r="AB126" s="211"/>
      <c r="AC126" s="211"/>
      <c r="AD126" s="211"/>
      <c r="AE126" s="211"/>
      <c r="AF126" s="211"/>
      <c r="AG126" s="211" t="s">
        <v>203</v>
      </c>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row>
    <row r="127" spans="1:60" outlineLevel="1" x14ac:dyDescent="0.2">
      <c r="A127" s="218"/>
      <c r="B127" s="219"/>
      <c r="C127" s="259" t="s">
        <v>247</v>
      </c>
      <c r="D127" s="258"/>
      <c r="E127" s="258"/>
      <c r="F127" s="258"/>
      <c r="G127" s="258"/>
      <c r="H127" s="220"/>
      <c r="I127" s="220"/>
      <c r="J127" s="220"/>
      <c r="K127" s="220"/>
      <c r="L127" s="220"/>
      <c r="M127" s="220"/>
      <c r="N127" s="220"/>
      <c r="O127" s="220"/>
      <c r="P127" s="220"/>
      <c r="Q127" s="220"/>
      <c r="R127" s="220"/>
      <c r="S127" s="220"/>
      <c r="T127" s="220"/>
      <c r="U127" s="220"/>
      <c r="V127" s="220"/>
      <c r="W127" s="220"/>
      <c r="X127" s="220"/>
      <c r="Y127" s="211"/>
      <c r="Z127" s="211"/>
      <c r="AA127" s="211"/>
      <c r="AB127" s="211"/>
      <c r="AC127" s="211"/>
      <c r="AD127" s="211"/>
      <c r="AE127" s="211"/>
      <c r="AF127" s="211"/>
      <c r="AG127" s="211" t="s">
        <v>227</v>
      </c>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row>
    <row r="128" spans="1:60" outlineLevel="1" x14ac:dyDescent="0.2">
      <c r="A128" s="218"/>
      <c r="B128" s="219"/>
      <c r="C128" s="252" t="s">
        <v>353</v>
      </c>
      <c r="D128" s="224"/>
      <c r="E128" s="225"/>
      <c r="F128" s="220"/>
      <c r="G128" s="220"/>
      <c r="H128" s="220"/>
      <c r="I128" s="220"/>
      <c r="J128" s="220"/>
      <c r="K128" s="220"/>
      <c r="L128" s="220"/>
      <c r="M128" s="220"/>
      <c r="N128" s="220"/>
      <c r="O128" s="220"/>
      <c r="P128" s="220"/>
      <c r="Q128" s="220"/>
      <c r="R128" s="220"/>
      <c r="S128" s="220"/>
      <c r="T128" s="220"/>
      <c r="U128" s="220"/>
      <c r="V128" s="220"/>
      <c r="W128" s="220"/>
      <c r="X128" s="220"/>
      <c r="Y128" s="211"/>
      <c r="Z128" s="211"/>
      <c r="AA128" s="211"/>
      <c r="AB128" s="211"/>
      <c r="AC128" s="211"/>
      <c r="AD128" s="211"/>
      <c r="AE128" s="211"/>
      <c r="AF128" s="211"/>
      <c r="AG128" s="211" t="s">
        <v>176</v>
      </c>
      <c r="AH128" s="211">
        <v>0</v>
      </c>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row>
    <row r="129" spans="1:60" outlineLevel="1" x14ac:dyDescent="0.2">
      <c r="A129" s="218"/>
      <c r="B129" s="219"/>
      <c r="C129" s="252" t="s">
        <v>386</v>
      </c>
      <c r="D129" s="224"/>
      <c r="E129" s="225">
        <v>19.84</v>
      </c>
      <c r="F129" s="220"/>
      <c r="G129" s="220"/>
      <c r="H129" s="220"/>
      <c r="I129" s="220"/>
      <c r="J129" s="220"/>
      <c r="K129" s="220"/>
      <c r="L129" s="220"/>
      <c r="M129" s="220"/>
      <c r="N129" s="220"/>
      <c r="O129" s="220"/>
      <c r="P129" s="220"/>
      <c r="Q129" s="220"/>
      <c r="R129" s="220"/>
      <c r="S129" s="220"/>
      <c r="T129" s="220"/>
      <c r="U129" s="220"/>
      <c r="V129" s="220"/>
      <c r="W129" s="220"/>
      <c r="X129" s="220"/>
      <c r="Y129" s="211"/>
      <c r="Z129" s="211"/>
      <c r="AA129" s="211"/>
      <c r="AB129" s="211"/>
      <c r="AC129" s="211"/>
      <c r="AD129" s="211"/>
      <c r="AE129" s="211"/>
      <c r="AF129" s="211"/>
      <c r="AG129" s="211" t="s">
        <v>176</v>
      </c>
      <c r="AH129" s="211">
        <v>0</v>
      </c>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row>
    <row r="130" spans="1:60" outlineLevel="1" x14ac:dyDescent="0.2">
      <c r="A130" s="218"/>
      <c r="B130" s="219"/>
      <c r="C130" s="250"/>
      <c r="D130" s="242"/>
      <c r="E130" s="242"/>
      <c r="F130" s="242"/>
      <c r="G130" s="242"/>
      <c r="H130" s="220"/>
      <c r="I130" s="220"/>
      <c r="J130" s="220"/>
      <c r="K130" s="220"/>
      <c r="L130" s="220"/>
      <c r="M130" s="220"/>
      <c r="N130" s="220"/>
      <c r="O130" s="220"/>
      <c r="P130" s="220"/>
      <c r="Q130" s="220"/>
      <c r="R130" s="220"/>
      <c r="S130" s="220"/>
      <c r="T130" s="220"/>
      <c r="U130" s="220"/>
      <c r="V130" s="220"/>
      <c r="W130" s="220"/>
      <c r="X130" s="220"/>
      <c r="Y130" s="211"/>
      <c r="Z130" s="211"/>
      <c r="AA130" s="211"/>
      <c r="AB130" s="211"/>
      <c r="AC130" s="211"/>
      <c r="AD130" s="211"/>
      <c r="AE130" s="211"/>
      <c r="AF130" s="211"/>
      <c r="AG130" s="211" t="s">
        <v>151</v>
      </c>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row>
    <row r="131" spans="1:60" outlineLevel="1" x14ac:dyDescent="0.2">
      <c r="A131" s="233">
        <v>13</v>
      </c>
      <c r="B131" s="234" t="s">
        <v>387</v>
      </c>
      <c r="C131" s="247" t="s">
        <v>388</v>
      </c>
      <c r="D131" s="235" t="s">
        <v>245</v>
      </c>
      <c r="E131" s="236">
        <v>15.897600000000001</v>
      </c>
      <c r="F131" s="237">
        <v>6720</v>
      </c>
      <c r="G131" s="238">
        <f>ROUND(E131*F131,2)</f>
        <v>106831.87</v>
      </c>
      <c r="H131" s="237">
        <v>0</v>
      </c>
      <c r="I131" s="238">
        <f>ROUND(E131*H131,2)</f>
        <v>0</v>
      </c>
      <c r="J131" s="237">
        <v>6720</v>
      </c>
      <c r="K131" s="238">
        <f>ROUND(E131*J131,2)</f>
        <v>106831.87</v>
      </c>
      <c r="L131" s="238">
        <v>21</v>
      </c>
      <c r="M131" s="238">
        <f>G131*(1+L131/100)</f>
        <v>129266.56269999999</v>
      </c>
      <c r="N131" s="238">
        <v>0</v>
      </c>
      <c r="O131" s="238">
        <f>ROUND(E131*N131,2)</f>
        <v>0</v>
      </c>
      <c r="P131" s="238">
        <v>2.4</v>
      </c>
      <c r="Q131" s="238">
        <f>ROUND(E131*P131,2)</f>
        <v>38.15</v>
      </c>
      <c r="R131" s="238" t="s">
        <v>246</v>
      </c>
      <c r="S131" s="238" t="s">
        <v>143</v>
      </c>
      <c r="T131" s="239" t="s">
        <v>225</v>
      </c>
      <c r="U131" s="220">
        <v>13.301</v>
      </c>
      <c r="V131" s="220">
        <f>ROUND(E131*U131,2)</f>
        <v>211.45</v>
      </c>
      <c r="W131" s="220"/>
      <c r="X131" s="220" t="s">
        <v>202</v>
      </c>
      <c r="Y131" s="211"/>
      <c r="Z131" s="211"/>
      <c r="AA131" s="211"/>
      <c r="AB131" s="211"/>
      <c r="AC131" s="211"/>
      <c r="AD131" s="211"/>
      <c r="AE131" s="211"/>
      <c r="AF131" s="211"/>
      <c r="AG131" s="211" t="s">
        <v>203</v>
      </c>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row>
    <row r="132" spans="1:60" outlineLevel="1" x14ac:dyDescent="0.2">
      <c r="A132" s="218"/>
      <c r="B132" s="219"/>
      <c r="C132" s="259" t="s">
        <v>389</v>
      </c>
      <c r="D132" s="258"/>
      <c r="E132" s="258"/>
      <c r="F132" s="258"/>
      <c r="G132" s="258"/>
      <c r="H132" s="220"/>
      <c r="I132" s="220"/>
      <c r="J132" s="220"/>
      <c r="K132" s="220"/>
      <c r="L132" s="220"/>
      <c r="M132" s="220"/>
      <c r="N132" s="220"/>
      <c r="O132" s="220"/>
      <c r="P132" s="220"/>
      <c r="Q132" s="220"/>
      <c r="R132" s="220"/>
      <c r="S132" s="220"/>
      <c r="T132" s="220"/>
      <c r="U132" s="220"/>
      <c r="V132" s="220"/>
      <c r="W132" s="220"/>
      <c r="X132" s="220"/>
      <c r="Y132" s="211"/>
      <c r="Z132" s="211"/>
      <c r="AA132" s="211"/>
      <c r="AB132" s="211"/>
      <c r="AC132" s="211"/>
      <c r="AD132" s="211"/>
      <c r="AE132" s="211"/>
      <c r="AF132" s="211"/>
      <c r="AG132" s="211" t="s">
        <v>227</v>
      </c>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row>
    <row r="133" spans="1:60" outlineLevel="1" x14ac:dyDescent="0.2">
      <c r="A133" s="218"/>
      <c r="B133" s="219"/>
      <c r="C133" s="252" t="s">
        <v>353</v>
      </c>
      <c r="D133" s="224"/>
      <c r="E133" s="225"/>
      <c r="F133" s="220"/>
      <c r="G133" s="220"/>
      <c r="H133" s="220"/>
      <c r="I133" s="220"/>
      <c r="J133" s="220"/>
      <c r="K133" s="220"/>
      <c r="L133" s="220"/>
      <c r="M133" s="220"/>
      <c r="N133" s="220"/>
      <c r="O133" s="220"/>
      <c r="P133" s="220"/>
      <c r="Q133" s="220"/>
      <c r="R133" s="220"/>
      <c r="S133" s="220"/>
      <c r="T133" s="220"/>
      <c r="U133" s="220"/>
      <c r="V133" s="220"/>
      <c r="W133" s="220"/>
      <c r="X133" s="220"/>
      <c r="Y133" s="211"/>
      <c r="Z133" s="211"/>
      <c r="AA133" s="211"/>
      <c r="AB133" s="211"/>
      <c r="AC133" s="211"/>
      <c r="AD133" s="211"/>
      <c r="AE133" s="211"/>
      <c r="AF133" s="211"/>
      <c r="AG133" s="211" t="s">
        <v>176</v>
      </c>
      <c r="AH133" s="211">
        <v>0</v>
      </c>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row>
    <row r="134" spans="1:60" outlineLevel="1" x14ac:dyDescent="0.2">
      <c r="A134" s="218"/>
      <c r="B134" s="219"/>
      <c r="C134" s="252" t="s">
        <v>390</v>
      </c>
      <c r="D134" s="224"/>
      <c r="E134" s="225"/>
      <c r="F134" s="220"/>
      <c r="G134" s="220"/>
      <c r="H134" s="220"/>
      <c r="I134" s="220"/>
      <c r="J134" s="220"/>
      <c r="K134" s="220"/>
      <c r="L134" s="220"/>
      <c r="M134" s="220"/>
      <c r="N134" s="220"/>
      <c r="O134" s="220"/>
      <c r="P134" s="220"/>
      <c r="Q134" s="220"/>
      <c r="R134" s="220"/>
      <c r="S134" s="220"/>
      <c r="T134" s="220"/>
      <c r="U134" s="220"/>
      <c r="V134" s="220"/>
      <c r="W134" s="220"/>
      <c r="X134" s="220"/>
      <c r="Y134" s="211"/>
      <c r="Z134" s="211"/>
      <c r="AA134" s="211"/>
      <c r="AB134" s="211"/>
      <c r="AC134" s="211"/>
      <c r="AD134" s="211"/>
      <c r="AE134" s="211"/>
      <c r="AF134" s="211"/>
      <c r="AG134" s="211" t="s">
        <v>176</v>
      </c>
      <c r="AH134" s="211">
        <v>0</v>
      </c>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row>
    <row r="135" spans="1:60" outlineLevel="1" x14ac:dyDescent="0.2">
      <c r="A135" s="218"/>
      <c r="B135" s="219"/>
      <c r="C135" s="252" t="s">
        <v>391</v>
      </c>
      <c r="D135" s="224"/>
      <c r="E135" s="225">
        <v>15.897600000000001</v>
      </c>
      <c r="F135" s="220"/>
      <c r="G135" s="220"/>
      <c r="H135" s="220"/>
      <c r="I135" s="220"/>
      <c r="J135" s="220"/>
      <c r="K135" s="220"/>
      <c r="L135" s="220"/>
      <c r="M135" s="220"/>
      <c r="N135" s="220"/>
      <c r="O135" s="220"/>
      <c r="P135" s="220"/>
      <c r="Q135" s="220"/>
      <c r="R135" s="220"/>
      <c r="S135" s="220"/>
      <c r="T135" s="220"/>
      <c r="U135" s="220"/>
      <c r="V135" s="220"/>
      <c r="W135" s="220"/>
      <c r="X135" s="220"/>
      <c r="Y135" s="211"/>
      <c r="Z135" s="211"/>
      <c r="AA135" s="211"/>
      <c r="AB135" s="211"/>
      <c r="AC135" s="211"/>
      <c r="AD135" s="211"/>
      <c r="AE135" s="211"/>
      <c r="AF135" s="211"/>
      <c r="AG135" s="211" t="s">
        <v>176</v>
      </c>
      <c r="AH135" s="211">
        <v>0</v>
      </c>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row>
    <row r="136" spans="1:60" outlineLevel="1" x14ac:dyDescent="0.2">
      <c r="A136" s="218"/>
      <c r="B136" s="219"/>
      <c r="C136" s="250"/>
      <c r="D136" s="242"/>
      <c r="E136" s="242"/>
      <c r="F136" s="242"/>
      <c r="G136" s="242"/>
      <c r="H136" s="220"/>
      <c r="I136" s="220"/>
      <c r="J136" s="220"/>
      <c r="K136" s="220"/>
      <c r="L136" s="220"/>
      <c r="M136" s="220"/>
      <c r="N136" s="220"/>
      <c r="O136" s="220"/>
      <c r="P136" s="220"/>
      <c r="Q136" s="220"/>
      <c r="R136" s="220"/>
      <c r="S136" s="220"/>
      <c r="T136" s="220"/>
      <c r="U136" s="220"/>
      <c r="V136" s="220"/>
      <c r="W136" s="220"/>
      <c r="X136" s="220"/>
      <c r="Y136" s="211"/>
      <c r="Z136" s="211"/>
      <c r="AA136" s="211"/>
      <c r="AB136" s="211"/>
      <c r="AC136" s="211"/>
      <c r="AD136" s="211"/>
      <c r="AE136" s="211"/>
      <c r="AF136" s="211"/>
      <c r="AG136" s="211" t="s">
        <v>151</v>
      </c>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row>
    <row r="137" spans="1:60" outlineLevel="1" x14ac:dyDescent="0.2">
      <c r="A137" s="233">
        <v>14</v>
      </c>
      <c r="B137" s="234" t="s">
        <v>392</v>
      </c>
      <c r="C137" s="247" t="s">
        <v>393</v>
      </c>
      <c r="D137" s="235" t="s">
        <v>245</v>
      </c>
      <c r="E137" s="236">
        <v>27.783000000000001</v>
      </c>
      <c r="F137" s="237">
        <v>4315</v>
      </c>
      <c r="G137" s="238">
        <f>ROUND(E137*F137,2)</f>
        <v>119883.65</v>
      </c>
      <c r="H137" s="237">
        <v>33.68</v>
      </c>
      <c r="I137" s="238">
        <f>ROUND(E137*H137,2)</f>
        <v>935.73</v>
      </c>
      <c r="J137" s="237">
        <v>4281.32</v>
      </c>
      <c r="K137" s="238">
        <f>ROUND(E137*J137,2)</f>
        <v>118947.91</v>
      </c>
      <c r="L137" s="238">
        <v>21</v>
      </c>
      <c r="M137" s="238">
        <f>G137*(1+L137/100)</f>
        <v>145059.21649999998</v>
      </c>
      <c r="N137" s="238">
        <v>1.47E-3</v>
      </c>
      <c r="O137" s="238">
        <f>ROUND(E137*N137,2)</f>
        <v>0.04</v>
      </c>
      <c r="P137" s="238">
        <v>2.4</v>
      </c>
      <c r="Q137" s="238">
        <f>ROUND(E137*P137,2)</f>
        <v>66.680000000000007</v>
      </c>
      <c r="R137" s="238" t="s">
        <v>246</v>
      </c>
      <c r="S137" s="238" t="s">
        <v>143</v>
      </c>
      <c r="T137" s="239" t="s">
        <v>225</v>
      </c>
      <c r="U137" s="220">
        <v>8.5</v>
      </c>
      <c r="V137" s="220">
        <f>ROUND(E137*U137,2)</f>
        <v>236.16</v>
      </c>
      <c r="W137" s="220"/>
      <c r="X137" s="220" t="s">
        <v>202</v>
      </c>
      <c r="Y137" s="211"/>
      <c r="Z137" s="211"/>
      <c r="AA137" s="211"/>
      <c r="AB137" s="211"/>
      <c r="AC137" s="211"/>
      <c r="AD137" s="211"/>
      <c r="AE137" s="211"/>
      <c r="AF137" s="211"/>
      <c r="AG137" s="211" t="s">
        <v>203</v>
      </c>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row>
    <row r="138" spans="1:60" ht="22.5" outlineLevel="1" x14ac:dyDescent="0.2">
      <c r="A138" s="218"/>
      <c r="B138" s="219"/>
      <c r="C138" s="259" t="s">
        <v>394</v>
      </c>
      <c r="D138" s="258"/>
      <c r="E138" s="258"/>
      <c r="F138" s="258"/>
      <c r="G138" s="258"/>
      <c r="H138" s="220"/>
      <c r="I138" s="220"/>
      <c r="J138" s="220"/>
      <c r="K138" s="220"/>
      <c r="L138" s="220"/>
      <c r="M138" s="220"/>
      <c r="N138" s="220"/>
      <c r="O138" s="220"/>
      <c r="P138" s="220"/>
      <c r="Q138" s="220"/>
      <c r="R138" s="220"/>
      <c r="S138" s="220"/>
      <c r="T138" s="220"/>
      <c r="U138" s="220"/>
      <c r="V138" s="220"/>
      <c r="W138" s="220"/>
      <c r="X138" s="220"/>
      <c r="Y138" s="211"/>
      <c r="Z138" s="211"/>
      <c r="AA138" s="211"/>
      <c r="AB138" s="211"/>
      <c r="AC138" s="211"/>
      <c r="AD138" s="211"/>
      <c r="AE138" s="211"/>
      <c r="AF138" s="211"/>
      <c r="AG138" s="211" t="s">
        <v>227</v>
      </c>
      <c r="AH138" s="211"/>
      <c r="AI138" s="211"/>
      <c r="AJ138" s="211"/>
      <c r="AK138" s="211"/>
      <c r="AL138" s="211"/>
      <c r="AM138" s="211"/>
      <c r="AN138" s="211"/>
      <c r="AO138" s="211"/>
      <c r="AP138" s="211"/>
      <c r="AQ138" s="211"/>
      <c r="AR138" s="211"/>
      <c r="AS138" s="211"/>
      <c r="AT138" s="211"/>
      <c r="AU138" s="211"/>
      <c r="AV138" s="211"/>
      <c r="AW138" s="211"/>
      <c r="AX138" s="211"/>
      <c r="AY138" s="211"/>
      <c r="AZ138" s="211"/>
      <c r="BA138" s="240" t="str">
        <f>C138</f>
        <v>nebo vybourání otvorů průřezové plochy přes 4 m2 ve zdivu železobetonovém, včetně pomocného lešení o výšce podlahy do 1900 mm a pro zatížení do 1,5 kPa  (150 kg/m2),</v>
      </c>
      <c r="BB138" s="211"/>
      <c r="BC138" s="211"/>
      <c r="BD138" s="211"/>
      <c r="BE138" s="211"/>
      <c r="BF138" s="211"/>
      <c r="BG138" s="211"/>
      <c r="BH138" s="211"/>
    </row>
    <row r="139" spans="1:60" outlineLevel="1" x14ac:dyDescent="0.2">
      <c r="A139" s="218"/>
      <c r="B139" s="219"/>
      <c r="C139" s="252" t="s">
        <v>353</v>
      </c>
      <c r="D139" s="224"/>
      <c r="E139" s="225"/>
      <c r="F139" s="220"/>
      <c r="G139" s="220"/>
      <c r="H139" s="220"/>
      <c r="I139" s="220"/>
      <c r="J139" s="220"/>
      <c r="K139" s="220"/>
      <c r="L139" s="220"/>
      <c r="M139" s="220"/>
      <c r="N139" s="220"/>
      <c r="O139" s="220"/>
      <c r="P139" s="220"/>
      <c r="Q139" s="220"/>
      <c r="R139" s="220"/>
      <c r="S139" s="220"/>
      <c r="T139" s="220"/>
      <c r="U139" s="220"/>
      <c r="V139" s="220"/>
      <c r="W139" s="220"/>
      <c r="X139" s="220"/>
      <c r="Y139" s="211"/>
      <c r="Z139" s="211"/>
      <c r="AA139" s="211"/>
      <c r="AB139" s="211"/>
      <c r="AC139" s="211"/>
      <c r="AD139" s="211"/>
      <c r="AE139" s="211"/>
      <c r="AF139" s="211"/>
      <c r="AG139" s="211" t="s">
        <v>176</v>
      </c>
      <c r="AH139" s="211">
        <v>0</v>
      </c>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row>
    <row r="140" spans="1:60" outlineLevel="1" x14ac:dyDescent="0.2">
      <c r="A140" s="218"/>
      <c r="B140" s="219"/>
      <c r="C140" s="252" t="s">
        <v>395</v>
      </c>
      <c r="D140" s="224"/>
      <c r="E140" s="225"/>
      <c r="F140" s="220"/>
      <c r="G140" s="220"/>
      <c r="H140" s="220"/>
      <c r="I140" s="220"/>
      <c r="J140" s="220"/>
      <c r="K140" s="220"/>
      <c r="L140" s="220"/>
      <c r="M140" s="220"/>
      <c r="N140" s="220"/>
      <c r="O140" s="220"/>
      <c r="P140" s="220"/>
      <c r="Q140" s="220"/>
      <c r="R140" s="220"/>
      <c r="S140" s="220"/>
      <c r="T140" s="220"/>
      <c r="U140" s="220"/>
      <c r="V140" s="220"/>
      <c r="W140" s="220"/>
      <c r="X140" s="220"/>
      <c r="Y140" s="211"/>
      <c r="Z140" s="211"/>
      <c r="AA140" s="211"/>
      <c r="AB140" s="211"/>
      <c r="AC140" s="211"/>
      <c r="AD140" s="211"/>
      <c r="AE140" s="211"/>
      <c r="AF140" s="211"/>
      <c r="AG140" s="211" t="s">
        <v>176</v>
      </c>
      <c r="AH140" s="211">
        <v>0</v>
      </c>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row>
    <row r="141" spans="1:60" outlineLevel="1" x14ac:dyDescent="0.2">
      <c r="A141" s="218"/>
      <c r="B141" s="219"/>
      <c r="C141" s="252" t="s">
        <v>396</v>
      </c>
      <c r="D141" s="224"/>
      <c r="E141" s="225">
        <v>1.512</v>
      </c>
      <c r="F141" s="220"/>
      <c r="G141" s="220"/>
      <c r="H141" s="220"/>
      <c r="I141" s="220"/>
      <c r="J141" s="220"/>
      <c r="K141" s="220"/>
      <c r="L141" s="220"/>
      <c r="M141" s="220"/>
      <c r="N141" s="220"/>
      <c r="O141" s="220"/>
      <c r="P141" s="220"/>
      <c r="Q141" s="220"/>
      <c r="R141" s="220"/>
      <c r="S141" s="220"/>
      <c r="T141" s="220"/>
      <c r="U141" s="220"/>
      <c r="V141" s="220"/>
      <c r="W141" s="220"/>
      <c r="X141" s="220"/>
      <c r="Y141" s="211"/>
      <c r="Z141" s="211"/>
      <c r="AA141" s="211"/>
      <c r="AB141" s="211"/>
      <c r="AC141" s="211"/>
      <c r="AD141" s="211"/>
      <c r="AE141" s="211"/>
      <c r="AF141" s="211"/>
      <c r="AG141" s="211" t="s">
        <v>176</v>
      </c>
      <c r="AH141" s="211">
        <v>0</v>
      </c>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row>
    <row r="142" spans="1:60" outlineLevel="1" x14ac:dyDescent="0.2">
      <c r="A142" s="218"/>
      <c r="B142" s="219"/>
      <c r="C142" s="252" t="s">
        <v>397</v>
      </c>
      <c r="D142" s="224"/>
      <c r="E142" s="225">
        <v>25.401599999999998</v>
      </c>
      <c r="F142" s="220"/>
      <c r="G142" s="220"/>
      <c r="H142" s="220"/>
      <c r="I142" s="220"/>
      <c r="J142" s="220"/>
      <c r="K142" s="220"/>
      <c r="L142" s="220"/>
      <c r="M142" s="220"/>
      <c r="N142" s="220"/>
      <c r="O142" s="220"/>
      <c r="P142" s="220"/>
      <c r="Q142" s="220"/>
      <c r="R142" s="220"/>
      <c r="S142" s="220"/>
      <c r="T142" s="220"/>
      <c r="U142" s="220"/>
      <c r="V142" s="220"/>
      <c r="W142" s="220"/>
      <c r="X142" s="220"/>
      <c r="Y142" s="211"/>
      <c r="Z142" s="211"/>
      <c r="AA142" s="211"/>
      <c r="AB142" s="211"/>
      <c r="AC142" s="211"/>
      <c r="AD142" s="211"/>
      <c r="AE142" s="211"/>
      <c r="AF142" s="211"/>
      <c r="AG142" s="211" t="s">
        <v>176</v>
      </c>
      <c r="AH142" s="211">
        <v>0</v>
      </c>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row>
    <row r="143" spans="1:60" outlineLevel="1" x14ac:dyDescent="0.2">
      <c r="A143" s="218"/>
      <c r="B143" s="219"/>
      <c r="C143" s="252" t="s">
        <v>398</v>
      </c>
      <c r="D143" s="224"/>
      <c r="E143" s="225">
        <v>0.86939999999999995</v>
      </c>
      <c r="F143" s="220"/>
      <c r="G143" s="220"/>
      <c r="H143" s="220"/>
      <c r="I143" s="220"/>
      <c r="J143" s="220"/>
      <c r="K143" s="220"/>
      <c r="L143" s="220"/>
      <c r="M143" s="220"/>
      <c r="N143" s="220"/>
      <c r="O143" s="220"/>
      <c r="P143" s="220"/>
      <c r="Q143" s="220"/>
      <c r="R143" s="220"/>
      <c r="S143" s="220"/>
      <c r="T143" s="220"/>
      <c r="U143" s="220"/>
      <c r="V143" s="220"/>
      <c r="W143" s="220"/>
      <c r="X143" s="220"/>
      <c r="Y143" s="211"/>
      <c r="Z143" s="211"/>
      <c r="AA143" s="211"/>
      <c r="AB143" s="211"/>
      <c r="AC143" s="211"/>
      <c r="AD143" s="211"/>
      <c r="AE143" s="211"/>
      <c r="AF143" s="211"/>
      <c r="AG143" s="211" t="s">
        <v>176</v>
      </c>
      <c r="AH143" s="211">
        <v>0</v>
      </c>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row>
    <row r="144" spans="1:60" outlineLevel="1" x14ac:dyDescent="0.2">
      <c r="A144" s="218"/>
      <c r="B144" s="219"/>
      <c r="C144" s="250"/>
      <c r="D144" s="242"/>
      <c r="E144" s="242"/>
      <c r="F144" s="242"/>
      <c r="G144" s="242"/>
      <c r="H144" s="220"/>
      <c r="I144" s="220"/>
      <c r="J144" s="220"/>
      <c r="K144" s="220"/>
      <c r="L144" s="220"/>
      <c r="M144" s="220"/>
      <c r="N144" s="220"/>
      <c r="O144" s="220"/>
      <c r="P144" s="220"/>
      <c r="Q144" s="220"/>
      <c r="R144" s="220"/>
      <c r="S144" s="220"/>
      <c r="T144" s="220"/>
      <c r="U144" s="220"/>
      <c r="V144" s="220"/>
      <c r="W144" s="220"/>
      <c r="X144" s="220"/>
      <c r="Y144" s="211"/>
      <c r="Z144" s="211"/>
      <c r="AA144" s="211"/>
      <c r="AB144" s="211"/>
      <c r="AC144" s="211"/>
      <c r="AD144" s="211"/>
      <c r="AE144" s="211"/>
      <c r="AF144" s="211"/>
      <c r="AG144" s="211" t="s">
        <v>151</v>
      </c>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row>
    <row r="145" spans="1:60" ht="22.5" outlineLevel="1" x14ac:dyDescent="0.2">
      <c r="A145" s="233">
        <v>15</v>
      </c>
      <c r="B145" s="234" t="s">
        <v>399</v>
      </c>
      <c r="C145" s="247" t="s">
        <v>400</v>
      </c>
      <c r="D145" s="235" t="s">
        <v>245</v>
      </c>
      <c r="E145" s="236">
        <v>14.276249999999999</v>
      </c>
      <c r="F145" s="237">
        <v>3500</v>
      </c>
      <c r="G145" s="238">
        <f>ROUND(E145*F145,2)</f>
        <v>49966.879999999997</v>
      </c>
      <c r="H145" s="237">
        <v>153.01</v>
      </c>
      <c r="I145" s="238">
        <f>ROUND(E145*H145,2)</f>
        <v>2184.41</v>
      </c>
      <c r="J145" s="237">
        <v>3346.99</v>
      </c>
      <c r="K145" s="238">
        <f>ROUND(E145*J145,2)</f>
        <v>47782.47</v>
      </c>
      <c r="L145" s="238">
        <v>21</v>
      </c>
      <c r="M145" s="238">
        <f>G145*(1+L145/100)</f>
        <v>60459.924799999993</v>
      </c>
      <c r="N145" s="238">
        <v>6.6600000000000001E-3</v>
      </c>
      <c r="O145" s="238">
        <f>ROUND(E145*N145,2)</f>
        <v>0.1</v>
      </c>
      <c r="P145" s="238">
        <v>2.4</v>
      </c>
      <c r="Q145" s="238">
        <f>ROUND(E145*P145,2)</f>
        <v>34.26</v>
      </c>
      <c r="R145" s="238" t="s">
        <v>246</v>
      </c>
      <c r="S145" s="238" t="s">
        <v>143</v>
      </c>
      <c r="T145" s="239" t="s">
        <v>225</v>
      </c>
      <c r="U145" s="220">
        <v>6.72</v>
      </c>
      <c r="V145" s="220">
        <f>ROUND(E145*U145,2)</f>
        <v>95.94</v>
      </c>
      <c r="W145" s="220"/>
      <c r="X145" s="220" t="s">
        <v>202</v>
      </c>
      <c r="Y145" s="211"/>
      <c r="Z145" s="211"/>
      <c r="AA145" s="211"/>
      <c r="AB145" s="211"/>
      <c r="AC145" s="211"/>
      <c r="AD145" s="211"/>
      <c r="AE145" s="211"/>
      <c r="AF145" s="211"/>
      <c r="AG145" s="211" t="s">
        <v>203</v>
      </c>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row>
    <row r="146" spans="1:60" outlineLevel="1" x14ac:dyDescent="0.2">
      <c r="A146" s="218"/>
      <c r="B146" s="219"/>
      <c r="C146" s="259" t="s">
        <v>401</v>
      </c>
      <c r="D146" s="258"/>
      <c r="E146" s="258"/>
      <c r="F146" s="258"/>
      <c r="G146" s="258"/>
      <c r="H146" s="220"/>
      <c r="I146" s="220"/>
      <c r="J146" s="220"/>
      <c r="K146" s="220"/>
      <c r="L146" s="220"/>
      <c r="M146" s="220"/>
      <c r="N146" s="220"/>
      <c r="O146" s="220"/>
      <c r="P146" s="220"/>
      <c r="Q146" s="220"/>
      <c r="R146" s="220"/>
      <c r="S146" s="220"/>
      <c r="T146" s="220"/>
      <c r="U146" s="220"/>
      <c r="V146" s="220"/>
      <c r="W146" s="220"/>
      <c r="X146" s="220"/>
      <c r="Y146" s="211"/>
      <c r="Z146" s="211"/>
      <c r="AA146" s="211"/>
      <c r="AB146" s="211"/>
      <c r="AC146" s="211"/>
      <c r="AD146" s="211"/>
      <c r="AE146" s="211"/>
      <c r="AF146" s="211"/>
      <c r="AG146" s="211" t="s">
        <v>227</v>
      </c>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row>
    <row r="147" spans="1:60" outlineLevel="1" x14ac:dyDescent="0.2">
      <c r="A147" s="218"/>
      <c r="B147" s="219"/>
      <c r="C147" s="252" t="s">
        <v>353</v>
      </c>
      <c r="D147" s="224"/>
      <c r="E147" s="225"/>
      <c r="F147" s="220"/>
      <c r="G147" s="220"/>
      <c r="H147" s="220"/>
      <c r="I147" s="220"/>
      <c r="J147" s="220"/>
      <c r="K147" s="220"/>
      <c r="L147" s="220"/>
      <c r="M147" s="220"/>
      <c r="N147" s="220"/>
      <c r="O147" s="220"/>
      <c r="P147" s="220"/>
      <c r="Q147" s="220"/>
      <c r="R147" s="220"/>
      <c r="S147" s="220"/>
      <c r="T147" s="220"/>
      <c r="U147" s="220"/>
      <c r="V147" s="220"/>
      <c r="W147" s="220"/>
      <c r="X147" s="220"/>
      <c r="Y147" s="211"/>
      <c r="Z147" s="211"/>
      <c r="AA147" s="211"/>
      <c r="AB147" s="211"/>
      <c r="AC147" s="211"/>
      <c r="AD147" s="211"/>
      <c r="AE147" s="211"/>
      <c r="AF147" s="211"/>
      <c r="AG147" s="211" t="s">
        <v>176</v>
      </c>
      <c r="AH147" s="211">
        <v>0</v>
      </c>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row>
    <row r="148" spans="1:60" outlineLevel="1" x14ac:dyDescent="0.2">
      <c r="A148" s="218"/>
      <c r="B148" s="219"/>
      <c r="C148" s="252" t="s">
        <v>402</v>
      </c>
      <c r="D148" s="224"/>
      <c r="E148" s="225"/>
      <c r="F148" s="220"/>
      <c r="G148" s="220"/>
      <c r="H148" s="220"/>
      <c r="I148" s="220"/>
      <c r="J148" s="220"/>
      <c r="K148" s="220"/>
      <c r="L148" s="220"/>
      <c r="M148" s="220"/>
      <c r="N148" s="220"/>
      <c r="O148" s="220"/>
      <c r="P148" s="220"/>
      <c r="Q148" s="220"/>
      <c r="R148" s="220"/>
      <c r="S148" s="220"/>
      <c r="T148" s="220"/>
      <c r="U148" s="220"/>
      <c r="V148" s="220"/>
      <c r="W148" s="220"/>
      <c r="X148" s="220"/>
      <c r="Y148" s="211"/>
      <c r="Z148" s="211"/>
      <c r="AA148" s="211"/>
      <c r="AB148" s="211"/>
      <c r="AC148" s="211"/>
      <c r="AD148" s="211"/>
      <c r="AE148" s="211"/>
      <c r="AF148" s="211"/>
      <c r="AG148" s="211" t="s">
        <v>176</v>
      </c>
      <c r="AH148" s="211">
        <v>0</v>
      </c>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row>
    <row r="149" spans="1:60" outlineLevel="1" x14ac:dyDescent="0.2">
      <c r="A149" s="218"/>
      <c r="B149" s="219"/>
      <c r="C149" s="252" t="s">
        <v>403</v>
      </c>
      <c r="D149" s="224"/>
      <c r="E149" s="225">
        <v>14.276249999999999</v>
      </c>
      <c r="F149" s="220"/>
      <c r="G149" s="220"/>
      <c r="H149" s="220"/>
      <c r="I149" s="220"/>
      <c r="J149" s="220"/>
      <c r="K149" s="220"/>
      <c r="L149" s="220"/>
      <c r="M149" s="220"/>
      <c r="N149" s="220"/>
      <c r="O149" s="220"/>
      <c r="P149" s="220"/>
      <c r="Q149" s="220"/>
      <c r="R149" s="220"/>
      <c r="S149" s="220"/>
      <c r="T149" s="220"/>
      <c r="U149" s="220"/>
      <c r="V149" s="220"/>
      <c r="W149" s="220"/>
      <c r="X149" s="220"/>
      <c r="Y149" s="211"/>
      <c r="Z149" s="211"/>
      <c r="AA149" s="211"/>
      <c r="AB149" s="211"/>
      <c r="AC149" s="211"/>
      <c r="AD149" s="211"/>
      <c r="AE149" s="211"/>
      <c r="AF149" s="211"/>
      <c r="AG149" s="211" t="s">
        <v>176</v>
      </c>
      <c r="AH149" s="211">
        <v>0</v>
      </c>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row>
    <row r="150" spans="1:60" outlineLevel="1" x14ac:dyDescent="0.2">
      <c r="A150" s="218"/>
      <c r="B150" s="219"/>
      <c r="C150" s="250"/>
      <c r="D150" s="242"/>
      <c r="E150" s="242"/>
      <c r="F150" s="242"/>
      <c r="G150" s="242"/>
      <c r="H150" s="220"/>
      <c r="I150" s="220"/>
      <c r="J150" s="220"/>
      <c r="K150" s="220"/>
      <c r="L150" s="220"/>
      <c r="M150" s="220"/>
      <c r="N150" s="220"/>
      <c r="O150" s="220"/>
      <c r="P150" s="220"/>
      <c r="Q150" s="220"/>
      <c r="R150" s="220"/>
      <c r="S150" s="220"/>
      <c r="T150" s="220"/>
      <c r="U150" s="220"/>
      <c r="V150" s="220"/>
      <c r="W150" s="220"/>
      <c r="X150" s="220"/>
      <c r="Y150" s="211"/>
      <c r="Z150" s="211"/>
      <c r="AA150" s="211"/>
      <c r="AB150" s="211"/>
      <c r="AC150" s="211"/>
      <c r="AD150" s="211"/>
      <c r="AE150" s="211"/>
      <c r="AF150" s="211"/>
      <c r="AG150" s="211" t="s">
        <v>151</v>
      </c>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row>
    <row r="151" spans="1:60" ht="22.5" outlineLevel="1" x14ac:dyDescent="0.2">
      <c r="A151" s="233">
        <v>16</v>
      </c>
      <c r="B151" s="234" t="s">
        <v>250</v>
      </c>
      <c r="C151" s="247" t="s">
        <v>251</v>
      </c>
      <c r="D151" s="235" t="s">
        <v>245</v>
      </c>
      <c r="E151" s="236">
        <v>10.368</v>
      </c>
      <c r="F151" s="237">
        <v>2280</v>
      </c>
      <c r="G151" s="238">
        <f>ROUND(E151*F151,2)</f>
        <v>23639.040000000001</v>
      </c>
      <c r="H151" s="237">
        <v>0</v>
      </c>
      <c r="I151" s="238">
        <f>ROUND(E151*H151,2)</f>
        <v>0</v>
      </c>
      <c r="J151" s="237">
        <v>2280</v>
      </c>
      <c r="K151" s="238">
        <f>ROUND(E151*J151,2)</f>
        <v>23639.040000000001</v>
      </c>
      <c r="L151" s="238">
        <v>21</v>
      </c>
      <c r="M151" s="238">
        <f>G151*(1+L151/100)</f>
        <v>28603.238400000002</v>
      </c>
      <c r="N151" s="238">
        <v>0</v>
      </c>
      <c r="O151" s="238">
        <f>ROUND(E151*N151,2)</f>
        <v>0</v>
      </c>
      <c r="P151" s="238">
        <v>2.2000000000000002</v>
      </c>
      <c r="Q151" s="238">
        <f>ROUND(E151*P151,2)</f>
        <v>22.81</v>
      </c>
      <c r="R151" s="238" t="s">
        <v>246</v>
      </c>
      <c r="S151" s="238" t="s">
        <v>143</v>
      </c>
      <c r="T151" s="239" t="s">
        <v>225</v>
      </c>
      <c r="U151" s="220">
        <v>5.87</v>
      </c>
      <c r="V151" s="220">
        <f>ROUND(E151*U151,2)</f>
        <v>60.86</v>
      </c>
      <c r="W151" s="220"/>
      <c r="X151" s="220" t="s">
        <v>202</v>
      </c>
      <c r="Y151" s="211"/>
      <c r="Z151" s="211"/>
      <c r="AA151" s="211"/>
      <c r="AB151" s="211"/>
      <c r="AC151" s="211"/>
      <c r="AD151" s="211"/>
      <c r="AE151" s="211"/>
      <c r="AF151" s="211"/>
      <c r="AG151" s="211" t="s">
        <v>203</v>
      </c>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row>
    <row r="152" spans="1:60" outlineLevel="1" x14ac:dyDescent="0.2">
      <c r="A152" s="218"/>
      <c r="B152" s="219"/>
      <c r="C152" s="252" t="s">
        <v>252</v>
      </c>
      <c r="D152" s="224"/>
      <c r="E152" s="225"/>
      <c r="F152" s="220"/>
      <c r="G152" s="220"/>
      <c r="H152" s="220"/>
      <c r="I152" s="220"/>
      <c r="J152" s="220"/>
      <c r="K152" s="220"/>
      <c r="L152" s="220"/>
      <c r="M152" s="220"/>
      <c r="N152" s="220"/>
      <c r="O152" s="220"/>
      <c r="P152" s="220"/>
      <c r="Q152" s="220"/>
      <c r="R152" s="220"/>
      <c r="S152" s="220"/>
      <c r="T152" s="220"/>
      <c r="U152" s="220"/>
      <c r="V152" s="220"/>
      <c r="W152" s="220"/>
      <c r="X152" s="220"/>
      <c r="Y152" s="211"/>
      <c r="Z152" s="211"/>
      <c r="AA152" s="211"/>
      <c r="AB152" s="211"/>
      <c r="AC152" s="211"/>
      <c r="AD152" s="211"/>
      <c r="AE152" s="211"/>
      <c r="AF152" s="211"/>
      <c r="AG152" s="211" t="s">
        <v>176</v>
      </c>
      <c r="AH152" s="211">
        <v>0</v>
      </c>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row>
    <row r="153" spans="1:60" outlineLevel="1" x14ac:dyDescent="0.2">
      <c r="A153" s="218"/>
      <c r="B153" s="219"/>
      <c r="C153" s="252" t="s">
        <v>353</v>
      </c>
      <c r="D153" s="224"/>
      <c r="E153" s="225"/>
      <c r="F153" s="220"/>
      <c r="G153" s="220"/>
      <c r="H153" s="220"/>
      <c r="I153" s="220"/>
      <c r="J153" s="220"/>
      <c r="K153" s="220"/>
      <c r="L153" s="220"/>
      <c r="M153" s="220"/>
      <c r="N153" s="220"/>
      <c r="O153" s="220"/>
      <c r="P153" s="220"/>
      <c r="Q153" s="220"/>
      <c r="R153" s="220"/>
      <c r="S153" s="220"/>
      <c r="T153" s="220"/>
      <c r="U153" s="220"/>
      <c r="V153" s="220"/>
      <c r="W153" s="220"/>
      <c r="X153" s="220"/>
      <c r="Y153" s="211"/>
      <c r="Z153" s="211"/>
      <c r="AA153" s="211"/>
      <c r="AB153" s="211"/>
      <c r="AC153" s="211"/>
      <c r="AD153" s="211"/>
      <c r="AE153" s="211"/>
      <c r="AF153" s="211"/>
      <c r="AG153" s="211" t="s">
        <v>176</v>
      </c>
      <c r="AH153" s="211">
        <v>0</v>
      </c>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row>
    <row r="154" spans="1:60" outlineLevel="1" x14ac:dyDescent="0.2">
      <c r="A154" s="218"/>
      <c r="B154" s="219"/>
      <c r="C154" s="252" t="s">
        <v>404</v>
      </c>
      <c r="D154" s="224"/>
      <c r="E154" s="225">
        <v>10.368</v>
      </c>
      <c r="F154" s="220"/>
      <c r="G154" s="220"/>
      <c r="H154" s="220"/>
      <c r="I154" s="220"/>
      <c r="J154" s="220"/>
      <c r="K154" s="220"/>
      <c r="L154" s="220"/>
      <c r="M154" s="220"/>
      <c r="N154" s="220"/>
      <c r="O154" s="220"/>
      <c r="P154" s="220"/>
      <c r="Q154" s="220"/>
      <c r="R154" s="220"/>
      <c r="S154" s="220"/>
      <c r="T154" s="220"/>
      <c r="U154" s="220"/>
      <c r="V154" s="220"/>
      <c r="W154" s="220"/>
      <c r="X154" s="220"/>
      <c r="Y154" s="211"/>
      <c r="Z154" s="211"/>
      <c r="AA154" s="211"/>
      <c r="AB154" s="211"/>
      <c r="AC154" s="211"/>
      <c r="AD154" s="211"/>
      <c r="AE154" s="211"/>
      <c r="AF154" s="211"/>
      <c r="AG154" s="211" t="s">
        <v>176</v>
      </c>
      <c r="AH154" s="211">
        <v>0</v>
      </c>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row>
    <row r="155" spans="1:60" outlineLevel="1" x14ac:dyDescent="0.2">
      <c r="A155" s="218"/>
      <c r="B155" s="219"/>
      <c r="C155" s="250"/>
      <c r="D155" s="242"/>
      <c r="E155" s="242"/>
      <c r="F155" s="242"/>
      <c r="G155" s="242"/>
      <c r="H155" s="220"/>
      <c r="I155" s="220"/>
      <c r="J155" s="220"/>
      <c r="K155" s="220"/>
      <c r="L155" s="220"/>
      <c r="M155" s="220"/>
      <c r="N155" s="220"/>
      <c r="O155" s="220"/>
      <c r="P155" s="220"/>
      <c r="Q155" s="220"/>
      <c r="R155" s="220"/>
      <c r="S155" s="220"/>
      <c r="T155" s="220"/>
      <c r="U155" s="220"/>
      <c r="V155" s="220"/>
      <c r="W155" s="220"/>
      <c r="X155" s="220"/>
      <c r="Y155" s="211"/>
      <c r="Z155" s="211"/>
      <c r="AA155" s="211"/>
      <c r="AB155" s="211"/>
      <c r="AC155" s="211"/>
      <c r="AD155" s="211"/>
      <c r="AE155" s="211"/>
      <c r="AF155" s="211"/>
      <c r="AG155" s="211" t="s">
        <v>151</v>
      </c>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row>
    <row r="156" spans="1:60" outlineLevel="1" x14ac:dyDescent="0.2">
      <c r="A156" s="233">
        <v>17</v>
      </c>
      <c r="B156" s="234" t="s">
        <v>259</v>
      </c>
      <c r="C156" s="247" t="s">
        <v>260</v>
      </c>
      <c r="D156" s="235" t="s">
        <v>223</v>
      </c>
      <c r="E156" s="236">
        <v>39.744</v>
      </c>
      <c r="F156" s="237">
        <v>17</v>
      </c>
      <c r="G156" s="238">
        <f>ROUND(E156*F156,2)</f>
        <v>675.65</v>
      </c>
      <c r="H156" s="237">
        <v>0</v>
      </c>
      <c r="I156" s="238">
        <f>ROUND(E156*H156,2)</f>
        <v>0</v>
      </c>
      <c r="J156" s="237">
        <v>17</v>
      </c>
      <c r="K156" s="238">
        <f>ROUND(E156*J156,2)</f>
        <v>675.65</v>
      </c>
      <c r="L156" s="238">
        <v>21</v>
      </c>
      <c r="M156" s="238">
        <f>G156*(1+L156/100)</f>
        <v>817.53649999999993</v>
      </c>
      <c r="N156" s="238">
        <v>0</v>
      </c>
      <c r="O156" s="238">
        <f>ROUND(E156*N156,2)</f>
        <v>0</v>
      </c>
      <c r="P156" s="238">
        <v>4.8700000000000002E-3</v>
      </c>
      <c r="Q156" s="238">
        <f>ROUND(E156*P156,2)</f>
        <v>0.19</v>
      </c>
      <c r="R156" s="238" t="s">
        <v>261</v>
      </c>
      <c r="S156" s="238" t="s">
        <v>143</v>
      </c>
      <c r="T156" s="239" t="s">
        <v>225</v>
      </c>
      <c r="U156" s="220">
        <v>4.1000000000000002E-2</v>
      </c>
      <c r="V156" s="220">
        <f>ROUND(E156*U156,2)</f>
        <v>1.63</v>
      </c>
      <c r="W156" s="220"/>
      <c r="X156" s="220" t="s">
        <v>202</v>
      </c>
      <c r="Y156" s="211"/>
      <c r="Z156" s="211"/>
      <c r="AA156" s="211"/>
      <c r="AB156" s="211"/>
      <c r="AC156" s="211"/>
      <c r="AD156" s="211"/>
      <c r="AE156" s="211"/>
      <c r="AF156" s="211"/>
      <c r="AG156" s="211" t="s">
        <v>203</v>
      </c>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row>
    <row r="157" spans="1:60" outlineLevel="1" x14ac:dyDescent="0.2">
      <c r="A157" s="218"/>
      <c r="B157" s="219"/>
      <c r="C157" s="252" t="s">
        <v>252</v>
      </c>
      <c r="D157" s="224"/>
      <c r="E157" s="225"/>
      <c r="F157" s="220"/>
      <c r="G157" s="220"/>
      <c r="H157" s="220"/>
      <c r="I157" s="220"/>
      <c r="J157" s="220"/>
      <c r="K157" s="220"/>
      <c r="L157" s="220"/>
      <c r="M157" s="220"/>
      <c r="N157" s="220"/>
      <c r="O157" s="220"/>
      <c r="P157" s="220"/>
      <c r="Q157" s="220"/>
      <c r="R157" s="220"/>
      <c r="S157" s="220"/>
      <c r="T157" s="220"/>
      <c r="U157" s="220"/>
      <c r="V157" s="220"/>
      <c r="W157" s="220"/>
      <c r="X157" s="220"/>
      <c r="Y157" s="211"/>
      <c r="Z157" s="211"/>
      <c r="AA157" s="211"/>
      <c r="AB157" s="211"/>
      <c r="AC157" s="211"/>
      <c r="AD157" s="211"/>
      <c r="AE157" s="211"/>
      <c r="AF157" s="211"/>
      <c r="AG157" s="211" t="s">
        <v>176</v>
      </c>
      <c r="AH157" s="211">
        <v>0</v>
      </c>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row>
    <row r="158" spans="1:60" outlineLevel="1" x14ac:dyDescent="0.2">
      <c r="A158" s="218"/>
      <c r="B158" s="219"/>
      <c r="C158" s="252" t="s">
        <v>353</v>
      </c>
      <c r="D158" s="224"/>
      <c r="E158" s="225"/>
      <c r="F158" s="220"/>
      <c r="G158" s="220"/>
      <c r="H158" s="220"/>
      <c r="I158" s="220"/>
      <c r="J158" s="220"/>
      <c r="K158" s="220"/>
      <c r="L158" s="220"/>
      <c r="M158" s="220"/>
      <c r="N158" s="220"/>
      <c r="O158" s="220"/>
      <c r="P158" s="220"/>
      <c r="Q158" s="220"/>
      <c r="R158" s="220"/>
      <c r="S158" s="220"/>
      <c r="T158" s="220"/>
      <c r="U158" s="220"/>
      <c r="V158" s="220"/>
      <c r="W158" s="220"/>
      <c r="X158" s="220"/>
      <c r="Y158" s="211"/>
      <c r="Z158" s="211"/>
      <c r="AA158" s="211"/>
      <c r="AB158" s="211"/>
      <c r="AC158" s="211"/>
      <c r="AD158" s="211"/>
      <c r="AE158" s="211"/>
      <c r="AF158" s="211"/>
      <c r="AG158" s="211" t="s">
        <v>176</v>
      </c>
      <c r="AH158" s="211">
        <v>0</v>
      </c>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row>
    <row r="159" spans="1:60" outlineLevel="1" x14ac:dyDescent="0.2">
      <c r="A159" s="218"/>
      <c r="B159" s="219"/>
      <c r="C159" s="252" t="s">
        <v>383</v>
      </c>
      <c r="D159" s="224"/>
      <c r="E159" s="225">
        <v>39.744</v>
      </c>
      <c r="F159" s="220"/>
      <c r="G159" s="220"/>
      <c r="H159" s="220"/>
      <c r="I159" s="220"/>
      <c r="J159" s="220"/>
      <c r="K159" s="220"/>
      <c r="L159" s="220"/>
      <c r="M159" s="220"/>
      <c r="N159" s="220"/>
      <c r="O159" s="220"/>
      <c r="P159" s="220"/>
      <c r="Q159" s="220"/>
      <c r="R159" s="220"/>
      <c r="S159" s="220"/>
      <c r="T159" s="220"/>
      <c r="U159" s="220"/>
      <c r="V159" s="220"/>
      <c r="W159" s="220"/>
      <c r="X159" s="220"/>
      <c r="Y159" s="211"/>
      <c r="Z159" s="211"/>
      <c r="AA159" s="211"/>
      <c r="AB159" s="211"/>
      <c r="AC159" s="211"/>
      <c r="AD159" s="211"/>
      <c r="AE159" s="211"/>
      <c r="AF159" s="211"/>
      <c r="AG159" s="211" t="s">
        <v>176</v>
      </c>
      <c r="AH159" s="211">
        <v>0</v>
      </c>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row>
    <row r="160" spans="1:60" outlineLevel="1" x14ac:dyDescent="0.2">
      <c r="A160" s="218"/>
      <c r="B160" s="219"/>
      <c r="C160" s="250"/>
      <c r="D160" s="242"/>
      <c r="E160" s="242"/>
      <c r="F160" s="242"/>
      <c r="G160" s="242"/>
      <c r="H160" s="220"/>
      <c r="I160" s="220"/>
      <c r="J160" s="220"/>
      <c r="K160" s="220"/>
      <c r="L160" s="220"/>
      <c r="M160" s="220"/>
      <c r="N160" s="220"/>
      <c r="O160" s="220"/>
      <c r="P160" s="220"/>
      <c r="Q160" s="220"/>
      <c r="R160" s="220"/>
      <c r="S160" s="220"/>
      <c r="T160" s="220"/>
      <c r="U160" s="220"/>
      <c r="V160" s="220"/>
      <c r="W160" s="220"/>
      <c r="X160" s="220"/>
      <c r="Y160" s="211"/>
      <c r="Z160" s="211"/>
      <c r="AA160" s="211"/>
      <c r="AB160" s="211"/>
      <c r="AC160" s="211"/>
      <c r="AD160" s="211"/>
      <c r="AE160" s="211"/>
      <c r="AF160" s="211"/>
      <c r="AG160" s="211" t="s">
        <v>151</v>
      </c>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row>
    <row r="161" spans="1:60" ht="22.5" outlineLevel="1" x14ac:dyDescent="0.2">
      <c r="A161" s="233">
        <v>18</v>
      </c>
      <c r="B161" s="234" t="s">
        <v>405</v>
      </c>
      <c r="C161" s="247" t="s">
        <v>406</v>
      </c>
      <c r="D161" s="235" t="s">
        <v>407</v>
      </c>
      <c r="E161" s="236">
        <v>500</v>
      </c>
      <c r="F161" s="237">
        <v>30.5</v>
      </c>
      <c r="G161" s="238">
        <f>ROUND(E161*F161,2)</f>
        <v>15250</v>
      </c>
      <c r="H161" s="237">
        <v>5.56</v>
      </c>
      <c r="I161" s="238">
        <f>ROUND(E161*H161,2)</f>
        <v>2780</v>
      </c>
      <c r="J161" s="237">
        <v>24.94</v>
      </c>
      <c r="K161" s="238">
        <f>ROUND(E161*J161,2)</f>
        <v>12470</v>
      </c>
      <c r="L161" s="238">
        <v>21</v>
      </c>
      <c r="M161" s="238">
        <f>G161*(1+L161/100)</f>
        <v>18452.5</v>
      </c>
      <c r="N161" s="238">
        <v>5.0000000000000002E-5</v>
      </c>
      <c r="O161" s="238">
        <f>ROUND(E161*N161,2)</f>
        <v>0.03</v>
      </c>
      <c r="P161" s="238">
        <v>1E-3</v>
      </c>
      <c r="Q161" s="238">
        <f>ROUND(E161*P161,2)</f>
        <v>0.5</v>
      </c>
      <c r="R161" s="238" t="s">
        <v>408</v>
      </c>
      <c r="S161" s="238" t="s">
        <v>143</v>
      </c>
      <c r="T161" s="239" t="s">
        <v>225</v>
      </c>
      <c r="U161" s="220">
        <v>0.05</v>
      </c>
      <c r="V161" s="220">
        <f>ROUND(E161*U161,2)</f>
        <v>25</v>
      </c>
      <c r="W161" s="220"/>
      <c r="X161" s="220" t="s">
        <v>202</v>
      </c>
      <c r="Y161" s="211"/>
      <c r="Z161" s="211"/>
      <c r="AA161" s="211"/>
      <c r="AB161" s="211"/>
      <c r="AC161" s="211"/>
      <c r="AD161" s="211"/>
      <c r="AE161" s="211"/>
      <c r="AF161" s="211"/>
      <c r="AG161" s="211" t="s">
        <v>203</v>
      </c>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row>
    <row r="162" spans="1:60" outlineLevel="1" x14ac:dyDescent="0.2">
      <c r="A162" s="218"/>
      <c r="B162" s="219"/>
      <c r="C162" s="252" t="s">
        <v>409</v>
      </c>
      <c r="D162" s="224"/>
      <c r="E162" s="225"/>
      <c r="F162" s="220"/>
      <c r="G162" s="220"/>
      <c r="H162" s="220"/>
      <c r="I162" s="220"/>
      <c r="J162" s="220"/>
      <c r="K162" s="220"/>
      <c r="L162" s="220"/>
      <c r="M162" s="220"/>
      <c r="N162" s="220"/>
      <c r="O162" s="220"/>
      <c r="P162" s="220"/>
      <c r="Q162" s="220"/>
      <c r="R162" s="220"/>
      <c r="S162" s="220"/>
      <c r="T162" s="220"/>
      <c r="U162" s="220"/>
      <c r="V162" s="220"/>
      <c r="W162" s="220"/>
      <c r="X162" s="220"/>
      <c r="Y162" s="211"/>
      <c r="Z162" s="211"/>
      <c r="AA162" s="211"/>
      <c r="AB162" s="211"/>
      <c r="AC162" s="211"/>
      <c r="AD162" s="211"/>
      <c r="AE162" s="211"/>
      <c r="AF162" s="211"/>
      <c r="AG162" s="211" t="s">
        <v>176</v>
      </c>
      <c r="AH162" s="211">
        <v>0</v>
      </c>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row>
    <row r="163" spans="1:60" outlineLevel="1" x14ac:dyDescent="0.2">
      <c r="A163" s="218"/>
      <c r="B163" s="219"/>
      <c r="C163" s="252" t="s">
        <v>410</v>
      </c>
      <c r="D163" s="224"/>
      <c r="E163" s="225"/>
      <c r="F163" s="220"/>
      <c r="G163" s="220"/>
      <c r="H163" s="220"/>
      <c r="I163" s="220"/>
      <c r="J163" s="220"/>
      <c r="K163" s="220"/>
      <c r="L163" s="220"/>
      <c r="M163" s="220"/>
      <c r="N163" s="220"/>
      <c r="O163" s="220"/>
      <c r="P163" s="220"/>
      <c r="Q163" s="220"/>
      <c r="R163" s="220"/>
      <c r="S163" s="220"/>
      <c r="T163" s="220"/>
      <c r="U163" s="220"/>
      <c r="V163" s="220"/>
      <c r="W163" s="220"/>
      <c r="X163" s="220"/>
      <c r="Y163" s="211"/>
      <c r="Z163" s="211"/>
      <c r="AA163" s="211"/>
      <c r="AB163" s="211"/>
      <c r="AC163" s="211"/>
      <c r="AD163" s="211"/>
      <c r="AE163" s="211"/>
      <c r="AF163" s="211"/>
      <c r="AG163" s="211" t="s">
        <v>176</v>
      </c>
      <c r="AH163" s="211">
        <v>0</v>
      </c>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row>
    <row r="164" spans="1:60" outlineLevel="1" x14ac:dyDescent="0.2">
      <c r="A164" s="218"/>
      <c r="B164" s="219"/>
      <c r="C164" s="252" t="s">
        <v>236</v>
      </c>
      <c r="D164" s="224"/>
      <c r="E164" s="225">
        <v>500</v>
      </c>
      <c r="F164" s="220"/>
      <c r="G164" s="220"/>
      <c r="H164" s="220"/>
      <c r="I164" s="220"/>
      <c r="J164" s="220"/>
      <c r="K164" s="220"/>
      <c r="L164" s="220"/>
      <c r="M164" s="220"/>
      <c r="N164" s="220"/>
      <c r="O164" s="220"/>
      <c r="P164" s="220"/>
      <c r="Q164" s="220"/>
      <c r="R164" s="220"/>
      <c r="S164" s="220"/>
      <c r="T164" s="220"/>
      <c r="U164" s="220"/>
      <c r="V164" s="220"/>
      <c r="W164" s="220"/>
      <c r="X164" s="220"/>
      <c r="Y164" s="211"/>
      <c r="Z164" s="211"/>
      <c r="AA164" s="211"/>
      <c r="AB164" s="211"/>
      <c r="AC164" s="211"/>
      <c r="AD164" s="211"/>
      <c r="AE164" s="211"/>
      <c r="AF164" s="211"/>
      <c r="AG164" s="211" t="s">
        <v>176</v>
      </c>
      <c r="AH164" s="211">
        <v>0</v>
      </c>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row>
    <row r="165" spans="1:60" outlineLevel="1" x14ac:dyDescent="0.2">
      <c r="A165" s="218"/>
      <c r="B165" s="219"/>
      <c r="C165" s="250"/>
      <c r="D165" s="242"/>
      <c r="E165" s="242"/>
      <c r="F165" s="242"/>
      <c r="G165" s="242"/>
      <c r="H165" s="220"/>
      <c r="I165" s="220"/>
      <c r="J165" s="220"/>
      <c r="K165" s="220"/>
      <c r="L165" s="220"/>
      <c r="M165" s="220"/>
      <c r="N165" s="220"/>
      <c r="O165" s="220"/>
      <c r="P165" s="220"/>
      <c r="Q165" s="220"/>
      <c r="R165" s="220"/>
      <c r="S165" s="220"/>
      <c r="T165" s="220"/>
      <c r="U165" s="220"/>
      <c r="V165" s="220"/>
      <c r="W165" s="220"/>
      <c r="X165" s="220"/>
      <c r="Y165" s="211"/>
      <c r="Z165" s="211"/>
      <c r="AA165" s="211"/>
      <c r="AB165" s="211"/>
      <c r="AC165" s="211"/>
      <c r="AD165" s="211"/>
      <c r="AE165" s="211"/>
      <c r="AF165" s="211"/>
      <c r="AG165" s="211" t="s">
        <v>151</v>
      </c>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row>
    <row r="166" spans="1:60" outlineLevel="1" x14ac:dyDescent="0.2">
      <c r="A166" s="233">
        <v>19</v>
      </c>
      <c r="B166" s="234" t="s">
        <v>263</v>
      </c>
      <c r="C166" s="247" t="s">
        <v>264</v>
      </c>
      <c r="D166" s="235" t="s">
        <v>165</v>
      </c>
      <c r="E166" s="236">
        <v>1</v>
      </c>
      <c r="F166" s="237">
        <v>15000</v>
      </c>
      <c r="G166" s="238">
        <f>ROUND(E166*F166,2)</f>
        <v>15000</v>
      </c>
      <c r="H166" s="237">
        <v>0</v>
      </c>
      <c r="I166" s="238">
        <f>ROUND(E166*H166,2)</f>
        <v>0</v>
      </c>
      <c r="J166" s="237">
        <v>15000</v>
      </c>
      <c r="K166" s="238">
        <f>ROUND(E166*J166,2)</f>
        <v>15000</v>
      </c>
      <c r="L166" s="238">
        <v>21</v>
      </c>
      <c r="M166" s="238">
        <f>G166*(1+L166/100)</f>
        <v>18150</v>
      </c>
      <c r="N166" s="238">
        <v>0</v>
      </c>
      <c r="O166" s="238">
        <f>ROUND(E166*N166,2)</f>
        <v>0</v>
      </c>
      <c r="P166" s="238">
        <v>4.1000000000000002E-2</v>
      </c>
      <c r="Q166" s="238">
        <f>ROUND(E166*P166,2)</f>
        <v>0.04</v>
      </c>
      <c r="R166" s="238"/>
      <c r="S166" s="238" t="s">
        <v>154</v>
      </c>
      <c r="T166" s="239" t="s">
        <v>144</v>
      </c>
      <c r="U166" s="220">
        <v>0</v>
      </c>
      <c r="V166" s="220">
        <f>ROUND(E166*U166,2)</f>
        <v>0</v>
      </c>
      <c r="W166" s="220"/>
      <c r="X166" s="220" t="s">
        <v>202</v>
      </c>
      <c r="Y166" s="211"/>
      <c r="Z166" s="211"/>
      <c r="AA166" s="211"/>
      <c r="AB166" s="211"/>
      <c r="AC166" s="211"/>
      <c r="AD166" s="211"/>
      <c r="AE166" s="211"/>
      <c r="AF166" s="211"/>
      <c r="AG166" s="211" t="s">
        <v>265</v>
      </c>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row>
    <row r="167" spans="1:60" outlineLevel="1" x14ac:dyDescent="0.2">
      <c r="A167" s="218"/>
      <c r="B167" s="219"/>
      <c r="C167" s="252" t="s">
        <v>266</v>
      </c>
      <c r="D167" s="224"/>
      <c r="E167" s="225"/>
      <c r="F167" s="220"/>
      <c r="G167" s="220"/>
      <c r="H167" s="220"/>
      <c r="I167" s="220"/>
      <c r="J167" s="220"/>
      <c r="K167" s="220"/>
      <c r="L167" s="220"/>
      <c r="M167" s="220"/>
      <c r="N167" s="220"/>
      <c r="O167" s="220"/>
      <c r="P167" s="220"/>
      <c r="Q167" s="220"/>
      <c r="R167" s="220"/>
      <c r="S167" s="220"/>
      <c r="T167" s="220"/>
      <c r="U167" s="220"/>
      <c r="V167" s="220"/>
      <c r="W167" s="220"/>
      <c r="X167" s="220"/>
      <c r="Y167" s="211"/>
      <c r="Z167" s="211"/>
      <c r="AA167" s="211"/>
      <c r="AB167" s="211"/>
      <c r="AC167" s="211"/>
      <c r="AD167" s="211"/>
      <c r="AE167" s="211"/>
      <c r="AF167" s="211"/>
      <c r="AG167" s="211" t="s">
        <v>176</v>
      </c>
      <c r="AH167" s="211">
        <v>0</v>
      </c>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row>
    <row r="168" spans="1:60" outlineLevel="1" x14ac:dyDescent="0.2">
      <c r="A168" s="218"/>
      <c r="B168" s="219"/>
      <c r="C168" s="252" t="s">
        <v>80</v>
      </c>
      <c r="D168" s="224"/>
      <c r="E168" s="225">
        <v>1</v>
      </c>
      <c r="F168" s="220"/>
      <c r="G168" s="220"/>
      <c r="H168" s="220"/>
      <c r="I168" s="220"/>
      <c r="J168" s="220"/>
      <c r="K168" s="220"/>
      <c r="L168" s="220"/>
      <c r="M168" s="220"/>
      <c r="N168" s="220"/>
      <c r="O168" s="220"/>
      <c r="P168" s="220"/>
      <c r="Q168" s="220"/>
      <c r="R168" s="220"/>
      <c r="S168" s="220"/>
      <c r="T168" s="220"/>
      <c r="U168" s="220"/>
      <c r="V168" s="220"/>
      <c r="W168" s="220"/>
      <c r="X168" s="220"/>
      <c r="Y168" s="211"/>
      <c r="Z168" s="211"/>
      <c r="AA168" s="211"/>
      <c r="AB168" s="211"/>
      <c r="AC168" s="211"/>
      <c r="AD168" s="211"/>
      <c r="AE168" s="211"/>
      <c r="AF168" s="211"/>
      <c r="AG168" s="211" t="s">
        <v>176</v>
      </c>
      <c r="AH168" s="211">
        <v>0</v>
      </c>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row>
    <row r="169" spans="1:60" outlineLevel="1" x14ac:dyDescent="0.2">
      <c r="A169" s="218"/>
      <c r="B169" s="219"/>
      <c r="C169" s="250"/>
      <c r="D169" s="242"/>
      <c r="E169" s="242"/>
      <c r="F169" s="242"/>
      <c r="G169" s="242"/>
      <c r="H169" s="220"/>
      <c r="I169" s="220"/>
      <c r="J169" s="220"/>
      <c r="K169" s="220"/>
      <c r="L169" s="220"/>
      <c r="M169" s="220"/>
      <c r="N169" s="220"/>
      <c r="O169" s="220"/>
      <c r="P169" s="220"/>
      <c r="Q169" s="220"/>
      <c r="R169" s="220"/>
      <c r="S169" s="220"/>
      <c r="T169" s="220"/>
      <c r="U169" s="220"/>
      <c r="V169" s="220"/>
      <c r="W169" s="220"/>
      <c r="X169" s="220"/>
      <c r="Y169" s="211"/>
      <c r="Z169" s="211"/>
      <c r="AA169" s="211"/>
      <c r="AB169" s="211"/>
      <c r="AC169" s="211"/>
      <c r="AD169" s="211"/>
      <c r="AE169" s="211"/>
      <c r="AF169" s="211"/>
      <c r="AG169" s="211" t="s">
        <v>151</v>
      </c>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row>
    <row r="170" spans="1:60" outlineLevel="1" x14ac:dyDescent="0.2">
      <c r="A170" s="233">
        <v>20</v>
      </c>
      <c r="B170" s="234" t="s">
        <v>269</v>
      </c>
      <c r="C170" s="247" t="s">
        <v>270</v>
      </c>
      <c r="D170" s="235" t="s">
        <v>142</v>
      </c>
      <c r="E170" s="236">
        <v>50</v>
      </c>
      <c r="F170" s="237">
        <v>300</v>
      </c>
      <c r="G170" s="238">
        <f>ROUND(E170*F170,2)</f>
        <v>15000</v>
      </c>
      <c r="H170" s="237">
        <v>0</v>
      </c>
      <c r="I170" s="238">
        <f>ROUND(E170*H170,2)</f>
        <v>0</v>
      </c>
      <c r="J170" s="237">
        <v>300</v>
      </c>
      <c r="K170" s="238">
        <f>ROUND(E170*J170,2)</f>
        <v>15000</v>
      </c>
      <c r="L170" s="238">
        <v>21</v>
      </c>
      <c r="M170" s="238">
        <f>G170*(1+L170/100)</f>
        <v>18150</v>
      </c>
      <c r="N170" s="238">
        <v>0</v>
      </c>
      <c r="O170" s="238">
        <f>ROUND(E170*N170,2)</f>
        <v>0</v>
      </c>
      <c r="P170" s="238">
        <v>0</v>
      </c>
      <c r="Q170" s="238">
        <f>ROUND(E170*P170,2)</f>
        <v>0</v>
      </c>
      <c r="R170" s="238"/>
      <c r="S170" s="238" t="s">
        <v>154</v>
      </c>
      <c r="T170" s="239" t="s">
        <v>144</v>
      </c>
      <c r="U170" s="220">
        <v>0</v>
      </c>
      <c r="V170" s="220">
        <f>ROUND(E170*U170,2)</f>
        <v>0</v>
      </c>
      <c r="W170" s="220"/>
      <c r="X170" s="220" t="s">
        <v>202</v>
      </c>
      <c r="Y170" s="211"/>
      <c r="Z170" s="211"/>
      <c r="AA170" s="211"/>
      <c r="AB170" s="211"/>
      <c r="AC170" s="211"/>
      <c r="AD170" s="211"/>
      <c r="AE170" s="211"/>
      <c r="AF170" s="211"/>
      <c r="AG170" s="211" t="s">
        <v>203</v>
      </c>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row>
    <row r="171" spans="1:60" outlineLevel="1" x14ac:dyDescent="0.2">
      <c r="A171" s="218"/>
      <c r="B171" s="219"/>
      <c r="C171" s="253"/>
      <c r="D171" s="244"/>
      <c r="E171" s="244"/>
      <c r="F171" s="244"/>
      <c r="G171" s="244"/>
      <c r="H171" s="220"/>
      <c r="I171" s="220"/>
      <c r="J171" s="220"/>
      <c r="K171" s="220"/>
      <c r="L171" s="220"/>
      <c r="M171" s="220"/>
      <c r="N171" s="220"/>
      <c r="O171" s="220"/>
      <c r="P171" s="220"/>
      <c r="Q171" s="220"/>
      <c r="R171" s="220"/>
      <c r="S171" s="220"/>
      <c r="T171" s="220"/>
      <c r="U171" s="220"/>
      <c r="V171" s="220"/>
      <c r="W171" s="220"/>
      <c r="X171" s="220"/>
      <c r="Y171" s="211"/>
      <c r="Z171" s="211"/>
      <c r="AA171" s="211"/>
      <c r="AB171" s="211"/>
      <c r="AC171" s="211"/>
      <c r="AD171" s="211"/>
      <c r="AE171" s="211"/>
      <c r="AF171" s="211"/>
      <c r="AG171" s="211" t="s">
        <v>151</v>
      </c>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row>
    <row r="172" spans="1:60" outlineLevel="1" x14ac:dyDescent="0.2">
      <c r="A172" s="233">
        <v>21</v>
      </c>
      <c r="B172" s="234" t="s">
        <v>273</v>
      </c>
      <c r="C172" s="247" t="s">
        <v>274</v>
      </c>
      <c r="D172" s="235" t="s">
        <v>142</v>
      </c>
      <c r="E172" s="236">
        <v>100</v>
      </c>
      <c r="F172" s="237">
        <v>101.2</v>
      </c>
      <c r="G172" s="238">
        <f>ROUND(E172*F172,2)</f>
        <v>10120</v>
      </c>
      <c r="H172" s="237">
        <v>0</v>
      </c>
      <c r="I172" s="238">
        <f>ROUND(E172*H172,2)</f>
        <v>0</v>
      </c>
      <c r="J172" s="237">
        <v>101.2</v>
      </c>
      <c r="K172" s="238">
        <f>ROUND(E172*J172,2)</f>
        <v>10120</v>
      </c>
      <c r="L172" s="238">
        <v>21</v>
      </c>
      <c r="M172" s="238">
        <f>G172*(1+L172/100)</f>
        <v>12245.199999999999</v>
      </c>
      <c r="N172" s="238">
        <v>0</v>
      </c>
      <c r="O172" s="238">
        <f>ROUND(E172*N172,2)</f>
        <v>0</v>
      </c>
      <c r="P172" s="238">
        <v>0</v>
      </c>
      <c r="Q172" s="238">
        <f>ROUND(E172*P172,2)</f>
        <v>0</v>
      </c>
      <c r="R172" s="238"/>
      <c r="S172" s="238" t="s">
        <v>154</v>
      </c>
      <c r="T172" s="239" t="s">
        <v>144</v>
      </c>
      <c r="U172" s="220">
        <v>2.4E-2</v>
      </c>
      <c r="V172" s="220">
        <f>ROUND(E172*U172,2)</f>
        <v>2.4</v>
      </c>
      <c r="W172" s="220"/>
      <c r="X172" s="220" t="s">
        <v>202</v>
      </c>
      <c r="Y172" s="211"/>
      <c r="Z172" s="211"/>
      <c r="AA172" s="211"/>
      <c r="AB172" s="211"/>
      <c r="AC172" s="211"/>
      <c r="AD172" s="211"/>
      <c r="AE172" s="211"/>
      <c r="AF172" s="211"/>
      <c r="AG172" s="211" t="s">
        <v>203</v>
      </c>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row>
    <row r="173" spans="1:60" outlineLevel="1" x14ac:dyDescent="0.2">
      <c r="A173" s="218"/>
      <c r="B173" s="219"/>
      <c r="C173" s="253"/>
      <c r="D173" s="244"/>
      <c r="E173" s="244"/>
      <c r="F173" s="244"/>
      <c r="G173" s="244"/>
      <c r="H173" s="220"/>
      <c r="I173" s="220"/>
      <c r="J173" s="220"/>
      <c r="K173" s="220"/>
      <c r="L173" s="220"/>
      <c r="M173" s="220"/>
      <c r="N173" s="220"/>
      <c r="O173" s="220"/>
      <c r="P173" s="220"/>
      <c r="Q173" s="220"/>
      <c r="R173" s="220"/>
      <c r="S173" s="220"/>
      <c r="T173" s="220"/>
      <c r="U173" s="220"/>
      <c r="V173" s="220"/>
      <c r="W173" s="220"/>
      <c r="X173" s="220"/>
      <c r="Y173" s="211"/>
      <c r="Z173" s="211"/>
      <c r="AA173" s="211"/>
      <c r="AB173" s="211"/>
      <c r="AC173" s="211"/>
      <c r="AD173" s="211"/>
      <c r="AE173" s="211"/>
      <c r="AF173" s="211"/>
      <c r="AG173" s="211" t="s">
        <v>151</v>
      </c>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row>
    <row r="174" spans="1:60" x14ac:dyDescent="0.2">
      <c r="A174" s="227" t="s">
        <v>138</v>
      </c>
      <c r="B174" s="228" t="s">
        <v>96</v>
      </c>
      <c r="C174" s="246" t="s">
        <v>97</v>
      </c>
      <c r="D174" s="229"/>
      <c r="E174" s="230"/>
      <c r="F174" s="231"/>
      <c r="G174" s="231">
        <f>SUMIF(AG175:AG182,"&lt;&gt;NOR",G175:G182)</f>
        <v>36321.31</v>
      </c>
      <c r="H174" s="231"/>
      <c r="I174" s="231">
        <f>SUM(I175:I182)</f>
        <v>1145.33</v>
      </c>
      <c r="J174" s="231"/>
      <c r="K174" s="231">
        <f>SUM(K175:K182)</f>
        <v>35175.980000000003</v>
      </c>
      <c r="L174" s="231"/>
      <c r="M174" s="231">
        <f>SUM(M175:M182)</f>
        <v>43948.785099999994</v>
      </c>
      <c r="N174" s="231"/>
      <c r="O174" s="231">
        <f>SUM(O175:O182)</f>
        <v>0.12</v>
      </c>
      <c r="P174" s="231"/>
      <c r="Q174" s="231">
        <f>SUM(Q175:Q182)</f>
        <v>41.56</v>
      </c>
      <c r="R174" s="231"/>
      <c r="S174" s="231"/>
      <c r="T174" s="232"/>
      <c r="U174" s="226"/>
      <c r="V174" s="226">
        <f>SUM(V175:V182)</f>
        <v>73.14</v>
      </c>
      <c r="W174" s="226"/>
      <c r="X174" s="226"/>
      <c r="AG174" t="s">
        <v>139</v>
      </c>
    </row>
    <row r="175" spans="1:60" ht="33.75" outlineLevel="1" x14ac:dyDescent="0.2">
      <c r="A175" s="233">
        <v>22</v>
      </c>
      <c r="B175" s="234" t="s">
        <v>334</v>
      </c>
      <c r="C175" s="247" t="s">
        <v>335</v>
      </c>
      <c r="D175" s="235" t="s">
        <v>245</v>
      </c>
      <c r="E175" s="236">
        <v>166.23023000000001</v>
      </c>
      <c r="F175" s="237">
        <v>218.5</v>
      </c>
      <c r="G175" s="238">
        <f>ROUND(E175*F175,2)</f>
        <v>36321.31</v>
      </c>
      <c r="H175" s="237">
        <v>6.89</v>
      </c>
      <c r="I175" s="238">
        <f>ROUND(E175*H175,2)</f>
        <v>1145.33</v>
      </c>
      <c r="J175" s="237">
        <v>211.61</v>
      </c>
      <c r="K175" s="238">
        <f>ROUND(E175*J175,2)</f>
        <v>35175.980000000003</v>
      </c>
      <c r="L175" s="238">
        <v>21</v>
      </c>
      <c r="M175" s="238">
        <f>G175*(1+L175/100)</f>
        <v>43948.785099999994</v>
      </c>
      <c r="N175" s="238">
        <v>7.5000000000000002E-4</v>
      </c>
      <c r="O175" s="238">
        <f>ROUND(E175*N175,2)</f>
        <v>0.12</v>
      </c>
      <c r="P175" s="238">
        <v>0.25</v>
      </c>
      <c r="Q175" s="238">
        <f>ROUND(E175*P175,2)</f>
        <v>41.56</v>
      </c>
      <c r="R175" s="238" t="s">
        <v>277</v>
      </c>
      <c r="S175" s="238" t="s">
        <v>143</v>
      </c>
      <c r="T175" s="239" t="s">
        <v>225</v>
      </c>
      <c r="U175" s="220">
        <v>0.44</v>
      </c>
      <c r="V175" s="220">
        <f>ROUND(E175*U175,2)</f>
        <v>73.14</v>
      </c>
      <c r="W175" s="220"/>
      <c r="X175" s="220" t="s">
        <v>202</v>
      </c>
      <c r="Y175" s="211"/>
      <c r="Z175" s="211"/>
      <c r="AA175" s="211"/>
      <c r="AB175" s="211"/>
      <c r="AC175" s="211"/>
      <c r="AD175" s="211"/>
      <c r="AE175" s="211"/>
      <c r="AF175" s="211"/>
      <c r="AG175" s="211" t="s">
        <v>203</v>
      </c>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row>
    <row r="176" spans="1:60" outlineLevel="1" x14ac:dyDescent="0.2">
      <c r="A176" s="218"/>
      <c r="B176" s="219"/>
      <c r="C176" s="251" t="s">
        <v>279</v>
      </c>
      <c r="D176" s="243"/>
      <c r="E176" s="243"/>
      <c r="F176" s="243"/>
      <c r="G176" s="243"/>
      <c r="H176" s="220"/>
      <c r="I176" s="220"/>
      <c r="J176" s="220"/>
      <c r="K176" s="220"/>
      <c r="L176" s="220"/>
      <c r="M176" s="220"/>
      <c r="N176" s="220"/>
      <c r="O176" s="220"/>
      <c r="P176" s="220"/>
      <c r="Q176" s="220"/>
      <c r="R176" s="220"/>
      <c r="S176" s="220"/>
      <c r="T176" s="220"/>
      <c r="U176" s="220"/>
      <c r="V176" s="220"/>
      <c r="W176" s="220"/>
      <c r="X176" s="220"/>
      <c r="Y176" s="211"/>
      <c r="Z176" s="211"/>
      <c r="AA176" s="211"/>
      <c r="AB176" s="211"/>
      <c r="AC176" s="211"/>
      <c r="AD176" s="211"/>
      <c r="AE176" s="211"/>
      <c r="AF176" s="211"/>
      <c r="AG176" s="211" t="s">
        <v>148</v>
      </c>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row>
    <row r="177" spans="1:60" ht="22.5" outlineLevel="1" x14ac:dyDescent="0.2">
      <c r="A177" s="218"/>
      <c r="B177" s="219"/>
      <c r="C177" s="249" t="s">
        <v>420</v>
      </c>
      <c r="D177" s="241"/>
      <c r="E177" s="241"/>
      <c r="F177" s="241"/>
      <c r="G177" s="241"/>
      <c r="H177" s="220"/>
      <c r="I177" s="220"/>
      <c r="J177" s="220"/>
      <c r="K177" s="220"/>
      <c r="L177" s="220"/>
      <c r="M177" s="220"/>
      <c r="N177" s="220"/>
      <c r="O177" s="220"/>
      <c r="P177" s="220"/>
      <c r="Q177" s="220"/>
      <c r="R177" s="220"/>
      <c r="S177" s="220"/>
      <c r="T177" s="220"/>
      <c r="U177" s="220"/>
      <c r="V177" s="220"/>
      <c r="W177" s="220"/>
      <c r="X177" s="220"/>
      <c r="Y177" s="211"/>
      <c r="Z177" s="211"/>
      <c r="AA177" s="211"/>
      <c r="AB177" s="211"/>
      <c r="AC177" s="211"/>
      <c r="AD177" s="211"/>
      <c r="AE177" s="211"/>
      <c r="AF177" s="211"/>
      <c r="AG177" s="211" t="s">
        <v>148</v>
      </c>
      <c r="AH177" s="211"/>
      <c r="AI177" s="211"/>
      <c r="AJ177" s="211"/>
      <c r="AK177" s="211"/>
      <c r="AL177" s="211"/>
      <c r="AM177" s="211"/>
      <c r="AN177" s="211"/>
      <c r="AO177" s="211"/>
      <c r="AP177" s="211"/>
      <c r="AQ177" s="211"/>
      <c r="AR177" s="211"/>
      <c r="AS177" s="211"/>
      <c r="AT177" s="211"/>
      <c r="AU177" s="211"/>
      <c r="AV177" s="211"/>
      <c r="AW177" s="211"/>
      <c r="AX177" s="211"/>
      <c r="AY177" s="211"/>
      <c r="AZ177" s="211"/>
      <c r="BA177" s="240" t="str">
        <f>C177</f>
        <v>Před samotnou demolicí dojde nejdříve k úplnému vyklizení stavby a k odstranění veškerých výplní otvorů, podlahových krytin a domovních rozvodů elektřiny, vody a zbytky technologie.</v>
      </c>
      <c r="BB177" s="211"/>
      <c r="BC177" s="211"/>
      <c r="BD177" s="211"/>
      <c r="BE177" s="211"/>
      <c r="BF177" s="211"/>
      <c r="BG177" s="211"/>
      <c r="BH177" s="211"/>
    </row>
    <row r="178" spans="1:60" ht="45" outlineLevel="1" x14ac:dyDescent="0.2">
      <c r="A178" s="218"/>
      <c r="B178" s="219"/>
      <c r="C178" s="249" t="s">
        <v>411</v>
      </c>
      <c r="D178" s="241"/>
      <c r="E178" s="241"/>
      <c r="F178" s="241"/>
      <c r="G178" s="241"/>
      <c r="H178" s="220"/>
      <c r="I178" s="220"/>
      <c r="J178" s="220"/>
      <c r="K178" s="220"/>
      <c r="L178" s="220"/>
      <c r="M178" s="220"/>
      <c r="N178" s="220"/>
      <c r="O178" s="220"/>
      <c r="P178" s="220"/>
      <c r="Q178" s="220"/>
      <c r="R178" s="220"/>
      <c r="S178" s="220"/>
      <c r="T178" s="220"/>
      <c r="U178" s="220"/>
      <c r="V178" s="220"/>
      <c r="W178" s="220"/>
      <c r="X178" s="220"/>
      <c r="Y178" s="211"/>
      <c r="Z178" s="211"/>
      <c r="AA178" s="211"/>
      <c r="AB178" s="211"/>
      <c r="AC178" s="211"/>
      <c r="AD178" s="211"/>
      <c r="AE178" s="211"/>
      <c r="AF178" s="211"/>
      <c r="AG178" s="211" t="s">
        <v>148</v>
      </c>
      <c r="AH178" s="211"/>
      <c r="AI178" s="211"/>
      <c r="AJ178" s="211"/>
      <c r="AK178" s="211"/>
      <c r="AL178" s="211"/>
      <c r="AM178" s="211"/>
      <c r="AN178" s="211"/>
      <c r="AO178" s="211"/>
      <c r="AP178" s="211"/>
      <c r="AQ178" s="211"/>
      <c r="AR178" s="211"/>
      <c r="AS178" s="211"/>
      <c r="AT178" s="211"/>
      <c r="AU178" s="211"/>
      <c r="AV178" s="211"/>
      <c r="AW178" s="211"/>
      <c r="AX178" s="211"/>
      <c r="AY178" s="211"/>
      <c r="AZ178" s="211"/>
      <c r="BA178" s="240" t="str">
        <f>C178</f>
        <v>Demolice bude rozdělena do dvou hlavních etap. V první etapě budou bourána klasická zděná konstrukce zázemí, ve druhé etapě bude odstraněna ŽB komora.  Demolice zázemí bude prováděna postupným rozebíráním shora. Samostatně bude nejprve sejmuta střešní krytina - asfaltový pás IPA, vícekrát opravovaný a vrstvený. Bude demontována konstrukce jednoplášťové střecha provedená přímo na skladbě stropu z ocelových nosníků a desek hurdis. Následně budou ubourány svislé konstrukce</v>
      </c>
      <c r="BB178" s="211"/>
      <c r="BC178" s="211"/>
      <c r="BD178" s="211"/>
      <c r="BE178" s="211"/>
      <c r="BF178" s="211"/>
      <c r="BG178" s="211"/>
      <c r="BH178" s="211"/>
    </row>
    <row r="179" spans="1:60" outlineLevel="1" x14ac:dyDescent="0.2">
      <c r="A179" s="218"/>
      <c r="B179" s="219"/>
      <c r="C179" s="252" t="s">
        <v>412</v>
      </c>
      <c r="D179" s="224"/>
      <c r="E179" s="225"/>
      <c r="F179" s="220"/>
      <c r="G179" s="220"/>
      <c r="H179" s="220"/>
      <c r="I179" s="220"/>
      <c r="J179" s="220"/>
      <c r="K179" s="220"/>
      <c r="L179" s="220"/>
      <c r="M179" s="220"/>
      <c r="N179" s="220"/>
      <c r="O179" s="220"/>
      <c r="P179" s="220"/>
      <c r="Q179" s="220"/>
      <c r="R179" s="220"/>
      <c r="S179" s="220"/>
      <c r="T179" s="220"/>
      <c r="U179" s="220"/>
      <c r="V179" s="220"/>
      <c r="W179" s="220"/>
      <c r="X179" s="220"/>
      <c r="Y179" s="211"/>
      <c r="Z179" s="211"/>
      <c r="AA179" s="211"/>
      <c r="AB179" s="211"/>
      <c r="AC179" s="211"/>
      <c r="AD179" s="211"/>
      <c r="AE179" s="211"/>
      <c r="AF179" s="211"/>
      <c r="AG179" s="211" t="s">
        <v>176</v>
      </c>
      <c r="AH179" s="211">
        <v>0</v>
      </c>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row>
    <row r="180" spans="1:60" outlineLevel="1" x14ac:dyDescent="0.2">
      <c r="A180" s="218"/>
      <c r="B180" s="219"/>
      <c r="C180" s="252" t="s">
        <v>413</v>
      </c>
      <c r="D180" s="224"/>
      <c r="E180" s="225">
        <v>152.40960000000001</v>
      </c>
      <c r="F180" s="220"/>
      <c r="G180" s="220"/>
      <c r="H180" s="220"/>
      <c r="I180" s="220"/>
      <c r="J180" s="220"/>
      <c r="K180" s="220"/>
      <c r="L180" s="220"/>
      <c r="M180" s="220"/>
      <c r="N180" s="220"/>
      <c r="O180" s="220"/>
      <c r="P180" s="220"/>
      <c r="Q180" s="220"/>
      <c r="R180" s="220"/>
      <c r="S180" s="220"/>
      <c r="T180" s="220"/>
      <c r="U180" s="220"/>
      <c r="V180" s="220"/>
      <c r="W180" s="220"/>
      <c r="X180" s="220"/>
      <c r="Y180" s="211"/>
      <c r="Z180" s="211"/>
      <c r="AA180" s="211"/>
      <c r="AB180" s="211"/>
      <c r="AC180" s="211"/>
      <c r="AD180" s="211"/>
      <c r="AE180" s="211"/>
      <c r="AF180" s="211"/>
      <c r="AG180" s="211" t="s">
        <v>176</v>
      </c>
      <c r="AH180" s="211">
        <v>0</v>
      </c>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row>
    <row r="181" spans="1:60" outlineLevel="1" x14ac:dyDescent="0.2">
      <c r="A181" s="218"/>
      <c r="B181" s="219"/>
      <c r="C181" s="252" t="s">
        <v>414</v>
      </c>
      <c r="D181" s="224"/>
      <c r="E181" s="225">
        <v>13.82063</v>
      </c>
      <c r="F181" s="220"/>
      <c r="G181" s="220"/>
      <c r="H181" s="220"/>
      <c r="I181" s="220"/>
      <c r="J181" s="220"/>
      <c r="K181" s="220"/>
      <c r="L181" s="220"/>
      <c r="M181" s="220"/>
      <c r="N181" s="220"/>
      <c r="O181" s="220"/>
      <c r="P181" s="220"/>
      <c r="Q181" s="220"/>
      <c r="R181" s="220"/>
      <c r="S181" s="220"/>
      <c r="T181" s="220"/>
      <c r="U181" s="220"/>
      <c r="V181" s="220"/>
      <c r="W181" s="220"/>
      <c r="X181" s="220"/>
      <c r="Y181" s="211"/>
      <c r="Z181" s="211"/>
      <c r="AA181" s="211"/>
      <c r="AB181" s="211"/>
      <c r="AC181" s="211"/>
      <c r="AD181" s="211"/>
      <c r="AE181" s="211"/>
      <c r="AF181" s="211"/>
      <c r="AG181" s="211" t="s">
        <v>176</v>
      </c>
      <c r="AH181" s="211">
        <v>0</v>
      </c>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row>
    <row r="182" spans="1:60" outlineLevel="1" x14ac:dyDescent="0.2">
      <c r="A182" s="218"/>
      <c r="B182" s="219"/>
      <c r="C182" s="250"/>
      <c r="D182" s="242"/>
      <c r="E182" s="242"/>
      <c r="F182" s="242"/>
      <c r="G182" s="242"/>
      <c r="H182" s="220"/>
      <c r="I182" s="220"/>
      <c r="J182" s="220"/>
      <c r="K182" s="220"/>
      <c r="L182" s="220"/>
      <c r="M182" s="220"/>
      <c r="N182" s="220"/>
      <c r="O182" s="220"/>
      <c r="P182" s="220"/>
      <c r="Q182" s="220"/>
      <c r="R182" s="220"/>
      <c r="S182" s="220"/>
      <c r="T182" s="220"/>
      <c r="U182" s="220"/>
      <c r="V182" s="220"/>
      <c r="W182" s="220"/>
      <c r="X182" s="220"/>
      <c r="Y182" s="211"/>
      <c r="Z182" s="211"/>
      <c r="AA182" s="211"/>
      <c r="AB182" s="211"/>
      <c r="AC182" s="211"/>
      <c r="AD182" s="211"/>
      <c r="AE182" s="211"/>
      <c r="AF182" s="211"/>
      <c r="AG182" s="211" t="s">
        <v>151</v>
      </c>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row>
    <row r="183" spans="1:60" x14ac:dyDescent="0.2">
      <c r="A183" s="227" t="s">
        <v>138</v>
      </c>
      <c r="B183" s="228" t="s">
        <v>98</v>
      </c>
      <c r="C183" s="246" t="s">
        <v>99</v>
      </c>
      <c r="D183" s="229"/>
      <c r="E183" s="230"/>
      <c r="F183" s="231"/>
      <c r="G183" s="231">
        <f>SUMIF(AG184:AG189,"&lt;&gt;NOR",G184:G189)</f>
        <v>143.5</v>
      </c>
      <c r="H183" s="231"/>
      <c r="I183" s="231">
        <f>SUM(I184:I189)</f>
        <v>0</v>
      </c>
      <c r="J183" s="231"/>
      <c r="K183" s="231">
        <f>SUM(K184:K189)</f>
        <v>143.5</v>
      </c>
      <c r="L183" s="231"/>
      <c r="M183" s="231">
        <f>SUM(M184:M189)</f>
        <v>173.63499999999999</v>
      </c>
      <c r="N183" s="231"/>
      <c r="O183" s="231">
        <f>SUM(O184:O189)</f>
        <v>0</v>
      </c>
      <c r="P183" s="231"/>
      <c r="Q183" s="231">
        <f>SUM(Q184:Q189)</f>
        <v>0</v>
      </c>
      <c r="R183" s="231"/>
      <c r="S183" s="231"/>
      <c r="T183" s="232"/>
      <c r="U183" s="226"/>
      <c r="V183" s="226">
        <f>SUM(V184:V189)</f>
        <v>0.37</v>
      </c>
      <c r="W183" s="226"/>
      <c r="X183" s="226"/>
      <c r="AG183" t="s">
        <v>139</v>
      </c>
    </row>
    <row r="184" spans="1:60" ht="33.75" outlineLevel="1" x14ac:dyDescent="0.2">
      <c r="A184" s="233">
        <v>23</v>
      </c>
      <c r="B184" s="234" t="s">
        <v>289</v>
      </c>
      <c r="C184" s="247" t="s">
        <v>290</v>
      </c>
      <c r="D184" s="235" t="s">
        <v>285</v>
      </c>
      <c r="E184" s="236">
        <v>0.3926</v>
      </c>
      <c r="F184" s="237">
        <v>365.5</v>
      </c>
      <c r="G184" s="238">
        <f>ROUND(E184*F184,2)</f>
        <v>143.5</v>
      </c>
      <c r="H184" s="237">
        <v>0</v>
      </c>
      <c r="I184" s="238">
        <f>ROUND(E184*H184,2)</f>
        <v>0</v>
      </c>
      <c r="J184" s="237">
        <v>365.5</v>
      </c>
      <c r="K184" s="238">
        <f>ROUND(E184*J184,2)</f>
        <v>143.5</v>
      </c>
      <c r="L184" s="238">
        <v>21</v>
      </c>
      <c r="M184" s="238">
        <f>G184*(1+L184/100)</f>
        <v>173.63499999999999</v>
      </c>
      <c r="N184" s="238">
        <v>0</v>
      </c>
      <c r="O184" s="238">
        <f>ROUND(E184*N184,2)</f>
        <v>0</v>
      </c>
      <c r="P184" s="238">
        <v>0</v>
      </c>
      <c r="Q184" s="238">
        <f>ROUND(E184*P184,2)</f>
        <v>0</v>
      </c>
      <c r="R184" s="238" t="s">
        <v>291</v>
      </c>
      <c r="S184" s="238" t="s">
        <v>143</v>
      </c>
      <c r="T184" s="239" t="s">
        <v>225</v>
      </c>
      <c r="U184" s="220">
        <v>0.94</v>
      </c>
      <c r="V184" s="220">
        <f>ROUND(E184*U184,2)</f>
        <v>0.37</v>
      </c>
      <c r="W184" s="220"/>
      <c r="X184" s="220" t="s">
        <v>292</v>
      </c>
      <c r="Y184" s="211"/>
      <c r="Z184" s="211"/>
      <c r="AA184" s="211"/>
      <c r="AB184" s="211"/>
      <c r="AC184" s="211"/>
      <c r="AD184" s="211"/>
      <c r="AE184" s="211"/>
      <c r="AF184" s="211"/>
      <c r="AG184" s="211" t="s">
        <v>293</v>
      </c>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row>
    <row r="185" spans="1:60" outlineLevel="1" x14ac:dyDescent="0.2">
      <c r="A185" s="218"/>
      <c r="B185" s="219"/>
      <c r="C185" s="259" t="s">
        <v>294</v>
      </c>
      <c r="D185" s="258"/>
      <c r="E185" s="258"/>
      <c r="F185" s="258"/>
      <c r="G185" s="258"/>
      <c r="H185" s="220"/>
      <c r="I185" s="220"/>
      <c r="J185" s="220"/>
      <c r="K185" s="220"/>
      <c r="L185" s="220"/>
      <c r="M185" s="220"/>
      <c r="N185" s="220"/>
      <c r="O185" s="220"/>
      <c r="P185" s="220"/>
      <c r="Q185" s="220"/>
      <c r="R185" s="220"/>
      <c r="S185" s="220"/>
      <c r="T185" s="220"/>
      <c r="U185" s="220"/>
      <c r="V185" s="220"/>
      <c r="W185" s="220"/>
      <c r="X185" s="220"/>
      <c r="Y185" s="211"/>
      <c r="Z185" s="211"/>
      <c r="AA185" s="211"/>
      <c r="AB185" s="211"/>
      <c r="AC185" s="211"/>
      <c r="AD185" s="211"/>
      <c r="AE185" s="211"/>
      <c r="AF185" s="211"/>
      <c r="AG185" s="211" t="s">
        <v>227</v>
      </c>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row>
    <row r="186" spans="1:60" outlineLevel="1" x14ac:dyDescent="0.2">
      <c r="A186" s="218"/>
      <c r="B186" s="219"/>
      <c r="C186" s="252" t="s">
        <v>295</v>
      </c>
      <c r="D186" s="224"/>
      <c r="E186" s="225"/>
      <c r="F186" s="220"/>
      <c r="G186" s="220"/>
      <c r="H186" s="220"/>
      <c r="I186" s="220"/>
      <c r="J186" s="220"/>
      <c r="K186" s="220"/>
      <c r="L186" s="220"/>
      <c r="M186" s="220"/>
      <c r="N186" s="220"/>
      <c r="O186" s="220"/>
      <c r="P186" s="220"/>
      <c r="Q186" s="220"/>
      <c r="R186" s="220"/>
      <c r="S186" s="220"/>
      <c r="T186" s="220"/>
      <c r="U186" s="220"/>
      <c r="V186" s="220"/>
      <c r="W186" s="220"/>
      <c r="X186" s="220"/>
      <c r="Y186" s="211"/>
      <c r="Z186" s="211"/>
      <c r="AA186" s="211"/>
      <c r="AB186" s="211"/>
      <c r="AC186" s="211"/>
      <c r="AD186" s="211"/>
      <c r="AE186" s="211"/>
      <c r="AF186" s="211"/>
      <c r="AG186" s="211" t="s">
        <v>176</v>
      </c>
      <c r="AH186" s="211">
        <v>0</v>
      </c>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row>
    <row r="187" spans="1:60" outlineLevel="1" x14ac:dyDescent="0.2">
      <c r="A187" s="218"/>
      <c r="B187" s="219"/>
      <c r="C187" s="252" t="s">
        <v>415</v>
      </c>
      <c r="D187" s="224"/>
      <c r="E187" s="225"/>
      <c r="F187" s="220"/>
      <c r="G187" s="220"/>
      <c r="H187" s="220"/>
      <c r="I187" s="220"/>
      <c r="J187" s="220"/>
      <c r="K187" s="220"/>
      <c r="L187" s="220"/>
      <c r="M187" s="220"/>
      <c r="N187" s="220"/>
      <c r="O187" s="220"/>
      <c r="P187" s="220"/>
      <c r="Q187" s="220"/>
      <c r="R187" s="220"/>
      <c r="S187" s="220"/>
      <c r="T187" s="220"/>
      <c r="U187" s="220"/>
      <c r="V187" s="220"/>
      <c r="W187" s="220"/>
      <c r="X187" s="220"/>
      <c r="Y187" s="211"/>
      <c r="Z187" s="211"/>
      <c r="AA187" s="211"/>
      <c r="AB187" s="211"/>
      <c r="AC187" s="211"/>
      <c r="AD187" s="211"/>
      <c r="AE187" s="211"/>
      <c r="AF187" s="211"/>
      <c r="AG187" s="211" t="s">
        <v>176</v>
      </c>
      <c r="AH187" s="211">
        <v>0</v>
      </c>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row>
    <row r="188" spans="1:60" outlineLevel="1" x14ac:dyDescent="0.2">
      <c r="A188" s="218"/>
      <c r="B188" s="219"/>
      <c r="C188" s="252" t="s">
        <v>416</v>
      </c>
      <c r="D188" s="224"/>
      <c r="E188" s="225">
        <v>0.3926</v>
      </c>
      <c r="F188" s="220"/>
      <c r="G188" s="220"/>
      <c r="H188" s="220"/>
      <c r="I188" s="220"/>
      <c r="J188" s="220"/>
      <c r="K188" s="220"/>
      <c r="L188" s="220"/>
      <c r="M188" s="220"/>
      <c r="N188" s="220"/>
      <c r="O188" s="220"/>
      <c r="P188" s="220"/>
      <c r="Q188" s="220"/>
      <c r="R188" s="220"/>
      <c r="S188" s="220"/>
      <c r="T188" s="220"/>
      <c r="U188" s="220"/>
      <c r="V188" s="220"/>
      <c r="W188" s="220"/>
      <c r="X188" s="220"/>
      <c r="Y188" s="211"/>
      <c r="Z188" s="211"/>
      <c r="AA188" s="211"/>
      <c r="AB188" s="211"/>
      <c r="AC188" s="211"/>
      <c r="AD188" s="211"/>
      <c r="AE188" s="211"/>
      <c r="AF188" s="211"/>
      <c r="AG188" s="211" t="s">
        <v>176</v>
      </c>
      <c r="AH188" s="211">
        <v>0</v>
      </c>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row>
    <row r="189" spans="1:60" outlineLevel="1" x14ac:dyDescent="0.2">
      <c r="A189" s="218"/>
      <c r="B189" s="219"/>
      <c r="C189" s="250"/>
      <c r="D189" s="242"/>
      <c r="E189" s="242"/>
      <c r="F189" s="242"/>
      <c r="G189" s="242"/>
      <c r="H189" s="220"/>
      <c r="I189" s="220"/>
      <c r="J189" s="220"/>
      <c r="K189" s="220"/>
      <c r="L189" s="220"/>
      <c r="M189" s="220"/>
      <c r="N189" s="220"/>
      <c r="O189" s="220"/>
      <c r="P189" s="220"/>
      <c r="Q189" s="220"/>
      <c r="R189" s="220"/>
      <c r="S189" s="220"/>
      <c r="T189" s="220"/>
      <c r="U189" s="220"/>
      <c r="V189" s="220"/>
      <c r="W189" s="220"/>
      <c r="X189" s="220"/>
      <c r="Y189" s="211"/>
      <c r="Z189" s="211"/>
      <c r="AA189" s="211"/>
      <c r="AB189" s="211"/>
      <c r="AC189" s="211"/>
      <c r="AD189" s="211"/>
      <c r="AE189" s="211"/>
      <c r="AF189" s="211"/>
      <c r="AG189" s="211" t="s">
        <v>151</v>
      </c>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row>
    <row r="190" spans="1:60" x14ac:dyDescent="0.2">
      <c r="A190" s="227" t="s">
        <v>138</v>
      </c>
      <c r="B190" s="228" t="s">
        <v>106</v>
      </c>
      <c r="C190" s="246" t="s">
        <v>107</v>
      </c>
      <c r="D190" s="229"/>
      <c r="E190" s="230"/>
      <c r="F190" s="231"/>
      <c r="G190" s="231">
        <f>SUMIF(AG191:AG213,"&lt;&gt;NOR",G191:G213)</f>
        <v>277899.15000000002</v>
      </c>
      <c r="H190" s="231"/>
      <c r="I190" s="231">
        <f>SUM(I191:I213)</f>
        <v>0</v>
      </c>
      <c r="J190" s="231"/>
      <c r="K190" s="231">
        <f>SUM(K191:K213)</f>
        <v>277899.15000000002</v>
      </c>
      <c r="L190" s="231"/>
      <c r="M190" s="231">
        <f>SUM(M191:M213)</f>
        <v>336257.97149999999</v>
      </c>
      <c r="N190" s="231"/>
      <c r="O190" s="231">
        <f>SUM(O191:O213)</f>
        <v>0</v>
      </c>
      <c r="P190" s="231"/>
      <c r="Q190" s="231">
        <f>SUM(Q191:Q213)</f>
        <v>0</v>
      </c>
      <c r="R190" s="231"/>
      <c r="S190" s="231"/>
      <c r="T190" s="232"/>
      <c r="U190" s="226"/>
      <c r="V190" s="226">
        <f>SUM(V191:V213)</f>
        <v>349.23</v>
      </c>
      <c r="W190" s="226"/>
      <c r="X190" s="226"/>
      <c r="AG190" t="s">
        <v>139</v>
      </c>
    </row>
    <row r="191" spans="1:60" outlineLevel="1" x14ac:dyDescent="0.2">
      <c r="A191" s="233">
        <v>24</v>
      </c>
      <c r="B191" s="234" t="s">
        <v>298</v>
      </c>
      <c r="C191" s="247" t="s">
        <v>299</v>
      </c>
      <c r="D191" s="235" t="s">
        <v>285</v>
      </c>
      <c r="E191" s="236">
        <v>243.87815000000001</v>
      </c>
      <c r="F191" s="237">
        <v>220</v>
      </c>
      <c r="G191" s="238">
        <f>ROUND(E191*F191,2)</f>
        <v>53653.19</v>
      </c>
      <c r="H191" s="237">
        <v>0</v>
      </c>
      <c r="I191" s="238">
        <f>ROUND(E191*H191,2)</f>
        <v>0</v>
      </c>
      <c r="J191" s="237">
        <v>220</v>
      </c>
      <c r="K191" s="238">
        <f>ROUND(E191*J191,2)</f>
        <v>53653.19</v>
      </c>
      <c r="L191" s="238">
        <v>21</v>
      </c>
      <c r="M191" s="238">
        <f>G191*(1+L191/100)</f>
        <v>64920.359900000003</v>
      </c>
      <c r="N191" s="238">
        <v>0</v>
      </c>
      <c r="O191" s="238">
        <f>ROUND(E191*N191,2)</f>
        <v>0</v>
      </c>
      <c r="P191" s="238">
        <v>0</v>
      </c>
      <c r="Q191" s="238">
        <f>ROUND(E191*P191,2)</f>
        <v>0</v>
      </c>
      <c r="R191" s="238" t="s">
        <v>246</v>
      </c>
      <c r="S191" s="238" t="s">
        <v>143</v>
      </c>
      <c r="T191" s="239" t="s">
        <v>225</v>
      </c>
      <c r="U191" s="220">
        <v>0.49</v>
      </c>
      <c r="V191" s="220">
        <f>ROUND(E191*U191,2)</f>
        <v>119.5</v>
      </c>
      <c r="W191" s="220"/>
      <c r="X191" s="220" t="s">
        <v>300</v>
      </c>
      <c r="Y191" s="211"/>
      <c r="Z191" s="211"/>
      <c r="AA191" s="211"/>
      <c r="AB191" s="211"/>
      <c r="AC191" s="211"/>
      <c r="AD191" s="211"/>
      <c r="AE191" s="211"/>
      <c r="AF191" s="211"/>
      <c r="AG191" s="211" t="s">
        <v>301</v>
      </c>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row>
    <row r="192" spans="1:60" outlineLevel="1" x14ac:dyDescent="0.2">
      <c r="A192" s="218"/>
      <c r="B192" s="219"/>
      <c r="C192" s="251" t="s">
        <v>302</v>
      </c>
      <c r="D192" s="243"/>
      <c r="E192" s="243"/>
      <c r="F192" s="243"/>
      <c r="G192" s="243"/>
      <c r="H192" s="220"/>
      <c r="I192" s="220"/>
      <c r="J192" s="220"/>
      <c r="K192" s="220"/>
      <c r="L192" s="220"/>
      <c r="M192" s="220"/>
      <c r="N192" s="220"/>
      <c r="O192" s="220"/>
      <c r="P192" s="220"/>
      <c r="Q192" s="220"/>
      <c r="R192" s="220"/>
      <c r="S192" s="220"/>
      <c r="T192" s="220"/>
      <c r="U192" s="220"/>
      <c r="V192" s="220"/>
      <c r="W192" s="220"/>
      <c r="X192" s="220"/>
      <c r="Y192" s="211"/>
      <c r="Z192" s="211"/>
      <c r="AA192" s="211"/>
      <c r="AB192" s="211"/>
      <c r="AC192" s="211"/>
      <c r="AD192" s="211"/>
      <c r="AE192" s="211"/>
      <c r="AF192" s="211"/>
      <c r="AG192" s="211" t="s">
        <v>148</v>
      </c>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row>
    <row r="193" spans="1:60" outlineLevel="1" x14ac:dyDescent="0.2">
      <c r="A193" s="218"/>
      <c r="B193" s="219"/>
      <c r="C193" s="252" t="s">
        <v>303</v>
      </c>
      <c r="D193" s="224"/>
      <c r="E193" s="225"/>
      <c r="F193" s="220"/>
      <c r="G193" s="220"/>
      <c r="H193" s="220"/>
      <c r="I193" s="220"/>
      <c r="J193" s="220"/>
      <c r="K193" s="220"/>
      <c r="L193" s="220"/>
      <c r="M193" s="220"/>
      <c r="N193" s="220"/>
      <c r="O193" s="220"/>
      <c r="P193" s="220"/>
      <c r="Q193" s="220"/>
      <c r="R193" s="220"/>
      <c r="S193" s="220"/>
      <c r="T193" s="220"/>
      <c r="U193" s="220"/>
      <c r="V193" s="220"/>
      <c r="W193" s="220"/>
      <c r="X193" s="220"/>
      <c r="Y193" s="211"/>
      <c r="Z193" s="211"/>
      <c r="AA193" s="211"/>
      <c r="AB193" s="211"/>
      <c r="AC193" s="211"/>
      <c r="AD193" s="211"/>
      <c r="AE193" s="211"/>
      <c r="AF193" s="211"/>
      <c r="AG193" s="211" t="s">
        <v>176</v>
      </c>
      <c r="AH193" s="211">
        <v>0</v>
      </c>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row>
    <row r="194" spans="1:60" outlineLevel="1" x14ac:dyDescent="0.2">
      <c r="A194" s="218"/>
      <c r="B194" s="219"/>
      <c r="C194" s="252" t="s">
        <v>417</v>
      </c>
      <c r="D194" s="224"/>
      <c r="E194" s="225"/>
      <c r="F194" s="220"/>
      <c r="G194" s="220"/>
      <c r="H194" s="220"/>
      <c r="I194" s="220"/>
      <c r="J194" s="220"/>
      <c r="K194" s="220"/>
      <c r="L194" s="220"/>
      <c r="M194" s="220"/>
      <c r="N194" s="220"/>
      <c r="O194" s="220"/>
      <c r="P194" s="220"/>
      <c r="Q194" s="220"/>
      <c r="R194" s="220"/>
      <c r="S194" s="220"/>
      <c r="T194" s="220"/>
      <c r="U194" s="220"/>
      <c r="V194" s="220"/>
      <c r="W194" s="220"/>
      <c r="X194" s="220"/>
      <c r="Y194" s="211"/>
      <c r="Z194" s="211"/>
      <c r="AA194" s="211"/>
      <c r="AB194" s="211"/>
      <c r="AC194" s="211"/>
      <c r="AD194" s="211"/>
      <c r="AE194" s="211"/>
      <c r="AF194" s="211"/>
      <c r="AG194" s="211" t="s">
        <v>176</v>
      </c>
      <c r="AH194" s="211">
        <v>0</v>
      </c>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row>
    <row r="195" spans="1:60" outlineLevel="1" x14ac:dyDescent="0.2">
      <c r="A195" s="218"/>
      <c r="B195" s="219"/>
      <c r="C195" s="252" t="s">
        <v>418</v>
      </c>
      <c r="D195" s="224"/>
      <c r="E195" s="225">
        <v>243.87815000000001</v>
      </c>
      <c r="F195" s="220"/>
      <c r="G195" s="220"/>
      <c r="H195" s="220"/>
      <c r="I195" s="220"/>
      <c r="J195" s="220"/>
      <c r="K195" s="220"/>
      <c r="L195" s="220"/>
      <c r="M195" s="220"/>
      <c r="N195" s="220"/>
      <c r="O195" s="220"/>
      <c r="P195" s="220"/>
      <c r="Q195" s="220"/>
      <c r="R195" s="220"/>
      <c r="S195" s="220"/>
      <c r="T195" s="220"/>
      <c r="U195" s="220"/>
      <c r="V195" s="220"/>
      <c r="W195" s="220"/>
      <c r="X195" s="220"/>
      <c r="Y195" s="211"/>
      <c r="Z195" s="211"/>
      <c r="AA195" s="211"/>
      <c r="AB195" s="211"/>
      <c r="AC195" s="211"/>
      <c r="AD195" s="211"/>
      <c r="AE195" s="211"/>
      <c r="AF195" s="211"/>
      <c r="AG195" s="211" t="s">
        <v>176</v>
      </c>
      <c r="AH195" s="211">
        <v>0</v>
      </c>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row>
    <row r="196" spans="1:60" outlineLevel="1" x14ac:dyDescent="0.2">
      <c r="A196" s="218"/>
      <c r="B196" s="219"/>
      <c r="C196" s="250"/>
      <c r="D196" s="242"/>
      <c r="E196" s="242"/>
      <c r="F196" s="242"/>
      <c r="G196" s="242"/>
      <c r="H196" s="220"/>
      <c r="I196" s="220"/>
      <c r="J196" s="220"/>
      <c r="K196" s="220"/>
      <c r="L196" s="220"/>
      <c r="M196" s="220"/>
      <c r="N196" s="220"/>
      <c r="O196" s="220"/>
      <c r="P196" s="220"/>
      <c r="Q196" s="220"/>
      <c r="R196" s="220"/>
      <c r="S196" s="220"/>
      <c r="T196" s="220"/>
      <c r="U196" s="220"/>
      <c r="V196" s="220"/>
      <c r="W196" s="220"/>
      <c r="X196" s="220"/>
      <c r="Y196" s="211"/>
      <c r="Z196" s="211"/>
      <c r="AA196" s="211"/>
      <c r="AB196" s="211"/>
      <c r="AC196" s="211"/>
      <c r="AD196" s="211"/>
      <c r="AE196" s="211"/>
      <c r="AF196" s="211"/>
      <c r="AG196" s="211" t="s">
        <v>151</v>
      </c>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row>
    <row r="197" spans="1:60" outlineLevel="1" x14ac:dyDescent="0.2">
      <c r="A197" s="233">
        <v>25</v>
      </c>
      <c r="B197" s="234" t="s">
        <v>306</v>
      </c>
      <c r="C197" s="247" t="s">
        <v>307</v>
      </c>
      <c r="D197" s="235" t="s">
        <v>285</v>
      </c>
      <c r="E197" s="236">
        <v>4877.5630199999996</v>
      </c>
      <c r="F197" s="237">
        <v>15.7</v>
      </c>
      <c r="G197" s="238">
        <f>ROUND(E197*F197,2)</f>
        <v>76577.740000000005</v>
      </c>
      <c r="H197" s="237">
        <v>0</v>
      </c>
      <c r="I197" s="238">
        <f>ROUND(E197*H197,2)</f>
        <v>0</v>
      </c>
      <c r="J197" s="237">
        <v>15.7</v>
      </c>
      <c r="K197" s="238">
        <f>ROUND(E197*J197,2)</f>
        <v>76577.740000000005</v>
      </c>
      <c r="L197" s="238">
        <v>21</v>
      </c>
      <c r="M197" s="238">
        <f>G197*(1+L197/100)</f>
        <v>92659.065400000007</v>
      </c>
      <c r="N197" s="238">
        <v>0</v>
      </c>
      <c r="O197" s="238">
        <f>ROUND(E197*N197,2)</f>
        <v>0</v>
      </c>
      <c r="P197" s="238">
        <v>0</v>
      </c>
      <c r="Q197" s="238">
        <f>ROUND(E197*P197,2)</f>
        <v>0</v>
      </c>
      <c r="R197" s="238" t="s">
        <v>246</v>
      </c>
      <c r="S197" s="238" t="s">
        <v>143</v>
      </c>
      <c r="T197" s="239" t="s">
        <v>225</v>
      </c>
      <c r="U197" s="220">
        <v>0</v>
      </c>
      <c r="V197" s="220">
        <f>ROUND(E197*U197,2)</f>
        <v>0</v>
      </c>
      <c r="W197" s="220"/>
      <c r="X197" s="220" t="s">
        <v>300</v>
      </c>
      <c r="Y197" s="211"/>
      <c r="Z197" s="211"/>
      <c r="AA197" s="211"/>
      <c r="AB197" s="211"/>
      <c r="AC197" s="211"/>
      <c r="AD197" s="211"/>
      <c r="AE197" s="211"/>
      <c r="AF197" s="211"/>
      <c r="AG197" s="211" t="s">
        <v>301</v>
      </c>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row>
    <row r="198" spans="1:60" outlineLevel="1" x14ac:dyDescent="0.2">
      <c r="A198" s="218"/>
      <c r="B198" s="219"/>
      <c r="C198" s="252" t="s">
        <v>303</v>
      </c>
      <c r="D198" s="224"/>
      <c r="E198" s="225"/>
      <c r="F198" s="220"/>
      <c r="G198" s="220"/>
      <c r="H198" s="220"/>
      <c r="I198" s="220"/>
      <c r="J198" s="220"/>
      <c r="K198" s="220"/>
      <c r="L198" s="220"/>
      <c r="M198" s="220"/>
      <c r="N198" s="220"/>
      <c r="O198" s="220"/>
      <c r="P198" s="220"/>
      <c r="Q198" s="220"/>
      <c r="R198" s="220"/>
      <c r="S198" s="220"/>
      <c r="T198" s="220"/>
      <c r="U198" s="220"/>
      <c r="V198" s="220"/>
      <c r="W198" s="220"/>
      <c r="X198" s="220"/>
      <c r="Y198" s="211"/>
      <c r="Z198" s="211"/>
      <c r="AA198" s="211"/>
      <c r="AB198" s="211"/>
      <c r="AC198" s="211"/>
      <c r="AD198" s="211"/>
      <c r="AE198" s="211"/>
      <c r="AF198" s="211"/>
      <c r="AG198" s="211" t="s">
        <v>176</v>
      </c>
      <c r="AH198" s="211">
        <v>0</v>
      </c>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row>
    <row r="199" spans="1:60" outlineLevel="1" x14ac:dyDescent="0.2">
      <c r="A199" s="218"/>
      <c r="B199" s="219"/>
      <c r="C199" s="252" t="s">
        <v>417</v>
      </c>
      <c r="D199" s="224"/>
      <c r="E199" s="225"/>
      <c r="F199" s="220"/>
      <c r="G199" s="220"/>
      <c r="H199" s="220"/>
      <c r="I199" s="220"/>
      <c r="J199" s="220"/>
      <c r="K199" s="220"/>
      <c r="L199" s="220"/>
      <c r="M199" s="220"/>
      <c r="N199" s="220"/>
      <c r="O199" s="220"/>
      <c r="P199" s="220"/>
      <c r="Q199" s="220"/>
      <c r="R199" s="220"/>
      <c r="S199" s="220"/>
      <c r="T199" s="220"/>
      <c r="U199" s="220"/>
      <c r="V199" s="220"/>
      <c r="W199" s="220"/>
      <c r="X199" s="220"/>
      <c r="Y199" s="211"/>
      <c r="Z199" s="211"/>
      <c r="AA199" s="211"/>
      <c r="AB199" s="211"/>
      <c r="AC199" s="211"/>
      <c r="AD199" s="211"/>
      <c r="AE199" s="211"/>
      <c r="AF199" s="211"/>
      <c r="AG199" s="211" t="s">
        <v>176</v>
      </c>
      <c r="AH199" s="211">
        <v>0</v>
      </c>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row>
    <row r="200" spans="1:60" outlineLevel="1" x14ac:dyDescent="0.2">
      <c r="A200" s="218"/>
      <c r="B200" s="219"/>
      <c r="C200" s="252" t="s">
        <v>419</v>
      </c>
      <c r="D200" s="224"/>
      <c r="E200" s="225">
        <v>4877.5630199999996</v>
      </c>
      <c r="F200" s="220"/>
      <c r="G200" s="220"/>
      <c r="H200" s="220"/>
      <c r="I200" s="220"/>
      <c r="J200" s="220"/>
      <c r="K200" s="220"/>
      <c r="L200" s="220"/>
      <c r="M200" s="220"/>
      <c r="N200" s="220"/>
      <c r="O200" s="220"/>
      <c r="P200" s="220"/>
      <c r="Q200" s="220"/>
      <c r="R200" s="220"/>
      <c r="S200" s="220"/>
      <c r="T200" s="220"/>
      <c r="U200" s="220"/>
      <c r="V200" s="220"/>
      <c r="W200" s="220"/>
      <c r="X200" s="220"/>
      <c r="Y200" s="211"/>
      <c r="Z200" s="211"/>
      <c r="AA200" s="211"/>
      <c r="AB200" s="211"/>
      <c r="AC200" s="211"/>
      <c r="AD200" s="211"/>
      <c r="AE200" s="211"/>
      <c r="AF200" s="211"/>
      <c r="AG200" s="211" t="s">
        <v>176</v>
      </c>
      <c r="AH200" s="211">
        <v>0</v>
      </c>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row>
    <row r="201" spans="1:60" outlineLevel="1" x14ac:dyDescent="0.2">
      <c r="A201" s="218"/>
      <c r="B201" s="219"/>
      <c r="C201" s="250"/>
      <c r="D201" s="242"/>
      <c r="E201" s="242"/>
      <c r="F201" s="242"/>
      <c r="G201" s="242"/>
      <c r="H201" s="220"/>
      <c r="I201" s="220"/>
      <c r="J201" s="220"/>
      <c r="K201" s="220"/>
      <c r="L201" s="220"/>
      <c r="M201" s="220"/>
      <c r="N201" s="220"/>
      <c r="O201" s="220"/>
      <c r="P201" s="220"/>
      <c r="Q201" s="220"/>
      <c r="R201" s="220"/>
      <c r="S201" s="220"/>
      <c r="T201" s="220"/>
      <c r="U201" s="220"/>
      <c r="V201" s="220"/>
      <c r="W201" s="220"/>
      <c r="X201" s="220"/>
      <c r="Y201" s="211"/>
      <c r="Z201" s="211"/>
      <c r="AA201" s="211"/>
      <c r="AB201" s="211"/>
      <c r="AC201" s="211"/>
      <c r="AD201" s="211"/>
      <c r="AE201" s="211"/>
      <c r="AF201" s="211"/>
      <c r="AG201" s="211" t="s">
        <v>151</v>
      </c>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row>
    <row r="202" spans="1:60" outlineLevel="1" x14ac:dyDescent="0.2">
      <c r="A202" s="233">
        <v>26</v>
      </c>
      <c r="B202" s="234" t="s">
        <v>309</v>
      </c>
      <c r="C202" s="247" t="s">
        <v>310</v>
      </c>
      <c r="D202" s="235" t="s">
        <v>285</v>
      </c>
      <c r="E202" s="236">
        <v>243.87815000000001</v>
      </c>
      <c r="F202" s="237">
        <v>305.5</v>
      </c>
      <c r="G202" s="238">
        <f>ROUND(E202*F202,2)</f>
        <v>74504.77</v>
      </c>
      <c r="H202" s="237">
        <v>0</v>
      </c>
      <c r="I202" s="238">
        <f>ROUND(E202*H202,2)</f>
        <v>0</v>
      </c>
      <c r="J202" s="237">
        <v>305.5</v>
      </c>
      <c r="K202" s="238">
        <f>ROUND(E202*J202,2)</f>
        <v>74504.77</v>
      </c>
      <c r="L202" s="238">
        <v>21</v>
      </c>
      <c r="M202" s="238">
        <f>G202*(1+L202/100)</f>
        <v>90150.771699999998</v>
      </c>
      <c r="N202" s="238">
        <v>0</v>
      </c>
      <c r="O202" s="238">
        <f>ROUND(E202*N202,2)</f>
        <v>0</v>
      </c>
      <c r="P202" s="238">
        <v>0</v>
      </c>
      <c r="Q202" s="238">
        <f>ROUND(E202*P202,2)</f>
        <v>0</v>
      </c>
      <c r="R202" s="238" t="s">
        <v>246</v>
      </c>
      <c r="S202" s="238" t="s">
        <v>143</v>
      </c>
      <c r="T202" s="239" t="s">
        <v>225</v>
      </c>
      <c r="U202" s="220">
        <v>0.94199999999999995</v>
      </c>
      <c r="V202" s="220">
        <f>ROUND(E202*U202,2)</f>
        <v>229.73</v>
      </c>
      <c r="W202" s="220"/>
      <c r="X202" s="220" t="s">
        <v>300</v>
      </c>
      <c r="Y202" s="211"/>
      <c r="Z202" s="211"/>
      <c r="AA202" s="211"/>
      <c r="AB202" s="211"/>
      <c r="AC202" s="211"/>
      <c r="AD202" s="211"/>
      <c r="AE202" s="211"/>
      <c r="AF202" s="211"/>
      <c r="AG202" s="211" t="s">
        <v>301</v>
      </c>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row>
    <row r="203" spans="1:60" outlineLevel="1" x14ac:dyDescent="0.2">
      <c r="A203" s="218"/>
      <c r="B203" s="219"/>
      <c r="C203" s="251" t="s">
        <v>311</v>
      </c>
      <c r="D203" s="243"/>
      <c r="E203" s="243"/>
      <c r="F203" s="243"/>
      <c r="G203" s="243"/>
      <c r="H203" s="220"/>
      <c r="I203" s="220"/>
      <c r="J203" s="220"/>
      <c r="K203" s="220"/>
      <c r="L203" s="220"/>
      <c r="M203" s="220"/>
      <c r="N203" s="220"/>
      <c r="O203" s="220"/>
      <c r="P203" s="220"/>
      <c r="Q203" s="220"/>
      <c r="R203" s="220"/>
      <c r="S203" s="220"/>
      <c r="T203" s="220"/>
      <c r="U203" s="220"/>
      <c r="V203" s="220"/>
      <c r="W203" s="220"/>
      <c r="X203" s="220"/>
      <c r="Y203" s="211"/>
      <c r="Z203" s="211"/>
      <c r="AA203" s="211"/>
      <c r="AB203" s="211"/>
      <c r="AC203" s="211"/>
      <c r="AD203" s="211"/>
      <c r="AE203" s="211"/>
      <c r="AF203" s="211"/>
      <c r="AG203" s="211" t="s">
        <v>148</v>
      </c>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row>
    <row r="204" spans="1:60" outlineLevel="1" x14ac:dyDescent="0.2">
      <c r="A204" s="218"/>
      <c r="B204" s="219"/>
      <c r="C204" s="252" t="s">
        <v>303</v>
      </c>
      <c r="D204" s="224"/>
      <c r="E204" s="225"/>
      <c r="F204" s="220"/>
      <c r="G204" s="220"/>
      <c r="H204" s="220"/>
      <c r="I204" s="220"/>
      <c r="J204" s="220"/>
      <c r="K204" s="220"/>
      <c r="L204" s="220"/>
      <c r="M204" s="220"/>
      <c r="N204" s="220"/>
      <c r="O204" s="220"/>
      <c r="P204" s="220"/>
      <c r="Q204" s="220"/>
      <c r="R204" s="220"/>
      <c r="S204" s="220"/>
      <c r="T204" s="220"/>
      <c r="U204" s="220"/>
      <c r="V204" s="220"/>
      <c r="W204" s="220"/>
      <c r="X204" s="220"/>
      <c r="Y204" s="211"/>
      <c r="Z204" s="211"/>
      <c r="AA204" s="211"/>
      <c r="AB204" s="211"/>
      <c r="AC204" s="211"/>
      <c r="AD204" s="211"/>
      <c r="AE204" s="211"/>
      <c r="AF204" s="211"/>
      <c r="AG204" s="211" t="s">
        <v>176</v>
      </c>
      <c r="AH204" s="211">
        <v>0</v>
      </c>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row>
    <row r="205" spans="1:60" outlineLevel="1" x14ac:dyDescent="0.2">
      <c r="A205" s="218"/>
      <c r="B205" s="219"/>
      <c r="C205" s="252" t="s">
        <v>417</v>
      </c>
      <c r="D205" s="224"/>
      <c r="E205" s="225"/>
      <c r="F205" s="220"/>
      <c r="G205" s="220"/>
      <c r="H205" s="220"/>
      <c r="I205" s="220"/>
      <c r="J205" s="220"/>
      <c r="K205" s="220"/>
      <c r="L205" s="220"/>
      <c r="M205" s="220"/>
      <c r="N205" s="220"/>
      <c r="O205" s="220"/>
      <c r="P205" s="220"/>
      <c r="Q205" s="220"/>
      <c r="R205" s="220"/>
      <c r="S205" s="220"/>
      <c r="T205" s="220"/>
      <c r="U205" s="220"/>
      <c r="V205" s="220"/>
      <c r="W205" s="220"/>
      <c r="X205" s="220"/>
      <c r="Y205" s="211"/>
      <c r="Z205" s="211"/>
      <c r="AA205" s="211"/>
      <c r="AB205" s="211"/>
      <c r="AC205" s="211"/>
      <c r="AD205" s="211"/>
      <c r="AE205" s="211"/>
      <c r="AF205" s="211"/>
      <c r="AG205" s="211" t="s">
        <v>176</v>
      </c>
      <c r="AH205" s="211">
        <v>0</v>
      </c>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row>
    <row r="206" spans="1:60" outlineLevel="1" x14ac:dyDescent="0.2">
      <c r="A206" s="218"/>
      <c r="B206" s="219"/>
      <c r="C206" s="252" t="s">
        <v>418</v>
      </c>
      <c r="D206" s="224"/>
      <c r="E206" s="225">
        <v>243.87815000000001</v>
      </c>
      <c r="F206" s="220"/>
      <c r="G206" s="220"/>
      <c r="H206" s="220"/>
      <c r="I206" s="220"/>
      <c r="J206" s="220"/>
      <c r="K206" s="220"/>
      <c r="L206" s="220"/>
      <c r="M206" s="220"/>
      <c r="N206" s="220"/>
      <c r="O206" s="220"/>
      <c r="P206" s="220"/>
      <c r="Q206" s="220"/>
      <c r="R206" s="220"/>
      <c r="S206" s="220"/>
      <c r="T206" s="220"/>
      <c r="U206" s="220"/>
      <c r="V206" s="220"/>
      <c r="W206" s="220"/>
      <c r="X206" s="220"/>
      <c r="Y206" s="211"/>
      <c r="Z206" s="211"/>
      <c r="AA206" s="211"/>
      <c r="AB206" s="211"/>
      <c r="AC206" s="211"/>
      <c r="AD206" s="211"/>
      <c r="AE206" s="211"/>
      <c r="AF206" s="211"/>
      <c r="AG206" s="211" t="s">
        <v>176</v>
      </c>
      <c r="AH206" s="211">
        <v>0</v>
      </c>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row>
    <row r="207" spans="1:60" outlineLevel="1" x14ac:dyDescent="0.2">
      <c r="A207" s="218"/>
      <c r="B207" s="219"/>
      <c r="C207" s="250"/>
      <c r="D207" s="242"/>
      <c r="E207" s="242"/>
      <c r="F207" s="242"/>
      <c r="G207" s="242"/>
      <c r="H207" s="220"/>
      <c r="I207" s="220"/>
      <c r="J207" s="220"/>
      <c r="K207" s="220"/>
      <c r="L207" s="220"/>
      <c r="M207" s="220"/>
      <c r="N207" s="220"/>
      <c r="O207" s="220"/>
      <c r="P207" s="220"/>
      <c r="Q207" s="220"/>
      <c r="R207" s="220"/>
      <c r="S207" s="220"/>
      <c r="T207" s="220"/>
      <c r="U207" s="220"/>
      <c r="V207" s="220"/>
      <c r="W207" s="220"/>
      <c r="X207" s="220"/>
      <c r="Y207" s="211"/>
      <c r="Z207" s="211"/>
      <c r="AA207" s="211"/>
      <c r="AB207" s="211"/>
      <c r="AC207" s="211"/>
      <c r="AD207" s="211"/>
      <c r="AE207" s="211"/>
      <c r="AF207" s="211"/>
      <c r="AG207" s="211" t="s">
        <v>151</v>
      </c>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row>
    <row r="208" spans="1:60" outlineLevel="1" x14ac:dyDescent="0.2">
      <c r="A208" s="233">
        <v>27</v>
      </c>
      <c r="B208" s="234" t="s">
        <v>312</v>
      </c>
      <c r="C208" s="247" t="s">
        <v>313</v>
      </c>
      <c r="D208" s="235" t="s">
        <v>285</v>
      </c>
      <c r="E208" s="236">
        <v>243.87815000000001</v>
      </c>
      <c r="F208" s="237">
        <v>300</v>
      </c>
      <c r="G208" s="238">
        <f>ROUND(E208*F208,2)</f>
        <v>73163.45</v>
      </c>
      <c r="H208" s="237">
        <v>0</v>
      </c>
      <c r="I208" s="238">
        <f>ROUND(E208*H208,2)</f>
        <v>0</v>
      </c>
      <c r="J208" s="237">
        <v>300</v>
      </c>
      <c r="K208" s="238">
        <f>ROUND(E208*J208,2)</f>
        <v>73163.45</v>
      </c>
      <c r="L208" s="238">
        <v>21</v>
      </c>
      <c r="M208" s="238">
        <f>G208*(1+L208/100)</f>
        <v>88527.7745</v>
      </c>
      <c r="N208" s="238">
        <v>0</v>
      </c>
      <c r="O208" s="238">
        <f>ROUND(E208*N208,2)</f>
        <v>0</v>
      </c>
      <c r="P208" s="238">
        <v>0</v>
      </c>
      <c r="Q208" s="238">
        <f>ROUND(E208*P208,2)</f>
        <v>0</v>
      </c>
      <c r="R208" s="238" t="s">
        <v>246</v>
      </c>
      <c r="S208" s="238" t="s">
        <v>143</v>
      </c>
      <c r="T208" s="239" t="s">
        <v>225</v>
      </c>
      <c r="U208" s="220">
        <v>0</v>
      </c>
      <c r="V208" s="220">
        <f>ROUND(E208*U208,2)</f>
        <v>0</v>
      </c>
      <c r="W208" s="220"/>
      <c r="X208" s="220" t="s">
        <v>300</v>
      </c>
      <c r="Y208" s="211"/>
      <c r="Z208" s="211"/>
      <c r="AA208" s="211"/>
      <c r="AB208" s="211"/>
      <c r="AC208" s="211"/>
      <c r="AD208" s="211"/>
      <c r="AE208" s="211"/>
      <c r="AF208" s="211"/>
      <c r="AG208" s="211" t="s">
        <v>301</v>
      </c>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row>
    <row r="209" spans="1:60" ht="22.5" outlineLevel="1" x14ac:dyDescent="0.2">
      <c r="A209" s="218"/>
      <c r="B209" s="219"/>
      <c r="C209" s="251" t="s">
        <v>314</v>
      </c>
      <c r="D209" s="243"/>
      <c r="E209" s="243"/>
      <c r="F209" s="243"/>
      <c r="G209" s="243"/>
      <c r="H209" s="220"/>
      <c r="I209" s="220"/>
      <c r="J209" s="220"/>
      <c r="K209" s="220"/>
      <c r="L209" s="220"/>
      <c r="M209" s="220"/>
      <c r="N209" s="220"/>
      <c r="O209" s="220"/>
      <c r="P209" s="220"/>
      <c r="Q209" s="220"/>
      <c r="R209" s="220"/>
      <c r="S209" s="220"/>
      <c r="T209" s="220"/>
      <c r="U209" s="220"/>
      <c r="V209" s="220"/>
      <c r="W209" s="220"/>
      <c r="X209" s="220"/>
      <c r="Y209" s="211"/>
      <c r="Z209" s="211"/>
      <c r="AA209" s="211"/>
      <c r="AB209" s="211"/>
      <c r="AC209" s="211"/>
      <c r="AD209" s="211"/>
      <c r="AE209" s="211"/>
      <c r="AF209" s="211"/>
      <c r="AG209" s="211" t="s">
        <v>148</v>
      </c>
      <c r="AH209" s="211"/>
      <c r="AI209" s="211"/>
      <c r="AJ209" s="211"/>
      <c r="AK209" s="211"/>
      <c r="AL209" s="211"/>
      <c r="AM209" s="211"/>
      <c r="AN209" s="211"/>
      <c r="AO209" s="211"/>
      <c r="AP209" s="211"/>
      <c r="AQ209" s="211"/>
      <c r="AR209" s="211"/>
      <c r="AS209" s="211"/>
      <c r="AT209" s="211"/>
      <c r="AU209" s="211"/>
      <c r="AV209" s="211"/>
      <c r="AW209" s="211"/>
      <c r="AX209" s="211"/>
      <c r="AY209" s="211"/>
      <c r="AZ209" s="211"/>
      <c r="BA209" s="240" t="str">
        <f>C209</f>
        <v>Při likvidaci odpadů je třeba vycházet ze stanoviska MÚ Moravský Krumlov (č.j.  MUMK 23268/2019 ) a likvidaci odpadů kalkulovat dle požadavků tohoto stanoviska.</v>
      </c>
      <c r="BB209" s="211"/>
      <c r="BC209" s="211"/>
      <c r="BD209" s="211"/>
      <c r="BE209" s="211"/>
      <c r="BF209" s="211"/>
      <c r="BG209" s="211"/>
      <c r="BH209" s="211"/>
    </row>
    <row r="210" spans="1:60" outlineLevel="1" x14ac:dyDescent="0.2">
      <c r="A210" s="218"/>
      <c r="B210" s="219"/>
      <c r="C210" s="252" t="s">
        <v>303</v>
      </c>
      <c r="D210" s="224"/>
      <c r="E210" s="225"/>
      <c r="F210" s="220"/>
      <c r="G210" s="220"/>
      <c r="H210" s="220"/>
      <c r="I210" s="220"/>
      <c r="J210" s="220"/>
      <c r="K210" s="220"/>
      <c r="L210" s="220"/>
      <c r="M210" s="220"/>
      <c r="N210" s="220"/>
      <c r="O210" s="220"/>
      <c r="P210" s="220"/>
      <c r="Q210" s="220"/>
      <c r="R210" s="220"/>
      <c r="S210" s="220"/>
      <c r="T210" s="220"/>
      <c r="U210" s="220"/>
      <c r="V210" s="220"/>
      <c r="W210" s="220"/>
      <c r="X210" s="220"/>
      <c r="Y210" s="211"/>
      <c r="Z210" s="211"/>
      <c r="AA210" s="211"/>
      <c r="AB210" s="211"/>
      <c r="AC210" s="211"/>
      <c r="AD210" s="211"/>
      <c r="AE210" s="211"/>
      <c r="AF210" s="211"/>
      <c r="AG210" s="211" t="s">
        <v>176</v>
      </c>
      <c r="AH210" s="211">
        <v>0</v>
      </c>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row>
    <row r="211" spans="1:60" outlineLevel="1" x14ac:dyDescent="0.2">
      <c r="A211" s="218"/>
      <c r="B211" s="219"/>
      <c r="C211" s="252" t="s">
        <v>417</v>
      </c>
      <c r="D211" s="224"/>
      <c r="E211" s="225"/>
      <c r="F211" s="220"/>
      <c r="G211" s="220"/>
      <c r="H211" s="220"/>
      <c r="I211" s="220"/>
      <c r="J211" s="220"/>
      <c r="K211" s="220"/>
      <c r="L211" s="220"/>
      <c r="M211" s="220"/>
      <c r="N211" s="220"/>
      <c r="O211" s="220"/>
      <c r="P211" s="220"/>
      <c r="Q211" s="220"/>
      <c r="R211" s="220"/>
      <c r="S211" s="220"/>
      <c r="T211" s="220"/>
      <c r="U211" s="220"/>
      <c r="V211" s="220"/>
      <c r="W211" s="220"/>
      <c r="X211" s="220"/>
      <c r="Y211" s="211"/>
      <c r="Z211" s="211"/>
      <c r="AA211" s="211"/>
      <c r="AB211" s="211"/>
      <c r="AC211" s="211"/>
      <c r="AD211" s="211"/>
      <c r="AE211" s="211"/>
      <c r="AF211" s="211"/>
      <c r="AG211" s="211" t="s">
        <v>176</v>
      </c>
      <c r="AH211" s="211">
        <v>0</v>
      </c>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row>
    <row r="212" spans="1:60" outlineLevel="1" x14ac:dyDescent="0.2">
      <c r="A212" s="218"/>
      <c r="B212" s="219"/>
      <c r="C212" s="252" t="s">
        <v>418</v>
      </c>
      <c r="D212" s="224"/>
      <c r="E212" s="225">
        <v>243.87815000000001</v>
      </c>
      <c r="F212" s="220"/>
      <c r="G212" s="220"/>
      <c r="H212" s="220"/>
      <c r="I212" s="220"/>
      <c r="J212" s="220"/>
      <c r="K212" s="220"/>
      <c r="L212" s="220"/>
      <c r="M212" s="220"/>
      <c r="N212" s="220"/>
      <c r="O212" s="220"/>
      <c r="P212" s="220"/>
      <c r="Q212" s="220"/>
      <c r="R212" s="220"/>
      <c r="S212" s="220"/>
      <c r="T212" s="220"/>
      <c r="U212" s="220"/>
      <c r="V212" s="220"/>
      <c r="W212" s="220"/>
      <c r="X212" s="220"/>
      <c r="Y212" s="211"/>
      <c r="Z212" s="211"/>
      <c r="AA212" s="211"/>
      <c r="AB212" s="211"/>
      <c r="AC212" s="211"/>
      <c r="AD212" s="211"/>
      <c r="AE212" s="211"/>
      <c r="AF212" s="211"/>
      <c r="AG212" s="211" t="s">
        <v>176</v>
      </c>
      <c r="AH212" s="211">
        <v>0</v>
      </c>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row>
    <row r="213" spans="1:60" outlineLevel="1" x14ac:dyDescent="0.2">
      <c r="A213" s="218"/>
      <c r="B213" s="219"/>
      <c r="C213" s="250"/>
      <c r="D213" s="242"/>
      <c r="E213" s="242"/>
      <c r="F213" s="242"/>
      <c r="G213" s="242"/>
      <c r="H213" s="220"/>
      <c r="I213" s="220"/>
      <c r="J213" s="220"/>
      <c r="K213" s="220"/>
      <c r="L213" s="220"/>
      <c r="M213" s="220"/>
      <c r="N213" s="220"/>
      <c r="O213" s="220"/>
      <c r="P213" s="220"/>
      <c r="Q213" s="220"/>
      <c r="R213" s="220"/>
      <c r="S213" s="220"/>
      <c r="T213" s="220"/>
      <c r="U213" s="220"/>
      <c r="V213" s="220"/>
      <c r="W213" s="220"/>
      <c r="X213" s="220"/>
      <c r="Y213" s="211"/>
      <c r="Z213" s="211"/>
      <c r="AA213" s="211"/>
      <c r="AB213" s="211"/>
      <c r="AC213" s="211"/>
      <c r="AD213" s="211"/>
      <c r="AE213" s="211"/>
      <c r="AF213" s="211"/>
      <c r="AG213" s="211" t="s">
        <v>151</v>
      </c>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row>
    <row r="214" spans="1:60" x14ac:dyDescent="0.2">
      <c r="A214" s="3"/>
      <c r="B214" s="4"/>
      <c r="C214" s="254"/>
      <c r="D214" s="6"/>
      <c r="E214" s="3"/>
      <c r="F214" s="3"/>
      <c r="G214" s="3"/>
      <c r="H214" s="3"/>
      <c r="I214" s="3"/>
      <c r="J214" s="3"/>
      <c r="K214" s="3"/>
      <c r="L214" s="3"/>
      <c r="M214" s="3"/>
      <c r="N214" s="3"/>
      <c r="O214" s="3"/>
      <c r="P214" s="3"/>
      <c r="Q214" s="3"/>
      <c r="R214" s="3"/>
      <c r="S214" s="3"/>
      <c r="T214" s="3"/>
      <c r="U214" s="3"/>
      <c r="V214" s="3"/>
      <c r="W214" s="3"/>
      <c r="X214" s="3"/>
      <c r="AE214">
        <v>15</v>
      </c>
      <c r="AF214">
        <v>21</v>
      </c>
      <c r="AG214" t="s">
        <v>125</v>
      </c>
    </row>
    <row r="215" spans="1:60" x14ac:dyDescent="0.2">
      <c r="A215" s="214"/>
      <c r="B215" s="215" t="s">
        <v>29</v>
      </c>
      <c r="C215" s="255"/>
      <c r="D215" s="216"/>
      <c r="E215" s="217"/>
      <c r="F215" s="217"/>
      <c r="G215" s="245">
        <f>G8+G28+G125+G174+G183+G190</f>
        <v>816543.13</v>
      </c>
      <c r="H215" s="3"/>
      <c r="I215" s="3"/>
      <c r="J215" s="3"/>
      <c r="K215" s="3"/>
      <c r="L215" s="3"/>
      <c r="M215" s="3"/>
      <c r="N215" s="3"/>
      <c r="O215" s="3"/>
      <c r="P215" s="3"/>
      <c r="Q215" s="3"/>
      <c r="R215" s="3"/>
      <c r="S215" s="3"/>
      <c r="T215" s="3"/>
      <c r="U215" s="3"/>
      <c r="V215" s="3"/>
      <c r="W215" s="3"/>
      <c r="X215" s="3"/>
      <c r="AE215">
        <f>SUMIF(L7:L213,AE214,G7:G213)</f>
        <v>0</v>
      </c>
      <c r="AF215">
        <f>SUMIF(L7:L213,AF214,G7:G213)</f>
        <v>816543.12999999989</v>
      </c>
      <c r="AG215" t="s">
        <v>198</v>
      </c>
    </row>
    <row r="216" spans="1:60" x14ac:dyDescent="0.2">
      <c r="A216" s="257" t="s">
        <v>315</v>
      </c>
      <c r="B216" s="257"/>
      <c r="C216" s="254"/>
      <c r="D216" s="6"/>
      <c r="E216" s="3"/>
      <c r="F216" s="3"/>
      <c r="G216" s="3"/>
      <c r="H216" s="3"/>
      <c r="I216" s="3"/>
      <c r="J216" s="3"/>
      <c r="K216" s="3"/>
      <c r="L216" s="3"/>
      <c r="M216" s="3"/>
      <c r="N216" s="3"/>
      <c r="O216" s="3"/>
      <c r="P216" s="3"/>
      <c r="Q216" s="3"/>
      <c r="R216" s="3"/>
      <c r="S216" s="3"/>
      <c r="T216" s="3"/>
      <c r="U216" s="3"/>
      <c r="V216" s="3"/>
      <c r="W216" s="3"/>
      <c r="X216" s="3"/>
    </row>
    <row r="217" spans="1:60" x14ac:dyDescent="0.2">
      <c r="A217" s="3"/>
      <c r="B217" s="4" t="s">
        <v>316</v>
      </c>
      <c r="C217" s="254" t="s">
        <v>97</v>
      </c>
      <c r="D217" s="6"/>
      <c r="E217" s="3"/>
      <c r="F217" s="3"/>
      <c r="G217" s="3"/>
      <c r="H217" s="3"/>
      <c r="I217" s="3"/>
      <c r="J217" s="3"/>
      <c r="K217" s="3"/>
      <c r="L217" s="3"/>
      <c r="M217" s="3"/>
      <c r="N217" s="3"/>
      <c r="O217" s="3"/>
      <c r="P217" s="3"/>
      <c r="Q217" s="3"/>
      <c r="R217" s="3"/>
      <c r="S217" s="3"/>
      <c r="T217" s="3"/>
      <c r="U217" s="3"/>
      <c r="V217" s="3"/>
      <c r="W217" s="3"/>
      <c r="X217" s="3"/>
      <c r="AG217" t="s">
        <v>317</v>
      </c>
    </row>
    <row r="218" spans="1:60" x14ac:dyDescent="0.2">
      <c r="A218" s="3"/>
      <c r="B218" s="4" t="s">
        <v>318</v>
      </c>
      <c r="C218" s="254" t="s">
        <v>147</v>
      </c>
      <c r="D218" s="6"/>
      <c r="E218" s="3"/>
      <c r="F218" s="3"/>
      <c r="G218" s="3"/>
      <c r="H218" s="3"/>
      <c r="I218" s="3"/>
      <c r="J218" s="3"/>
      <c r="K218" s="3"/>
      <c r="L218" s="3"/>
      <c r="M218" s="3"/>
      <c r="N218" s="3"/>
      <c r="O218" s="3"/>
      <c r="P218" s="3"/>
      <c r="Q218" s="3"/>
      <c r="R218" s="3"/>
      <c r="S218" s="3"/>
      <c r="T218" s="3"/>
      <c r="U218" s="3"/>
      <c r="V218" s="3"/>
      <c r="W218" s="3"/>
      <c r="X218" s="3"/>
      <c r="AG218" t="s">
        <v>319</v>
      </c>
    </row>
    <row r="219" spans="1:60" x14ac:dyDescent="0.2">
      <c r="A219" s="3"/>
      <c r="B219" s="4"/>
      <c r="C219" s="254" t="s">
        <v>320</v>
      </c>
      <c r="D219" s="6"/>
      <c r="E219" s="3"/>
      <c r="F219" s="3"/>
      <c r="G219" s="3"/>
      <c r="H219" s="3"/>
      <c r="I219" s="3"/>
      <c r="J219" s="3"/>
      <c r="K219" s="3"/>
      <c r="L219" s="3"/>
      <c r="M219" s="3"/>
      <c r="N219" s="3"/>
      <c r="O219" s="3"/>
      <c r="P219" s="3"/>
      <c r="Q219" s="3"/>
      <c r="R219" s="3"/>
      <c r="S219" s="3"/>
      <c r="T219" s="3"/>
      <c r="U219" s="3"/>
      <c r="V219" s="3"/>
      <c r="W219" s="3"/>
      <c r="X219" s="3"/>
      <c r="AG219" t="s">
        <v>321</v>
      </c>
    </row>
    <row r="220" spans="1:60" x14ac:dyDescent="0.2">
      <c r="A220" s="3"/>
      <c r="B220" s="4"/>
      <c r="C220" s="254"/>
      <c r="D220" s="6"/>
      <c r="E220" s="3"/>
      <c r="F220" s="3"/>
      <c r="G220" s="3"/>
      <c r="H220" s="3"/>
      <c r="I220" s="3"/>
      <c r="J220" s="3"/>
      <c r="K220" s="3"/>
      <c r="L220" s="3"/>
      <c r="M220" s="3"/>
      <c r="N220" s="3"/>
      <c r="O220" s="3"/>
      <c r="P220" s="3"/>
      <c r="Q220" s="3"/>
      <c r="R220" s="3"/>
      <c r="S220" s="3"/>
      <c r="T220" s="3"/>
      <c r="U220" s="3"/>
      <c r="V220" s="3"/>
      <c r="W220" s="3"/>
      <c r="X220" s="3"/>
    </row>
    <row r="221" spans="1:60" x14ac:dyDescent="0.2">
      <c r="C221" s="256"/>
      <c r="D221" s="10"/>
      <c r="AG221" t="s">
        <v>199</v>
      </c>
    </row>
    <row r="222" spans="1:60" x14ac:dyDescent="0.2">
      <c r="D222" s="10"/>
    </row>
    <row r="223" spans="1:60" x14ac:dyDescent="0.2">
      <c r="D223" s="10"/>
    </row>
    <row r="224" spans="1:60"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9FA1" sheet="1"/>
  <mergeCells count="50">
    <mergeCell ref="C203:G203"/>
    <mergeCell ref="C207:G207"/>
    <mergeCell ref="C209:G209"/>
    <mergeCell ref="C213:G213"/>
    <mergeCell ref="C182:G182"/>
    <mergeCell ref="C185:G185"/>
    <mergeCell ref="C189:G189"/>
    <mergeCell ref="C192:G192"/>
    <mergeCell ref="C196:G196"/>
    <mergeCell ref="C201:G201"/>
    <mergeCell ref="C169:G169"/>
    <mergeCell ref="C171:G171"/>
    <mergeCell ref="C173:G173"/>
    <mergeCell ref="C176:G176"/>
    <mergeCell ref="C177:G177"/>
    <mergeCell ref="C178:G178"/>
    <mergeCell ref="C144:G144"/>
    <mergeCell ref="C146:G146"/>
    <mergeCell ref="C150:G150"/>
    <mergeCell ref="C155:G155"/>
    <mergeCell ref="C160:G160"/>
    <mergeCell ref="C165:G165"/>
    <mergeCell ref="C124:G124"/>
    <mergeCell ref="C127:G127"/>
    <mergeCell ref="C130:G130"/>
    <mergeCell ref="C132:G132"/>
    <mergeCell ref="C136:G136"/>
    <mergeCell ref="C138:G138"/>
    <mergeCell ref="C83:G83"/>
    <mergeCell ref="C85:G85"/>
    <mergeCell ref="C96:G96"/>
    <mergeCell ref="C106:G106"/>
    <mergeCell ref="C108:G108"/>
    <mergeCell ref="C112:G112"/>
    <mergeCell ref="C52:G52"/>
    <mergeCell ref="C54:G54"/>
    <mergeCell ref="C63:G63"/>
    <mergeCell ref="C65:G65"/>
    <mergeCell ref="C74:G74"/>
    <mergeCell ref="C76:G76"/>
    <mergeCell ref="A1:G1"/>
    <mergeCell ref="C2:G2"/>
    <mergeCell ref="C3:G3"/>
    <mergeCell ref="C4:G4"/>
    <mergeCell ref="A216:B216"/>
    <mergeCell ref="C27:G27"/>
    <mergeCell ref="C30:G30"/>
    <mergeCell ref="C35:G35"/>
    <mergeCell ref="C43:G43"/>
    <mergeCell ref="C45:G45"/>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66</v>
      </c>
      <c r="C3" s="200" t="s">
        <v>67</v>
      </c>
      <c r="D3" s="198"/>
      <c r="E3" s="198"/>
      <c r="F3" s="198"/>
      <c r="G3" s="199"/>
      <c r="AC3" s="176" t="s">
        <v>113</v>
      </c>
      <c r="AG3" t="s">
        <v>115</v>
      </c>
    </row>
    <row r="4" spans="1:60" ht="24.95" customHeight="1" x14ac:dyDescent="0.2">
      <c r="A4" s="201" t="s">
        <v>9</v>
      </c>
      <c r="B4" s="202" t="s">
        <v>66</v>
      </c>
      <c r="C4" s="203" t="s">
        <v>67</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v>0</v>
      </c>
      <c r="G9" s="238">
        <f>ROUND(E9*F9,2)</f>
        <v>0</v>
      </c>
      <c r="H9" s="237">
        <v>0</v>
      </c>
      <c r="I9" s="238">
        <f>ROUND(E9*H9,2)</f>
        <v>0</v>
      </c>
      <c r="J9" s="237">
        <v>0</v>
      </c>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80</v>
      </c>
      <c r="C28" s="246" t="s">
        <v>81</v>
      </c>
      <c r="D28" s="229"/>
      <c r="E28" s="230"/>
      <c r="F28" s="231"/>
      <c r="G28" s="231">
        <f>SUMIF(AG29:AG97,"&lt;&gt;NOR",G29:G97)</f>
        <v>126770.73999999999</v>
      </c>
      <c r="H28" s="231"/>
      <c r="I28" s="231">
        <f>SUM(I29:I97)</f>
        <v>1131</v>
      </c>
      <c r="J28" s="231"/>
      <c r="K28" s="231">
        <f>SUM(K29:K97)</f>
        <v>125639.73999999999</v>
      </c>
      <c r="L28" s="231"/>
      <c r="M28" s="231">
        <f>SUM(M29:M97)</f>
        <v>153392.59539999999</v>
      </c>
      <c r="N28" s="231"/>
      <c r="O28" s="231">
        <f>SUM(O29:O97)</f>
        <v>0.1</v>
      </c>
      <c r="P28" s="231"/>
      <c r="Q28" s="231">
        <f>SUM(Q29:Q97)</f>
        <v>0</v>
      </c>
      <c r="R28" s="231"/>
      <c r="S28" s="231"/>
      <c r="T28" s="232"/>
      <c r="U28" s="226"/>
      <c r="V28" s="226">
        <f>SUM(V29:V97)</f>
        <v>312.77</v>
      </c>
      <c r="W28" s="226"/>
      <c r="X28" s="226"/>
      <c r="AG28" t="s">
        <v>139</v>
      </c>
    </row>
    <row r="29" spans="1:60" outlineLevel="1" x14ac:dyDescent="0.2">
      <c r="A29" s="233">
        <v>2</v>
      </c>
      <c r="B29" s="234" t="s">
        <v>421</v>
      </c>
      <c r="C29" s="247" t="s">
        <v>422</v>
      </c>
      <c r="D29" s="235" t="s">
        <v>245</v>
      </c>
      <c r="E29" s="236">
        <v>48</v>
      </c>
      <c r="F29" s="237">
        <v>211</v>
      </c>
      <c r="G29" s="238">
        <f>ROUND(E29*F29,2)</f>
        <v>10128</v>
      </c>
      <c r="H29" s="237">
        <v>0</v>
      </c>
      <c r="I29" s="238">
        <f>ROUND(E29*H29,2)</f>
        <v>0</v>
      </c>
      <c r="J29" s="237">
        <v>211</v>
      </c>
      <c r="K29" s="238">
        <f>ROUND(E29*J29,2)</f>
        <v>10128</v>
      </c>
      <c r="L29" s="238">
        <v>21</v>
      </c>
      <c r="M29" s="238">
        <f>G29*(1+L29/100)</f>
        <v>12254.88</v>
      </c>
      <c r="N29" s="238">
        <v>0</v>
      </c>
      <c r="O29" s="238">
        <f>ROUND(E29*N29,2)</f>
        <v>0</v>
      </c>
      <c r="P29" s="238">
        <v>0</v>
      </c>
      <c r="Q29" s="238">
        <f>ROUND(E29*P29,2)</f>
        <v>0</v>
      </c>
      <c r="R29" s="238" t="s">
        <v>350</v>
      </c>
      <c r="S29" s="238" t="s">
        <v>143</v>
      </c>
      <c r="T29" s="239" t="s">
        <v>225</v>
      </c>
      <c r="U29" s="220">
        <v>0.2</v>
      </c>
      <c r="V29" s="220">
        <f>ROUND(E29*U29,2)</f>
        <v>9.6</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ht="33.75" outlineLevel="1" x14ac:dyDescent="0.2">
      <c r="A30" s="218"/>
      <c r="B30" s="219"/>
      <c r="C30" s="259" t="s">
        <v>423</v>
      </c>
      <c r="D30" s="258"/>
      <c r="E30" s="258"/>
      <c r="F30" s="258"/>
      <c r="G30" s="258"/>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227</v>
      </c>
      <c r="AH30" s="211"/>
      <c r="AI30" s="211"/>
      <c r="AJ30" s="211"/>
      <c r="AK30" s="211"/>
      <c r="AL30" s="211"/>
      <c r="AM30" s="211"/>
      <c r="AN30" s="211"/>
      <c r="AO30" s="211"/>
      <c r="AP30" s="211"/>
      <c r="AQ30" s="211"/>
      <c r="AR30" s="211"/>
      <c r="AS30" s="211"/>
      <c r="AT30" s="211"/>
      <c r="AU30" s="211"/>
      <c r="AV30" s="211"/>
      <c r="AW30" s="211"/>
      <c r="AX30" s="211"/>
      <c r="AY30" s="211"/>
      <c r="AZ30" s="211"/>
      <c r="BA30" s="240" t="str">
        <f>C30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0" s="211"/>
      <c r="BC30" s="211"/>
      <c r="BD30" s="211"/>
      <c r="BE30" s="211"/>
      <c r="BF30" s="211"/>
      <c r="BG30" s="211"/>
      <c r="BH30" s="211"/>
    </row>
    <row r="31" spans="1:60" outlineLevel="1" x14ac:dyDescent="0.2">
      <c r="A31" s="218"/>
      <c r="B31" s="219"/>
      <c r="C31" s="252" t="s">
        <v>424</v>
      </c>
      <c r="D31" s="224"/>
      <c r="E31" s="225"/>
      <c r="F31" s="220"/>
      <c r="G31" s="220"/>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176</v>
      </c>
      <c r="AH31" s="211">
        <v>0</v>
      </c>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row>
    <row r="32" spans="1:60" outlineLevel="1" x14ac:dyDescent="0.2">
      <c r="A32" s="218"/>
      <c r="B32" s="219"/>
      <c r="C32" s="252" t="s">
        <v>425</v>
      </c>
      <c r="D32" s="224"/>
      <c r="E32" s="225"/>
      <c r="F32" s="220"/>
      <c r="G32" s="220"/>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176</v>
      </c>
      <c r="AH32" s="211">
        <v>0</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52" t="s">
        <v>426</v>
      </c>
      <c r="D33" s="224"/>
      <c r="E33" s="225"/>
      <c r="F33" s="220"/>
      <c r="G33" s="220"/>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176</v>
      </c>
      <c r="AH33" s="211">
        <v>0</v>
      </c>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outlineLevel="1" x14ac:dyDescent="0.2">
      <c r="A34" s="218"/>
      <c r="B34" s="219"/>
      <c r="C34" s="252" t="s">
        <v>427</v>
      </c>
      <c r="D34" s="224"/>
      <c r="E34" s="225">
        <v>60</v>
      </c>
      <c r="F34" s="220"/>
      <c r="G34" s="220"/>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176</v>
      </c>
      <c r="AH34" s="211">
        <v>0</v>
      </c>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outlineLevel="1" x14ac:dyDescent="0.2">
      <c r="A35" s="218"/>
      <c r="B35" s="219"/>
      <c r="C35" s="252" t="s">
        <v>428</v>
      </c>
      <c r="D35" s="224"/>
      <c r="E35" s="225"/>
      <c r="F35" s="220"/>
      <c r="G35" s="220"/>
      <c r="H35" s="220"/>
      <c r="I35" s="220"/>
      <c r="J35" s="220"/>
      <c r="K35" s="220"/>
      <c r="L35" s="220"/>
      <c r="M35" s="220"/>
      <c r="N35" s="220"/>
      <c r="O35" s="220"/>
      <c r="P35" s="220"/>
      <c r="Q35" s="220"/>
      <c r="R35" s="220"/>
      <c r="S35" s="220"/>
      <c r="T35" s="220"/>
      <c r="U35" s="220"/>
      <c r="V35" s="220"/>
      <c r="W35" s="220"/>
      <c r="X35" s="220"/>
      <c r="Y35" s="211"/>
      <c r="Z35" s="211"/>
      <c r="AA35" s="211"/>
      <c r="AB35" s="211"/>
      <c r="AC35" s="211"/>
      <c r="AD35" s="211"/>
      <c r="AE35" s="211"/>
      <c r="AF35" s="211"/>
      <c r="AG35" s="211" t="s">
        <v>176</v>
      </c>
      <c r="AH35" s="211">
        <v>0</v>
      </c>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row>
    <row r="36" spans="1:60" outlineLevel="1" x14ac:dyDescent="0.2">
      <c r="A36" s="218"/>
      <c r="B36" s="219"/>
      <c r="C36" s="252" t="s">
        <v>429</v>
      </c>
      <c r="D36" s="224"/>
      <c r="E36" s="225">
        <v>-12</v>
      </c>
      <c r="F36" s="220"/>
      <c r="G36" s="220"/>
      <c r="H36" s="220"/>
      <c r="I36" s="220"/>
      <c r="J36" s="220"/>
      <c r="K36" s="220"/>
      <c r="L36" s="220"/>
      <c r="M36" s="220"/>
      <c r="N36" s="220"/>
      <c r="O36" s="220"/>
      <c r="P36" s="220"/>
      <c r="Q36" s="220"/>
      <c r="R36" s="220"/>
      <c r="S36" s="220"/>
      <c r="T36" s="220"/>
      <c r="U36" s="220"/>
      <c r="V36" s="220"/>
      <c r="W36" s="220"/>
      <c r="X36" s="220"/>
      <c r="Y36" s="211"/>
      <c r="Z36" s="211"/>
      <c r="AA36" s="211"/>
      <c r="AB36" s="211"/>
      <c r="AC36" s="211"/>
      <c r="AD36" s="211"/>
      <c r="AE36" s="211"/>
      <c r="AF36" s="211"/>
      <c r="AG36" s="211" t="s">
        <v>176</v>
      </c>
      <c r="AH36" s="211">
        <v>0</v>
      </c>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0"/>
      <c r="D37" s="242"/>
      <c r="E37" s="242"/>
      <c r="F37" s="242"/>
      <c r="G37" s="242"/>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151</v>
      </c>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33">
        <v>3</v>
      </c>
      <c r="B38" s="234" t="s">
        <v>348</v>
      </c>
      <c r="C38" s="247" t="s">
        <v>349</v>
      </c>
      <c r="D38" s="235" t="s">
        <v>245</v>
      </c>
      <c r="E38" s="236">
        <v>12</v>
      </c>
      <c r="F38" s="237">
        <v>1220</v>
      </c>
      <c r="G38" s="238">
        <f>ROUND(E38*F38,2)</f>
        <v>14640</v>
      </c>
      <c r="H38" s="237">
        <v>0</v>
      </c>
      <c r="I38" s="238">
        <f>ROUND(E38*H38,2)</f>
        <v>0</v>
      </c>
      <c r="J38" s="237">
        <v>1220</v>
      </c>
      <c r="K38" s="238">
        <f>ROUND(E38*J38,2)</f>
        <v>14640</v>
      </c>
      <c r="L38" s="238">
        <v>21</v>
      </c>
      <c r="M38" s="238">
        <f>G38*(1+L38/100)</f>
        <v>17714.399999999998</v>
      </c>
      <c r="N38" s="238">
        <v>0</v>
      </c>
      <c r="O38" s="238">
        <f>ROUND(E38*N38,2)</f>
        <v>0</v>
      </c>
      <c r="P38" s="238">
        <v>0</v>
      </c>
      <c r="Q38" s="238">
        <f>ROUND(E38*P38,2)</f>
        <v>0</v>
      </c>
      <c r="R38" s="238" t="s">
        <v>350</v>
      </c>
      <c r="S38" s="238" t="s">
        <v>143</v>
      </c>
      <c r="T38" s="239" t="s">
        <v>225</v>
      </c>
      <c r="U38" s="220">
        <v>3.5329999999999999</v>
      </c>
      <c r="V38" s="220">
        <f>ROUND(E38*U38,2)</f>
        <v>42.4</v>
      </c>
      <c r="W38" s="220"/>
      <c r="X38" s="220" t="s">
        <v>202</v>
      </c>
      <c r="Y38" s="211"/>
      <c r="Z38" s="211"/>
      <c r="AA38" s="211"/>
      <c r="AB38" s="211"/>
      <c r="AC38" s="211"/>
      <c r="AD38" s="211"/>
      <c r="AE38" s="211"/>
      <c r="AF38" s="211"/>
      <c r="AG38" s="211" t="s">
        <v>203</v>
      </c>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18"/>
      <c r="B39" s="219"/>
      <c r="C39" s="259" t="s">
        <v>351</v>
      </c>
      <c r="D39" s="258"/>
      <c r="E39" s="258"/>
      <c r="F39" s="258"/>
      <c r="G39" s="258"/>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227</v>
      </c>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2" t="s">
        <v>424</v>
      </c>
      <c r="D40" s="224"/>
      <c r="E40" s="225"/>
      <c r="F40" s="220"/>
      <c r="G40" s="220"/>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176</v>
      </c>
      <c r="AH40" s="211">
        <v>0</v>
      </c>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outlineLevel="1" x14ac:dyDescent="0.2">
      <c r="A41" s="218"/>
      <c r="B41" s="219"/>
      <c r="C41" s="252" t="s">
        <v>425</v>
      </c>
      <c r="D41" s="224"/>
      <c r="E41" s="225"/>
      <c r="F41" s="220"/>
      <c r="G41" s="220"/>
      <c r="H41" s="220"/>
      <c r="I41" s="220"/>
      <c r="J41" s="220"/>
      <c r="K41" s="220"/>
      <c r="L41" s="220"/>
      <c r="M41" s="220"/>
      <c r="N41" s="220"/>
      <c r="O41" s="220"/>
      <c r="P41" s="220"/>
      <c r="Q41" s="220"/>
      <c r="R41" s="220"/>
      <c r="S41" s="220"/>
      <c r="T41" s="220"/>
      <c r="U41" s="220"/>
      <c r="V41" s="220"/>
      <c r="W41" s="220"/>
      <c r="X41" s="220"/>
      <c r="Y41" s="211"/>
      <c r="Z41" s="211"/>
      <c r="AA41" s="211"/>
      <c r="AB41" s="211"/>
      <c r="AC41" s="211"/>
      <c r="AD41" s="211"/>
      <c r="AE41" s="211"/>
      <c r="AF41" s="211"/>
      <c r="AG41" s="211" t="s">
        <v>176</v>
      </c>
      <c r="AH41" s="211">
        <v>0</v>
      </c>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426</v>
      </c>
      <c r="D42" s="224"/>
      <c r="E42" s="225"/>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2" t="s">
        <v>428</v>
      </c>
      <c r="D43" s="224"/>
      <c r="E43" s="225"/>
      <c r="F43" s="220"/>
      <c r="G43" s="220"/>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176</v>
      </c>
      <c r="AH43" s="211">
        <v>0</v>
      </c>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18"/>
      <c r="B44" s="219"/>
      <c r="C44" s="252" t="s">
        <v>430</v>
      </c>
      <c r="D44" s="224"/>
      <c r="E44" s="225">
        <v>12</v>
      </c>
      <c r="F44" s="220"/>
      <c r="G44" s="220"/>
      <c r="H44" s="220"/>
      <c r="I44" s="220"/>
      <c r="J44" s="220"/>
      <c r="K44" s="220"/>
      <c r="L44" s="220"/>
      <c r="M44" s="220"/>
      <c r="N44" s="220"/>
      <c r="O44" s="220"/>
      <c r="P44" s="220"/>
      <c r="Q44" s="220"/>
      <c r="R44" s="220"/>
      <c r="S44" s="220"/>
      <c r="T44" s="220"/>
      <c r="U44" s="220"/>
      <c r="V44" s="220"/>
      <c r="W44" s="220"/>
      <c r="X44" s="220"/>
      <c r="Y44" s="211"/>
      <c r="Z44" s="211"/>
      <c r="AA44" s="211"/>
      <c r="AB44" s="211"/>
      <c r="AC44" s="211"/>
      <c r="AD44" s="211"/>
      <c r="AE44" s="211"/>
      <c r="AF44" s="211"/>
      <c r="AG44" s="211" t="s">
        <v>176</v>
      </c>
      <c r="AH44" s="211">
        <v>0</v>
      </c>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0"/>
      <c r="D45" s="242"/>
      <c r="E45" s="242"/>
      <c r="F45" s="242"/>
      <c r="G45" s="242"/>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151</v>
      </c>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ht="22.5" outlineLevel="1" x14ac:dyDescent="0.2">
      <c r="A46" s="233">
        <v>4</v>
      </c>
      <c r="B46" s="234" t="s">
        <v>431</v>
      </c>
      <c r="C46" s="247" t="s">
        <v>432</v>
      </c>
      <c r="D46" s="235" t="s">
        <v>223</v>
      </c>
      <c r="E46" s="236">
        <v>100</v>
      </c>
      <c r="F46" s="237">
        <v>125.5</v>
      </c>
      <c r="G46" s="238">
        <f>ROUND(E46*F46,2)</f>
        <v>12550</v>
      </c>
      <c r="H46" s="237">
        <v>11.31</v>
      </c>
      <c r="I46" s="238">
        <f>ROUND(E46*H46,2)</f>
        <v>1131</v>
      </c>
      <c r="J46" s="237">
        <v>114.19</v>
      </c>
      <c r="K46" s="238">
        <f>ROUND(E46*J46,2)</f>
        <v>11419</v>
      </c>
      <c r="L46" s="238">
        <v>21</v>
      </c>
      <c r="M46" s="238">
        <f>G46*(1+L46/100)</f>
        <v>15185.5</v>
      </c>
      <c r="N46" s="238">
        <v>9.8999999999999999E-4</v>
      </c>
      <c r="O46" s="238">
        <f>ROUND(E46*N46,2)</f>
        <v>0.1</v>
      </c>
      <c r="P46" s="238">
        <v>0</v>
      </c>
      <c r="Q46" s="238">
        <f>ROUND(E46*P46,2)</f>
        <v>0</v>
      </c>
      <c r="R46" s="238" t="s">
        <v>350</v>
      </c>
      <c r="S46" s="238" t="s">
        <v>143</v>
      </c>
      <c r="T46" s="239" t="s">
        <v>225</v>
      </c>
      <c r="U46" s="220">
        <v>0.23599999999999999</v>
      </c>
      <c r="V46" s="220">
        <f>ROUND(E46*U46,2)</f>
        <v>23.6</v>
      </c>
      <c r="W46" s="220"/>
      <c r="X46" s="220" t="s">
        <v>202</v>
      </c>
      <c r="Y46" s="211"/>
      <c r="Z46" s="211"/>
      <c r="AA46" s="211"/>
      <c r="AB46" s="211"/>
      <c r="AC46" s="211"/>
      <c r="AD46" s="211"/>
      <c r="AE46" s="211"/>
      <c r="AF46" s="211"/>
      <c r="AG46" s="211" t="s">
        <v>203</v>
      </c>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row>
    <row r="47" spans="1:60" outlineLevel="1" x14ac:dyDescent="0.2">
      <c r="A47" s="218"/>
      <c r="B47" s="219"/>
      <c r="C47" s="259" t="s">
        <v>433</v>
      </c>
      <c r="D47" s="258"/>
      <c r="E47" s="258"/>
      <c r="F47" s="258"/>
      <c r="G47" s="258"/>
      <c r="H47" s="220"/>
      <c r="I47" s="220"/>
      <c r="J47" s="220"/>
      <c r="K47" s="220"/>
      <c r="L47" s="220"/>
      <c r="M47" s="220"/>
      <c r="N47" s="220"/>
      <c r="O47" s="220"/>
      <c r="P47" s="220"/>
      <c r="Q47" s="220"/>
      <c r="R47" s="220"/>
      <c r="S47" s="220"/>
      <c r="T47" s="220"/>
      <c r="U47" s="220"/>
      <c r="V47" s="220"/>
      <c r="W47" s="220"/>
      <c r="X47" s="220"/>
      <c r="Y47" s="211"/>
      <c r="Z47" s="211"/>
      <c r="AA47" s="211"/>
      <c r="AB47" s="211"/>
      <c r="AC47" s="211"/>
      <c r="AD47" s="211"/>
      <c r="AE47" s="211"/>
      <c r="AF47" s="211"/>
      <c r="AG47" s="211" t="s">
        <v>227</v>
      </c>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row>
    <row r="48" spans="1:60" outlineLevel="1" x14ac:dyDescent="0.2">
      <c r="A48" s="218"/>
      <c r="B48" s="219"/>
      <c r="C48" s="252" t="s">
        <v>424</v>
      </c>
      <c r="D48" s="224"/>
      <c r="E48" s="225"/>
      <c r="F48" s="220"/>
      <c r="G48" s="220"/>
      <c r="H48" s="220"/>
      <c r="I48" s="220"/>
      <c r="J48" s="220"/>
      <c r="K48" s="220"/>
      <c r="L48" s="220"/>
      <c r="M48" s="220"/>
      <c r="N48" s="220"/>
      <c r="O48" s="220"/>
      <c r="P48" s="220"/>
      <c r="Q48" s="220"/>
      <c r="R48" s="220"/>
      <c r="S48" s="220"/>
      <c r="T48" s="220"/>
      <c r="U48" s="220"/>
      <c r="V48" s="220"/>
      <c r="W48" s="220"/>
      <c r="X48" s="220"/>
      <c r="Y48" s="211"/>
      <c r="Z48" s="211"/>
      <c r="AA48" s="211"/>
      <c r="AB48" s="211"/>
      <c r="AC48" s="211"/>
      <c r="AD48" s="211"/>
      <c r="AE48" s="211"/>
      <c r="AF48" s="211"/>
      <c r="AG48" s="211" t="s">
        <v>176</v>
      </c>
      <c r="AH48" s="211">
        <v>0</v>
      </c>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outlineLevel="1" x14ac:dyDescent="0.2">
      <c r="A49" s="218"/>
      <c r="B49" s="219"/>
      <c r="C49" s="252" t="s">
        <v>425</v>
      </c>
      <c r="D49" s="224"/>
      <c r="E49" s="225"/>
      <c r="F49" s="220"/>
      <c r="G49" s="220"/>
      <c r="H49" s="220"/>
      <c r="I49" s="220"/>
      <c r="J49" s="220"/>
      <c r="K49" s="220"/>
      <c r="L49" s="220"/>
      <c r="M49" s="220"/>
      <c r="N49" s="220"/>
      <c r="O49" s="220"/>
      <c r="P49" s="220"/>
      <c r="Q49" s="220"/>
      <c r="R49" s="220"/>
      <c r="S49" s="220"/>
      <c r="T49" s="220"/>
      <c r="U49" s="220"/>
      <c r="V49" s="220"/>
      <c r="W49" s="220"/>
      <c r="X49" s="220"/>
      <c r="Y49" s="211"/>
      <c r="Z49" s="211"/>
      <c r="AA49" s="211"/>
      <c r="AB49" s="211"/>
      <c r="AC49" s="211"/>
      <c r="AD49" s="211"/>
      <c r="AE49" s="211"/>
      <c r="AF49" s="211"/>
      <c r="AG49" s="211" t="s">
        <v>176</v>
      </c>
      <c r="AH49" s="211">
        <v>0</v>
      </c>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outlineLevel="1" x14ac:dyDescent="0.2">
      <c r="A50" s="218"/>
      <c r="B50" s="219"/>
      <c r="C50" s="252" t="s">
        <v>426</v>
      </c>
      <c r="D50" s="224"/>
      <c r="E50" s="225"/>
      <c r="F50" s="220"/>
      <c r="G50" s="220"/>
      <c r="H50" s="220"/>
      <c r="I50" s="220"/>
      <c r="J50" s="220"/>
      <c r="K50" s="220"/>
      <c r="L50" s="220"/>
      <c r="M50" s="220"/>
      <c r="N50" s="220"/>
      <c r="O50" s="220"/>
      <c r="P50" s="220"/>
      <c r="Q50" s="220"/>
      <c r="R50" s="220"/>
      <c r="S50" s="220"/>
      <c r="T50" s="220"/>
      <c r="U50" s="220"/>
      <c r="V50" s="220"/>
      <c r="W50" s="220"/>
      <c r="X50" s="220"/>
      <c r="Y50" s="211"/>
      <c r="Z50" s="211"/>
      <c r="AA50" s="211"/>
      <c r="AB50" s="211"/>
      <c r="AC50" s="211"/>
      <c r="AD50" s="211"/>
      <c r="AE50" s="211"/>
      <c r="AF50" s="211"/>
      <c r="AG50" s="211" t="s">
        <v>176</v>
      </c>
      <c r="AH50" s="211">
        <v>0</v>
      </c>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row>
    <row r="51" spans="1:60" outlineLevel="1" x14ac:dyDescent="0.2">
      <c r="A51" s="218"/>
      <c r="B51" s="219"/>
      <c r="C51" s="252" t="s">
        <v>434</v>
      </c>
      <c r="D51" s="224"/>
      <c r="E51" s="225">
        <v>100</v>
      </c>
      <c r="F51" s="220"/>
      <c r="G51" s="220"/>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176</v>
      </c>
      <c r="AH51" s="211">
        <v>0</v>
      </c>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outlineLevel="1" x14ac:dyDescent="0.2">
      <c r="A52" s="218"/>
      <c r="B52" s="219"/>
      <c r="C52" s="250"/>
      <c r="D52" s="242"/>
      <c r="E52" s="242"/>
      <c r="F52" s="242"/>
      <c r="G52" s="242"/>
      <c r="H52" s="220"/>
      <c r="I52" s="220"/>
      <c r="J52" s="220"/>
      <c r="K52" s="220"/>
      <c r="L52" s="220"/>
      <c r="M52" s="220"/>
      <c r="N52" s="220"/>
      <c r="O52" s="220"/>
      <c r="P52" s="220"/>
      <c r="Q52" s="220"/>
      <c r="R52" s="220"/>
      <c r="S52" s="220"/>
      <c r="T52" s="220"/>
      <c r="U52" s="220"/>
      <c r="V52" s="220"/>
      <c r="W52" s="220"/>
      <c r="X52" s="220"/>
      <c r="Y52" s="211"/>
      <c r="Z52" s="211"/>
      <c r="AA52" s="211"/>
      <c r="AB52" s="211"/>
      <c r="AC52" s="211"/>
      <c r="AD52" s="211"/>
      <c r="AE52" s="211"/>
      <c r="AF52" s="211"/>
      <c r="AG52" s="211" t="s">
        <v>151</v>
      </c>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33">
        <v>5</v>
      </c>
      <c r="B53" s="234" t="s">
        <v>435</v>
      </c>
      <c r="C53" s="247" t="s">
        <v>436</v>
      </c>
      <c r="D53" s="235" t="s">
        <v>223</v>
      </c>
      <c r="E53" s="236">
        <v>100</v>
      </c>
      <c r="F53" s="237">
        <v>27</v>
      </c>
      <c r="G53" s="238">
        <f>ROUND(E53*F53,2)</f>
        <v>2700</v>
      </c>
      <c r="H53" s="237">
        <v>0</v>
      </c>
      <c r="I53" s="238">
        <f>ROUND(E53*H53,2)</f>
        <v>0</v>
      </c>
      <c r="J53" s="237">
        <v>27</v>
      </c>
      <c r="K53" s="238">
        <f>ROUND(E53*J53,2)</f>
        <v>2700</v>
      </c>
      <c r="L53" s="238">
        <v>21</v>
      </c>
      <c r="M53" s="238">
        <f>G53*(1+L53/100)</f>
        <v>3267</v>
      </c>
      <c r="N53" s="238">
        <v>0</v>
      </c>
      <c r="O53" s="238">
        <f>ROUND(E53*N53,2)</f>
        <v>0</v>
      </c>
      <c r="P53" s="238">
        <v>0</v>
      </c>
      <c r="Q53" s="238">
        <f>ROUND(E53*P53,2)</f>
        <v>0</v>
      </c>
      <c r="R53" s="238" t="s">
        <v>350</v>
      </c>
      <c r="S53" s="238" t="s">
        <v>143</v>
      </c>
      <c r="T53" s="239" t="s">
        <v>225</v>
      </c>
      <c r="U53" s="220">
        <v>7.0000000000000007E-2</v>
      </c>
      <c r="V53" s="220">
        <f>ROUND(E53*U53,2)</f>
        <v>7</v>
      </c>
      <c r="W53" s="220"/>
      <c r="X53" s="220" t="s">
        <v>202</v>
      </c>
      <c r="Y53" s="211"/>
      <c r="Z53" s="211"/>
      <c r="AA53" s="211"/>
      <c r="AB53" s="211"/>
      <c r="AC53" s="211"/>
      <c r="AD53" s="211"/>
      <c r="AE53" s="211"/>
      <c r="AF53" s="211"/>
      <c r="AG53" s="211" t="s">
        <v>203</v>
      </c>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outlineLevel="1" x14ac:dyDescent="0.2">
      <c r="A54" s="218"/>
      <c r="B54" s="219"/>
      <c r="C54" s="259" t="s">
        <v>437</v>
      </c>
      <c r="D54" s="258"/>
      <c r="E54" s="258"/>
      <c r="F54" s="258"/>
      <c r="G54" s="258"/>
      <c r="H54" s="220"/>
      <c r="I54" s="220"/>
      <c r="J54" s="220"/>
      <c r="K54" s="220"/>
      <c r="L54" s="220"/>
      <c r="M54" s="220"/>
      <c r="N54" s="220"/>
      <c r="O54" s="220"/>
      <c r="P54" s="220"/>
      <c r="Q54" s="220"/>
      <c r="R54" s="220"/>
      <c r="S54" s="220"/>
      <c r="T54" s="220"/>
      <c r="U54" s="220"/>
      <c r="V54" s="220"/>
      <c r="W54" s="220"/>
      <c r="X54" s="220"/>
      <c r="Y54" s="211"/>
      <c r="Z54" s="211"/>
      <c r="AA54" s="211"/>
      <c r="AB54" s="211"/>
      <c r="AC54" s="211"/>
      <c r="AD54" s="211"/>
      <c r="AE54" s="211"/>
      <c r="AF54" s="211"/>
      <c r="AG54" s="211" t="s">
        <v>227</v>
      </c>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row>
    <row r="55" spans="1:60" outlineLevel="1" x14ac:dyDescent="0.2">
      <c r="A55" s="218"/>
      <c r="B55" s="219"/>
      <c r="C55" s="252" t="s">
        <v>424</v>
      </c>
      <c r="D55" s="224"/>
      <c r="E55" s="225"/>
      <c r="F55" s="220"/>
      <c r="G55" s="220"/>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176</v>
      </c>
      <c r="AH55" s="211">
        <v>0</v>
      </c>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outlineLevel="1" x14ac:dyDescent="0.2">
      <c r="A56" s="218"/>
      <c r="B56" s="219"/>
      <c r="C56" s="252" t="s">
        <v>425</v>
      </c>
      <c r="D56" s="224"/>
      <c r="E56" s="225"/>
      <c r="F56" s="220"/>
      <c r="G56" s="220"/>
      <c r="H56" s="220"/>
      <c r="I56" s="220"/>
      <c r="J56" s="220"/>
      <c r="K56" s="220"/>
      <c r="L56" s="220"/>
      <c r="M56" s="220"/>
      <c r="N56" s="220"/>
      <c r="O56" s="220"/>
      <c r="P56" s="220"/>
      <c r="Q56" s="220"/>
      <c r="R56" s="220"/>
      <c r="S56" s="220"/>
      <c r="T56" s="220"/>
      <c r="U56" s="220"/>
      <c r="V56" s="220"/>
      <c r="W56" s="220"/>
      <c r="X56" s="220"/>
      <c r="Y56" s="211"/>
      <c r="Z56" s="211"/>
      <c r="AA56" s="211"/>
      <c r="AB56" s="211"/>
      <c r="AC56" s="211"/>
      <c r="AD56" s="211"/>
      <c r="AE56" s="211"/>
      <c r="AF56" s="211"/>
      <c r="AG56" s="211" t="s">
        <v>176</v>
      </c>
      <c r="AH56" s="211">
        <v>0</v>
      </c>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outlineLevel="1" x14ac:dyDescent="0.2">
      <c r="A57" s="218"/>
      <c r="B57" s="219"/>
      <c r="C57" s="252" t="s">
        <v>426</v>
      </c>
      <c r="D57" s="224"/>
      <c r="E57" s="225"/>
      <c r="F57" s="220"/>
      <c r="G57" s="220"/>
      <c r="H57" s="220"/>
      <c r="I57" s="220"/>
      <c r="J57" s="220"/>
      <c r="K57" s="220"/>
      <c r="L57" s="220"/>
      <c r="M57" s="220"/>
      <c r="N57" s="220"/>
      <c r="O57" s="220"/>
      <c r="P57" s="220"/>
      <c r="Q57" s="220"/>
      <c r="R57" s="220"/>
      <c r="S57" s="220"/>
      <c r="T57" s="220"/>
      <c r="U57" s="220"/>
      <c r="V57" s="220"/>
      <c r="W57" s="220"/>
      <c r="X57" s="220"/>
      <c r="Y57" s="211"/>
      <c r="Z57" s="211"/>
      <c r="AA57" s="211"/>
      <c r="AB57" s="211"/>
      <c r="AC57" s="211"/>
      <c r="AD57" s="211"/>
      <c r="AE57" s="211"/>
      <c r="AF57" s="211"/>
      <c r="AG57" s="211" t="s">
        <v>176</v>
      </c>
      <c r="AH57" s="211">
        <v>0</v>
      </c>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row>
    <row r="58" spans="1:60" outlineLevel="1" x14ac:dyDescent="0.2">
      <c r="A58" s="218"/>
      <c r="B58" s="219"/>
      <c r="C58" s="252" t="s">
        <v>434</v>
      </c>
      <c r="D58" s="224"/>
      <c r="E58" s="225">
        <v>100</v>
      </c>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0"/>
      <c r="D59" s="242"/>
      <c r="E59" s="242"/>
      <c r="F59" s="242"/>
      <c r="G59" s="242"/>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151</v>
      </c>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33">
        <v>6</v>
      </c>
      <c r="B60" s="234" t="s">
        <v>438</v>
      </c>
      <c r="C60" s="247" t="s">
        <v>439</v>
      </c>
      <c r="D60" s="235" t="s">
        <v>245</v>
      </c>
      <c r="E60" s="236">
        <v>60</v>
      </c>
      <c r="F60" s="237">
        <v>123.5</v>
      </c>
      <c r="G60" s="238">
        <f>ROUND(E60*F60,2)</f>
        <v>7410</v>
      </c>
      <c r="H60" s="237">
        <v>0</v>
      </c>
      <c r="I60" s="238">
        <f>ROUND(E60*H60,2)</f>
        <v>0</v>
      </c>
      <c r="J60" s="237">
        <v>123.5</v>
      </c>
      <c r="K60" s="238">
        <f>ROUND(E60*J60,2)</f>
        <v>7410</v>
      </c>
      <c r="L60" s="238">
        <v>21</v>
      </c>
      <c r="M60" s="238">
        <f>G60*(1+L60/100)</f>
        <v>8966.1</v>
      </c>
      <c r="N60" s="238">
        <v>0</v>
      </c>
      <c r="O60" s="238">
        <f>ROUND(E60*N60,2)</f>
        <v>0</v>
      </c>
      <c r="P60" s="238">
        <v>0</v>
      </c>
      <c r="Q60" s="238">
        <f>ROUND(E60*P60,2)</f>
        <v>0</v>
      </c>
      <c r="R60" s="238" t="s">
        <v>350</v>
      </c>
      <c r="S60" s="238" t="s">
        <v>143</v>
      </c>
      <c r="T60" s="239" t="s">
        <v>225</v>
      </c>
      <c r="U60" s="220">
        <v>0.34499999999999997</v>
      </c>
      <c r="V60" s="220">
        <f>ROUND(E60*U60,2)</f>
        <v>20.7</v>
      </c>
      <c r="W60" s="220"/>
      <c r="X60" s="220" t="s">
        <v>202</v>
      </c>
      <c r="Y60" s="211"/>
      <c r="Z60" s="211"/>
      <c r="AA60" s="211"/>
      <c r="AB60" s="211"/>
      <c r="AC60" s="211"/>
      <c r="AD60" s="211"/>
      <c r="AE60" s="211"/>
      <c r="AF60" s="211"/>
      <c r="AG60" s="211" t="s">
        <v>203</v>
      </c>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18"/>
      <c r="B61" s="219"/>
      <c r="C61" s="259" t="s">
        <v>376</v>
      </c>
      <c r="D61" s="258"/>
      <c r="E61" s="258"/>
      <c r="F61" s="258"/>
      <c r="G61" s="258"/>
      <c r="H61" s="220"/>
      <c r="I61" s="220"/>
      <c r="J61" s="220"/>
      <c r="K61" s="220"/>
      <c r="L61" s="220"/>
      <c r="M61" s="220"/>
      <c r="N61" s="220"/>
      <c r="O61" s="220"/>
      <c r="P61" s="220"/>
      <c r="Q61" s="220"/>
      <c r="R61" s="220"/>
      <c r="S61" s="220"/>
      <c r="T61" s="220"/>
      <c r="U61" s="220"/>
      <c r="V61" s="220"/>
      <c r="W61" s="220"/>
      <c r="X61" s="220"/>
      <c r="Y61" s="211"/>
      <c r="Z61" s="211"/>
      <c r="AA61" s="211"/>
      <c r="AB61" s="211"/>
      <c r="AC61" s="211"/>
      <c r="AD61" s="211"/>
      <c r="AE61" s="211"/>
      <c r="AF61" s="211"/>
      <c r="AG61" s="211" t="s">
        <v>227</v>
      </c>
      <c r="AH61" s="211"/>
      <c r="AI61" s="211"/>
      <c r="AJ61" s="211"/>
      <c r="AK61" s="211"/>
      <c r="AL61" s="211"/>
      <c r="AM61" s="211"/>
      <c r="AN61" s="211"/>
      <c r="AO61" s="211"/>
      <c r="AP61" s="211"/>
      <c r="AQ61" s="211"/>
      <c r="AR61" s="211"/>
      <c r="AS61" s="211"/>
      <c r="AT61" s="211"/>
      <c r="AU61" s="211"/>
      <c r="AV61" s="211"/>
      <c r="AW61" s="211"/>
      <c r="AX61" s="211"/>
      <c r="AY61" s="211"/>
      <c r="AZ61" s="211"/>
      <c r="BA61" s="240" t="str">
        <f>C61</f>
        <v>bez naložení do dopravní nádoby, ale s vyprázdněním dopravní nádoby na hromadu nebo na dopravní prostředek,</v>
      </c>
      <c r="BB61" s="211"/>
      <c r="BC61" s="211"/>
      <c r="BD61" s="211"/>
      <c r="BE61" s="211"/>
      <c r="BF61" s="211"/>
      <c r="BG61" s="211"/>
      <c r="BH61" s="211"/>
    </row>
    <row r="62" spans="1:60" outlineLevel="1" x14ac:dyDescent="0.2">
      <c r="A62" s="218"/>
      <c r="B62" s="219"/>
      <c r="C62" s="252" t="s">
        <v>424</v>
      </c>
      <c r="D62" s="224"/>
      <c r="E62" s="225"/>
      <c r="F62" s="220"/>
      <c r="G62" s="220"/>
      <c r="H62" s="220"/>
      <c r="I62" s="220"/>
      <c r="J62" s="220"/>
      <c r="K62" s="220"/>
      <c r="L62" s="220"/>
      <c r="M62" s="220"/>
      <c r="N62" s="220"/>
      <c r="O62" s="220"/>
      <c r="P62" s="220"/>
      <c r="Q62" s="220"/>
      <c r="R62" s="220"/>
      <c r="S62" s="220"/>
      <c r="T62" s="220"/>
      <c r="U62" s="220"/>
      <c r="V62" s="220"/>
      <c r="W62" s="220"/>
      <c r="X62" s="220"/>
      <c r="Y62" s="211"/>
      <c r="Z62" s="211"/>
      <c r="AA62" s="211"/>
      <c r="AB62" s="211"/>
      <c r="AC62" s="211"/>
      <c r="AD62" s="211"/>
      <c r="AE62" s="211"/>
      <c r="AF62" s="211"/>
      <c r="AG62" s="211" t="s">
        <v>176</v>
      </c>
      <c r="AH62" s="211">
        <v>0</v>
      </c>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outlineLevel="1" x14ac:dyDescent="0.2">
      <c r="A63" s="218"/>
      <c r="B63" s="219"/>
      <c r="C63" s="252" t="s">
        <v>425</v>
      </c>
      <c r="D63" s="224"/>
      <c r="E63" s="225"/>
      <c r="F63" s="220"/>
      <c r="G63" s="220"/>
      <c r="H63" s="220"/>
      <c r="I63" s="220"/>
      <c r="J63" s="220"/>
      <c r="K63" s="220"/>
      <c r="L63" s="220"/>
      <c r="M63" s="220"/>
      <c r="N63" s="220"/>
      <c r="O63" s="220"/>
      <c r="P63" s="220"/>
      <c r="Q63" s="220"/>
      <c r="R63" s="220"/>
      <c r="S63" s="220"/>
      <c r="T63" s="220"/>
      <c r="U63" s="220"/>
      <c r="V63" s="220"/>
      <c r="W63" s="220"/>
      <c r="X63" s="220"/>
      <c r="Y63" s="211"/>
      <c r="Z63" s="211"/>
      <c r="AA63" s="211"/>
      <c r="AB63" s="211"/>
      <c r="AC63" s="211"/>
      <c r="AD63" s="211"/>
      <c r="AE63" s="211"/>
      <c r="AF63" s="211"/>
      <c r="AG63" s="211" t="s">
        <v>176</v>
      </c>
      <c r="AH63" s="211">
        <v>0</v>
      </c>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row>
    <row r="64" spans="1:60" outlineLevel="1" x14ac:dyDescent="0.2">
      <c r="A64" s="218"/>
      <c r="B64" s="219"/>
      <c r="C64" s="252" t="s">
        <v>426</v>
      </c>
      <c r="D64" s="224"/>
      <c r="E64" s="225"/>
      <c r="F64" s="220"/>
      <c r="G64" s="220"/>
      <c r="H64" s="220"/>
      <c r="I64" s="220"/>
      <c r="J64" s="220"/>
      <c r="K64" s="220"/>
      <c r="L64" s="220"/>
      <c r="M64" s="220"/>
      <c r="N64" s="220"/>
      <c r="O64" s="220"/>
      <c r="P64" s="220"/>
      <c r="Q64" s="220"/>
      <c r="R64" s="220"/>
      <c r="S64" s="220"/>
      <c r="T64" s="220"/>
      <c r="U64" s="220"/>
      <c r="V64" s="220"/>
      <c r="W64" s="220"/>
      <c r="X64" s="220"/>
      <c r="Y64" s="211"/>
      <c r="Z64" s="211"/>
      <c r="AA64" s="211"/>
      <c r="AB64" s="211"/>
      <c r="AC64" s="211"/>
      <c r="AD64" s="211"/>
      <c r="AE64" s="211"/>
      <c r="AF64" s="211"/>
      <c r="AG64" s="211" t="s">
        <v>176</v>
      </c>
      <c r="AH64" s="211">
        <v>0</v>
      </c>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row>
    <row r="65" spans="1:60" outlineLevel="1" x14ac:dyDescent="0.2">
      <c r="A65" s="218"/>
      <c r="B65" s="219"/>
      <c r="C65" s="252" t="s">
        <v>427</v>
      </c>
      <c r="D65" s="224"/>
      <c r="E65" s="225">
        <v>60</v>
      </c>
      <c r="F65" s="220"/>
      <c r="G65" s="220"/>
      <c r="H65" s="220"/>
      <c r="I65" s="220"/>
      <c r="J65" s="220"/>
      <c r="K65" s="220"/>
      <c r="L65" s="220"/>
      <c r="M65" s="220"/>
      <c r="N65" s="220"/>
      <c r="O65" s="220"/>
      <c r="P65" s="220"/>
      <c r="Q65" s="220"/>
      <c r="R65" s="220"/>
      <c r="S65" s="220"/>
      <c r="T65" s="220"/>
      <c r="U65" s="220"/>
      <c r="V65" s="220"/>
      <c r="W65" s="220"/>
      <c r="X65" s="220"/>
      <c r="Y65" s="211"/>
      <c r="Z65" s="211"/>
      <c r="AA65" s="211"/>
      <c r="AB65" s="211"/>
      <c r="AC65" s="211"/>
      <c r="AD65" s="211"/>
      <c r="AE65" s="211"/>
      <c r="AF65" s="211"/>
      <c r="AG65" s="211" t="s">
        <v>176</v>
      </c>
      <c r="AH65" s="211">
        <v>0</v>
      </c>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row>
    <row r="66" spans="1:60" outlineLevel="1" x14ac:dyDescent="0.2">
      <c r="A66" s="218"/>
      <c r="B66" s="219"/>
      <c r="C66" s="250"/>
      <c r="D66" s="242"/>
      <c r="E66" s="242"/>
      <c r="F66" s="242"/>
      <c r="G66" s="242"/>
      <c r="H66" s="220"/>
      <c r="I66" s="220"/>
      <c r="J66" s="220"/>
      <c r="K66" s="220"/>
      <c r="L66" s="220"/>
      <c r="M66" s="220"/>
      <c r="N66" s="220"/>
      <c r="O66" s="220"/>
      <c r="P66" s="220"/>
      <c r="Q66" s="220"/>
      <c r="R66" s="220"/>
      <c r="S66" s="220"/>
      <c r="T66" s="220"/>
      <c r="U66" s="220"/>
      <c r="V66" s="220"/>
      <c r="W66" s="220"/>
      <c r="X66" s="220"/>
      <c r="Y66" s="211"/>
      <c r="Z66" s="211"/>
      <c r="AA66" s="211"/>
      <c r="AB66" s="211"/>
      <c r="AC66" s="211"/>
      <c r="AD66" s="211"/>
      <c r="AE66" s="211"/>
      <c r="AF66" s="211"/>
      <c r="AG66" s="211" t="s">
        <v>151</v>
      </c>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row>
    <row r="67" spans="1:60" ht="22.5" outlineLevel="1" x14ac:dyDescent="0.2">
      <c r="A67" s="233">
        <v>7</v>
      </c>
      <c r="B67" s="234" t="s">
        <v>440</v>
      </c>
      <c r="C67" s="247" t="s">
        <v>441</v>
      </c>
      <c r="D67" s="235" t="s">
        <v>245</v>
      </c>
      <c r="E67" s="236">
        <v>60</v>
      </c>
      <c r="F67" s="237">
        <v>256</v>
      </c>
      <c r="G67" s="238">
        <f>ROUND(E67*F67,2)</f>
        <v>15360</v>
      </c>
      <c r="H67" s="237">
        <v>0</v>
      </c>
      <c r="I67" s="238">
        <f>ROUND(E67*H67,2)</f>
        <v>0</v>
      </c>
      <c r="J67" s="237">
        <v>256</v>
      </c>
      <c r="K67" s="238">
        <f>ROUND(E67*J67,2)</f>
        <v>15360</v>
      </c>
      <c r="L67" s="238">
        <v>21</v>
      </c>
      <c r="M67" s="238">
        <f>G67*(1+L67/100)</f>
        <v>18585.599999999999</v>
      </c>
      <c r="N67" s="238">
        <v>0</v>
      </c>
      <c r="O67" s="238">
        <f>ROUND(E67*N67,2)</f>
        <v>0</v>
      </c>
      <c r="P67" s="238">
        <v>0</v>
      </c>
      <c r="Q67" s="238">
        <f>ROUND(E67*P67,2)</f>
        <v>0</v>
      </c>
      <c r="R67" s="238" t="s">
        <v>350</v>
      </c>
      <c r="S67" s="238" t="s">
        <v>143</v>
      </c>
      <c r="T67" s="239" t="s">
        <v>225</v>
      </c>
      <c r="U67" s="220">
        <v>0.65200000000000002</v>
      </c>
      <c r="V67" s="220">
        <f>ROUND(E67*U67,2)</f>
        <v>39.119999999999997</v>
      </c>
      <c r="W67" s="220"/>
      <c r="X67" s="220" t="s">
        <v>202</v>
      </c>
      <c r="Y67" s="211"/>
      <c r="Z67" s="211"/>
      <c r="AA67" s="211"/>
      <c r="AB67" s="211"/>
      <c r="AC67" s="211"/>
      <c r="AD67" s="211"/>
      <c r="AE67" s="211"/>
      <c r="AF67" s="211"/>
      <c r="AG67" s="211" t="s">
        <v>203</v>
      </c>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row>
    <row r="68" spans="1:60" outlineLevel="1" x14ac:dyDescent="0.2">
      <c r="A68" s="218"/>
      <c r="B68" s="219"/>
      <c r="C68" s="252" t="s">
        <v>424</v>
      </c>
      <c r="D68" s="224"/>
      <c r="E68" s="225"/>
      <c r="F68" s="220"/>
      <c r="G68" s="220"/>
      <c r="H68" s="220"/>
      <c r="I68" s="220"/>
      <c r="J68" s="220"/>
      <c r="K68" s="220"/>
      <c r="L68" s="220"/>
      <c r="M68" s="220"/>
      <c r="N68" s="220"/>
      <c r="O68" s="220"/>
      <c r="P68" s="220"/>
      <c r="Q68" s="220"/>
      <c r="R68" s="220"/>
      <c r="S68" s="220"/>
      <c r="T68" s="220"/>
      <c r="U68" s="220"/>
      <c r="V68" s="220"/>
      <c r="W68" s="220"/>
      <c r="X68" s="220"/>
      <c r="Y68" s="211"/>
      <c r="Z68" s="211"/>
      <c r="AA68" s="211"/>
      <c r="AB68" s="211"/>
      <c r="AC68" s="211"/>
      <c r="AD68" s="211"/>
      <c r="AE68" s="211"/>
      <c r="AF68" s="211"/>
      <c r="AG68" s="211" t="s">
        <v>176</v>
      </c>
      <c r="AH68" s="211">
        <v>0</v>
      </c>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row>
    <row r="69" spans="1:60" outlineLevel="1" x14ac:dyDescent="0.2">
      <c r="A69" s="218"/>
      <c r="B69" s="219"/>
      <c r="C69" s="252" t="s">
        <v>425</v>
      </c>
      <c r="D69" s="224"/>
      <c r="E69" s="225"/>
      <c r="F69" s="220"/>
      <c r="G69" s="220"/>
      <c r="H69" s="220"/>
      <c r="I69" s="220"/>
      <c r="J69" s="220"/>
      <c r="K69" s="220"/>
      <c r="L69" s="220"/>
      <c r="M69" s="220"/>
      <c r="N69" s="220"/>
      <c r="O69" s="220"/>
      <c r="P69" s="220"/>
      <c r="Q69" s="220"/>
      <c r="R69" s="220"/>
      <c r="S69" s="220"/>
      <c r="T69" s="220"/>
      <c r="U69" s="220"/>
      <c r="V69" s="220"/>
      <c r="W69" s="220"/>
      <c r="X69" s="220"/>
      <c r="Y69" s="211"/>
      <c r="Z69" s="211"/>
      <c r="AA69" s="211"/>
      <c r="AB69" s="211"/>
      <c r="AC69" s="211"/>
      <c r="AD69" s="211"/>
      <c r="AE69" s="211"/>
      <c r="AF69" s="211"/>
      <c r="AG69" s="211" t="s">
        <v>176</v>
      </c>
      <c r="AH69" s="211">
        <v>0</v>
      </c>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row>
    <row r="70" spans="1:60" outlineLevel="1" x14ac:dyDescent="0.2">
      <c r="A70" s="218"/>
      <c r="B70" s="219"/>
      <c r="C70" s="252" t="s">
        <v>426</v>
      </c>
      <c r="D70" s="224"/>
      <c r="E70" s="225"/>
      <c r="F70" s="220"/>
      <c r="G70" s="220"/>
      <c r="H70" s="220"/>
      <c r="I70" s="220"/>
      <c r="J70" s="220"/>
      <c r="K70" s="220"/>
      <c r="L70" s="220"/>
      <c r="M70" s="220"/>
      <c r="N70" s="220"/>
      <c r="O70" s="220"/>
      <c r="P70" s="220"/>
      <c r="Q70" s="220"/>
      <c r="R70" s="220"/>
      <c r="S70" s="220"/>
      <c r="T70" s="220"/>
      <c r="U70" s="220"/>
      <c r="V70" s="220"/>
      <c r="W70" s="220"/>
      <c r="X70" s="220"/>
      <c r="Y70" s="211"/>
      <c r="Z70" s="211"/>
      <c r="AA70" s="211"/>
      <c r="AB70" s="211"/>
      <c r="AC70" s="211"/>
      <c r="AD70" s="211"/>
      <c r="AE70" s="211"/>
      <c r="AF70" s="211"/>
      <c r="AG70" s="211" t="s">
        <v>176</v>
      </c>
      <c r="AH70" s="211">
        <v>0</v>
      </c>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row>
    <row r="71" spans="1:60" outlineLevel="1" x14ac:dyDescent="0.2">
      <c r="A71" s="218"/>
      <c r="B71" s="219"/>
      <c r="C71" s="252" t="s">
        <v>427</v>
      </c>
      <c r="D71" s="224"/>
      <c r="E71" s="225">
        <v>60</v>
      </c>
      <c r="F71" s="220"/>
      <c r="G71" s="220"/>
      <c r="H71" s="220"/>
      <c r="I71" s="220"/>
      <c r="J71" s="220"/>
      <c r="K71" s="220"/>
      <c r="L71" s="220"/>
      <c r="M71" s="220"/>
      <c r="N71" s="220"/>
      <c r="O71" s="220"/>
      <c r="P71" s="220"/>
      <c r="Q71" s="220"/>
      <c r="R71" s="220"/>
      <c r="S71" s="220"/>
      <c r="T71" s="220"/>
      <c r="U71" s="220"/>
      <c r="V71" s="220"/>
      <c r="W71" s="220"/>
      <c r="X71" s="220"/>
      <c r="Y71" s="211"/>
      <c r="Z71" s="211"/>
      <c r="AA71" s="211"/>
      <c r="AB71" s="211"/>
      <c r="AC71" s="211"/>
      <c r="AD71" s="211"/>
      <c r="AE71" s="211"/>
      <c r="AF71" s="211"/>
      <c r="AG71" s="211" t="s">
        <v>176</v>
      </c>
      <c r="AH71" s="211">
        <v>0</v>
      </c>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row>
    <row r="72" spans="1:60" outlineLevel="1" x14ac:dyDescent="0.2">
      <c r="A72" s="218"/>
      <c r="B72" s="219"/>
      <c r="C72" s="250"/>
      <c r="D72" s="242"/>
      <c r="E72" s="242"/>
      <c r="F72" s="242"/>
      <c r="G72" s="242"/>
      <c r="H72" s="220"/>
      <c r="I72" s="220"/>
      <c r="J72" s="220"/>
      <c r="K72" s="220"/>
      <c r="L72" s="220"/>
      <c r="M72" s="220"/>
      <c r="N72" s="220"/>
      <c r="O72" s="220"/>
      <c r="P72" s="220"/>
      <c r="Q72" s="220"/>
      <c r="R72" s="220"/>
      <c r="S72" s="220"/>
      <c r="T72" s="220"/>
      <c r="U72" s="220"/>
      <c r="V72" s="220"/>
      <c r="W72" s="220"/>
      <c r="X72" s="220"/>
      <c r="Y72" s="211"/>
      <c r="Z72" s="211"/>
      <c r="AA72" s="211"/>
      <c r="AB72" s="211"/>
      <c r="AC72" s="211"/>
      <c r="AD72" s="211"/>
      <c r="AE72" s="211"/>
      <c r="AF72" s="211"/>
      <c r="AG72" s="211" t="s">
        <v>151</v>
      </c>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row>
    <row r="73" spans="1:60" ht="22.5" outlineLevel="1" x14ac:dyDescent="0.2">
      <c r="A73" s="233">
        <v>8</v>
      </c>
      <c r="B73" s="234" t="s">
        <v>442</v>
      </c>
      <c r="C73" s="247" t="s">
        <v>443</v>
      </c>
      <c r="D73" s="235" t="s">
        <v>245</v>
      </c>
      <c r="E73" s="236">
        <v>48</v>
      </c>
      <c r="F73" s="237">
        <v>121</v>
      </c>
      <c r="G73" s="238">
        <f>ROUND(E73*F73,2)</f>
        <v>5808</v>
      </c>
      <c r="H73" s="237">
        <v>0</v>
      </c>
      <c r="I73" s="238">
        <f>ROUND(E73*H73,2)</f>
        <v>0</v>
      </c>
      <c r="J73" s="237">
        <v>121</v>
      </c>
      <c r="K73" s="238">
        <f>ROUND(E73*J73,2)</f>
        <v>5808</v>
      </c>
      <c r="L73" s="238">
        <v>21</v>
      </c>
      <c r="M73" s="238">
        <f>G73*(1+L73/100)</f>
        <v>7027.6799999999994</v>
      </c>
      <c r="N73" s="238">
        <v>0</v>
      </c>
      <c r="O73" s="238">
        <f>ROUND(E73*N73,2)</f>
        <v>0</v>
      </c>
      <c r="P73" s="238">
        <v>0</v>
      </c>
      <c r="Q73" s="238">
        <f>ROUND(E73*P73,2)</f>
        <v>0</v>
      </c>
      <c r="R73" s="238" t="s">
        <v>350</v>
      </c>
      <c r="S73" s="238" t="s">
        <v>143</v>
      </c>
      <c r="T73" s="239" t="s">
        <v>225</v>
      </c>
      <c r="U73" s="220">
        <v>0.20200000000000001</v>
      </c>
      <c r="V73" s="220">
        <f>ROUND(E73*U73,2)</f>
        <v>9.6999999999999993</v>
      </c>
      <c r="W73" s="220"/>
      <c r="X73" s="220" t="s">
        <v>202</v>
      </c>
      <c r="Y73" s="211"/>
      <c r="Z73" s="211"/>
      <c r="AA73" s="211"/>
      <c r="AB73" s="211"/>
      <c r="AC73" s="211"/>
      <c r="AD73" s="211"/>
      <c r="AE73" s="211"/>
      <c r="AF73" s="211"/>
      <c r="AG73" s="211" t="s">
        <v>203</v>
      </c>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row>
    <row r="74" spans="1:60" outlineLevel="1" x14ac:dyDescent="0.2">
      <c r="A74" s="218"/>
      <c r="B74" s="219"/>
      <c r="C74" s="259" t="s">
        <v>444</v>
      </c>
      <c r="D74" s="258"/>
      <c r="E74" s="258"/>
      <c r="F74" s="258"/>
      <c r="G74" s="258"/>
      <c r="H74" s="220"/>
      <c r="I74" s="220"/>
      <c r="J74" s="220"/>
      <c r="K74" s="220"/>
      <c r="L74" s="220"/>
      <c r="M74" s="220"/>
      <c r="N74" s="220"/>
      <c r="O74" s="220"/>
      <c r="P74" s="220"/>
      <c r="Q74" s="220"/>
      <c r="R74" s="220"/>
      <c r="S74" s="220"/>
      <c r="T74" s="220"/>
      <c r="U74" s="220"/>
      <c r="V74" s="220"/>
      <c r="W74" s="220"/>
      <c r="X74" s="220"/>
      <c r="Y74" s="211"/>
      <c r="Z74" s="211"/>
      <c r="AA74" s="211"/>
      <c r="AB74" s="211"/>
      <c r="AC74" s="211"/>
      <c r="AD74" s="211"/>
      <c r="AE74" s="211"/>
      <c r="AF74" s="211"/>
      <c r="AG74" s="211" t="s">
        <v>227</v>
      </c>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row>
    <row r="75" spans="1:60" outlineLevel="1" x14ac:dyDescent="0.2">
      <c r="A75" s="218"/>
      <c r="B75" s="219"/>
      <c r="C75" s="249" t="s">
        <v>445</v>
      </c>
      <c r="D75" s="241"/>
      <c r="E75" s="241"/>
      <c r="F75" s="241"/>
      <c r="G75" s="241"/>
      <c r="H75" s="220"/>
      <c r="I75" s="220"/>
      <c r="J75" s="220"/>
      <c r="K75" s="220"/>
      <c r="L75" s="220"/>
      <c r="M75" s="220"/>
      <c r="N75" s="220"/>
      <c r="O75" s="220"/>
      <c r="P75" s="220"/>
      <c r="Q75" s="220"/>
      <c r="R75" s="220"/>
      <c r="S75" s="220"/>
      <c r="T75" s="220"/>
      <c r="U75" s="220"/>
      <c r="V75" s="220"/>
      <c r="W75" s="220"/>
      <c r="X75" s="220"/>
      <c r="Y75" s="211"/>
      <c r="Z75" s="211"/>
      <c r="AA75" s="211"/>
      <c r="AB75" s="211"/>
      <c r="AC75" s="211"/>
      <c r="AD75" s="211"/>
      <c r="AE75" s="211"/>
      <c r="AF75" s="211"/>
      <c r="AG75" s="211" t="s">
        <v>148</v>
      </c>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row>
    <row r="76" spans="1:60" outlineLevel="1" x14ac:dyDescent="0.2">
      <c r="A76" s="218"/>
      <c r="B76" s="219"/>
      <c r="C76" s="252" t="s">
        <v>424</v>
      </c>
      <c r="D76" s="224"/>
      <c r="E76" s="225"/>
      <c r="F76" s="220"/>
      <c r="G76" s="220"/>
      <c r="H76" s="220"/>
      <c r="I76" s="220"/>
      <c r="J76" s="220"/>
      <c r="K76" s="220"/>
      <c r="L76" s="220"/>
      <c r="M76" s="220"/>
      <c r="N76" s="220"/>
      <c r="O76" s="220"/>
      <c r="P76" s="220"/>
      <c r="Q76" s="220"/>
      <c r="R76" s="220"/>
      <c r="S76" s="220"/>
      <c r="T76" s="220"/>
      <c r="U76" s="220"/>
      <c r="V76" s="220"/>
      <c r="W76" s="220"/>
      <c r="X76" s="220"/>
      <c r="Y76" s="211"/>
      <c r="Z76" s="211"/>
      <c r="AA76" s="211"/>
      <c r="AB76" s="211"/>
      <c r="AC76" s="211"/>
      <c r="AD76" s="211"/>
      <c r="AE76" s="211"/>
      <c r="AF76" s="211"/>
      <c r="AG76" s="211" t="s">
        <v>176</v>
      </c>
      <c r="AH76" s="211">
        <v>0</v>
      </c>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row>
    <row r="77" spans="1:60" outlineLevel="1" x14ac:dyDescent="0.2">
      <c r="A77" s="218"/>
      <c r="B77" s="219"/>
      <c r="C77" s="252" t="s">
        <v>425</v>
      </c>
      <c r="D77" s="224"/>
      <c r="E77" s="225"/>
      <c r="F77" s="220"/>
      <c r="G77" s="220"/>
      <c r="H77" s="220"/>
      <c r="I77" s="220"/>
      <c r="J77" s="220"/>
      <c r="K77" s="220"/>
      <c r="L77" s="220"/>
      <c r="M77" s="220"/>
      <c r="N77" s="220"/>
      <c r="O77" s="220"/>
      <c r="P77" s="220"/>
      <c r="Q77" s="220"/>
      <c r="R77" s="220"/>
      <c r="S77" s="220"/>
      <c r="T77" s="220"/>
      <c r="U77" s="220"/>
      <c r="V77" s="220"/>
      <c r="W77" s="220"/>
      <c r="X77" s="220"/>
      <c r="Y77" s="211"/>
      <c r="Z77" s="211"/>
      <c r="AA77" s="211"/>
      <c r="AB77" s="211"/>
      <c r="AC77" s="211"/>
      <c r="AD77" s="211"/>
      <c r="AE77" s="211"/>
      <c r="AF77" s="211"/>
      <c r="AG77" s="211" t="s">
        <v>176</v>
      </c>
      <c r="AH77" s="211">
        <v>0</v>
      </c>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row>
    <row r="78" spans="1:60" outlineLevel="1" x14ac:dyDescent="0.2">
      <c r="A78" s="218"/>
      <c r="B78" s="219"/>
      <c r="C78" s="252" t="s">
        <v>426</v>
      </c>
      <c r="D78" s="224"/>
      <c r="E78" s="225"/>
      <c r="F78" s="220"/>
      <c r="G78" s="220"/>
      <c r="H78" s="220"/>
      <c r="I78" s="220"/>
      <c r="J78" s="220"/>
      <c r="K78" s="220"/>
      <c r="L78" s="220"/>
      <c r="M78" s="220"/>
      <c r="N78" s="220"/>
      <c r="O78" s="220"/>
      <c r="P78" s="220"/>
      <c r="Q78" s="220"/>
      <c r="R78" s="220"/>
      <c r="S78" s="220"/>
      <c r="T78" s="220"/>
      <c r="U78" s="220"/>
      <c r="V78" s="220"/>
      <c r="W78" s="220"/>
      <c r="X78" s="220"/>
      <c r="Y78" s="211"/>
      <c r="Z78" s="211"/>
      <c r="AA78" s="211"/>
      <c r="AB78" s="211"/>
      <c r="AC78" s="211"/>
      <c r="AD78" s="211"/>
      <c r="AE78" s="211"/>
      <c r="AF78" s="211"/>
      <c r="AG78" s="211" t="s">
        <v>176</v>
      </c>
      <c r="AH78" s="211">
        <v>0</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row>
    <row r="79" spans="1:60" outlineLevel="1" x14ac:dyDescent="0.2">
      <c r="A79" s="218"/>
      <c r="B79" s="219"/>
      <c r="C79" s="252" t="s">
        <v>427</v>
      </c>
      <c r="D79" s="224"/>
      <c r="E79" s="225">
        <v>60</v>
      </c>
      <c r="F79" s="220"/>
      <c r="G79" s="220"/>
      <c r="H79" s="220"/>
      <c r="I79" s="220"/>
      <c r="J79" s="220"/>
      <c r="K79" s="220"/>
      <c r="L79" s="220"/>
      <c r="M79" s="220"/>
      <c r="N79" s="220"/>
      <c r="O79" s="220"/>
      <c r="P79" s="220"/>
      <c r="Q79" s="220"/>
      <c r="R79" s="220"/>
      <c r="S79" s="220"/>
      <c r="T79" s="220"/>
      <c r="U79" s="220"/>
      <c r="V79" s="220"/>
      <c r="W79" s="220"/>
      <c r="X79" s="220"/>
      <c r="Y79" s="211"/>
      <c r="Z79" s="211"/>
      <c r="AA79" s="211"/>
      <c r="AB79" s="211"/>
      <c r="AC79" s="211"/>
      <c r="AD79" s="211"/>
      <c r="AE79" s="211"/>
      <c r="AF79" s="211"/>
      <c r="AG79" s="211" t="s">
        <v>176</v>
      </c>
      <c r="AH79" s="211">
        <v>0</v>
      </c>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row>
    <row r="80" spans="1:60" outlineLevel="1" x14ac:dyDescent="0.2">
      <c r="A80" s="218"/>
      <c r="B80" s="219"/>
      <c r="C80" s="252" t="s">
        <v>428</v>
      </c>
      <c r="D80" s="224"/>
      <c r="E80" s="225"/>
      <c r="F80" s="220"/>
      <c r="G80" s="220"/>
      <c r="H80" s="220"/>
      <c r="I80" s="220"/>
      <c r="J80" s="220"/>
      <c r="K80" s="220"/>
      <c r="L80" s="220"/>
      <c r="M80" s="220"/>
      <c r="N80" s="220"/>
      <c r="O80" s="220"/>
      <c r="P80" s="220"/>
      <c r="Q80" s="220"/>
      <c r="R80" s="220"/>
      <c r="S80" s="220"/>
      <c r="T80" s="220"/>
      <c r="U80" s="220"/>
      <c r="V80" s="220"/>
      <c r="W80" s="220"/>
      <c r="X80" s="220"/>
      <c r="Y80" s="211"/>
      <c r="Z80" s="211"/>
      <c r="AA80" s="211"/>
      <c r="AB80" s="211"/>
      <c r="AC80" s="211"/>
      <c r="AD80" s="211"/>
      <c r="AE80" s="211"/>
      <c r="AF80" s="211"/>
      <c r="AG80" s="211" t="s">
        <v>176</v>
      </c>
      <c r="AH80" s="211">
        <v>0</v>
      </c>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row>
    <row r="81" spans="1:60" outlineLevel="1" x14ac:dyDescent="0.2">
      <c r="A81" s="218"/>
      <c r="B81" s="219"/>
      <c r="C81" s="252" t="s">
        <v>429</v>
      </c>
      <c r="D81" s="224"/>
      <c r="E81" s="225">
        <v>-12</v>
      </c>
      <c r="F81" s="220"/>
      <c r="G81" s="220"/>
      <c r="H81" s="220"/>
      <c r="I81" s="220"/>
      <c r="J81" s="220"/>
      <c r="K81" s="220"/>
      <c r="L81" s="220"/>
      <c r="M81" s="220"/>
      <c r="N81" s="220"/>
      <c r="O81" s="220"/>
      <c r="P81" s="220"/>
      <c r="Q81" s="220"/>
      <c r="R81" s="220"/>
      <c r="S81" s="220"/>
      <c r="T81" s="220"/>
      <c r="U81" s="220"/>
      <c r="V81" s="220"/>
      <c r="W81" s="220"/>
      <c r="X81" s="220"/>
      <c r="Y81" s="211"/>
      <c r="Z81" s="211"/>
      <c r="AA81" s="211"/>
      <c r="AB81" s="211"/>
      <c r="AC81" s="211"/>
      <c r="AD81" s="211"/>
      <c r="AE81" s="211"/>
      <c r="AF81" s="211"/>
      <c r="AG81" s="211" t="s">
        <v>176</v>
      </c>
      <c r="AH81" s="211">
        <v>0</v>
      </c>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row>
    <row r="82" spans="1:60" outlineLevel="1" x14ac:dyDescent="0.2">
      <c r="A82" s="218"/>
      <c r="B82" s="219"/>
      <c r="C82" s="250"/>
      <c r="D82" s="242"/>
      <c r="E82" s="242"/>
      <c r="F82" s="242"/>
      <c r="G82" s="242"/>
      <c r="H82" s="220"/>
      <c r="I82" s="220"/>
      <c r="J82" s="220"/>
      <c r="K82" s="220"/>
      <c r="L82" s="220"/>
      <c r="M82" s="220"/>
      <c r="N82" s="220"/>
      <c r="O82" s="220"/>
      <c r="P82" s="220"/>
      <c r="Q82" s="220"/>
      <c r="R82" s="220"/>
      <c r="S82" s="220"/>
      <c r="T82" s="220"/>
      <c r="U82" s="220"/>
      <c r="V82" s="220"/>
      <c r="W82" s="220"/>
      <c r="X82" s="220"/>
      <c r="Y82" s="211"/>
      <c r="Z82" s="211"/>
      <c r="AA82" s="211"/>
      <c r="AB82" s="211"/>
      <c r="AC82" s="211"/>
      <c r="AD82" s="211"/>
      <c r="AE82" s="211"/>
      <c r="AF82" s="211"/>
      <c r="AG82" s="211" t="s">
        <v>151</v>
      </c>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row>
    <row r="83" spans="1:60" ht="22.5" outlineLevel="1" x14ac:dyDescent="0.2">
      <c r="A83" s="233">
        <v>9</v>
      </c>
      <c r="B83" s="234" t="s">
        <v>446</v>
      </c>
      <c r="C83" s="247" t="s">
        <v>447</v>
      </c>
      <c r="D83" s="235" t="s">
        <v>245</v>
      </c>
      <c r="E83" s="236">
        <v>12</v>
      </c>
      <c r="F83" s="237">
        <v>469.5</v>
      </c>
      <c r="G83" s="238">
        <f>ROUND(E83*F83,2)</f>
        <v>5634</v>
      </c>
      <c r="H83" s="237">
        <v>0</v>
      </c>
      <c r="I83" s="238">
        <f>ROUND(E83*H83,2)</f>
        <v>0</v>
      </c>
      <c r="J83" s="237">
        <v>469.5</v>
      </c>
      <c r="K83" s="238">
        <f>ROUND(E83*J83,2)</f>
        <v>5634</v>
      </c>
      <c r="L83" s="238">
        <v>21</v>
      </c>
      <c r="M83" s="238">
        <f>G83*(1+L83/100)</f>
        <v>6817.1399999999994</v>
      </c>
      <c r="N83" s="238">
        <v>0</v>
      </c>
      <c r="O83" s="238">
        <f>ROUND(E83*N83,2)</f>
        <v>0</v>
      </c>
      <c r="P83" s="238">
        <v>0</v>
      </c>
      <c r="Q83" s="238">
        <f>ROUND(E83*P83,2)</f>
        <v>0</v>
      </c>
      <c r="R83" s="238" t="s">
        <v>350</v>
      </c>
      <c r="S83" s="238" t="s">
        <v>143</v>
      </c>
      <c r="T83" s="239" t="s">
        <v>225</v>
      </c>
      <c r="U83" s="220">
        <v>1.1499999999999999</v>
      </c>
      <c r="V83" s="220">
        <f>ROUND(E83*U83,2)</f>
        <v>13.8</v>
      </c>
      <c r="W83" s="220"/>
      <c r="X83" s="220" t="s">
        <v>202</v>
      </c>
      <c r="Y83" s="211"/>
      <c r="Z83" s="211"/>
      <c r="AA83" s="211"/>
      <c r="AB83" s="211"/>
      <c r="AC83" s="211"/>
      <c r="AD83" s="211"/>
      <c r="AE83" s="211"/>
      <c r="AF83" s="211"/>
      <c r="AG83" s="211" t="s">
        <v>203</v>
      </c>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row>
    <row r="84" spans="1:60" outlineLevel="1" x14ac:dyDescent="0.2">
      <c r="A84" s="218"/>
      <c r="B84" s="219"/>
      <c r="C84" s="259" t="s">
        <v>444</v>
      </c>
      <c r="D84" s="258"/>
      <c r="E84" s="258"/>
      <c r="F84" s="258"/>
      <c r="G84" s="258"/>
      <c r="H84" s="220"/>
      <c r="I84" s="220"/>
      <c r="J84" s="220"/>
      <c r="K84" s="220"/>
      <c r="L84" s="220"/>
      <c r="M84" s="220"/>
      <c r="N84" s="220"/>
      <c r="O84" s="220"/>
      <c r="P84" s="220"/>
      <c r="Q84" s="220"/>
      <c r="R84" s="220"/>
      <c r="S84" s="220"/>
      <c r="T84" s="220"/>
      <c r="U84" s="220"/>
      <c r="V84" s="220"/>
      <c r="W84" s="220"/>
      <c r="X84" s="220"/>
      <c r="Y84" s="211"/>
      <c r="Z84" s="211"/>
      <c r="AA84" s="211"/>
      <c r="AB84" s="211"/>
      <c r="AC84" s="211"/>
      <c r="AD84" s="211"/>
      <c r="AE84" s="211"/>
      <c r="AF84" s="211"/>
      <c r="AG84" s="211" t="s">
        <v>227</v>
      </c>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row>
    <row r="85" spans="1:60" outlineLevel="1" x14ac:dyDescent="0.2">
      <c r="A85" s="218"/>
      <c r="B85" s="219"/>
      <c r="C85" s="252" t="s">
        <v>424</v>
      </c>
      <c r="D85" s="224"/>
      <c r="E85" s="225"/>
      <c r="F85" s="220"/>
      <c r="G85" s="220"/>
      <c r="H85" s="220"/>
      <c r="I85" s="220"/>
      <c r="J85" s="220"/>
      <c r="K85" s="220"/>
      <c r="L85" s="220"/>
      <c r="M85" s="220"/>
      <c r="N85" s="220"/>
      <c r="O85" s="220"/>
      <c r="P85" s="220"/>
      <c r="Q85" s="220"/>
      <c r="R85" s="220"/>
      <c r="S85" s="220"/>
      <c r="T85" s="220"/>
      <c r="U85" s="220"/>
      <c r="V85" s="220"/>
      <c r="W85" s="220"/>
      <c r="X85" s="220"/>
      <c r="Y85" s="211"/>
      <c r="Z85" s="211"/>
      <c r="AA85" s="211"/>
      <c r="AB85" s="211"/>
      <c r="AC85" s="211"/>
      <c r="AD85" s="211"/>
      <c r="AE85" s="211"/>
      <c r="AF85" s="211"/>
      <c r="AG85" s="211" t="s">
        <v>176</v>
      </c>
      <c r="AH85" s="211">
        <v>0</v>
      </c>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row>
    <row r="86" spans="1:60" outlineLevel="1" x14ac:dyDescent="0.2">
      <c r="A86" s="218"/>
      <c r="B86" s="219"/>
      <c r="C86" s="252" t="s">
        <v>425</v>
      </c>
      <c r="D86" s="224"/>
      <c r="E86" s="225"/>
      <c r="F86" s="220"/>
      <c r="G86" s="220"/>
      <c r="H86" s="220"/>
      <c r="I86" s="220"/>
      <c r="J86" s="220"/>
      <c r="K86" s="220"/>
      <c r="L86" s="220"/>
      <c r="M86" s="220"/>
      <c r="N86" s="220"/>
      <c r="O86" s="220"/>
      <c r="P86" s="220"/>
      <c r="Q86" s="220"/>
      <c r="R86" s="220"/>
      <c r="S86" s="220"/>
      <c r="T86" s="220"/>
      <c r="U86" s="220"/>
      <c r="V86" s="220"/>
      <c r="W86" s="220"/>
      <c r="X86" s="220"/>
      <c r="Y86" s="211"/>
      <c r="Z86" s="211"/>
      <c r="AA86" s="211"/>
      <c r="AB86" s="211"/>
      <c r="AC86" s="211"/>
      <c r="AD86" s="211"/>
      <c r="AE86" s="211"/>
      <c r="AF86" s="211"/>
      <c r="AG86" s="211" t="s">
        <v>176</v>
      </c>
      <c r="AH86" s="211">
        <v>0</v>
      </c>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row>
    <row r="87" spans="1:60" outlineLevel="1" x14ac:dyDescent="0.2">
      <c r="A87" s="218"/>
      <c r="B87" s="219"/>
      <c r="C87" s="252" t="s">
        <v>426</v>
      </c>
      <c r="D87" s="224"/>
      <c r="E87" s="225"/>
      <c r="F87" s="220"/>
      <c r="G87" s="220"/>
      <c r="H87" s="220"/>
      <c r="I87" s="220"/>
      <c r="J87" s="220"/>
      <c r="K87" s="220"/>
      <c r="L87" s="220"/>
      <c r="M87" s="220"/>
      <c r="N87" s="220"/>
      <c r="O87" s="220"/>
      <c r="P87" s="220"/>
      <c r="Q87" s="220"/>
      <c r="R87" s="220"/>
      <c r="S87" s="220"/>
      <c r="T87" s="220"/>
      <c r="U87" s="220"/>
      <c r="V87" s="220"/>
      <c r="W87" s="220"/>
      <c r="X87" s="220"/>
      <c r="Y87" s="211"/>
      <c r="Z87" s="211"/>
      <c r="AA87" s="211"/>
      <c r="AB87" s="211"/>
      <c r="AC87" s="211"/>
      <c r="AD87" s="211"/>
      <c r="AE87" s="211"/>
      <c r="AF87" s="211"/>
      <c r="AG87" s="211" t="s">
        <v>176</v>
      </c>
      <c r="AH87" s="211">
        <v>0</v>
      </c>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row>
    <row r="88" spans="1:60" outlineLevel="1" x14ac:dyDescent="0.2">
      <c r="A88" s="218"/>
      <c r="B88" s="219"/>
      <c r="C88" s="252" t="s">
        <v>428</v>
      </c>
      <c r="D88" s="224"/>
      <c r="E88" s="225"/>
      <c r="F88" s="220"/>
      <c r="G88" s="220"/>
      <c r="H88" s="220"/>
      <c r="I88" s="220"/>
      <c r="J88" s="220"/>
      <c r="K88" s="220"/>
      <c r="L88" s="220"/>
      <c r="M88" s="220"/>
      <c r="N88" s="220"/>
      <c r="O88" s="220"/>
      <c r="P88" s="220"/>
      <c r="Q88" s="220"/>
      <c r="R88" s="220"/>
      <c r="S88" s="220"/>
      <c r="T88" s="220"/>
      <c r="U88" s="220"/>
      <c r="V88" s="220"/>
      <c r="W88" s="220"/>
      <c r="X88" s="220"/>
      <c r="Y88" s="211"/>
      <c r="Z88" s="211"/>
      <c r="AA88" s="211"/>
      <c r="AB88" s="211"/>
      <c r="AC88" s="211"/>
      <c r="AD88" s="211"/>
      <c r="AE88" s="211"/>
      <c r="AF88" s="211"/>
      <c r="AG88" s="211" t="s">
        <v>176</v>
      </c>
      <c r="AH88" s="211">
        <v>0</v>
      </c>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row>
    <row r="89" spans="1:60" outlineLevel="1" x14ac:dyDescent="0.2">
      <c r="A89" s="218"/>
      <c r="B89" s="219"/>
      <c r="C89" s="252" t="s">
        <v>430</v>
      </c>
      <c r="D89" s="224"/>
      <c r="E89" s="225">
        <v>12</v>
      </c>
      <c r="F89" s="220"/>
      <c r="G89" s="220"/>
      <c r="H89" s="220"/>
      <c r="I89" s="220"/>
      <c r="J89" s="220"/>
      <c r="K89" s="220"/>
      <c r="L89" s="220"/>
      <c r="M89" s="220"/>
      <c r="N89" s="220"/>
      <c r="O89" s="220"/>
      <c r="P89" s="220"/>
      <c r="Q89" s="220"/>
      <c r="R89" s="220"/>
      <c r="S89" s="220"/>
      <c r="T89" s="220"/>
      <c r="U89" s="220"/>
      <c r="V89" s="220"/>
      <c r="W89" s="220"/>
      <c r="X89" s="220"/>
      <c r="Y89" s="211"/>
      <c r="Z89" s="211"/>
      <c r="AA89" s="211"/>
      <c r="AB89" s="211"/>
      <c r="AC89" s="211"/>
      <c r="AD89" s="211"/>
      <c r="AE89" s="211"/>
      <c r="AF89" s="211"/>
      <c r="AG89" s="211" t="s">
        <v>176</v>
      </c>
      <c r="AH89" s="211">
        <v>0</v>
      </c>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row>
    <row r="90" spans="1:60" outlineLevel="1" x14ac:dyDescent="0.2">
      <c r="A90" s="218"/>
      <c r="B90" s="219"/>
      <c r="C90" s="250"/>
      <c r="D90" s="242"/>
      <c r="E90" s="242"/>
      <c r="F90" s="242"/>
      <c r="G90" s="242"/>
      <c r="H90" s="220"/>
      <c r="I90" s="220"/>
      <c r="J90" s="220"/>
      <c r="K90" s="220"/>
      <c r="L90" s="220"/>
      <c r="M90" s="220"/>
      <c r="N90" s="220"/>
      <c r="O90" s="220"/>
      <c r="P90" s="220"/>
      <c r="Q90" s="220"/>
      <c r="R90" s="220"/>
      <c r="S90" s="220"/>
      <c r="T90" s="220"/>
      <c r="U90" s="220"/>
      <c r="V90" s="220"/>
      <c r="W90" s="220"/>
      <c r="X90" s="220"/>
      <c r="Y90" s="211"/>
      <c r="Z90" s="211"/>
      <c r="AA90" s="211"/>
      <c r="AB90" s="211"/>
      <c r="AC90" s="211"/>
      <c r="AD90" s="211"/>
      <c r="AE90" s="211"/>
      <c r="AF90" s="211"/>
      <c r="AG90" s="211" t="s">
        <v>151</v>
      </c>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row>
    <row r="91" spans="1:60" ht="22.5" outlineLevel="1" x14ac:dyDescent="0.2">
      <c r="A91" s="233">
        <v>10</v>
      </c>
      <c r="B91" s="234" t="s">
        <v>221</v>
      </c>
      <c r="C91" s="247" t="s">
        <v>222</v>
      </c>
      <c r="D91" s="235" t="s">
        <v>223</v>
      </c>
      <c r="E91" s="236">
        <v>1631.7</v>
      </c>
      <c r="F91" s="237">
        <v>32.200000000000003</v>
      </c>
      <c r="G91" s="238">
        <f>ROUND(E91*F91,2)</f>
        <v>52540.74</v>
      </c>
      <c r="H91" s="237">
        <v>0</v>
      </c>
      <c r="I91" s="238">
        <f>ROUND(E91*H91,2)</f>
        <v>0</v>
      </c>
      <c r="J91" s="237">
        <v>32.200000000000003</v>
      </c>
      <c r="K91" s="238">
        <f>ROUND(E91*J91,2)</f>
        <v>52540.74</v>
      </c>
      <c r="L91" s="238">
        <v>21</v>
      </c>
      <c r="M91" s="238">
        <f>G91*(1+L91/100)</f>
        <v>63574.295399999995</v>
      </c>
      <c r="N91" s="238">
        <v>0</v>
      </c>
      <c r="O91" s="238">
        <f>ROUND(E91*N91,2)</f>
        <v>0</v>
      </c>
      <c r="P91" s="238">
        <v>0</v>
      </c>
      <c r="Q91" s="238">
        <f>ROUND(E91*P91,2)</f>
        <v>0</v>
      </c>
      <c r="R91" s="238" t="s">
        <v>224</v>
      </c>
      <c r="S91" s="238" t="s">
        <v>143</v>
      </c>
      <c r="T91" s="239" t="s">
        <v>225</v>
      </c>
      <c r="U91" s="220">
        <v>0.09</v>
      </c>
      <c r="V91" s="220">
        <f>ROUND(E91*U91,2)</f>
        <v>146.85</v>
      </c>
      <c r="W91" s="220"/>
      <c r="X91" s="220" t="s">
        <v>202</v>
      </c>
      <c r="Y91" s="211"/>
      <c r="Z91" s="211"/>
      <c r="AA91" s="211"/>
      <c r="AB91" s="211"/>
      <c r="AC91" s="211"/>
      <c r="AD91" s="211"/>
      <c r="AE91" s="211"/>
      <c r="AF91" s="211"/>
      <c r="AG91" s="211" t="s">
        <v>203</v>
      </c>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row>
    <row r="92" spans="1:60" outlineLevel="1" x14ac:dyDescent="0.2">
      <c r="A92" s="218"/>
      <c r="B92" s="219"/>
      <c r="C92" s="259" t="s">
        <v>226</v>
      </c>
      <c r="D92" s="258"/>
      <c r="E92" s="258"/>
      <c r="F92" s="258"/>
      <c r="G92" s="258"/>
      <c r="H92" s="220"/>
      <c r="I92" s="220"/>
      <c r="J92" s="220"/>
      <c r="K92" s="220"/>
      <c r="L92" s="220"/>
      <c r="M92" s="220"/>
      <c r="N92" s="220"/>
      <c r="O92" s="220"/>
      <c r="P92" s="220"/>
      <c r="Q92" s="220"/>
      <c r="R92" s="220"/>
      <c r="S92" s="220"/>
      <c r="T92" s="220"/>
      <c r="U92" s="220"/>
      <c r="V92" s="220"/>
      <c r="W92" s="220"/>
      <c r="X92" s="220"/>
      <c r="Y92" s="211"/>
      <c r="Z92" s="211"/>
      <c r="AA92" s="211"/>
      <c r="AB92" s="211"/>
      <c r="AC92" s="211"/>
      <c r="AD92" s="211"/>
      <c r="AE92" s="211"/>
      <c r="AF92" s="211"/>
      <c r="AG92" s="211" t="s">
        <v>227</v>
      </c>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row>
    <row r="93" spans="1:60" outlineLevel="1" x14ac:dyDescent="0.2">
      <c r="A93" s="218"/>
      <c r="B93" s="219"/>
      <c r="C93" s="252" t="s">
        <v>228</v>
      </c>
      <c r="D93" s="224"/>
      <c r="E93" s="225"/>
      <c r="F93" s="220"/>
      <c r="G93" s="220"/>
      <c r="H93" s="220"/>
      <c r="I93" s="220"/>
      <c r="J93" s="220"/>
      <c r="K93" s="220"/>
      <c r="L93" s="220"/>
      <c r="M93" s="220"/>
      <c r="N93" s="220"/>
      <c r="O93" s="220"/>
      <c r="P93" s="220"/>
      <c r="Q93" s="220"/>
      <c r="R93" s="220"/>
      <c r="S93" s="220"/>
      <c r="T93" s="220"/>
      <c r="U93" s="220"/>
      <c r="V93" s="220"/>
      <c r="W93" s="220"/>
      <c r="X93" s="220"/>
      <c r="Y93" s="211"/>
      <c r="Z93" s="211"/>
      <c r="AA93" s="211"/>
      <c r="AB93" s="211"/>
      <c r="AC93" s="211"/>
      <c r="AD93" s="211"/>
      <c r="AE93" s="211"/>
      <c r="AF93" s="211"/>
      <c r="AG93" s="211" t="s">
        <v>176</v>
      </c>
      <c r="AH93" s="211">
        <v>0</v>
      </c>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row>
    <row r="94" spans="1:60" outlineLevel="1" x14ac:dyDescent="0.2">
      <c r="A94" s="218"/>
      <c r="B94" s="219"/>
      <c r="C94" s="252" t="s">
        <v>424</v>
      </c>
      <c r="D94" s="224"/>
      <c r="E94" s="225"/>
      <c r="F94" s="220"/>
      <c r="G94" s="220"/>
      <c r="H94" s="220"/>
      <c r="I94" s="220"/>
      <c r="J94" s="220"/>
      <c r="K94" s="220"/>
      <c r="L94" s="220"/>
      <c r="M94" s="220"/>
      <c r="N94" s="220"/>
      <c r="O94" s="220"/>
      <c r="P94" s="220"/>
      <c r="Q94" s="220"/>
      <c r="R94" s="220"/>
      <c r="S94" s="220"/>
      <c r="T94" s="220"/>
      <c r="U94" s="220"/>
      <c r="V94" s="220"/>
      <c r="W94" s="220"/>
      <c r="X94" s="220"/>
      <c r="Y94" s="211"/>
      <c r="Z94" s="211"/>
      <c r="AA94" s="211"/>
      <c r="AB94" s="211"/>
      <c r="AC94" s="211"/>
      <c r="AD94" s="211"/>
      <c r="AE94" s="211"/>
      <c r="AF94" s="211"/>
      <c r="AG94" s="211" t="s">
        <v>176</v>
      </c>
      <c r="AH94" s="211">
        <v>0</v>
      </c>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row>
    <row r="95" spans="1:60" outlineLevel="1" x14ac:dyDescent="0.2">
      <c r="A95" s="218"/>
      <c r="B95" s="219"/>
      <c r="C95" s="252" t="s">
        <v>448</v>
      </c>
      <c r="D95" s="224"/>
      <c r="E95" s="225"/>
      <c r="F95" s="220"/>
      <c r="G95" s="220"/>
      <c r="H95" s="220"/>
      <c r="I95" s="220"/>
      <c r="J95" s="220"/>
      <c r="K95" s="220"/>
      <c r="L95" s="220"/>
      <c r="M95" s="220"/>
      <c r="N95" s="220"/>
      <c r="O95" s="220"/>
      <c r="P95" s="220"/>
      <c r="Q95" s="220"/>
      <c r="R95" s="220"/>
      <c r="S95" s="220"/>
      <c r="T95" s="220"/>
      <c r="U95" s="220"/>
      <c r="V95" s="220"/>
      <c r="W95" s="220"/>
      <c r="X95" s="220"/>
      <c r="Y95" s="211"/>
      <c r="Z95" s="211"/>
      <c r="AA95" s="211"/>
      <c r="AB95" s="211"/>
      <c r="AC95" s="211"/>
      <c r="AD95" s="211"/>
      <c r="AE95" s="211"/>
      <c r="AF95" s="211"/>
      <c r="AG95" s="211" t="s">
        <v>176</v>
      </c>
      <c r="AH95" s="211">
        <v>0</v>
      </c>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row>
    <row r="96" spans="1:60" outlineLevel="1" x14ac:dyDescent="0.2">
      <c r="A96" s="218"/>
      <c r="B96" s="219"/>
      <c r="C96" s="252" t="s">
        <v>449</v>
      </c>
      <c r="D96" s="224"/>
      <c r="E96" s="225">
        <v>1631.7</v>
      </c>
      <c r="F96" s="220"/>
      <c r="G96" s="220"/>
      <c r="H96" s="220"/>
      <c r="I96" s="220"/>
      <c r="J96" s="220"/>
      <c r="K96" s="220"/>
      <c r="L96" s="220"/>
      <c r="M96" s="220"/>
      <c r="N96" s="220"/>
      <c r="O96" s="220"/>
      <c r="P96" s="220"/>
      <c r="Q96" s="220"/>
      <c r="R96" s="220"/>
      <c r="S96" s="220"/>
      <c r="T96" s="220"/>
      <c r="U96" s="220"/>
      <c r="V96" s="220"/>
      <c r="W96" s="220"/>
      <c r="X96" s="220"/>
      <c r="Y96" s="211"/>
      <c r="Z96" s="211"/>
      <c r="AA96" s="211"/>
      <c r="AB96" s="211"/>
      <c r="AC96" s="211"/>
      <c r="AD96" s="211"/>
      <c r="AE96" s="211"/>
      <c r="AF96" s="211"/>
      <c r="AG96" s="211" t="s">
        <v>176</v>
      </c>
      <c r="AH96" s="211">
        <v>0</v>
      </c>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row>
    <row r="97" spans="1:60" outlineLevel="1" x14ac:dyDescent="0.2">
      <c r="A97" s="218"/>
      <c r="B97" s="219"/>
      <c r="C97" s="250"/>
      <c r="D97" s="242"/>
      <c r="E97" s="242"/>
      <c r="F97" s="242"/>
      <c r="G97" s="242"/>
      <c r="H97" s="220"/>
      <c r="I97" s="220"/>
      <c r="J97" s="220"/>
      <c r="K97" s="220"/>
      <c r="L97" s="220"/>
      <c r="M97" s="220"/>
      <c r="N97" s="220"/>
      <c r="O97" s="220"/>
      <c r="P97" s="220"/>
      <c r="Q97" s="220"/>
      <c r="R97" s="220"/>
      <c r="S97" s="220"/>
      <c r="T97" s="220"/>
      <c r="U97" s="220"/>
      <c r="V97" s="220"/>
      <c r="W97" s="220"/>
      <c r="X97" s="220"/>
      <c r="Y97" s="211"/>
      <c r="Z97" s="211"/>
      <c r="AA97" s="211"/>
      <c r="AB97" s="211"/>
      <c r="AC97" s="211"/>
      <c r="AD97" s="211"/>
      <c r="AE97" s="211"/>
      <c r="AF97" s="211"/>
      <c r="AG97" s="211" t="s">
        <v>151</v>
      </c>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row>
    <row r="98" spans="1:60" x14ac:dyDescent="0.2">
      <c r="A98" s="227" t="s">
        <v>138</v>
      </c>
      <c r="B98" s="228" t="s">
        <v>88</v>
      </c>
      <c r="C98" s="246" t="s">
        <v>89</v>
      </c>
      <c r="D98" s="229"/>
      <c r="E98" s="230"/>
      <c r="F98" s="231"/>
      <c r="G98" s="231">
        <f>SUMIF(AG99:AG103,"&lt;&gt;NOR",G99:G103)</f>
        <v>4652</v>
      </c>
      <c r="H98" s="231"/>
      <c r="I98" s="231">
        <f>SUM(I99:I103)</f>
        <v>0</v>
      </c>
      <c r="J98" s="231"/>
      <c r="K98" s="231">
        <f>SUM(K99:K103)</f>
        <v>4652</v>
      </c>
      <c r="L98" s="231"/>
      <c r="M98" s="231">
        <f>SUM(M99:M103)</f>
        <v>5628.92</v>
      </c>
      <c r="N98" s="231"/>
      <c r="O98" s="231">
        <f>SUM(O99:O103)</f>
        <v>0.04</v>
      </c>
      <c r="P98" s="231"/>
      <c r="Q98" s="231">
        <f>SUM(Q99:Q103)</f>
        <v>0</v>
      </c>
      <c r="R98" s="231"/>
      <c r="S98" s="231"/>
      <c r="T98" s="232"/>
      <c r="U98" s="226"/>
      <c r="V98" s="226">
        <f>SUM(V99:V103)</f>
        <v>3.34</v>
      </c>
      <c r="W98" s="226"/>
      <c r="X98" s="226"/>
      <c r="AG98" t="s">
        <v>139</v>
      </c>
    </row>
    <row r="99" spans="1:60" outlineLevel="1" x14ac:dyDescent="0.2">
      <c r="A99" s="233">
        <v>11</v>
      </c>
      <c r="B99" s="234" t="s">
        <v>450</v>
      </c>
      <c r="C99" s="247" t="s">
        <v>451</v>
      </c>
      <c r="D99" s="235" t="s">
        <v>452</v>
      </c>
      <c r="E99" s="236">
        <v>4</v>
      </c>
      <c r="F99" s="237">
        <v>1163</v>
      </c>
      <c r="G99" s="238">
        <f>ROUND(E99*F99,2)</f>
        <v>4652</v>
      </c>
      <c r="H99" s="237">
        <v>0</v>
      </c>
      <c r="I99" s="238">
        <f>ROUND(E99*H99,2)</f>
        <v>0</v>
      </c>
      <c r="J99" s="237">
        <v>1163</v>
      </c>
      <c r="K99" s="238">
        <f>ROUND(E99*J99,2)</f>
        <v>4652</v>
      </c>
      <c r="L99" s="238">
        <v>21</v>
      </c>
      <c r="M99" s="238">
        <f>G99*(1+L99/100)</f>
        <v>5628.92</v>
      </c>
      <c r="N99" s="238">
        <v>9.8200000000000006E-3</v>
      </c>
      <c r="O99" s="238">
        <f>ROUND(E99*N99,2)</f>
        <v>0.04</v>
      </c>
      <c r="P99" s="238">
        <v>0</v>
      </c>
      <c r="Q99" s="238">
        <f>ROUND(E99*P99,2)</f>
        <v>0</v>
      </c>
      <c r="R99" s="238"/>
      <c r="S99" s="238" t="s">
        <v>154</v>
      </c>
      <c r="T99" s="239" t="s">
        <v>453</v>
      </c>
      <c r="U99" s="220">
        <v>0.83399999999999996</v>
      </c>
      <c r="V99" s="220">
        <f>ROUND(E99*U99,2)</f>
        <v>3.34</v>
      </c>
      <c r="W99" s="220"/>
      <c r="X99" s="220" t="s">
        <v>202</v>
      </c>
      <c r="Y99" s="211"/>
      <c r="Z99" s="211"/>
      <c r="AA99" s="211"/>
      <c r="AB99" s="211"/>
      <c r="AC99" s="211"/>
      <c r="AD99" s="211"/>
      <c r="AE99" s="211"/>
      <c r="AF99" s="211"/>
      <c r="AG99" s="211" t="s">
        <v>203</v>
      </c>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row>
    <row r="100" spans="1:60" outlineLevel="1" x14ac:dyDescent="0.2">
      <c r="A100" s="218"/>
      <c r="B100" s="219"/>
      <c r="C100" s="252" t="s">
        <v>424</v>
      </c>
      <c r="D100" s="224"/>
      <c r="E100" s="225"/>
      <c r="F100" s="220"/>
      <c r="G100" s="220"/>
      <c r="H100" s="220"/>
      <c r="I100" s="220"/>
      <c r="J100" s="220"/>
      <c r="K100" s="220"/>
      <c r="L100" s="220"/>
      <c r="M100" s="220"/>
      <c r="N100" s="220"/>
      <c r="O100" s="220"/>
      <c r="P100" s="220"/>
      <c r="Q100" s="220"/>
      <c r="R100" s="220"/>
      <c r="S100" s="220"/>
      <c r="T100" s="220"/>
      <c r="U100" s="220"/>
      <c r="V100" s="220"/>
      <c r="W100" s="220"/>
      <c r="X100" s="220"/>
      <c r="Y100" s="211"/>
      <c r="Z100" s="211"/>
      <c r="AA100" s="211"/>
      <c r="AB100" s="211"/>
      <c r="AC100" s="211"/>
      <c r="AD100" s="211"/>
      <c r="AE100" s="211"/>
      <c r="AF100" s="211"/>
      <c r="AG100" s="211" t="s">
        <v>176</v>
      </c>
      <c r="AH100" s="211">
        <v>0</v>
      </c>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row>
    <row r="101" spans="1:60" outlineLevel="1" x14ac:dyDescent="0.2">
      <c r="A101" s="218"/>
      <c r="B101" s="219"/>
      <c r="C101" s="252" t="s">
        <v>454</v>
      </c>
      <c r="D101" s="224"/>
      <c r="E101" s="225"/>
      <c r="F101" s="220"/>
      <c r="G101" s="220"/>
      <c r="H101" s="220"/>
      <c r="I101" s="220"/>
      <c r="J101" s="220"/>
      <c r="K101" s="220"/>
      <c r="L101" s="220"/>
      <c r="M101" s="220"/>
      <c r="N101" s="220"/>
      <c r="O101" s="220"/>
      <c r="P101" s="220"/>
      <c r="Q101" s="220"/>
      <c r="R101" s="220"/>
      <c r="S101" s="220"/>
      <c r="T101" s="220"/>
      <c r="U101" s="220"/>
      <c r="V101" s="220"/>
      <c r="W101" s="220"/>
      <c r="X101" s="220"/>
      <c r="Y101" s="211"/>
      <c r="Z101" s="211"/>
      <c r="AA101" s="211"/>
      <c r="AB101" s="211"/>
      <c r="AC101" s="211"/>
      <c r="AD101" s="211"/>
      <c r="AE101" s="211"/>
      <c r="AF101" s="211"/>
      <c r="AG101" s="211" t="s">
        <v>176</v>
      </c>
      <c r="AH101" s="211">
        <v>0</v>
      </c>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row>
    <row r="102" spans="1:60" outlineLevel="1" x14ac:dyDescent="0.2">
      <c r="A102" s="218"/>
      <c r="B102" s="219"/>
      <c r="C102" s="252" t="s">
        <v>455</v>
      </c>
      <c r="D102" s="224"/>
      <c r="E102" s="225">
        <v>4</v>
      </c>
      <c r="F102" s="220"/>
      <c r="G102" s="220"/>
      <c r="H102" s="220"/>
      <c r="I102" s="220"/>
      <c r="J102" s="220"/>
      <c r="K102" s="220"/>
      <c r="L102" s="220"/>
      <c r="M102" s="220"/>
      <c r="N102" s="220"/>
      <c r="O102" s="220"/>
      <c r="P102" s="220"/>
      <c r="Q102" s="220"/>
      <c r="R102" s="220"/>
      <c r="S102" s="220"/>
      <c r="T102" s="220"/>
      <c r="U102" s="220"/>
      <c r="V102" s="220"/>
      <c r="W102" s="220"/>
      <c r="X102" s="220"/>
      <c r="Y102" s="211"/>
      <c r="Z102" s="211"/>
      <c r="AA102" s="211"/>
      <c r="AB102" s="211"/>
      <c r="AC102" s="211"/>
      <c r="AD102" s="211"/>
      <c r="AE102" s="211"/>
      <c r="AF102" s="211"/>
      <c r="AG102" s="211" t="s">
        <v>176</v>
      </c>
      <c r="AH102" s="211">
        <v>0</v>
      </c>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row>
    <row r="103" spans="1:60" outlineLevel="1" x14ac:dyDescent="0.2">
      <c r="A103" s="218"/>
      <c r="B103" s="219"/>
      <c r="C103" s="250"/>
      <c r="D103" s="242"/>
      <c r="E103" s="242"/>
      <c r="F103" s="242"/>
      <c r="G103" s="242"/>
      <c r="H103" s="220"/>
      <c r="I103" s="220"/>
      <c r="J103" s="220"/>
      <c r="K103" s="220"/>
      <c r="L103" s="220"/>
      <c r="M103" s="220"/>
      <c r="N103" s="220"/>
      <c r="O103" s="220"/>
      <c r="P103" s="220"/>
      <c r="Q103" s="220"/>
      <c r="R103" s="220"/>
      <c r="S103" s="220"/>
      <c r="T103" s="220"/>
      <c r="U103" s="220"/>
      <c r="V103" s="220"/>
      <c r="W103" s="220"/>
      <c r="X103" s="220"/>
      <c r="Y103" s="211"/>
      <c r="Z103" s="211"/>
      <c r="AA103" s="211"/>
      <c r="AB103" s="211"/>
      <c r="AC103" s="211"/>
      <c r="AD103" s="211"/>
      <c r="AE103" s="211"/>
      <c r="AF103" s="211"/>
      <c r="AG103" s="211" t="s">
        <v>151</v>
      </c>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row>
    <row r="104" spans="1:60" x14ac:dyDescent="0.2">
      <c r="A104" s="227" t="s">
        <v>138</v>
      </c>
      <c r="B104" s="228" t="s">
        <v>90</v>
      </c>
      <c r="C104" s="246" t="s">
        <v>91</v>
      </c>
      <c r="D104" s="229"/>
      <c r="E104" s="230"/>
      <c r="F104" s="231"/>
      <c r="G104" s="231">
        <f>SUMIF(AG105:AG108,"&lt;&gt;NOR",G105:G108)</f>
        <v>60000</v>
      </c>
      <c r="H104" s="231"/>
      <c r="I104" s="231">
        <f>SUM(I105:I108)</f>
        <v>0</v>
      </c>
      <c r="J104" s="231"/>
      <c r="K104" s="231">
        <f>SUM(K105:K108)</f>
        <v>60000</v>
      </c>
      <c r="L104" s="231"/>
      <c r="M104" s="231">
        <f>SUM(M105:M108)</f>
        <v>72600</v>
      </c>
      <c r="N104" s="231"/>
      <c r="O104" s="231">
        <f>SUM(O105:O108)</f>
        <v>0</v>
      </c>
      <c r="P104" s="231"/>
      <c r="Q104" s="231">
        <f>SUM(Q105:Q108)</f>
        <v>0</v>
      </c>
      <c r="R104" s="231"/>
      <c r="S104" s="231"/>
      <c r="T104" s="232"/>
      <c r="U104" s="226"/>
      <c r="V104" s="226">
        <f>SUM(V105:V108)</f>
        <v>0</v>
      </c>
      <c r="W104" s="226"/>
      <c r="X104" s="226"/>
      <c r="AG104" t="s">
        <v>139</v>
      </c>
    </row>
    <row r="105" spans="1:60" outlineLevel="1" x14ac:dyDescent="0.2">
      <c r="A105" s="233">
        <v>12</v>
      </c>
      <c r="B105" s="234" t="s">
        <v>231</v>
      </c>
      <c r="C105" s="247" t="s">
        <v>328</v>
      </c>
      <c r="D105" s="235" t="s">
        <v>233</v>
      </c>
      <c r="E105" s="236">
        <v>200</v>
      </c>
      <c r="F105" s="237">
        <v>300</v>
      </c>
      <c r="G105" s="238">
        <f>ROUND(E105*F105,2)</f>
        <v>60000</v>
      </c>
      <c r="H105" s="237">
        <v>0</v>
      </c>
      <c r="I105" s="238">
        <f>ROUND(E105*H105,2)</f>
        <v>0</v>
      </c>
      <c r="J105" s="237">
        <v>300</v>
      </c>
      <c r="K105" s="238">
        <f>ROUND(E105*J105,2)</f>
        <v>60000</v>
      </c>
      <c r="L105" s="238">
        <v>21</v>
      </c>
      <c r="M105" s="238">
        <f>G105*(1+L105/100)</f>
        <v>72600</v>
      </c>
      <c r="N105" s="238">
        <v>0</v>
      </c>
      <c r="O105" s="238">
        <f>ROUND(E105*N105,2)</f>
        <v>0</v>
      </c>
      <c r="P105" s="238">
        <v>0</v>
      </c>
      <c r="Q105" s="238">
        <f>ROUND(E105*P105,2)</f>
        <v>0</v>
      </c>
      <c r="R105" s="238"/>
      <c r="S105" s="238" t="s">
        <v>154</v>
      </c>
      <c r="T105" s="239" t="s">
        <v>144</v>
      </c>
      <c r="U105" s="220">
        <v>0</v>
      </c>
      <c r="V105" s="220">
        <f>ROUND(E105*U105,2)</f>
        <v>0</v>
      </c>
      <c r="W105" s="220"/>
      <c r="X105" s="220" t="s">
        <v>202</v>
      </c>
      <c r="Y105" s="211"/>
      <c r="Z105" s="211"/>
      <c r="AA105" s="211"/>
      <c r="AB105" s="211"/>
      <c r="AC105" s="211"/>
      <c r="AD105" s="211"/>
      <c r="AE105" s="211"/>
      <c r="AF105" s="211"/>
      <c r="AG105" s="211" t="s">
        <v>203</v>
      </c>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row>
    <row r="106" spans="1:60" outlineLevel="1" x14ac:dyDescent="0.2">
      <c r="A106" s="218"/>
      <c r="B106" s="219"/>
      <c r="C106" s="252" t="s">
        <v>234</v>
      </c>
      <c r="D106" s="224"/>
      <c r="E106" s="225"/>
      <c r="F106" s="220"/>
      <c r="G106" s="220"/>
      <c r="H106" s="220"/>
      <c r="I106" s="220"/>
      <c r="J106" s="220"/>
      <c r="K106" s="220"/>
      <c r="L106" s="220"/>
      <c r="M106" s="220"/>
      <c r="N106" s="220"/>
      <c r="O106" s="220"/>
      <c r="P106" s="220"/>
      <c r="Q106" s="220"/>
      <c r="R106" s="220"/>
      <c r="S106" s="220"/>
      <c r="T106" s="220"/>
      <c r="U106" s="220"/>
      <c r="V106" s="220"/>
      <c r="W106" s="220"/>
      <c r="X106" s="220"/>
      <c r="Y106" s="211"/>
      <c r="Z106" s="211"/>
      <c r="AA106" s="211"/>
      <c r="AB106" s="211"/>
      <c r="AC106" s="211"/>
      <c r="AD106" s="211"/>
      <c r="AE106" s="211"/>
      <c r="AF106" s="211"/>
      <c r="AG106" s="211" t="s">
        <v>176</v>
      </c>
      <c r="AH106" s="211">
        <v>0</v>
      </c>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row>
    <row r="107" spans="1:60" outlineLevel="1" x14ac:dyDescent="0.2">
      <c r="A107" s="218"/>
      <c r="B107" s="219"/>
      <c r="C107" s="252" t="s">
        <v>329</v>
      </c>
      <c r="D107" s="224"/>
      <c r="E107" s="225">
        <v>200</v>
      </c>
      <c r="F107" s="220"/>
      <c r="G107" s="220"/>
      <c r="H107" s="220"/>
      <c r="I107" s="220"/>
      <c r="J107" s="220"/>
      <c r="K107" s="220"/>
      <c r="L107" s="220"/>
      <c r="M107" s="220"/>
      <c r="N107" s="220"/>
      <c r="O107" s="220"/>
      <c r="P107" s="220"/>
      <c r="Q107" s="220"/>
      <c r="R107" s="220"/>
      <c r="S107" s="220"/>
      <c r="T107" s="220"/>
      <c r="U107" s="220"/>
      <c r="V107" s="220"/>
      <c r="W107" s="220"/>
      <c r="X107" s="220"/>
      <c r="Y107" s="211"/>
      <c r="Z107" s="211"/>
      <c r="AA107" s="211"/>
      <c r="AB107" s="211"/>
      <c r="AC107" s="211"/>
      <c r="AD107" s="211"/>
      <c r="AE107" s="211"/>
      <c r="AF107" s="211"/>
      <c r="AG107" s="211" t="s">
        <v>176</v>
      </c>
      <c r="AH107" s="211">
        <v>0</v>
      </c>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row>
    <row r="108" spans="1:60" outlineLevel="1" x14ac:dyDescent="0.2">
      <c r="A108" s="218"/>
      <c r="B108" s="219"/>
      <c r="C108" s="250"/>
      <c r="D108" s="242"/>
      <c r="E108" s="242"/>
      <c r="F108" s="242"/>
      <c r="G108" s="242"/>
      <c r="H108" s="220"/>
      <c r="I108" s="220"/>
      <c r="J108" s="220"/>
      <c r="K108" s="220"/>
      <c r="L108" s="220"/>
      <c r="M108" s="220"/>
      <c r="N108" s="220"/>
      <c r="O108" s="220"/>
      <c r="P108" s="220"/>
      <c r="Q108" s="220"/>
      <c r="R108" s="220"/>
      <c r="S108" s="220"/>
      <c r="T108" s="220"/>
      <c r="U108" s="220"/>
      <c r="V108" s="220"/>
      <c r="W108" s="220"/>
      <c r="X108" s="220"/>
      <c r="Y108" s="211"/>
      <c r="Z108" s="211"/>
      <c r="AA108" s="211"/>
      <c r="AB108" s="211"/>
      <c r="AC108" s="211"/>
      <c r="AD108" s="211"/>
      <c r="AE108" s="211"/>
      <c r="AF108" s="211"/>
      <c r="AG108" s="211" t="s">
        <v>151</v>
      </c>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row>
    <row r="109" spans="1:60" x14ac:dyDescent="0.2">
      <c r="A109" s="227" t="s">
        <v>138</v>
      </c>
      <c r="B109" s="228" t="s">
        <v>94</v>
      </c>
      <c r="C109" s="246" t="s">
        <v>95</v>
      </c>
      <c r="D109" s="229"/>
      <c r="E109" s="230"/>
      <c r="F109" s="231"/>
      <c r="G109" s="231">
        <f>SUMIF(AG110:AG275,"&lt;&gt;NOR",G110:G275)</f>
        <v>413440.5</v>
      </c>
      <c r="H109" s="231"/>
      <c r="I109" s="231">
        <f>SUM(I110:I275)</f>
        <v>369.36</v>
      </c>
      <c r="J109" s="231"/>
      <c r="K109" s="231">
        <f>SUM(K110:K275)</f>
        <v>413071.15</v>
      </c>
      <c r="L109" s="231"/>
      <c r="M109" s="231">
        <f>SUM(M110:M275)</f>
        <v>500263.00499999995</v>
      </c>
      <c r="N109" s="231"/>
      <c r="O109" s="231">
        <f>SUM(O110:O275)</f>
        <v>0.02</v>
      </c>
      <c r="P109" s="231"/>
      <c r="Q109" s="231">
        <f>SUM(Q110:Q275)</f>
        <v>604.01</v>
      </c>
      <c r="R109" s="231"/>
      <c r="S109" s="231"/>
      <c r="T109" s="232"/>
      <c r="U109" s="226"/>
      <c r="V109" s="226">
        <f>SUM(V110:V275)</f>
        <v>597.75000000000011</v>
      </c>
      <c r="W109" s="226"/>
      <c r="X109" s="226"/>
      <c r="AG109" t="s">
        <v>139</v>
      </c>
    </row>
    <row r="110" spans="1:60" ht="22.5" outlineLevel="1" x14ac:dyDescent="0.2">
      <c r="A110" s="233">
        <v>13</v>
      </c>
      <c r="B110" s="234" t="s">
        <v>456</v>
      </c>
      <c r="C110" s="247" t="s">
        <v>457</v>
      </c>
      <c r="D110" s="235" t="s">
        <v>223</v>
      </c>
      <c r="E110" s="236">
        <v>233.1</v>
      </c>
      <c r="F110" s="237">
        <v>99.9</v>
      </c>
      <c r="G110" s="238">
        <f>ROUND(E110*F110,2)</f>
        <v>23286.69</v>
      </c>
      <c r="H110" s="237">
        <v>0</v>
      </c>
      <c r="I110" s="238">
        <f>ROUND(E110*H110,2)</f>
        <v>0</v>
      </c>
      <c r="J110" s="237">
        <v>99.9</v>
      </c>
      <c r="K110" s="238">
        <f>ROUND(E110*J110,2)</f>
        <v>23286.69</v>
      </c>
      <c r="L110" s="238">
        <v>21</v>
      </c>
      <c r="M110" s="238">
        <f>G110*(1+L110/100)</f>
        <v>28176.894899999999</v>
      </c>
      <c r="N110" s="238">
        <v>0</v>
      </c>
      <c r="O110" s="238">
        <f>ROUND(E110*N110,2)</f>
        <v>0</v>
      </c>
      <c r="P110" s="238">
        <v>0.22</v>
      </c>
      <c r="Q110" s="238">
        <f>ROUND(E110*P110,2)</f>
        <v>51.28</v>
      </c>
      <c r="R110" s="238" t="s">
        <v>458</v>
      </c>
      <c r="S110" s="238" t="s">
        <v>143</v>
      </c>
      <c r="T110" s="239" t="s">
        <v>453</v>
      </c>
      <c r="U110" s="220">
        <v>0.251</v>
      </c>
      <c r="V110" s="220">
        <f>ROUND(E110*U110,2)</f>
        <v>58.51</v>
      </c>
      <c r="W110" s="220"/>
      <c r="X110" s="220" t="s">
        <v>202</v>
      </c>
      <c r="Y110" s="211"/>
      <c r="Z110" s="211"/>
      <c r="AA110" s="211"/>
      <c r="AB110" s="211"/>
      <c r="AC110" s="211"/>
      <c r="AD110" s="211"/>
      <c r="AE110" s="211"/>
      <c r="AF110" s="211"/>
      <c r="AG110" s="211" t="s">
        <v>203</v>
      </c>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row>
    <row r="111" spans="1:60" outlineLevel="1" x14ac:dyDescent="0.2">
      <c r="A111" s="218"/>
      <c r="B111" s="219"/>
      <c r="C111" s="252" t="s">
        <v>424</v>
      </c>
      <c r="D111" s="224"/>
      <c r="E111" s="225"/>
      <c r="F111" s="220"/>
      <c r="G111" s="220"/>
      <c r="H111" s="220"/>
      <c r="I111" s="220"/>
      <c r="J111" s="220"/>
      <c r="K111" s="220"/>
      <c r="L111" s="220"/>
      <c r="M111" s="220"/>
      <c r="N111" s="220"/>
      <c r="O111" s="220"/>
      <c r="P111" s="220"/>
      <c r="Q111" s="220"/>
      <c r="R111" s="220"/>
      <c r="S111" s="220"/>
      <c r="T111" s="220"/>
      <c r="U111" s="220"/>
      <c r="V111" s="220"/>
      <c r="W111" s="220"/>
      <c r="X111" s="220"/>
      <c r="Y111" s="211"/>
      <c r="Z111" s="211"/>
      <c r="AA111" s="211"/>
      <c r="AB111" s="211"/>
      <c r="AC111" s="211"/>
      <c r="AD111" s="211"/>
      <c r="AE111" s="211"/>
      <c r="AF111" s="211"/>
      <c r="AG111" s="211" t="s">
        <v>176</v>
      </c>
      <c r="AH111" s="211">
        <v>0</v>
      </c>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row>
    <row r="112" spans="1:60" outlineLevel="1" x14ac:dyDescent="0.2">
      <c r="A112" s="218"/>
      <c r="B112" s="219"/>
      <c r="C112" s="252" t="s">
        <v>459</v>
      </c>
      <c r="D112" s="224"/>
      <c r="E112" s="225"/>
      <c r="F112" s="220"/>
      <c r="G112" s="220"/>
      <c r="H112" s="220"/>
      <c r="I112" s="220"/>
      <c r="J112" s="220"/>
      <c r="K112" s="220"/>
      <c r="L112" s="220"/>
      <c r="M112" s="220"/>
      <c r="N112" s="220"/>
      <c r="O112" s="220"/>
      <c r="P112" s="220"/>
      <c r="Q112" s="220"/>
      <c r="R112" s="220"/>
      <c r="S112" s="220"/>
      <c r="T112" s="220"/>
      <c r="U112" s="220"/>
      <c r="V112" s="220"/>
      <c r="W112" s="220"/>
      <c r="X112" s="220"/>
      <c r="Y112" s="211"/>
      <c r="Z112" s="211"/>
      <c r="AA112" s="211"/>
      <c r="AB112" s="211"/>
      <c r="AC112" s="211"/>
      <c r="AD112" s="211"/>
      <c r="AE112" s="211"/>
      <c r="AF112" s="211"/>
      <c r="AG112" s="211" t="s">
        <v>176</v>
      </c>
      <c r="AH112" s="211">
        <v>0</v>
      </c>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row>
    <row r="113" spans="1:60" outlineLevel="1" x14ac:dyDescent="0.2">
      <c r="A113" s="218"/>
      <c r="B113" s="219"/>
      <c r="C113" s="252" t="s">
        <v>460</v>
      </c>
      <c r="D113" s="224"/>
      <c r="E113" s="225"/>
      <c r="F113" s="220"/>
      <c r="G113" s="220"/>
      <c r="H113" s="220"/>
      <c r="I113" s="220"/>
      <c r="J113" s="220"/>
      <c r="K113" s="220"/>
      <c r="L113" s="220"/>
      <c r="M113" s="220"/>
      <c r="N113" s="220"/>
      <c r="O113" s="220"/>
      <c r="P113" s="220"/>
      <c r="Q113" s="220"/>
      <c r="R113" s="220"/>
      <c r="S113" s="220"/>
      <c r="T113" s="220"/>
      <c r="U113" s="220"/>
      <c r="V113" s="220"/>
      <c r="W113" s="220"/>
      <c r="X113" s="220"/>
      <c r="Y113" s="211"/>
      <c r="Z113" s="211"/>
      <c r="AA113" s="211"/>
      <c r="AB113" s="211"/>
      <c r="AC113" s="211"/>
      <c r="AD113" s="211"/>
      <c r="AE113" s="211"/>
      <c r="AF113" s="211"/>
      <c r="AG113" s="211" t="s">
        <v>176</v>
      </c>
      <c r="AH113" s="211">
        <v>0</v>
      </c>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row>
    <row r="114" spans="1:60" outlineLevel="1" x14ac:dyDescent="0.2">
      <c r="A114" s="218"/>
      <c r="B114" s="219"/>
      <c r="C114" s="252" t="s">
        <v>461</v>
      </c>
      <c r="D114" s="224"/>
      <c r="E114" s="225"/>
      <c r="F114" s="220"/>
      <c r="G114" s="220"/>
      <c r="H114" s="220"/>
      <c r="I114" s="220"/>
      <c r="J114" s="220"/>
      <c r="K114" s="220"/>
      <c r="L114" s="220"/>
      <c r="M114" s="220"/>
      <c r="N114" s="220"/>
      <c r="O114" s="220"/>
      <c r="P114" s="220"/>
      <c r="Q114" s="220"/>
      <c r="R114" s="220"/>
      <c r="S114" s="220"/>
      <c r="T114" s="220"/>
      <c r="U114" s="220"/>
      <c r="V114" s="220"/>
      <c r="W114" s="220"/>
      <c r="X114" s="220"/>
      <c r="Y114" s="211"/>
      <c r="Z114" s="211"/>
      <c r="AA114" s="211"/>
      <c r="AB114" s="211"/>
      <c r="AC114" s="211"/>
      <c r="AD114" s="211"/>
      <c r="AE114" s="211"/>
      <c r="AF114" s="211"/>
      <c r="AG114" s="211" t="s">
        <v>176</v>
      </c>
      <c r="AH114" s="211">
        <v>0</v>
      </c>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row>
    <row r="115" spans="1:60" outlineLevel="1" x14ac:dyDescent="0.2">
      <c r="A115" s="218"/>
      <c r="B115" s="219"/>
      <c r="C115" s="252" t="s">
        <v>462</v>
      </c>
      <c r="D115" s="224"/>
      <c r="E115" s="225"/>
      <c r="F115" s="220"/>
      <c r="G115" s="220"/>
      <c r="H115" s="220"/>
      <c r="I115" s="220"/>
      <c r="J115" s="220"/>
      <c r="K115" s="220"/>
      <c r="L115" s="220"/>
      <c r="M115" s="220"/>
      <c r="N115" s="220"/>
      <c r="O115" s="220"/>
      <c r="P115" s="220"/>
      <c r="Q115" s="220"/>
      <c r="R115" s="220"/>
      <c r="S115" s="220"/>
      <c r="T115" s="220"/>
      <c r="U115" s="220"/>
      <c r="V115" s="220"/>
      <c r="W115" s="220"/>
      <c r="X115" s="220"/>
      <c r="Y115" s="211"/>
      <c r="Z115" s="211"/>
      <c r="AA115" s="211"/>
      <c r="AB115" s="211"/>
      <c r="AC115" s="211"/>
      <c r="AD115" s="211"/>
      <c r="AE115" s="211"/>
      <c r="AF115" s="211"/>
      <c r="AG115" s="211" t="s">
        <v>176</v>
      </c>
      <c r="AH115" s="211">
        <v>0</v>
      </c>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row>
    <row r="116" spans="1:60" outlineLevel="1" x14ac:dyDescent="0.2">
      <c r="A116" s="218"/>
      <c r="B116" s="219"/>
      <c r="C116" s="252" t="s">
        <v>463</v>
      </c>
      <c r="D116" s="224"/>
      <c r="E116" s="225"/>
      <c r="F116" s="220"/>
      <c r="G116" s="220"/>
      <c r="H116" s="220"/>
      <c r="I116" s="220"/>
      <c r="J116" s="220"/>
      <c r="K116" s="220"/>
      <c r="L116" s="220"/>
      <c r="M116" s="220"/>
      <c r="N116" s="220"/>
      <c r="O116" s="220"/>
      <c r="P116" s="220"/>
      <c r="Q116" s="220"/>
      <c r="R116" s="220"/>
      <c r="S116" s="220"/>
      <c r="T116" s="220"/>
      <c r="U116" s="220"/>
      <c r="V116" s="220"/>
      <c r="W116" s="220"/>
      <c r="X116" s="220"/>
      <c r="Y116" s="211"/>
      <c r="Z116" s="211"/>
      <c r="AA116" s="211"/>
      <c r="AB116" s="211"/>
      <c r="AC116" s="211"/>
      <c r="AD116" s="211"/>
      <c r="AE116" s="211"/>
      <c r="AF116" s="211"/>
      <c r="AG116" s="211" t="s">
        <v>176</v>
      </c>
      <c r="AH116" s="211">
        <v>0</v>
      </c>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row>
    <row r="117" spans="1:60" outlineLevel="1" x14ac:dyDescent="0.2">
      <c r="A117" s="218"/>
      <c r="B117" s="219"/>
      <c r="C117" s="252" t="s">
        <v>464</v>
      </c>
      <c r="D117" s="224"/>
      <c r="E117" s="225"/>
      <c r="F117" s="220"/>
      <c r="G117" s="220"/>
      <c r="H117" s="220"/>
      <c r="I117" s="220"/>
      <c r="J117" s="220"/>
      <c r="K117" s="220"/>
      <c r="L117" s="220"/>
      <c r="M117" s="220"/>
      <c r="N117" s="220"/>
      <c r="O117" s="220"/>
      <c r="P117" s="220"/>
      <c r="Q117" s="220"/>
      <c r="R117" s="220"/>
      <c r="S117" s="220"/>
      <c r="T117" s="220"/>
      <c r="U117" s="220"/>
      <c r="V117" s="220"/>
      <c r="W117" s="220"/>
      <c r="X117" s="220"/>
      <c r="Y117" s="211"/>
      <c r="Z117" s="211"/>
      <c r="AA117" s="211"/>
      <c r="AB117" s="211"/>
      <c r="AC117" s="211"/>
      <c r="AD117" s="211"/>
      <c r="AE117" s="211"/>
      <c r="AF117" s="211"/>
      <c r="AG117" s="211" t="s">
        <v>176</v>
      </c>
      <c r="AH117" s="211">
        <v>0</v>
      </c>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row>
    <row r="118" spans="1:60" outlineLevel="1" x14ac:dyDescent="0.2">
      <c r="A118" s="218"/>
      <c r="B118" s="219"/>
      <c r="C118" s="252" t="s">
        <v>465</v>
      </c>
      <c r="D118" s="224"/>
      <c r="E118" s="225"/>
      <c r="F118" s="220"/>
      <c r="G118" s="220"/>
      <c r="H118" s="220"/>
      <c r="I118" s="220"/>
      <c r="J118" s="220"/>
      <c r="K118" s="220"/>
      <c r="L118" s="220"/>
      <c r="M118" s="220"/>
      <c r="N118" s="220"/>
      <c r="O118" s="220"/>
      <c r="P118" s="220"/>
      <c r="Q118" s="220"/>
      <c r="R118" s="220"/>
      <c r="S118" s="220"/>
      <c r="T118" s="220"/>
      <c r="U118" s="220"/>
      <c r="V118" s="220"/>
      <c r="W118" s="220"/>
      <c r="X118" s="220"/>
      <c r="Y118" s="211"/>
      <c r="Z118" s="211"/>
      <c r="AA118" s="211"/>
      <c r="AB118" s="211"/>
      <c r="AC118" s="211"/>
      <c r="AD118" s="211"/>
      <c r="AE118" s="211"/>
      <c r="AF118" s="211"/>
      <c r="AG118" s="211" t="s">
        <v>176</v>
      </c>
      <c r="AH118" s="211">
        <v>0</v>
      </c>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row>
    <row r="119" spans="1:60" outlineLevel="1" x14ac:dyDescent="0.2">
      <c r="A119" s="218"/>
      <c r="B119" s="219"/>
      <c r="C119" s="252" t="s">
        <v>466</v>
      </c>
      <c r="D119" s="224"/>
      <c r="E119" s="225"/>
      <c r="F119" s="220"/>
      <c r="G119" s="220"/>
      <c r="H119" s="220"/>
      <c r="I119" s="220"/>
      <c r="J119" s="220"/>
      <c r="K119" s="220"/>
      <c r="L119" s="220"/>
      <c r="M119" s="220"/>
      <c r="N119" s="220"/>
      <c r="O119" s="220"/>
      <c r="P119" s="220"/>
      <c r="Q119" s="220"/>
      <c r="R119" s="220"/>
      <c r="S119" s="220"/>
      <c r="T119" s="220"/>
      <c r="U119" s="220"/>
      <c r="V119" s="220"/>
      <c r="W119" s="220"/>
      <c r="X119" s="220"/>
      <c r="Y119" s="211"/>
      <c r="Z119" s="211"/>
      <c r="AA119" s="211"/>
      <c r="AB119" s="211"/>
      <c r="AC119" s="211"/>
      <c r="AD119" s="211"/>
      <c r="AE119" s="211"/>
      <c r="AF119" s="211"/>
      <c r="AG119" s="211" t="s">
        <v>176</v>
      </c>
      <c r="AH119" s="211">
        <v>0</v>
      </c>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row>
    <row r="120" spans="1:60" outlineLevel="1" x14ac:dyDescent="0.2">
      <c r="A120" s="218"/>
      <c r="B120" s="219"/>
      <c r="C120" s="252" t="s">
        <v>467</v>
      </c>
      <c r="D120" s="224"/>
      <c r="E120" s="225"/>
      <c r="F120" s="220"/>
      <c r="G120" s="220"/>
      <c r="H120" s="220"/>
      <c r="I120" s="220"/>
      <c r="J120" s="220"/>
      <c r="K120" s="220"/>
      <c r="L120" s="220"/>
      <c r="M120" s="220"/>
      <c r="N120" s="220"/>
      <c r="O120" s="220"/>
      <c r="P120" s="220"/>
      <c r="Q120" s="220"/>
      <c r="R120" s="220"/>
      <c r="S120" s="220"/>
      <c r="T120" s="220"/>
      <c r="U120" s="220"/>
      <c r="V120" s="220"/>
      <c r="W120" s="220"/>
      <c r="X120" s="220"/>
      <c r="Y120" s="211"/>
      <c r="Z120" s="211"/>
      <c r="AA120" s="211"/>
      <c r="AB120" s="211"/>
      <c r="AC120" s="211"/>
      <c r="AD120" s="211"/>
      <c r="AE120" s="211"/>
      <c r="AF120" s="211"/>
      <c r="AG120" s="211" t="s">
        <v>176</v>
      </c>
      <c r="AH120" s="211">
        <v>0</v>
      </c>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row>
    <row r="121" spans="1:60" outlineLevel="1" x14ac:dyDescent="0.2">
      <c r="A121" s="218"/>
      <c r="B121" s="219"/>
      <c r="C121" s="252" t="s">
        <v>468</v>
      </c>
      <c r="D121" s="224"/>
      <c r="E121" s="225"/>
      <c r="F121" s="220"/>
      <c r="G121" s="220"/>
      <c r="H121" s="220"/>
      <c r="I121" s="220"/>
      <c r="J121" s="220"/>
      <c r="K121" s="220"/>
      <c r="L121" s="220"/>
      <c r="M121" s="220"/>
      <c r="N121" s="220"/>
      <c r="O121" s="220"/>
      <c r="P121" s="220"/>
      <c r="Q121" s="220"/>
      <c r="R121" s="220"/>
      <c r="S121" s="220"/>
      <c r="T121" s="220"/>
      <c r="U121" s="220"/>
      <c r="V121" s="220"/>
      <c r="W121" s="220"/>
      <c r="X121" s="220"/>
      <c r="Y121" s="211"/>
      <c r="Z121" s="211"/>
      <c r="AA121" s="211"/>
      <c r="AB121" s="211"/>
      <c r="AC121" s="211"/>
      <c r="AD121" s="211"/>
      <c r="AE121" s="211"/>
      <c r="AF121" s="211"/>
      <c r="AG121" s="211" t="s">
        <v>176</v>
      </c>
      <c r="AH121" s="211">
        <v>0</v>
      </c>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row>
    <row r="122" spans="1:60" outlineLevel="1" x14ac:dyDescent="0.2">
      <c r="A122" s="218"/>
      <c r="B122" s="219"/>
      <c r="C122" s="252" t="s">
        <v>465</v>
      </c>
      <c r="D122" s="224"/>
      <c r="E122" s="225"/>
      <c r="F122" s="220"/>
      <c r="G122" s="220"/>
      <c r="H122" s="220"/>
      <c r="I122" s="220"/>
      <c r="J122" s="220"/>
      <c r="K122" s="220"/>
      <c r="L122" s="220"/>
      <c r="M122" s="220"/>
      <c r="N122" s="220"/>
      <c r="O122" s="220"/>
      <c r="P122" s="220"/>
      <c r="Q122" s="220"/>
      <c r="R122" s="220"/>
      <c r="S122" s="220"/>
      <c r="T122" s="220"/>
      <c r="U122" s="220"/>
      <c r="V122" s="220"/>
      <c r="W122" s="220"/>
      <c r="X122" s="220"/>
      <c r="Y122" s="211"/>
      <c r="Z122" s="211"/>
      <c r="AA122" s="211"/>
      <c r="AB122" s="211"/>
      <c r="AC122" s="211"/>
      <c r="AD122" s="211"/>
      <c r="AE122" s="211"/>
      <c r="AF122" s="211"/>
      <c r="AG122" s="211" t="s">
        <v>176</v>
      </c>
      <c r="AH122" s="211">
        <v>0</v>
      </c>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row>
    <row r="123" spans="1:60" outlineLevel="1" x14ac:dyDescent="0.2">
      <c r="A123" s="218"/>
      <c r="B123" s="219"/>
      <c r="C123" s="252" t="s">
        <v>466</v>
      </c>
      <c r="D123" s="224"/>
      <c r="E123" s="225"/>
      <c r="F123" s="220"/>
      <c r="G123" s="220"/>
      <c r="H123" s="220"/>
      <c r="I123" s="220"/>
      <c r="J123" s="220"/>
      <c r="K123" s="220"/>
      <c r="L123" s="220"/>
      <c r="M123" s="220"/>
      <c r="N123" s="220"/>
      <c r="O123" s="220"/>
      <c r="P123" s="220"/>
      <c r="Q123" s="220"/>
      <c r="R123" s="220"/>
      <c r="S123" s="220"/>
      <c r="T123" s="220"/>
      <c r="U123" s="220"/>
      <c r="V123" s="220"/>
      <c r="W123" s="220"/>
      <c r="X123" s="220"/>
      <c r="Y123" s="211"/>
      <c r="Z123" s="211"/>
      <c r="AA123" s="211"/>
      <c r="AB123" s="211"/>
      <c r="AC123" s="211"/>
      <c r="AD123" s="211"/>
      <c r="AE123" s="211"/>
      <c r="AF123" s="211"/>
      <c r="AG123" s="211" t="s">
        <v>176</v>
      </c>
      <c r="AH123" s="211">
        <v>0</v>
      </c>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row>
    <row r="124" spans="1:60" outlineLevel="1" x14ac:dyDescent="0.2">
      <c r="A124" s="218"/>
      <c r="B124" s="219"/>
      <c r="C124" s="252" t="s">
        <v>469</v>
      </c>
      <c r="D124" s="224"/>
      <c r="E124" s="225"/>
      <c r="F124" s="220"/>
      <c r="G124" s="220"/>
      <c r="H124" s="220"/>
      <c r="I124" s="220"/>
      <c r="J124" s="220"/>
      <c r="K124" s="220"/>
      <c r="L124" s="220"/>
      <c r="M124" s="220"/>
      <c r="N124" s="220"/>
      <c r="O124" s="220"/>
      <c r="P124" s="220"/>
      <c r="Q124" s="220"/>
      <c r="R124" s="220"/>
      <c r="S124" s="220"/>
      <c r="T124" s="220"/>
      <c r="U124" s="220"/>
      <c r="V124" s="220"/>
      <c r="W124" s="220"/>
      <c r="X124" s="220"/>
      <c r="Y124" s="211"/>
      <c r="Z124" s="211"/>
      <c r="AA124" s="211"/>
      <c r="AB124" s="211"/>
      <c r="AC124" s="211"/>
      <c r="AD124" s="211"/>
      <c r="AE124" s="211"/>
      <c r="AF124" s="211"/>
      <c r="AG124" s="211" t="s">
        <v>176</v>
      </c>
      <c r="AH124" s="211">
        <v>0</v>
      </c>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row>
    <row r="125" spans="1:60" outlineLevel="1" x14ac:dyDescent="0.2">
      <c r="A125" s="218"/>
      <c r="B125" s="219"/>
      <c r="C125" s="252" t="s">
        <v>470</v>
      </c>
      <c r="D125" s="224"/>
      <c r="E125" s="225"/>
      <c r="F125" s="220"/>
      <c r="G125" s="220"/>
      <c r="H125" s="220"/>
      <c r="I125" s="220"/>
      <c r="J125" s="220"/>
      <c r="K125" s="220"/>
      <c r="L125" s="220"/>
      <c r="M125" s="220"/>
      <c r="N125" s="220"/>
      <c r="O125" s="220"/>
      <c r="P125" s="220"/>
      <c r="Q125" s="220"/>
      <c r="R125" s="220"/>
      <c r="S125" s="220"/>
      <c r="T125" s="220"/>
      <c r="U125" s="220"/>
      <c r="V125" s="220"/>
      <c r="W125" s="220"/>
      <c r="X125" s="220"/>
      <c r="Y125" s="211"/>
      <c r="Z125" s="211"/>
      <c r="AA125" s="211"/>
      <c r="AB125" s="211"/>
      <c r="AC125" s="211"/>
      <c r="AD125" s="211"/>
      <c r="AE125" s="211"/>
      <c r="AF125" s="211"/>
      <c r="AG125" s="211" t="s">
        <v>176</v>
      </c>
      <c r="AH125" s="211">
        <v>0</v>
      </c>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row>
    <row r="126" spans="1:60" outlineLevel="1" x14ac:dyDescent="0.2">
      <c r="A126" s="218"/>
      <c r="B126" s="219"/>
      <c r="C126" s="252" t="s">
        <v>448</v>
      </c>
      <c r="D126" s="224"/>
      <c r="E126" s="225"/>
      <c r="F126" s="220"/>
      <c r="G126" s="220"/>
      <c r="H126" s="220"/>
      <c r="I126" s="220"/>
      <c r="J126" s="220"/>
      <c r="K126" s="220"/>
      <c r="L126" s="220"/>
      <c r="M126" s="220"/>
      <c r="N126" s="220"/>
      <c r="O126" s="220"/>
      <c r="P126" s="220"/>
      <c r="Q126" s="220"/>
      <c r="R126" s="220"/>
      <c r="S126" s="220"/>
      <c r="T126" s="220"/>
      <c r="U126" s="220"/>
      <c r="V126" s="220"/>
      <c r="W126" s="220"/>
      <c r="X126" s="220"/>
      <c r="Y126" s="211"/>
      <c r="Z126" s="211"/>
      <c r="AA126" s="211"/>
      <c r="AB126" s="211"/>
      <c r="AC126" s="211"/>
      <c r="AD126" s="211"/>
      <c r="AE126" s="211"/>
      <c r="AF126" s="211"/>
      <c r="AG126" s="211" t="s">
        <v>176</v>
      </c>
      <c r="AH126" s="211">
        <v>0</v>
      </c>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row>
    <row r="127" spans="1:60" outlineLevel="1" x14ac:dyDescent="0.2">
      <c r="A127" s="218"/>
      <c r="B127" s="219"/>
      <c r="C127" s="252" t="s">
        <v>471</v>
      </c>
      <c r="D127" s="224"/>
      <c r="E127" s="225"/>
      <c r="F127" s="220"/>
      <c r="G127" s="220"/>
      <c r="H127" s="220"/>
      <c r="I127" s="220"/>
      <c r="J127" s="220"/>
      <c r="K127" s="220"/>
      <c r="L127" s="220"/>
      <c r="M127" s="220"/>
      <c r="N127" s="220"/>
      <c r="O127" s="220"/>
      <c r="P127" s="220"/>
      <c r="Q127" s="220"/>
      <c r="R127" s="220"/>
      <c r="S127" s="220"/>
      <c r="T127" s="220"/>
      <c r="U127" s="220"/>
      <c r="V127" s="220"/>
      <c r="W127" s="220"/>
      <c r="X127" s="220"/>
      <c r="Y127" s="211"/>
      <c r="Z127" s="211"/>
      <c r="AA127" s="211"/>
      <c r="AB127" s="211"/>
      <c r="AC127" s="211"/>
      <c r="AD127" s="211"/>
      <c r="AE127" s="211"/>
      <c r="AF127" s="211"/>
      <c r="AG127" s="211" t="s">
        <v>176</v>
      </c>
      <c r="AH127" s="211">
        <v>0</v>
      </c>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row>
    <row r="128" spans="1:60" outlineLevel="1" x14ac:dyDescent="0.2">
      <c r="A128" s="218"/>
      <c r="B128" s="219"/>
      <c r="C128" s="252" t="s">
        <v>472</v>
      </c>
      <c r="D128" s="224"/>
      <c r="E128" s="225"/>
      <c r="F128" s="220"/>
      <c r="G128" s="220"/>
      <c r="H128" s="220"/>
      <c r="I128" s="220"/>
      <c r="J128" s="220"/>
      <c r="K128" s="220"/>
      <c r="L128" s="220"/>
      <c r="M128" s="220"/>
      <c r="N128" s="220"/>
      <c r="O128" s="220"/>
      <c r="P128" s="220"/>
      <c r="Q128" s="220"/>
      <c r="R128" s="220"/>
      <c r="S128" s="220"/>
      <c r="T128" s="220"/>
      <c r="U128" s="220"/>
      <c r="V128" s="220"/>
      <c r="W128" s="220"/>
      <c r="X128" s="220"/>
      <c r="Y128" s="211"/>
      <c r="Z128" s="211"/>
      <c r="AA128" s="211"/>
      <c r="AB128" s="211"/>
      <c r="AC128" s="211"/>
      <c r="AD128" s="211"/>
      <c r="AE128" s="211"/>
      <c r="AF128" s="211"/>
      <c r="AG128" s="211" t="s">
        <v>176</v>
      </c>
      <c r="AH128" s="211">
        <v>0</v>
      </c>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row>
    <row r="129" spans="1:60" outlineLevel="1" x14ac:dyDescent="0.2">
      <c r="A129" s="218"/>
      <c r="B129" s="219"/>
      <c r="C129" s="252" t="s">
        <v>473</v>
      </c>
      <c r="D129" s="224"/>
      <c r="E129" s="225"/>
      <c r="F129" s="220"/>
      <c r="G129" s="220"/>
      <c r="H129" s="220"/>
      <c r="I129" s="220"/>
      <c r="J129" s="220"/>
      <c r="K129" s="220"/>
      <c r="L129" s="220"/>
      <c r="M129" s="220"/>
      <c r="N129" s="220"/>
      <c r="O129" s="220"/>
      <c r="P129" s="220"/>
      <c r="Q129" s="220"/>
      <c r="R129" s="220"/>
      <c r="S129" s="220"/>
      <c r="T129" s="220"/>
      <c r="U129" s="220"/>
      <c r="V129" s="220"/>
      <c r="W129" s="220"/>
      <c r="X129" s="220"/>
      <c r="Y129" s="211"/>
      <c r="Z129" s="211"/>
      <c r="AA129" s="211"/>
      <c r="AB129" s="211"/>
      <c r="AC129" s="211"/>
      <c r="AD129" s="211"/>
      <c r="AE129" s="211"/>
      <c r="AF129" s="211"/>
      <c r="AG129" s="211" t="s">
        <v>176</v>
      </c>
      <c r="AH129" s="211">
        <v>0</v>
      </c>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row>
    <row r="130" spans="1:60" outlineLevel="1" x14ac:dyDescent="0.2">
      <c r="A130" s="218"/>
      <c r="B130" s="219"/>
      <c r="C130" s="252" t="s">
        <v>474</v>
      </c>
      <c r="D130" s="224"/>
      <c r="E130" s="225">
        <v>233.1</v>
      </c>
      <c r="F130" s="220"/>
      <c r="G130" s="220"/>
      <c r="H130" s="220"/>
      <c r="I130" s="220"/>
      <c r="J130" s="220"/>
      <c r="K130" s="220"/>
      <c r="L130" s="220"/>
      <c r="M130" s="220"/>
      <c r="N130" s="220"/>
      <c r="O130" s="220"/>
      <c r="P130" s="220"/>
      <c r="Q130" s="220"/>
      <c r="R130" s="220"/>
      <c r="S130" s="220"/>
      <c r="T130" s="220"/>
      <c r="U130" s="220"/>
      <c r="V130" s="220"/>
      <c r="W130" s="220"/>
      <c r="X130" s="220"/>
      <c r="Y130" s="211"/>
      <c r="Z130" s="211"/>
      <c r="AA130" s="211"/>
      <c r="AB130" s="211"/>
      <c r="AC130" s="211"/>
      <c r="AD130" s="211"/>
      <c r="AE130" s="211"/>
      <c r="AF130" s="211"/>
      <c r="AG130" s="211" t="s">
        <v>176</v>
      </c>
      <c r="AH130" s="211">
        <v>0</v>
      </c>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row>
    <row r="131" spans="1:60" outlineLevel="1" x14ac:dyDescent="0.2">
      <c r="A131" s="218"/>
      <c r="B131" s="219"/>
      <c r="C131" s="250"/>
      <c r="D131" s="242"/>
      <c r="E131" s="242"/>
      <c r="F131" s="242"/>
      <c r="G131" s="242"/>
      <c r="H131" s="220"/>
      <c r="I131" s="220"/>
      <c r="J131" s="220"/>
      <c r="K131" s="220"/>
      <c r="L131" s="220"/>
      <c r="M131" s="220"/>
      <c r="N131" s="220"/>
      <c r="O131" s="220"/>
      <c r="P131" s="220"/>
      <c r="Q131" s="220"/>
      <c r="R131" s="220"/>
      <c r="S131" s="220"/>
      <c r="T131" s="220"/>
      <c r="U131" s="220"/>
      <c r="V131" s="220"/>
      <c r="W131" s="220"/>
      <c r="X131" s="220"/>
      <c r="Y131" s="211"/>
      <c r="Z131" s="211"/>
      <c r="AA131" s="211"/>
      <c r="AB131" s="211"/>
      <c r="AC131" s="211"/>
      <c r="AD131" s="211"/>
      <c r="AE131" s="211"/>
      <c r="AF131" s="211"/>
      <c r="AG131" s="211" t="s">
        <v>151</v>
      </c>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row>
    <row r="132" spans="1:60" ht="22.5" outlineLevel="1" x14ac:dyDescent="0.2">
      <c r="A132" s="233">
        <v>14</v>
      </c>
      <c r="B132" s="234" t="s">
        <v>475</v>
      </c>
      <c r="C132" s="247" t="s">
        <v>476</v>
      </c>
      <c r="D132" s="235" t="s">
        <v>223</v>
      </c>
      <c r="E132" s="236">
        <v>1320.9</v>
      </c>
      <c r="F132" s="237">
        <v>18.2</v>
      </c>
      <c r="G132" s="238">
        <f>ROUND(E132*F132,2)</f>
        <v>24040.38</v>
      </c>
      <c r="H132" s="237">
        <v>0</v>
      </c>
      <c r="I132" s="238">
        <f>ROUND(E132*H132,2)</f>
        <v>0</v>
      </c>
      <c r="J132" s="237">
        <v>18.2</v>
      </c>
      <c r="K132" s="238">
        <f>ROUND(E132*J132,2)</f>
        <v>24040.38</v>
      </c>
      <c r="L132" s="238">
        <v>21</v>
      </c>
      <c r="M132" s="238">
        <f>G132*(1+L132/100)</f>
        <v>29088.859800000002</v>
      </c>
      <c r="N132" s="238">
        <v>0</v>
      </c>
      <c r="O132" s="238">
        <f>ROUND(E132*N132,2)</f>
        <v>0</v>
      </c>
      <c r="P132" s="238">
        <v>0.22</v>
      </c>
      <c r="Q132" s="238">
        <f>ROUND(E132*P132,2)</f>
        <v>290.60000000000002</v>
      </c>
      <c r="R132" s="238" t="s">
        <v>458</v>
      </c>
      <c r="S132" s="238" t="s">
        <v>143</v>
      </c>
      <c r="T132" s="239" t="s">
        <v>453</v>
      </c>
      <c r="U132" s="220">
        <v>0.03</v>
      </c>
      <c r="V132" s="220">
        <f>ROUND(E132*U132,2)</f>
        <v>39.630000000000003</v>
      </c>
      <c r="W132" s="220"/>
      <c r="X132" s="220" t="s">
        <v>202</v>
      </c>
      <c r="Y132" s="211"/>
      <c r="Z132" s="211"/>
      <c r="AA132" s="211"/>
      <c r="AB132" s="211"/>
      <c r="AC132" s="211"/>
      <c r="AD132" s="211"/>
      <c r="AE132" s="211"/>
      <c r="AF132" s="211"/>
      <c r="AG132" s="211" t="s">
        <v>203</v>
      </c>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row>
    <row r="133" spans="1:60" outlineLevel="1" x14ac:dyDescent="0.2">
      <c r="A133" s="218"/>
      <c r="B133" s="219"/>
      <c r="C133" s="252" t="s">
        <v>424</v>
      </c>
      <c r="D133" s="224"/>
      <c r="E133" s="225"/>
      <c r="F133" s="220"/>
      <c r="G133" s="220"/>
      <c r="H133" s="220"/>
      <c r="I133" s="220"/>
      <c r="J133" s="220"/>
      <c r="K133" s="220"/>
      <c r="L133" s="220"/>
      <c r="M133" s="220"/>
      <c r="N133" s="220"/>
      <c r="O133" s="220"/>
      <c r="P133" s="220"/>
      <c r="Q133" s="220"/>
      <c r="R133" s="220"/>
      <c r="S133" s="220"/>
      <c r="T133" s="220"/>
      <c r="U133" s="220"/>
      <c r="V133" s="220"/>
      <c r="W133" s="220"/>
      <c r="X133" s="220"/>
      <c r="Y133" s="211"/>
      <c r="Z133" s="211"/>
      <c r="AA133" s="211"/>
      <c r="AB133" s="211"/>
      <c r="AC133" s="211"/>
      <c r="AD133" s="211"/>
      <c r="AE133" s="211"/>
      <c r="AF133" s="211"/>
      <c r="AG133" s="211" t="s">
        <v>176</v>
      </c>
      <c r="AH133" s="211">
        <v>0</v>
      </c>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row>
    <row r="134" spans="1:60" outlineLevel="1" x14ac:dyDescent="0.2">
      <c r="A134" s="218"/>
      <c r="B134" s="219"/>
      <c r="C134" s="252" t="s">
        <v>459</v>
      </c>
      <c r="D134" s="224"/>
      <c r="E134" s="225"/>
      <c r="F134" s="220"/>
      <c r="G134" s="220"/>
      <c r="H134" s="220"/>
      <c r="I134" s="220"/>
      <c r="J134" s="220"/>
      <c r="K134" s="220"/>
      <c r="L134" s="220"/>
      <c r="M134" s="220"/>
      <c r="N134" s="220"/>
      <c r="O134" s="220"/>
      <c r="P134" s="220"/>
      <c r="Q134" s="220"/>
      <c r="R134" s="220"/>
      <c r="S134" s="220"/>
      <c r="T134" s="220"/>
      <c r="U134" s="220"/>
      <c r="V134" s="220"/>
      <c r="W134" s="220"/>
      <c r="X134" s="220"/>
      <c r="Y134" s="211"/>
      <c r="Z134" s="211"/>
      <c r="AA134" s="211"/>
      <c r="AB134" s="211"/>
      <c r="AC134" s="211"/>
      <c r="AD134" s="211"/>
      <c r="AE134" s="211"/>
      <c r="AF134" s="211"/>
      <c r="AG134" s="211" t="s">
        <v>176</v>
      </c>
      <c r="AH134" s="211">
        <v>0</v>
      </c>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row>
    <row r="135" spans="1:60" outlineLevel="1" x14ac:dyDescent="0.2">
      <c r="A135" s="218"/>
      <c r="B135" s="219"/>
      <c r="C135" s="252" t="s">
        <v>460</v>
      </c>
      <c r="D135" s="224"/>
      <c r="E135" s="225"/>
      <c r="F135" s="220"/>
      <c r="G135" s="220"/>
      <c r="H135" s="220"/>
      <c r="I135" s="220"/>
      <c r="J135" s="220"/>
      <c r="K135" s="220"/>
      <c r="L135" s="220"/>
      <c r="M135" s="220"/>
      <c r="N135" s="220"/>
      <c r="O135" s="220"/>
      <c r="P135" s="220"/>
      <c r="Q135" s="220"/>
      <c r="R135" s="220"/>
      <c r="S135" s="220"/>
      <c r="T135" s="220"/>
      <c r="U135" s="220"/>
      <c r="V135" s="220"/>
      <c r="W135" s="220"/>
      <c r="X135" s="220"/>
      <c r="Y135" s="211"/>
      <c r="Z135" s="211"/>
      <c r="AA135" s="211"/>
      <c r="AB135" s="211"/>
      <c r="AC135" s="211"/>
      <c r="AD135" s="211"/>
      <c r="AE135" s="211"/>
      <c r="AF135" s="211"/>
      <c r="AG135" s="211" t="s">
        <v>176</v>
      </c>
      <c r="AH135" s="211">
        <v>0</v>
      </c>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row>
    <row r="136" spans="1:60" outlineLevel="1" x14ac:dyDescent="0.2">
      <c r="A136" s="218"/>
      <c r="B136" s="219"/>
      <c r="C136" s="252" t="s">
        <v>461</v>
      </c>
      <c r="D136" s="224"/>
      <c r="E136" s="225"/>
      <c r="F136" s="220"/>
      <c r="G136" s="220"/>
      <c r="H136" s="220"/>
      <c r="I136" s="220"/>
      <c r="J136" s="220"/>
      <c r="K136" s="220"/>
      <c r="L136" s="220"/>
      <c r="M136" s="220"/>
      <c r="N136" s="220"/>
      <c r="O136" s="220"/>
      <c r="P136" s="220"/>
      <c r="Q136" s="220"/>
      <c r="R136" s="220"/>
      <c r="S136" s="220"/>
      <c r="T136" s="220"/>
      <c r="U136" s="220"/>
      <c r="V136" s="220"/>
      <c r="W136" s="220"/>
      <c r="X136" s="220"/>
      <c r="Y136" s="211"/>
      <c r="Z136" s="211"/>
      <c r="AA136" s="211"/>
      <c r="AB136" s="211"/>
      <c r="AC136" s="211"/>
      <c r="AD136" s="211"/>
      <c r="AE136" s="211"/>
      <c r="AF136" s="211"/>
      <c r="AG136" s="211" t="s">
        <v>176</v>
      </c>
      <c r="AH136" s="211">
        <v>0</v>
      </c>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row>
    <row r="137" spans="1:60" outlineLevel="1" x14ac:dyDescent="0.2">
      <c r="A137" s="218"/>
      <c r="B137" s="219"/>
      <c r="C137" s="252" t="s">
        <v>462</v>
      </c>
      <c r="D137" s="224"/>
      <c r="E137" s="225"/>
      <c r="F137" s="220"/>
      <c r="G137" s="220"/>
      <c r="H137" s="220"/>
      <c r="I137" s="220"/>
      <c r="J137" s="220"/>
      <c r="K137" s="220"/>
      <c r="L137" s="220"/>
      <c r="M137" s="220"/>
      <c r="N137" s="220"/>
      <c r="O137" s="220"/>
      <c r="P137" s="220"/>
      <c r="Q137" s="220"/>
      <c r="R137" s="220"/>
      <c r="S137" s="220"/>
      <c r="T137" s="220"/>
      <c r="U137" s="220"/>
      <c r="V137" s="220"/>
      <c r="W137" s="220"/>
      <c r="X137" s="220"/>
      <c r="Y137" s="211"/>
      <c r="Z137" s="211"/>
      <c r="AA137" s="211"/>
      <c r="AB137" s="211"/>
      <c r="AC137" s="211"/>
      <c r="AD137" s="211"/>
      <c r="AE137" s="211"/>
      <c r="AF137" s="211"/>
      <c r="AG137" s="211" t="s">
        <v>176</v>
      </c>
      <c r="AH137" s="211">
        <v>0</v>
      </c>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row>
    <row r="138" spans="1:60" outlineLevel="1" x14ac:dyDescent="0.2">
      <c r="A138" s="218"/>
      <c r="B138" s="219"/>
      <c r="C138" s="252" t="s">
        <v>463</v>
      </c>
      <c r="D138" s="224"/>
      <c r="E138" s="225"/>
      <c r="F138" s="220"/>
      <c r="G138" s="220"/>
      <c r="H138" s="220"/>
      <c r="I138" s="220"/>
      <c r="J138" s="220"/>
      <c r="K138" s="220"/>
      <c r="L138" s="220"/>
      <c r="M138" s="220"/>
      <c r="N138" s="220"/>
      <c r="O138" s="220"/>
      <c r="P138" s="220"/>
      <c r="Q138" s="220"/>
      <c r="R138" s="220"/>
      <c r="S138" s="220"/>
      <c r="T138" s="220"/>
      <c r="U138" s="220"/>
      <c r="V138" s="220"/>
      <c r="W138" s="220"/>
      <c r="X138" s="220"/>
      <c r="Y138" s="211"/>
      <c r="Z138" s="211"/>
      <c r="AA138" s="211"/>
      <c r="AB138" s="211"/>
      <c r="AC138" s="211"/>
      <c r="AD138" s="211"/>
      <c r="AE138" s="211"/>
      <c r="AF138" s="211"/>
      <c r="AG138" s="211" t="s">
        <v>176</v>
      </c>
      <c r="AH138" s="211">
        <v>0</v>
      </c>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row>
    <row r="139" spans="1:60" outlineLevel="1" x14ac:dyDescent="0.2">
      <c r="A139" s="218"/>
      <c r="B139" s="219"/>
      <c r="C139" s="252" t="s">
        <v>464</v>
      </c>
      <c r="D139" s="224"/>
      <c r="E139" s="225"/>
      <c r="F139" s="220"/>
      <c r="G139" s="220"/>
      <c r="H139" s="220"/>
      <c r="I139" s="220"/>
      <c r="J139" s="220"/>
      <c r="K139" s="220"/>
      <c r="L139" s="220"/>
      <c r="M139" s="220"/>
      <c r="N139" s="220"/>
      <c r="O139" s="220"/>
      <c r="P139" s="220"/>
      <c r="Q139" s="220"/>
      <c r="R139" s="220"/>
      <c r="S139" s="220"/>
      <c r="T139" s="220"/>
      <c r="U139" s="220"/>
      <c r="V139" s="220"/>
      <c r="W139" s="220"/>
      <c r="X139" s="220"/>
      <c r="Y139" s="211"/>
      <c r="Z139" s="211"/>
      <c r="AA139" s="211"/>
      <c r="AB139" s="211"/>
      <c r="AC139" s="211"/>
      <c r="AD139" s="211"/>
      <c r="AE139" s="211"/>
      <c r="AF139" s="211"/>
      <c r="AG139" s="211" t="s">
        <v>176</v>
      </c>
      <c r="AH139" s="211">
        <v>0</v>
      </c>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row>
    <row r="140" spans="1:60" outlineLevel="1" x14ac:dyDescent="0.2">
      <c r="A140" s="218"/>
      <c r="B140" s="219"/>
      <c r="C140" s="252" t="s">
        <v>465</v>
      </c>
      <c r="D140" s="224"/>
      <c r="E140" s="225"/>
      <c r="F140" s="220"/>
      <c r="G140" s="220"/>
      <c r="H140" s="220"/>
      <c r="I140" s="220"/>
      <c r="J140" s="220"/>
      <c r="K140" s="220"/>
      <c r="L140" s="220"/>
      <c r="M140" s="220"/>
      <c r="N140" s="220"/>
      <c r="O140" s="220"/>
      <c r="P140" s="220"/>
      <c r="Q140" s="220"/>
      <c r="R140" s="220"/>
      <c r="S140" s="220"/>
      <c r="T140" s="220"/>
      <c r="U140" s="220"/>
      <c r="V140" s="220"/>
      <c r="W140" s="220"/>
      <c r="X140" s="220"/>
      <c r="Y140" s="211"/>
      <c r="Z140" s="211"/>
      <c r="AA140" s="211"/>
      <c r="AB140" s="211"/>
      <c r="AC140" s="211"/>
      <c r="AD140" s="211"/>
      <c r="AE140" s="211"/>
      <c r="AF140" s="211"/>
      <c r="AG140" s="211" t="s">
        <v>176</v>
      </c>
      <c r="AH140" s="211">
        <v>0</v>
      </c>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row>
    <row r="141" spans="1:60" outlineLevel="1" x14ac:dyDescent="0.2">
      <c r="A141" s="218"/>
      <c r="B141" s="219"/>
      <c r="C141" s="252" t="s">
        <v>462</v>
      </c>
      <c r="D141" s="224"/>
      <c r="E141" s="225"/>
      <c r="F141" s="220"/>
      <c r="G141" s="220"/>
      <c r="H141" s="220"/>
      <c r="I141" s="220"/>
      <c r="J141" s="220"/>
      <c r="K141" s="220"/>
      <c r="L141" s="220"/>
      <c r="M141" s="220"/>
      <c r="N141" s="220"/>
      <c r="O141" s="220"/>
      <c r="P141" s="220"/>
      <c r="Q141" s="220"/>
      <c r="R141" s="220"/>
      <c r="S141" s="220"/>
      <c r="T141" s="220"/>
      <c r="U141" s="220"/>
      <c r="V141" s="220"/>
      <c r="W141" s="220"/>
      <c r="X141" s="220"/>
      <c r="Y141" s="211"/>
      <c r="Z141" s="211"/>
      <c r="AA141" s="211"/>
      <c r="AB141" s="211"/>
      <c r="AC141" s="211"/>
      <c r="AD141" s="211"/>
      <c r="AE141" s="211"/>
      <c r="AF141" s="211"/>
      <c r="AG141" s="211" t="s">
        <v>176</v>
      </c>
      <c r="AH141" s="211">
        <v>0</v>
      </c>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row>
    <row r="142" spans="1:60" outlineLevel="1" x14ac:dyDescent="0.2">
      <c r="A142" s="218"/>
      <c r="B142" s="219"/>
      <c r="C142" s="252" t="s">
        <v>467</v>
      </c>
      <c r="D142" s="224"/>
      <c r="E142" s="225"/>
      <c r="F142" s="220"/>
      <c r="G142" s="220"/>
      <c r="H142" s="220"/>
      <c r="I142" s="220"/>
      <c r="J142" s="220"/>
      <c r="K142" s="220"/>
      <c r="L142" s="220"/>
      <c r="M142" s="220"/>
      <c r="N142" s="220"/>
      <c r="O142" s="220"/>
      <c r="P142" s="220"/>
      <c r="Q142" s="220"/>
      <c r="R142" s="220"/>
      <c r="S142" s="220"/>
      <c r="T142" s="220"/>
      <c r="U142" s="220"/>
      <c r="V142" s="220"/>
      <c r="W142" s="220"/>
      <c r="X142" s="220"/>
      <c r="Y142" s="211"/>
      <c r="Z142" s="211"/>
      <c r="AA142" s="211"/>
      <c r="AB142" s="211"/>
      <c r="AC142" s="211"/>
      <c r="AD142" s="211"/>
      <c r="AE142" s="211"/>
      <c r="AF142" s="211"/>
      <c r="AG142" s="211" t="s">
        <v>176</v>
      </c>
      <c r="AH142" s="211">
        <v>0</v>
      </c>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row>
    <row r="143" spans="1:60" outlineLevel="1" x14ac:dyDescent="0.2">
      <c r="A143" s="218"/>
      <c r="B143" s="219"/>
      <c r="C143" s="252" t="s">
        <v>468</v>
      </c>
      <c r="D143" s="224"/>
      <c r="E143" s="225"/>
      <c r="F143" s="220"/>
      <c r="G143" s="220"/>
      <c r="H143" s="220"/>
      <c r="I143" s="220"/>
      <c r="J143" s="220"/>
      <c r="K143" s="220"/>
      <c r="L143" s="220"/>
      <c r="M143" s="220"/>
      <c r="N143" s="220"/>
      <c r="O143" s="220"/>
      <c r="P143" s="220"/>
      <c r="Q143" s="220"/>
      <c r="R143" s="220"/>
      <c r="S143" s="220"/>
      <c r="T143" s="220"/>
      <c r="U143" s="220"/>
      <c r="V143" s="220"/>
      <c r="W143" s="220"/>
      <c r="X143" s="220"/>
      <c r="Y143" s="211"/>
      <c r="Z143" s="211"/>
      <c r="AA143" s="211"/>
      <c r="AB143" s="211"/>
      <c r="AC143" s="211"/>
      <c r="AD143" s="211"/>
      <c r="AE143" s="211"/>
      <c r="AF143" s="211"/>
      <c r="AG143" s="211" t="s">
        <v>176</v>
      </c>
      <c r="AH143" s="211">
        <v>0</v>
      </c>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row>
    <row r="144" spans="1:60" outlineLevel="1" x14ac:dyDescent="0.2">
      <c r="A144" s="218"/>
      <c r="B144" s="219"/>
      <c r="C144" s="252" t="s">
        <v>465</v>
      </c>
      <c r="D144" s="224"/>
      <c r="E144" s="225"/>
      <c r="F144" s="220"/>
      <c r="G144" s="220"/>
      <c r="H144" s="220"/>
      <c r="I144" s="220"/>
      <c r="J144" s="220"/>
      <c r="K144" s="220"/>
      <c r="L144" s="220"/>
      <c r="M144" s="220"/>
      <c r="N144" s="220"/>
      <c r="O144" s="220"/>
      <c r="P144" s="220"/>
      <c r="Q144" s="220"/>
      <c r="R144" s="220"/>
      <c r="S144" s="220"/>
      <c r="T144" s="220"/>
      <c r="U144" s="220"/>
      <c r="V144" s="220"/>
      <c r="W144" s="220"/>
      <c r="X144" s="220"/>
      <c r="Y144" s="211"/>
      <c r="Z144" s="211"/>
      <c r="AA144" s="211"/>
      <c r="AB144" s="211"/>
      <c r="AC144" s="211"/>
      <c r="AD144" s="211"/>
      <c r="AE144" s="211"/>
      <c r="AF144" s="211"/>
      <c r="AG144" s="211" t="s">
        <v>176</v>
      </c>
      <c r="AH144" s="211">
        <v>0</v>
      </c>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row>
    <row r="145" spans="1:60" outlineLevel="1" x14ac:dyDescent="0.2">
      <c r="A145" s="218"/>
      <c r="B145" s="219"/>
      <c r="C145" s="252" t="s">
        <v>462</v>
      </c>
      <c r="D145" s="224"/>
      <c r="E145" s="225"/>
      <c r="F145" s="220"/>
      <c r="G145" s="220"/>
      <c r="H145" s="220"/>
      <c r="I145" s="220"/>
      <c r="J145" s="220"/>
      <c r="K145" s="220"/>
      <c r="L145" s="220"/>
      <c r="M145" s="220"/>
      <c r="N145" s="220"/>
      <c r="O145" s="220"/>
      <c r="P145" s="220"/>
      <c r="Q145" s="220"/>
      <c r="R145" s="220"/>
      <c r="S145" s="220"/>
      <c r="T145" s="220"/>
      <c r="U145" s="220"/>
      <c r="V145" s="220"/>
      <c r="W145" s="220"/>
      <c r="X145" s="220"/>
      <c r="Y145" s="211"/>
      <c r="Z145" s="211"/>
      <c r="AA145" s="211"/>
      <c r="AB145" s="211"/>
      <c r="AC145" s="211"/>
      <c r="AD145" s="211"/>
      <c r="AE145" s="211"/>
      <c r="AF145" s="211"/>
      <c r="AG145" s="211" t="s">
        <v>176</v>
      </c>
      <c r="AH145" s="211">
        <v>0</v>
      </c>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row>
    <row r="146" spans="1:60" outlineLevel="1" x14ac:dyDescent="0.2">
      <c r="A146" s="218"/>
      <c r="B146" s="219"/>
      <c r="C146" s="252" t="s">
        <v>469</v>
      </c>
      <c r="D146" s="224"/>
      <c r="E146" s="225"/>
      <c r="F146" s="220"/>
      <c r="G146" s="220"/>
      <c r="H146" s="220"/>
      <c r="I146" s="220"/>
      <c r="J146" s="220"/>
      <c r="K146" s="220"/>
      <c r="L146" s="220"/>
      <c r="M146" s="220"/>
      <c r="N146" s="220"/>
      <c r="O146" s="220"/>
      <c r="P146" s="220"/>
      <c r="Q146" s="220"/>
      <c r="R146" s="220"/>
      <c r="S146" s="220"/>
      <c r="T146" s="220"/>
      <c r="U146" s="220"/>
      <c r="V146" s="220"/>
      <c r="W146" s="220"/>
      <c r="X146" s="220"/>
      <c r="Y146" s="211"/>
      <c r="Z146" s="211"/>
      <c r="AA146" s="211"/>
      <c r="AB146" s="211"/>
      <c r="AC146" s="211"/>
      <c r="AD146" s="211"/>
      <c r="AE146" s="211"/>
      <c r="AF146" s="211"/>
      <c r="AG146" s="211" t="s">
        <v>176</v>
      </c>
      <c r="AH146" s="211">
        <v>0</v>
      </c>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row>
    <row r="147" spans="1:60" outlineLevel="1" x14ac:dyDescent="0.2">
      <c r="A147" s="218"/>
      <c r="B147" s="219"/>
      <c r="C147" s="252" t="s">
        <v>470</v>
      </c>
      <c r="D147" s="224"/>
      <c r="E147" s="225"/>
      <c r="F147" s="220"/>
      <c r="G147" s="220"/>
      <c r="H147" s="220"/>
      <c r="I147" s="220"/>
      <c r="J147" s="220"/>
      <c r="K147" s="220"/>
      <c r="L147" s="220"/>
      <c r="M147" s="220"/>
      <c r="N147" s="220"/>
      <c r="O147" s="220"/>
      <c r="P147" s="220"/>
      <c r="Q147" s="220"/>
      <c r="R147" s="220"/>
      <c r="S147" s="220"/>
      <c r="T147" s="220"/>
      <c r="U147" s="220"/>
      <c r="V147" s="220"/>
      <c r="W147" s="220"/>
      <c r="X147" s="220"/>
      <c r="Y147" s="211"/>
      <c r="Z147" s="211"/>
      <c r="AA147" s="211"/>
      <c r="AB147" s="211"/>
      <c r="AC147" s="211"/>
      <c r="AD147" s="211"/>
      <c r="AE147" s="211"/>
      <c r="AF147" s="211"/>
      <c r="AG147" s="211" t="s">
        <v>176</v>
      </c>
      <c r="AH147" s="211">
        <v>0</v>
      </c>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row>
    <row r="148" spans="1:60" outlineLevel="1" x14ac:dyDescent="0.2">
      <c r="A148" s="218"/>
      <c r="B148" s="219"/>
      <c r="C148" s="252" t="s">
        <v>448</v>
      </c>
      <c r="D148" s="224"/>
      <c r="E148" s="225"/>
      <c r="F148" s="220"/>
      <c r="G148" s="220"/>
      <c r="H148" s="220"/>
      <c r="I148" s="220"/>
      <c r="J148" s="220"/>
      <c r="K148" s="220"/>
      <c r="L148" s="220"/>
      <c r="M148" s="220"/>
      <c r="N148" s="220"/>
      <c r="O148" s="220"/>
      <c r="P148" s="220"/>
      <c r="Q148" s="220"/>
      <c r="R148" s="220"/>
      <c r="S148" s="220"/>
      <c r="T148" s="220"/>
      <c r="U148" s="220"/>
      <c r="V148" s="220"/>
      <c r="W148" s="220"/>
      <c r="X148" s="220"/>
      <c r="Y148" s="211"/>
      <c r="Z148" s="211"/>
      <c r="AA148" s="211"/>
      <c r="AB148" s="211"/>
      <c r="AC148" s="211"/>
      <c r="AD148" s="211"/>
      <c r="AE148" s="211"/>
      <c r="AF148" s="211"/>
      <c r="AG148" s="211" t="s">
        <v>176</v>
      </c>
      <c r="AH148" s="211">
        <v>0</v>
      </c>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row>
    <row r="149" spans="1:60" outlineLevel="1" x14ac:dyDescent="0.2">
      <c r="A149" s="218"/>
      <c r="B149" s="219"/>
      <c r="C149" s="252" t="s">
        <v>471</v>
      </c>
      <c r="D149" s="224"/>
      <c r="E149" s="225"/>
      <c r="F149" s="220"/>
      <c r="G149" s="220"/>
      <c r="H149" s="220"/>
      <c r="I149" s="220"/>
      <c r="J149" s="220"/>
      <c r="K149" s="220"/>
      <c r="L149" s="220"/>
      <c r="M149" s="220"/>
      <c r="N149" s="220"/>
      <c r="O149" s="220"/>
      <c r="P149" s="220"/>
      <c r="Q149" s="220"/>
      <c r="R149" s="220"/>
      <c r="S149" s="220"/>
      <c r="T149" s="220"/>
      <c r="U149" s="220"/>
      <c r="V149" s="220"/>
      <c r="W149" s="220"/>
      <c r="X149" s="220"/>
      <c r="Y149" s="211"/>
      <c r="Z149" s="211"/>
      <c r="AA149" s="211"/>
      <c r="AB149" s="211"/>
      <c r="AC149" s="211"/>
      <c r="AD149" s="211"/>
      <c r="AE149" s="211"/>
      <c r="AF149" s="211"/>
      <c r="AG149" s="211" t="s">
        <v>176</v>
      </c>
      <c r="AH149" s="211">
        <v>0</v>
      </c>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row>
    <row r="150" spans="1:60" outlineLevel="1" x14ac:dyDescent="0.2">
      <c r="A150" s="218"/>
      <c r="B150" s="219"/>
      <c r="C150" s="252" t="s">
        <v>472</v>
      </c>
      <c r="D150" s="224"/>
      <c r="E150" s="225"/>
      <c r="F150" s="220"/>
      <c r="G150" s="220"/>
      <c r="H150" s="220"/>
      <c r="I150" s="220"/>
      <c r="J150" s="220"/>
      <c r="K150" s="220"/>
      <c r="L150" s="220"/>
      <c r="M150" s="220"/>
      <c r="N150" s="220"/>
      <c r="O150" s="220"/>
      <c r="P150" s="220"/>
      <c r="Q150" s="220"/>
      <c r="R150" s="220"/>
      <c r="S150" s="220"/>
      <c r="T150" s="220"/>
      <c r="U150" s="220"/>
      <c r="V150" s="220"/>
      <c r="W150" s="220"/>
      <c r="X150" s="220"/>
      <c r="Y150" s="211"/>
      <c r="Z150" s="211"/>
      <c r="AA150" s="211"/>
      <c r="AB150" s="211"/>
      <c r="AC150" s="211"/>
      <c r="AD150" s="211"/>
      <c r="AE150" s="211"/>
      <c r="AF150" s="211"/>
      <c r="AG150" s="211" t="s">
        <v>176</v>
      </c>
      <c r="AH150" s="211">
        <v>0</v>
      </c>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row>
    <row r="151" spans="1:60" outlineLevel="1" x14ac:dyDescent="0.2">
      <c r="A151" s="218"/>
      <c r="B151" s="219"/>
      <c r="C151" s="252" t="s">
        <v>473</v>
      </c>
      <c r="D151" s="224"/>
      <c r="E151" s="225"/>
      <c r="F151" s="220"/>
      <c r="G151" s="220"/>
      <c r="H151" s="220"/>
      <c r="I151" s="220"/>
      <c r="J151" s="220"/>
      <c r="K151" s="220"/>
      <c r="L151" s="220"/>
      <c r="M151" s="220"/>
      <c r="N151" s="220"/>
      <c r="O151" s="220"/>
      <c r="P151" s="220"/>
      <c r="Q151" s="220"/>
      <c r="R151" s="220"/>
      <c r="S151" s="220"/>
      <c r="T151" s="220"/>
      <c r="U151" s="220"/>
      <c r="V151" s="220"/>
      <c r="W151" s="220"/>
      <c r="X151" s="220"/>
      <c r="Y151" s="211"/>
      <c r="Z151" s="211"/>
      <c r="AA151" s="211"/>
      <c r="AB151" s="211"/>
      <c r="AC151" s="211"/>
      <c r="AD151" s="211"/>
      <c r="AE151" s="211"/>
      <c r="AF151" s="211"/>
      <c r="AG151" s="211" t="s">
        <v>176</v>
      </c>
      <c r="AH151" s="211">
        <v>0</v>
      </c>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row>
    <row r="152" spans="1:60" outlineLevel="1" x14ac:dyDescent="0.2">
      <c r="A152" s="218"/>
      <c r="B152" s="219"/>
      <c r="C152" s="252" t="s">
        <v>477</v>
      </c>
      <c r="D152" s="224"/>
      <c r="E152" s="225">
        <v>1320.9</v>
      </c>
      <c r="F152" s="220"/>
      <c r="G152" s="220"/>
      <c r="H152" s="220"/>
      <c r="I152" s="220"/>
      <c r="J152" s="220"/>
      <c r="K152" s="220"/>
      <c r="L152" s="220"/>
      <c r="M152" s="220"/>
      <c r="N152" s="220"/>
      <c r="O152" s="220"/>
      <c r="P152" s="220"/>
      <c r="Q152" s="220"/>
      <c r="R152" s="220"/>
      <c r="S152" s="220"/>
      <c r="T152" s="220"/>
      <c r="U152" s="220"/>
      <c r="V152" s="220"/>
      <c r="W152" s="220"/>
      <c r="X152" s="220"/>
      <c r="Y152" s="211"/>
      <c r="Z152" s="211"/>
      <c r="AA152" s="211"/>
      <c r="AB152" s="211"/>
      <c r="AC152" s="211"/>
      <c r="AD152" s="211"/>
      <c r="AE152" s="211"/>
      <c r="AF152" s="211"/>
      <c r="AG152" s="211" t="s">
        <v>176</v>
      </c>
      <c r="AH152" s="211">
        <v>0</v>
      </c>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row>
    <row r="153" spans="1:60" outlineLevel="1" x14ac:dyDescent="0.2">
      <c r="A153" s="218"/>
      <c r="B153" s="219"/>
      <c r="C153" s="250"/>
      <c r="D153" s="242"/>
      <c r="E153" s="242"/>
      <c r="F153" s="242"/>
      <c r="G153" s="242"/>
      <c r="H153" s="220"/>
      <c r="I153" s="220"/>
      <c r="J153" s="220"/>
      <c r="K153" s="220"/>
      <c r="L153" s="220"/>
      <c r="M153" s="220"/>
      <c r="N153" s="220"/>
      <c r="O153" s="220"/>
      <c r="P153" s="220"/>
      <c r="Q153" s="220"/>
      <c r="R153" s="220"/>
      <c r="S153" s="220"/>
      <c r="T153" s="220"/>
      <c r="U153" s="220"/>
      <c r="V153" s="220"/>
      <c r="W153" s="220"/>
      <c r="X153" s="220"/>
      <c r="Y153" s="211"/>
      <c r="Z153" s="211"/>
      <c r="AA153" s="211"/>
      <c r="AB153" s="211"/>
      <c r="AC153" s="211"/>
      <c r="AD153" s="211"/>
      <c r="AE153" s="211"/>
      <c r="AF153" s="211"/>
      <c r="AG153" s="211" t="s">
        <v>151</v>
      </c>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row>
    <row r="154" spans="1:60" ht="22.5" outlineLevel="1" x14ac:dyDescent="0.2">
      <c r="A154" s="233">
        <v>15</v>
      </c>
      <c r="B154" s="234" t="s">
        <v>478</v>
      </c>
      <c r="C154" s="247" t="s">
        <v>479</v>
      </c>
      <c r="D154" s="235" t="s">
        <v>223</v>
      </c>
      <c r="E154" s="236">
        <v>77.7</v>
      </c>
      <c r="F154" s="237">
        <v>201</v>
      </c>
      <c r="G154" s="238">
        <f>ROUND(E154*F154,2)</f>
        <v>15617.7</v>
      </c>
      <c r="H154" s="237">
        <v>0</v>
      </c>
      <c r="I154" s="238">
        <f>ROUND(E154*H154,2)</f>
        <v>0</v>
      </c>
      <c r="J154" s="237">
        <v>201</v>
      </c>
      <c r="K154" s="238">
        <f>ROUND(E154*J154,2)</f>
        <v>15617.7</v>
      </c>
      <c r="L154" s="238">
        <v>21</v>
      </c>
      <c r="M154" s="238">
        <f>G154*(1+L154/100)</f>
        <v>18897.417000000001</v>
      </c>
      <c r="N154" s="238">
        <v>0</v>
      </c>
      <c r="O154" s="238">
        <f>ROUND(E154*N154,2)</f>
        <v>0</v>
      </c>
      <c r="P154" s="238">
        <v>0.22</v>
      </c>
      <c r="Q154" s="238">
        <f>ROUND(E154*P154,2)</f>
        <v>17.09</v>
      </c>
      <c r="R154" s="238" t="s">
        <v>458</v>
      </c>
      <c r="S154" s="238" t="s">
        <v>143</v>
      </c>
      <c r="T154" s="239" t="s">
        <v>225</v>
      </c>
      <c r="U154" s="220">
        <v>0.38</v>
      </c>
      <c r="V154" s="220">
        <f>ROUND(E154*U154,2)</f>
        <v>29.53</v>
      </c>
      <c r="W154" s="220"/>
      <c r="X154" s="220" t="s">
        <v>202</v>
      </c>
      <c r="Y154" s="211"/>
      <c r="Z154" s="211"/>
      <c r="AA154" s="211"/>
      <c r="AB154" s="211"/>
      <c r="AC154" s="211"/>
      <c r="AD154" s="211"/>
      <c r="AE154" s="211"/>
      <c r="AF154" s="211"/>
      <c r="AG154" s="211" t="s">
        <v>203</v>
      </c>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row>
    <row r="155" spans="1:60" outlineLevel="1" x14ac:dyDescent="0.2">
      <c r="A155" s="218"/>
      <c r="B155" s="219"/>
      <c r="C155" s="252" t="s">
        <v>424</v>
      </c>
      <c r="D155" s="224"/>
      <c r="E155" s="225"/>
      <c r="F155" s="220"/>
      <c r="G155" s="220"/>
      <c r="H155" s="220"/>
      <c r="I155" s="220"/>
      <c r="J155" s="220"/>
      <c r="K155" s="220"/>
      <c r="L155" s="220"/>
      <c r="M155" s="220"/>
      <c r="N155" s="220"/>
      <c r="O155" s="220"/>
      <c r="P155" s="220"/>
      <c r="Q155" s="220"/>
      <c r="R155" s="220"/>
      <c r="S155" s="220"/>
      <c r="T155" s="220"/>
      <c r="U155" s="220"/>
      <c r="V155" s="220"/>
      <c r="W155" s="220"/>
      <c r="X155" s="220"/>
      <c r="Y155" s="211"/>
      <c r="Z155" s="211"/>
      <c r="AA155" s="211"/>
      <c r="AB155" s="211"/>
      <c r="AC155" s="211"/>
      <c r="AD155" s="211"/>
      <c r="AE155" s="211"/>
      <c r="AF155" s="211"/>
      <c r="AG155" s="211" t="s">
        <v>176</v>
      </c>
      <c r="AH155" s="211">
        <v>0</v>
      </c>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row>
    <row r="156" spans="1:60" outlineLevel="1" x14ac:dyDescent="0.2">
      <c r="A156" s="218"/>
      <c r="B156" s="219"/>
      <c r="C156" s="252" t="s">
        <v>459</v>
      </c>
      <c r="D156" s="224"/>
      <c r="E156" s="225"/>
      <c r="F156" s="220"/>
      <c r="G156" s="220"/>
      <c r="H156" s="220"/>
      <c r="I156" s="220"/>
      <c r="J156" s="220"/>
      <c r="K156" s="220"/>
      <c r="L156" s="220"/>
      <c r="M156" s="220"/>
      <c r="N156" s="220"/>
      <c r="O156" s="220"/>
      <c r="P156" s="220"/>
      <c r="Q156" s="220"/>
      <c r="R156" s="220"/>
      <c r="S156" s="220"/>
      <c r="T156" s="220"/>
      <c r="U156" s="220"/>
      <c r="V156" s="220"/>
      <c r="W156" s="220"/>
      <c r="X156" s="220"/>
      <c r="Y156" s="211"/>
      <c r="Z156" s="211"/>
      <c r="AA156" s="211"/>
      <c r="AB156" s="211"/>
      <c r="AC156" s="211"/>
      <c r="AD156" s="211"/>
      <c r="AE156" s="211"/>
      <c r="AF156" s="211"/>
      <c r="AG156" s="211" t="s">
        <v>176</v>
      </c>
      <c r="AH156" s="211">
        <v>0</v>
      </c>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row>
    <row r="157" spans="1:60" outlineLevel="1" x14ac:dyDescent="0.2">
      <c r="A157" s="218"/>
      <c r="B157" s="219"/>
      <c r="C157" s="252" t="s">
        <v>460</v>
      </c>
      <c r="D157" s="224"/>
      <c r="E157" s="225"/>
      <c r="F157" s="220"/>
      <c r="G157" s="220"/>
      <c r="H157" s="220"/>
      <c r="I157" s="220"/>
      <c r="J157" s="220"/>
      <c r="K157" s="220"/>
      <c r="L157" s="220"/>
      <c r="M157" s="220"/>
      <c r="N157" s="220"/>
      <c r="O157" s="220"/>
      <c r="P157" s="220"/>
      <c r="Q157" s="220"/>
      <c r="R157" s="220"/>
      <c r="S157" s="220"/>
      <c r="T157" s="220"/>
      <c r="U157" s="220"/>
      <c r="V157" s="220"/>
      <c r="W157" s="220"/>
      <c r="X157" s="220"/>
      <c r="Y157" s="211"/>
      <c r="Z157" s="211"/>
      <c r="AA157" s="211"/>
      <c r="AB157" s="211"/>
      <c r="AC157" s="211"/>
      <c r="AD157" s="211"/>
      <c r="AE157" s="211"/>
      <c r="AF157" s="211"/>
      <c r="AG157" s="211" t="s">
        <v>176</v>
      </c>
      <c r="AH157" s="211">
        <v>0</v>
      </c>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row>
    <row r="158" spans="1:60" outlineLevel="1" x14ac:dyDescent="0.2">
      <c r="A158" s="218"/>
      <c r="B158" s="219"/>
      <c r="C158" s="252" t="s">
        <v>461</v>
      </c>
      <c r="D158" s="224"/>
      <c r="E158" s="225"/>
      <c r="F158" s="220"/>
      <c r="G158" s="220"/>
      <c r="H158" s="220"/>
      <c r="I158" s="220"/>
      <c r="J158" s="220"/>
      <c r="K158" s="220"/>
      <c r="L158" s="220"/>
      <c r="M158" s="220"/>
      <c r="N158" s="220"/>
      <c r="O158" s="220"/>
      <c r="P158" s="220"/>
      <c r="Q158" s="220"/>
      <c r="R158" s="220"/>
      <c r="S158" s="220"/>
      <c r="T158" s="220"/>
      <c r="U158" s="220"/>
      <c r="V158" s="220"/>
      <c r="W158" s="220"/>
      <c r="X158" s="220"/>
      <c r="Y158" s="211"/>
      <c r="Z158" s="211"/>
      <c r="AA158" s="211"/>
      <c r="AB158" s="211"/>
      <c r="AC158" s="211"/>
      <c r="AD158" s="211"/>
      <c r="AE158" s="211"/>
      <c r="AF158" s="211"/>
      <c r="AG158" s="211" t="s">
        <v>176</v>
      </c>
      <c r="AH158" s="211">
        <v>0</v>
      </c>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row>
    <row r="159" spans="1:60" outlineLevel="1" x14ac:dyDescent="0.2">
      <c r="A159" s="218"/>
      <c r="B159" s="219"/>
      <c r="C159" s="252" t="s">
        <v>462</v>
      </c>
      <c r="D159" s="224"/>
      <c r="E159" s="225"/>
      <c r="F159" s="220"/>
      <c r="G159" s="220"/>
      <c r="H159" s="220"/>
      <c r="I159" s="220"/>
      <c r="J159" s="220"/>
      <c r="K159" s="220"/>
      <c r="L159" s="220"/>
      <c r="M159" s="220"/>
      <c r="N159" s="220"/>
      <c r="O159" s="220"/>
      <c r="P159" s="220"/>
      <c r="Q159" s="220"/>
      <c r="R159" s="220"/>
      <c r="S159" s="220"/>
      <c r="T159" s="220"/>
      <c r="U159" s="220"/>
      <c r="V159" s="220"/>
      <c r="W159" s="220"/>
      <c r="X159" s="220"/>
      <c r="Y159" s="211"/>
      <c r="Z159" s="211"/>
      <c r="AA159" s="211"/>
      <c r="AB159" s="211"/>
      <c r="AC159" s="211"/>
      <c r="AD159" s="211"/>
      <c r="AE159" s="211"/>
      <c r="AF159" s="211"/>
      <c r="AG159" s="211" t="s">
        <v>176</v>
      </c>
      <c r="AH159" s="211">
        <v>0</v>
      </c>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row>
    <row r="160" spans="1:60" outlineLevel="1" x14ac:dyDescent="0.2">
      <c r="A160" s="218"/>
      <c r="B160" s="219"/>
      <c r="C160" s="252" t="s">
        <v>463</v>
      </c>
      <c r="D160" s="224"/>
      <c r="E160" s="225"/>
      <c r="F160" s="220"/>
      <c r="G160" s="220"/>
      <c r="H160" s="220"/>
      <c r="I160" s="220"/>
      <c r="J160" s="220"/>
      <c r="K160" s="220"/>
      <c r="L160" s="220"/>
      <c r="M160" s="220"/>
      <c r="N160" s="220"/>
      <c r="O160" s="220"/>
      <c r="P160" s="220"/>
      <c r="Q160" s="220"/>
      <c r="R160" s="220"/>
      <c r="S160" s="220"/>
      <c r="T160" s="220"/>
      <c r="U160" s="220"/>
      <c r="V160" s="220"/>
      <c r="W160" s="220"/>
      <c r="X160" s="220"/>
      <c r="Y160" s="211"/>
      <c r="Z160" s="211"/>
      <c r="AA160" s="211"/>
      <c r="AB160" s="211"/>
      <c r="AC160" s="211"/>
      <c r="AD160" s="211"/>
      <c r="AE160" s="211"/>
      <c r="AF160" s="211"/>
      <c r="AG160" s="211" t="s">
        <v>176</v>
      </c>
      <c r="AH160" s="211">
        <v>0</v>
      </c>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row>
    <row r="161" spans="1:60" outlineLevel="1" x14ac:dyDescent="0.2">
      <c r="A161" s="218"/>
      <c r="B161" s="219"/>
      <c r="C161" s="252" t="s">
        <v>464</v>
      </c>
      <c r="D161" s="224"/>
      <c r="E161" s="225"/>
      <c r="F161" s="220"/>
      <c r="G161" s="220"/>
      <c r="H161" s="220"/>
      <c r="I161" s="220"/>
      <c r="J161" s="220"/>
      <c r="K161" s="220"/>
      <c r="L161" s="220"/>
      <c r="M161" s="220"/>
      <c r="N161" s="220"/>
      <c r="O161" s="220"/>
      <c r="P161" s="220"/>
      <c r="Q161" s="220"/>
      <c r="R161" s="220"/>
      <c r="S161" s="220"/>
      <c r="T161" s="220"/>
      <c r="U161" s="220"/>
      <c r="V161" s="220"/>
      <c r="W161" s="220"/>
      <c r="X161" s="220"/>
      <c r="Y161" s="211"/>
      <c r="Z161" s="211"/>
      <c r="AA161" s="211"/>
      <c r="AB161" s="211"/>
      <c r="AC161" s="211"/>
      <c r="AD161" s="211"/>
      <c r="AE161" s="211"/>
      <c r="AF161" s="211"/>
      <c r="AG161" s="211" t="s">
        <v>176</v>
      </c>
      <c r="AH161" s="211">
        <v>0</v>
      </c>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row>
    <row r="162" spans="1:60" outlineLevel="1" x14ac:dyDescent="0.2">
      <c r="A162" s="218"/>
      <c r="B162" s="219"/>
      <c r="C162" s="252" t="s">
        <v>465</v>
      </c>
      <c r="D162" s="224"/>
      <c r="E162" s="225"/>
      <c r="F162" s="220"/>
      <c r="G162" s="220"/>
      <c r="H162" s="220"/>
      <c r="I162" s="220"/>
      <c r="J162" s="220"/>
      <c r="K162" s="220"/>
      <c r="L162" s="220"/>
      <c r="M162" s="220"/>
      <c r="N162" s="220"/>
      <c r="O162" s="220"/>
      <c r="P162" s="220"/>
      <c r="Q162" s="220"/>
      <c r="R162" s="220"/>
      <c r="S162" s="220"/>
      <c r="T162" s="220"/>
      <c r="U162" s="220"/>
      <c r="V162" s="220"/>
      <c r="W162" s="220"/>
      <c r="X162" s="220"/>
      <c r="Y162" s="211"/>
      <c r="Z162" s="211"/>
      <c r="AA162" s="211"/>
      <c r="AB162" s="211"/>
      <c r="AC162" s="211"/>
      <c r="AD162" s="211"/>
      <c r="AE162" s="211"/>
      <c r="AF162" s="211"/>
      <c r="AG162" s="211" t="s">
        <v>176</v>
      </c>
      <c r="AH162" s="211">
        <v>0</v>
      </c>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row>
    <row r="163" spans="1:60" outlineLevel="1" x14ac:dyDescent="0.2">
      <c r="A163" s="218"/>
      <c r="B163" s="219"/>
      <c r="C163" s="252" t="s">
        <v>462</v>
      </c>
      <c r="D163" s="224"/>
      <c r="E163" s="225"/>
      <c r="F163" s="220"/>
      <c r="G163" s="220"/>
      <c r="H163" s="220"/>
      <c r="I163" s="220"/>
      <c r="J163" s="220"/>
      <c r="K163" s="220"/>
      <c r="L163" s="220"/>
      <c r="M163" s="220"/>
      <c r="N163" s="220"/>
      <c r="O163" s="220"/>
      <c r="P163" s="220"/>
      <c r="Q163" s="220"/>
      <c r="R163" s="220"/>
      <c r="S163" s="220"/>
      <c r="T163" s="220"/>
      <c r="U163" s="220"/>
      <c r="V163" s="220"/>
      <c r="W163" s="220"/>
      <c r="X163" s="220"/>
      <c r="Y163" s="211"/>
      <c r="Z163" s="211"/>
      <c r="AA163" s="211"/>
      <c r="AB163" s="211"/>
      <c r="AC163" s="211"/>
      <c r="AD163" s="211"/>
      <c r="AE163" s="211"/>
      <c r="AF163" s="211"/>
      <c r="AG163" s="211" t="s">
        <v>176</v>
      </c>
      <c r="AH163" s="211">
        <v>0</v>
      </c>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row>
    <row r="164" spans="1:60" outlineLevel="1" x14ac:dyDescent="0.2">
      <c r="A164" s="218"/>
      <c r="B164" s="219"/>
      <c r="C164" s="252" t="s">
        <v>467</v>
      </c>
      <c r="D164" s="224"/>
      <c r="E164" s="225"/>
      <c r="F164" s="220"/>
      <c r="G164" s="220"/>
      <c r="H164" s="220"/>
      <c r="I164" s="220"/>
      <c r="J164" s="220"/>
      <c r="K164" s="220"/>
      <c r="L164" s="220"/>
      <c r="M164" s="220"/>
      <c r="N164" s="220"/>
      <c r="O164" s="220"/>
      <c r="P164" s="220"/>
      <c r="Q164" s="220"/>
      <c r="R164" s="220"/>
      <c r="S164" s="220"/>
      <c r="T164" s="220"/>
      <c r="U164" s="220"/>
      <c r="V164" s="220"/>
      <c r="W164" s="220"/>
      <c r="X164" s="220"/>
      <c r="Y164" s="211"/>
      <c r="Z164" s="211"/>
      <c r="AA164" s="211"/>
      <c r="AB164" s="211"/>
      <c r="AC164" s="211"/>
      <c r="AD164" s="211"/>
      <c r="AE164" s="211"/>
      <c r="AF164" s="211"/>
      <c r="AG164" s="211" t="s">
        <v>176</v>
      </c>
      <c r="AH164" s="211">
        <v>0</v>
      </c>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row>
    <row r="165" spans="1:60" outlineLevel="1" x14ac:dyDescent="0.2">
      <c r="A165" s="218"/>
      <c r="B165" s="219"/>
      <c r="C165" s="252" t="s">
        <v>468</v>
      </c>
      <c r="D165" s="224"/>
      <c r="E165" s="225"/>
      <c r="F165" s="220"/>
      <c r="G165" s="220"/>
      <c r="H165" s="220"/>
      <c r="I165" s="220"/>
      <c r="J165" s="220"/>
      <c r="K165" s="220"/>
      <c r="L165" s="220"/>
      <c r="M165" s="220"/>
      <c r="N165" s="220"/>
      <c r="O165" s="220"/>
      <c r="P165" s="220"/>
      <c r="Q165" s="220"/>
      <c r="R165" s="220"/>
      <c r="S165" s="220"/>
      <c r="T165" s="220"/>
      <c r="U165" s="220"/>
      <c r="V165" s="220"/>
      <c r="W165" s="220"/>
      <c r="X165" s="220"/>
      <c r="Y165" s="211"/>
      <c r="Z165" s="211"/>
      <c r="AA165" s="211"/>
      <c r="AB165" s="211"/>
      <c r="AC165" s="211"/>
      <c r="AD165" s="211"/>
      <c r="AE165" s="211"/>
      <c r="AF165" s="211"/>
      <c r="AG165" s="211" t="s">
        <v>176</v>
      </c>
      <c r="AH165" s="211">
        <v>0</v>
      </c>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row>
    <row r="166" spans="1:60" outlineLevel="1" x14ac:dyDescent="0.2">
      <c r="A166" s="218"/>
      <c r="B166" s="219"/>
      <c r="C166" s="252" t="s">
        <v>465</v>
      </c>
      <c r="D166" s="224"/>
      <c r="E166" s="225"/>
      <c r="F166" s="220"/>
      <c r="G166" s="220"/>
      <c r="H166" s="220"/>
      <c r="I166" s="220"/>
      <c r="J166" s="220"/>
      <c r="K166" s="220"/>
      <c r="L166" s="220"/>
      <c r="M166" s="220"/>
      <c r="N166" s="220"/>
      <c r="O166" s="220"/>
      <c r="P166" s="220"/>
      <c r="Q166" s="220"/>
      <c r="R166" s="220"/>
      <c r="S166" s="220"/>
      <c r="T166" s="220"/>
      <c r="U166" s="220"/>
      <c r="V166" s="220"/>
      <c r="W166" s="220"/>
      <c r="X166" s="220"/>
      <c r="Y166" s="211"/>
      <c r="Z166" s="211"/>
      <c r="AA166" s="211"/>
      <c r="AB166" s="211"/>
      <c r="AC166" s="211"/>
      <c r="AD166" s="211"/>
      <c r="AE166" s="211"/>
      <c r="AF166" s="211"/>
      <c r="AG166" s="211" t="s">
        <v>176</v>
      </c>
      <c r="AH166" s="211">
        <v>0</v>
      </c>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row>
    <row r="167" spans="1:60" outlineLevel="1" x14ac:dyDescent="0.2">
      <c r="A167" s="218"/>
      <c r="B167" s="219"/>
      <c r="C167" s="252" t="s">
        <v>462</v>
      </c>
      <c r="D167" s="224"/>
      <c r="E167" s="225"/>
      <c r="F167" s="220"/>
      <c r="G167" s="220"/>
      <c r="H167" s="220"/>
      <c r="I167" s="220"/>
      <c r="J167" s="220"/>
      <c r="K167" s="220"/>
      <c r="L167" s="220"/>
      <c r="M167" s="220"/>
      <c r="N167" s="220"/>
      <c r="O167" s="220"/>
      <c r="P167" s="220"/>
      <c r="Q167" s="220"/>
      <c r="R167" s="220"/>
      <c r="S167" s="220"/>
      <c r="T167" s="220"/>
      <c r="U167" s="220"/>
      <c r="V167" s="220"/>
      <c r="W167" s="220"/>
      <c r="X167" s="220"/>
      <c r="Y167" s="211"/>
      <c r="Z167" s="211"/>
      <c r="AA167" s="211"/>
      <c r="AB167" s="211"/>
      <c r="AC167" s="211"/>
      <c r="AD167" s="211"/>
      <c r="AE167" s="211"/>
      <c r="AF167" s="211"/>
      <c r="AG167" s="211" t="s">
        <v>176</v>
      </c>
      <c r="AH167" s="211">
        <v>0</v>
      </c>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row>
    <row r="168" spans="1:60" outlineLevel="1" x14ac:dyDescent="0.2">
      <c r="A168" s="218"/>
      <c r="B168" s="219"/>
      <c r="C168" s="252" t="s">
        <v>469</v>
      </c>
      <c r="D168" s="224"/>
      <c r="E168" s="225"/>
      <c r="F168" s="220"/>
      <c r="G168" s="220"/>
      <c r="H168" s="220"/>
      <c r="I168" s="220"/>
      <c r="J168" s="220"/>
      <c r="K168" s="220"/>
      <c r="L168" s="220"/>
      <c r="M168" s="220"/>
      <c r="N168" s="220"/>
      <c r="O168" s="220"/>
      <c r="P168" s="220"/>
      <c r="Q168" s="220"/>
      <c r="R168" s="220"/>
      <c r="S168" s="220"/>
      <c r="T168" s="220"/>
      <c r="U168" s="220"/>
      <c r="V168" s="220"/>
      <c r="W168" s="220"/>
      <c r="X168" s="220"/>
      <c r="Y168" s="211"/>
      <c r="Z168" s="211"/>
      <c r="AA168" s="211"/>
      <c r="AB168" s="211"/>
      <c r="AC168" s="211"/>
      <c r="AD168" s="211"/>
      <c r="AE168" s="211"/>
      <c r="AF168" s="211"/>
      <c r="AG168" s="211" t="s">
        <v>176</v>
      </c>
      <c r="AH168" s="211">
        <v>0</v>
      </c>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row>
    <row r="169" spans="1:60" outlineLevel="1" x14ac:dyDescent="0.2">
      <c r="A169" s="218"/>
      <c r="B169" s="219"/>
      <c r="C169" s="252" t="s">
        <v>470</v>
      </c>
      <c r="D169" s="224"/>
      <c r="E169" s="225"/>
      <c r="F169" s="220"/>
      <c r="G169" s="220"/>
      <c r="H169" s="220"/>
      <c r="I169" s="220"/>
      <c r="J169" s="220"/>
      <c r="K169" s="220"/>
      <c r="L169" s="220"/>
      <c r="M169" s="220"/>
      <c r="N169" s="220"/>
      <c r="O169" s="220"/>
      <c r="P169" s="220"/>
      <c r="Q169" s="220"/>
      <c r="R169" s="220"/>
      <c r="S169" s="220"/>
      <c r="T169" s="220"/>
      <c r="U169" s="220"/>
      <c r="V169" s="220"/>
      <c r="W169" s="220"/>
      <c r="X169" s="220"/>
      <c r="Y169" s="211"/>
      <c r="Z169" s="211"/>
      <c r="AA169" s="211"/>
      <c r="AB169" s="211"/>
      <c r="AC169" s="211"/>
      <c r="AD169" s="211"/>
      <c r="AE169" s="211"/>
      <c r="AF169" s="211"/>
      <c r="AG169" s="211" t="s">
        <v>176</v>
      </c>
      <c r="AH169" s="211">
        <v>0</v>
      </c>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row>
    <row r="170" spans="1:60" outlineLevel="1" x14ac:dyDescent="0.2">
      <c r="A170" s="218"/>
      <c r="B170" s="219"/>
      <c r="C170" s="252" t="s">
        <v>448</v>
      </c>
      <c r="D170" s="224"/>
      <c r="E170" s="225"/>
      <c r="F170" s="220"/>
      <c r="G170" s="220"/>
      <c r="H170" s="220"/>
      <c r="I170" s="220"/>
      <c r="J170" s="220"/>
      <c r="K170" s="220"/>
      <c r="L170" s="220"/>
      <c r="M170" s="220"/>
      <c r="N170" s="220"/>
      <c r="O170" s="220"/>
      <c r="P170" s="220"/>
      <c r="Q170" s="220"/>
      <c r="R170" s="220"/>
      <c r="S170" s="220"/>
      <c r="T170" s="220"/>
      <c r="U170" s="220"/>
      <c r="V170" s="220"/>
      <c r="W170" s="220"/>
      <c r="X170" s="220"/>
      <c r="Y170" s="211"/>
      <c r="Z170" s="211"/>
      <c r="AA170" s="211"/>
      <c r="AB170" s="211"/>
      <c r="AC170" s="211"/>
      <c r="AD170" s="211"/>
      <c r="AE170" s="211"/>
      <c r="AF170" s="211"/>
      <c r="AG170" s="211" t="s">
        <v>176</v>
      </c>
      <c r="AH170" s="211">
        <v>0</v>
      </c>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row>
    <row r="171" spans="1:60" outlineLevel="1" x14ac:dyDescent="0.2">
      <c r="A171" s="218"/>
      <c r="B171" s="219"/>
      <c r="C171" s="252" t="s">
        <v>471</v>
      </c>
      <c r="D171" s="224"/>
      <c r="E171" s="225"/>
      <c r="F171" s="220"/>
      <c r="G171" s="220"/>
      <c r="H171" s="220"/>
      <c r="I171" s="220"/>
      <c r="J171" s="220"/>
      <c r="K171" s="220"/>
      <c r="L171" s="220"/>
      <c r="M171" s="220"/>
      <c r="N171" s="220"/>
      <c r="O171" s="220"/>
      <c r="P171" s="220"/>
      <c r="Q171" s="220"/>
      <c r="R171" s="220"/>
      <c r="S171" s="220"/>
      <c r="T171" s="220"/>
      <c r="U171" s="220"/>
      <c r="V171" s="220"/>
      <c r="W171" s="220"/>
      <c r="X171" s="220"/>
      <c r="Y171" s="211"/>
      <c r="Z171" s="211"/>
      <c r="AA171" s="211"/>
      <c r="AB171" s="211"/>
      <c r="AC171" s="211"/>
      <c r="AD171" s="211"/>
      <c r="AE171" s="211"/>
      <c r="AF171" s="211"/>
      <c r="AG171" s="211" t="s">
        <v>176</v>
      </c>
      <c r="AH171" s="211">
        <v>0</v>
      </c>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row>
    <row r="172" spans="1:60" outlineLevel="1" x14ac:dyDescent="0.2">
      <c r="A172" s="218"/>
      <c r="B172" s="219"/>
      <c r="C172" s="252" t="s">
        <v>472</v>
      </c>
      <c r="D172" s="224"/>
      <c r="E172" s="225"/>
      <c r="F172" s="220"/>
      <c r="G172" s="220"/>
      <c r="H172" s="220"/>
      <c r="I172" s="220"/>
      <c r="J172" s="220"/>
      <c r="K172" s="220"/>
      <c r="L172" s="220"/>
      <c r="M172" s="220"/>
      <c r="N172" s="220"/>
      <c r="O172" s="220"/>
      <c r="P172" s="220"/>
      <c r="Q172" s="220"/>
      <c r="R172" s="220"/>
      <c r="S172" s="220"/>
      <c r="T172" s="220"/>
      <c r="U172" s="220"/>
      <c r="V172" s="220"/>
      <c r="W172" s="220"/>
      <c r="X172" s="220"/>
      <c r="Y172" s="211"/>
      <c r="Z172" s="211"/>
      <c r="AA172" s="211"/>
      <c r="AB172" s="211"/>
      <c r="AC172" s="211"/>
      <c r="AD172" s="211"/>
      <c r="AE172" s="211"/>
      <c r="AF172" s="211"/>
      <c r="AG172" s="211" t="s">
        <v>176</v>
      </c>
      <c r="AH172" s="211">
        <v>0</v>
      </c>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row>
    <row r="173" spans="1:60" outlineLevel="1" x14ac:dyDescent="0.2">
      <c r="A173" s="218"/>
      <c r="B173" s="219"/>
      <c r="C173" s="252" t="s">
        <v>473</v>
      </c>
      <c r="D173" s="224"/>
      <c r="E173" s="225"/>
      <c r="F173" s="220"/>
      <c r="G173" s="220"/>
      <c r="H173" s="220"/>
      <c r="I173" s="220"/>
      <c r="J173" s="220"/>
      <c r="K173" s="220"/>
      <c r="L173" s="220"/>
      <c r="M173" s="220"/>
      <c r="N173" s="220"/>
      <c r="O173" s="220"/>
      <c r="P173" s="220"/>
      <c r="Q173" s="220"/>
      <c r="R173" s="220"/>
      <c r="S173" s="220"/>
      <c r="T173" s="220"/>
      <c r="U173" s="220"/>
      <c r="V173" s="220"/>
      <c r="W173" s="220"/>
      <c r="X173" s="220"/>
      <c r="Y173" s="211"/>
      <c r="Z173" s="211"/>
      <c r="AA173" s="211"/>
      <c r="AB173" s="211"/>
      <c r="AC173" s="211"/>
      <c r="AD173" s="211"/>
      <c r="AE173" s="211"/>
      <c r="AF173" s="211"/>
      <c r="AG173" s="211" t="s">
        <v>176</v>
      </c>
      <c r="AH173" s="211">
        <v>0</v>
      </c>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row>
    <row r="174" spans="1:60" outlineLevel="1" x14ac:dyDescent="0.2">
      <c r="A174" s="218"/>
      <c r="B174" s="219"/>
      <c r="C174" s="252" t="s">
        <v>480</v>
      </c>
      <c r="D174" s="224"/>
      <c r="E174" s="225">
        <v>77.7</v>
      </c>
      <c r="F174" s="220"/>
      <c r="G174" s="220"/>
      <c r="H174" s="220"/>
      <c r="I174" s="220"/>
      <c r="J174" s="220"/>
      <c r="K174" s="220"/>
      <c r="L174" s="220"/>
      <c r="M174" s="220"/>
      <c r="N174" s="220"/>
      <c r="O174" s="220"/>
      <c r="P174" s="220"/>
      <c r="Q174" s="220"/>
      <c r="R174" s="220"/>
      <c r="S174" s="220"/>
      <c r="T174" s="220"/>
      <c r="U174" s="220"/>
      <c r="V174" s="220"/>
      <c r="W174" s="220"/>
      <c r="X174" s="220"/>
      <c r="Y174" s="211"/>
      <c r="Z174" s="211"/>
      <c r="AA174" s="211"/>
      <c r="AB174" s="211"/>
      <c r="AC174" s="211"/>
      <c r="AD174" s="211"/>
      <c r="AE174" s="211"/>
      <c r="AF174" s="211"/>
      <c r="AG174" s="211" t="s">
        <v>176</v>
      </c>
      <c r="AH174" s="211">
        <v>0</v>
      </c>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row>
    <row r="175" spans="1:60" outlineLevel="1" x14ac:dyDescent="0.2">
      <c r="A175" s="218"/>
      <c r="B175" s="219"/>
      <c r="C175" s="250"/>
      <c r="D175" s="242"/>
      <c r="E175" s="242"/>
      <c r="F175" s="242"/>
      <c r="G175" s="242"/>
      <c r="H175" s="220"/>
      <c r="I175" s="220"/>
      <c r="J175" s="220"/>
      <c r="K175" s="220"/>
      <c r="L175" s="220"/>
      <c r="M175" s="220"/>
      <c r="N175" s="220"/>
      <c r="O175" s="220"/>
      <c r="P175" s="220"/>
      <c r="Q175" s="220"/>
      <c r="R175" s="220"/>
      <c r="S175" s="220"/>
      <c r="T175" s="220"/>
      <c r="U175" s="220"/>
      <c r="V175" s="220"/>
      <c r="W175" s="220"/>
      <c r="X175" s="220"/>
      <c r="Y175" s="211"/>
      <c r="Z175" s="211"/>
      <c r="AA175" s="211"/>
      <c r="AB175" s="211"/>
      <c r="AC175" s="211"/>
      <c r="AD175" s="211"/>
      <c r="AE175" s="211"/>
      <c r="AF175" s="211"/>
      <c r="AG175" s="211" t="s">
        <v>151</v>
      </c>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row>
    <row r="176" spans="1:60" ht="22.5" outlineLevel="1" x14ac:dyDescent="0.2">
      <c r="A176" s="233">
        <v>16</v>
      </c>
      <c r="B176" s="234" t="s">
        <v>481</v>
      </c>
      <c r="C176" s="247" t="s">
        <v>482</v>
      </c>
      <c r="D176" s="235" t="s">
        <v>223</v>
      </c>
      <c r="E176" s="236">
        <v>155.4</v>
      </c>
      <c r="F176" s="237">
        <v>450.5</v>
      </c>
      <c r="G176" s="238">
        <f>ROUND(E176*F176,2)</f>
        <v>70007.7</v>
      </c>
      <c r="H176" s="237">
        <v>0</v>
      </c>
      <c r="I176" s="238">
        <f>ROUND(E176*H176,2)</f>
        <v>0</v>
      </c>
      <c r="J176" s="237">
        <v>450.5</v>
      </c>
      <c r="K176" s="238">
        <f>ROUND(E176*J176,2)</f>
        <v>70007.7</v>
      </c>
      <c r="L176" s="238">
        <v>21</v>
      </c>
      <c r="M176" s="238">
        <f>G176*(1+L176/100)</f>
        <v>84709.316999999995</v>
      </c>
      <c r="N176" s="238">
        <v>0</v>
      </c>
      <c r="O176" s="238">
        <f>ROUND(E176*N176,2)</f>
        <v>0</v>
      </c>
      <c r="P176" s="238">
        <v>0.24</v>
      </c>
      <c r="Q176" s="238">
        <f>ROUND(E176*P176,2)</f>
        <v>37.299999999999997</v>
      </c>
      <c r="R176" s="238" t="s">
        <v>458</v>
      </c>
      <c r="S176" s="238" t="s">
        <v>143</v>
      </c>
      <c r="T176" s="239" t="s">
        <v>225</v>
      </c>
      <c r="U176" s="220">
        <v>0.81</v>
      </c>
      <c r="V176" s="220">
        <f>ROUND(E176*U176,2)</f>
        <v>125.87</v>
      </c>
      <c r="W176" s="220"/>
      <c r="X176" s="220" t="s">
        <v>202</v>
      </c>
      <c r="Y176" s="211"/>
      <c r="Z176" s="211"/>
      <c r="AA176" s="211"/>
      <c r="AB176" s="211"/>
      <c r="AC176" s="211"/>
      <c r="AD176" s="211"/>
      <c r="AE176" s="211"/>
      <c r="AF176" s="211"/>
      <c r="AG176" s="211" t="s">
        <v>203</v>
      </c>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row>
    <row r="177" spans="1:60" outlineLevel="1" x14ac:dyDescent="0.2">
      <c r="A177" s="218"/>
      <c r="B177" s="219"/>
      <c r="C177" s="252" t="s">
        <v>424</v>
      </c>
      <c r="D177" s="224"/>
      <c r="E177" s="225"/>
      <c r="F177" s="220"/>
      <c r="G177" s="220"/>
      <c r="H177" s="220"/>
      <c r="I177" s="220"/>
      <c r="J177" s="220"/>
      <c r="K177" s="220"/>
      <c r="L177" s="220"/>
      <c r="M177" s="220"/>
      <c r="N177" s="220"/>
      <c r="O177" s="220"/>
      <c r="P177" s="220"/>
      <c r="Q177" s="220"/>
      <c r="R177" s="220"/>
      <c r="S177" s="220"/>
      <c r="T177" s="220"/>
      <c r="U177" s="220"/>
      <c r="V177" s="220"/>
      <c r="W177" s="220"/>
      <c r="X177" s="220"/>
      <c r="Y177" s="211"/>
      <c r="Z177" s="211"/>
      <c r="AA177" s="211"/>
      <c r="AB177" s="211"/>
      <c r="AC177" s="211"/>
      <c r="AD177" s="211"/>
      <c r="AE177" s="211"/>
      <c r="AF177" s="211"/>
      <c r="AG177" s="211" t="s">
        <v>176</v>
      </c>
      <c r="AH177" s="211">
        <v>0</v>
      </c>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row>
    <row r="178" spans="1:60" outlineLevel="1" x14ac:dyDescent="0.2">
      <c r="A178" s="218"/>
      <c r="B178" s="219"/>
      <c r="C178" s="252" t="s">
        <v>459</v>
      </c>
      <c r="D178" s="224"/>
      <c r="E178" s="225"/>
      <c r="F178" s="220"/>
      <c r="G178" s="220"/>
      <c r="H178" s="220"/>
      <c r="I178" s="220"/>
      <c r="J178" s="220"/>
      <c r="K178" s="220"/>
      <c r="L178" s="220"/>
      <c r="M178" s="220"/>
      <c r="N178" s="220"/>
      <c r="O178" s="220"/>
      <c r="P178" s="220"/>
      <c r="Q178" s="220"/>
      <c r="R178" s="220"/>
      <c r="S178" s="220"/>
      <c r="T178" s="220"/>
      <c r="U178" s="220"/>
      <c r="V178" s="220"/>
      <c r="W178" s="220"/>
      <c r="X178" s="220"/>
      <c r="Y178" s="211"/>
      <c r="Z178" s="211"/>
      <c r="AA178" s="211"/>
      <c r="AB178" s="211"/>
      <c r="AC178" s="211"/>
      <c r="AD178" s="211"/>
      <c r="AE178" s="211"/>
      <c r="AF178" s="211"/>
      <c r="AG178" s="211" t="s">
        <v>176</v>
      </c>
      <c r="AH178" s="211">
        <v>0</v>
      </c>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row>
    <row r="179" spans="1:60" outlineLevel="1" x14ac:dyDescent="0.2">
      <c r="A179" s="218"/>
      <c r="B179" s="219"/>
      <c r="C179" s="252" t="s">
        <v>460</v>
      </c>
      <c r="D179" s="224"/>
      <c r="E179" s="225"/>
      <c r="F179" s="220"/>
      <c r="G179" s="220"/>
      <c r="H179" s="220"/>
      <c r="I179" s="220"/>
      <c r="J179" s="220"/>
      <c r="K179" s="220"/>
      <c r="L179" s="220"/>
      <c r="M179" s="220"/>
      <c r="N179" s="220"/>
      <c r="O179" s="220"/>
      <c r="P179" s="220"/>
      <c r="Q179" s="220"/>
      <c r="R179" s="220"/>
      <c r="S179" s="220"/>
      <c r="T179" s="220"/>
      <c r="U179" s="220"/>
      <c r="V179" s="220"/>
      <c r="W179" s="220"/>
      <c r="X179" s="220"/>
      <c r="Y179" s="211"/>
      <c r="Z179" s="211"/>
      <c r="AA179" s="211"/>
      <c r="AB179" s="211"/>
      <c r="AC179" s="211"/>
      <c r="AD179" s="211"/>
      <c r="AE179" s="211"/>
      <c r="AF179" s="211"/>
      <c r="AG179" s="211" t="s">
        <v>176</v>
      </c>
      <c r="AH179" s="211">
        <v>0</v>
      </c>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row>
    <row r="180" spans="1:60" outlineLevel="1" x14ac:dyDescent="0.2">
      <c r="A180" s="218"/>
      <c r="B180" s="219"/>
      <c r="C180" s="252" t="s">
        <v>461</v>
      </c>
      <c r="D180" s="224"/>
      <c r="E180" s="225"/>
      <c r="F180" s="220"/>
      <c r="G180" s="220"/>
      <c r="H180" s="220"/>
      <c r="I180" s="220"/>
      <c r="J180" s="220"/>
      <c r="K180" s="220"/>
      <c r="L180" s="220"/>
      <c r="M180" s="220"/>
      <c r="N180" s="220"/>
      <c r="O180" s="220"/>
      <c r="P180" s="220"/>
      <c r="Q180" s="220"/>
      <c r="R180" s="220"/>
      <c r="S180" s="220"/>
      <c r="T180" s="220"/>
      <c r="U180" s="220"/>
      <c r="V180" s="220"/>
      <c r="W180" s="220"/>
      <c r="X180" s="220"/>
      <c r="Y180" s="211"/>
      <c r="Z180" s="211"/>
      <c r="AA180" s="211"/>
      <c r="AB180" s="211"/>
      <c r="AC180" s="211"/>
      <c r="AD180" s="211"/>
      <c r="AE180" s="211"/>
      <c r="AF180" s="211"/>
      <c r="AG180" s="211" t="s">
        <v>176</v>
      </c>
      <c r="AH180" s="211">
        <v>0</v>
      </c>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row>
    <row r="181" spans="1:60" outlineLevel="1" x14ac:dyDescent="0.2">
      <c r="A181" s="218"/>
      <c r="B181" s="219"/>
      <c r="C181" s="252" t="s">
        <v>462</v>
      </c>
      <c r="D181" s="224"/>
      <c r="E181" s="225"/>
      <c r="F181" s="220"/>
      <c r="G181" s="220"/>
      <c r="H181" s="220"/>
      <c r="I181" s="220"/>
      <c r="J181" s="220"/>
      <c r="K181" s="220"/>
      <c r="L181" s="220"/>
      <c r="M181" s="220"/>
      <c r="N181" s="220"/>
      <c r="O181" s="220"/>
      <c r="P181" s="220"/>
      <c r="Q181" s="220"/>
      <c r="R181" s="220"/>
      <c r="S181" s="220"/>
      <c r="T181" s="220"/>
      <c r="U181" s="220"/>
      <c r="V181" s="220"/>
      <c r="W181" s="220"/>
      <c r="X181" s="220"/>
      <c r="Y181" s="211"/>
      <c r="Z181" s="211"/>
      <c r="AA181" s="211"/>
      <c r="AB181" s="211"/>
      <c r="AC181" s="211"/>
      <c r="AD181" s="211"/>
      <c r="AE181" s="211"/>
      <c r="AF181" s="211"/>
      <c r="AG181" s="211" t="s">
        <v>176</v>
      </c>
      <c r="AH181" s="211">
        <v>0</v>
      </c>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row>
    <row r="182" spans="1:60" outlineLevel="1" x14ac:dyDescent="0.2">
      <c r="A182" s="218"/>
      <c r="B182" s="219"/>
      <c r="C182" s="252" t="s">
        <v>463</v>
      </c>
      <c r="D182" s="224"/>
      <c r="E182" s="225"/>
      <c r="F182" s="220"/>
      <c r="G182" s="220"/>
      <c r="H182" s="220"/>
      <c r="I182" s="220"/>
      <c r="J182" s="220"/>
      <c r="K182" s="220"/>
      <c r="L182" s="220"/>
      <c r="M182" s="220"/>
      <c r="N182" s="220"/>
      <c r="O182" s="220"/>
      <c r="P182" s="220"/>
      <c r="Q182" s="220"/>
      <c r="R182" s="220"/>
      <c r="S182" s="220"/>
      <c r="T182" s="220"/>
      <c r="U182" s="220"/>
      <c r="V182" s="220"/>
      <c r="W182" s="220"/>
      <c r="X182" s="220"/>
      <c r="Y182" s="211"/>
      <c r="Z182" s="211"/>
      <c r="AA182" s="211"/>
      <c r="AB182" s="211"/>
      <c r="AC182" s="211"/>
      <c r="AD182" s="211"/>
      <c r="AE182" s="211"/>
      <c r="AF182" s="211"/>
      <c r="AG182" s="211" t="s">
        <v>176</v>
      </c>
      <c r="AH182" s="211">
        <v>0</v>
      </c>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row>
    <row r="183" spans="1:60" outlineLevel="1" x14ac:dyDescent="0.2">
      <c r="A183" s="218"/>
      <c r="B183" s="219"/>
      <c r="C183" s="252" t="s">
        <v>464</v>
      </c>
      <c r="D183" s="224"/>
      <c r="E183" s="225"/>
      <c r="F183" s="220"/>
      <c r="G183" s="220"/>
      <c r="H183" s="220"/>
      <c r="I183" s="220"/>
      <c r="J183" s="220"/>
      <c r="K183" s="220"/>
      <c r="L183" s="220"/>
      <c r="M183" s="220"/>
      <c r="N183" s="220"/>
      <c r="O183" s="220"/>
      <c r="P183" s="220"/>
      <c r="Q183" s="220"/>
      <c r="R183" s="220"/>
      <c r="S183" s="220"/>
      <c r="T183" s="220"/>
      <c r="U183" s="220"/>
      <c r="V183" s="220"/>
      <c r="W183" s="220"/>
      <c r="X183" s="220"/>
      <c r="Y183" s="211"/>
      <c r="Z183" s="211"/>
      <c r="AA183" s="211"/>
      <c r="AB183" s="211"/>
      <c r="AC183" s="211"/>
      <c r="AD183" s="211"/>
      <c r="AE183" s="211"/>
      <c r="AF183" s="211"/>
      <c r="AG183" s="211" t="s">
        <v>176</v>
      </c>
      <c r="AH183" s="211">
        <v>0</v>
      </c>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row>
    <row r="184" spans="1:60" outlineLevel="1" x14ac:dyDescent="0.2">
      <c r="A184" s="218"/>
      <c r="B184" s="219"/>
      <c r="C184" s="252" t="s">
        <v>465</v>
      </c>
      <c r="D184" s="224"/>
      <c r="E184" s="225"/>
      <c r="F184" s="220"/>
      <c r="G184" s="220"/>
      <c r="H184" s="220"/>
      <c r="I184" s="220"/>
      <c r="J184" s="220"/>
      <c r="K184" s="220"/>
      <c r="L184" s="220"/>
      <c r="M184" s="220"/>
      <c r="N184" s="220"/>
      <c r="O184" s="220"/>
      <c r="P184" s="220"/>
      <c r="Q184" s="220"/>
      <c r="R184" s="220"/>
      <c r="S184" s="220"/>
      <c r="T184" s="220"/>
      <c r="U184" s="220"/>
      <c r="V184" s="220"/>
      <c r="W184" s="220"/>
      <c r="X184" s="220"/>
      <c r="Y184" s="211"/>
      <c r="Z184" s="211"/>
      <c r="AA184" s="211"/>
      <c r="AB184" s="211"/>
      <c r="AC184" s="211"/>
      <c r="AD184" s="211"/>
      <c r="AE184" s="211"/>
      <c r="AF184" s="211"/>
      <c r="AG184" s="211" t="s">
        <v>176</v>
      </c>
      <c r="AH184" s="211">
        <v>0</v>
      </c>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row>
    <row r="185" spans="1:60" outlineLevel="1" x14ac:dyDescent="0.2">
      <c r="A185" s="218"/>
      <c r="B185" s="219"/>
      <c r="C185" s="252" t="s">
        <v>462</v>
      </c>
      <c r="D185" s="224"/>
      <c r="E185" s="225"/>
      <c r="F185" s="220"/>
      <c r="G185" s="220"/>
      <c r="H185" s="220"/>
      <c r="I185" s="220"/>
      <c r="J185" s="220"/>
      <c r="K185" s="220"/>
      <c r="L185" s="220"/>
      <c r="M185" s="220"/>
      <c r="N185" s="220"/>
      <c r="O185" s="220"/>
      <c r="P185" s="220"/>
      <c r="Q185" s="220"/>
      <c r="R185" s="220"/>
      <c r="S185" s="220"/>
      <c r="T185" s="220"/>
      <c r="U185" s="220"/>
      <c r="V185" s="220"/>
      <c r="W185" s="220"/>
      <c r="X185" s="220"/>
      <c r="Y185" s="211"/>
      <c r="Z185" s="211"/>
      <c r="AA185" s="211"/>
      <c r="AB185" s="211"/>
      <c r="AC185" s="211"/>
      <c r="AD185" s="211"/>
      <c r="AE185" s="211"/>
      <c r="AF185" s="211"/>
      <c r="AG185" s="211" t="s">
        <v>176</v>
      </c>
      <c r="AH185" s="211">
        <v>0</v>
      </c>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row>
    <row r="186" spans="1:60" outlineLevel="1" x14ac:dyDescent="0.2">
      <c r="A186" s="218"/>
      <c r="B186" s="219"/>
      <c r="C186" s="252" t="s">
        <v>467</v>
      </c>
      <c r="D186" s="224"/>
      <c r="E186" s="225"/>
      <c r="F186" s="220"/>
      <c r="G186" s="220"/>
      <c r="H186" s="220"/>
      <c r="I186" s="220"/>
      <c r="J186" s="220"/>
      <c r="K186" s="220"/>
      <c r="L186" s="220"/>
      <c r="M186" s="220"/>
      <c r="N186" s="220"/>
      <c r="O186" s="220"/>
      <c r="P186" s="220"/>
      <c r="Q186" s="220"/>
      <c r="R186" s="220"/>
      <c r="S186" s="220"/>
      <c r="T186" s="220"/>
      <c r="U186" s="220"/>
      <c r="V186" s="220"/>
      <c r="W186" s="220"/>
      <c r="X186" s="220"/>
      <c r="Y186" s="211"/>
      <c r="Z186" s="211"/>
      <c r="AA186" s="211"/>
      <c r="AB186" s="211"/>
      <c r="AC186" s="211"/>
      <c r="AD186" s="211"/>
      <c r="AE186" s="211"/>
      <c r="AF186" s="211"/>
      <c r="AG186" s="211" t="s">
        <v>176</v>
      </c>
      <c r="AH186" s="211">
        <v>0</v>
      </c>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row>
    <row r="187" spans="1:60" outlineLevel="1" x14ac:dyDescent="0.2">
      <c r="A187" s="218"/>
      <c r="B187" s="219"/>
      <c r="C187" s="252" t="s">
        <v>468</v>
      </c>
      <c r="D187" s="224"/>
      <c r="E187" s="225"/>
      <c r="F187" s="220"/>
      <c r="G187" s="220"/>
      <c r="H187" s="220"/>
      <c r="I187" s="220"/>
      <c r="J187" s="220"/>
      <c r="K187" s="220"/>
      <c r="L187" s="220"/>
      <c r="M187" s="220"/>
      <c r="N187" s="220"/>
      <c r="O187" s="220"/>
      <c r="P187" s="220"/>
      <c r="Q187" s="220"/>
      <c r="R187" s="220"/>
      <c r="S187" s="220"/>
      <c r="T187" s="220"/>
      <c r="U187" s="220"/>
      <c r="V187" s="220"/>
      <c r="W187" s="220"/>
      <c r="X187" s="220"/>
      <c r="Y187" s="211"/>
      <c r="Z187" s="211"/>
      <c r="AA187" s="211"/>
      <c r="AB187" s="211"/>
      <c r="AC187" s="211"/>
      <c r="AD187" s="211"/>
      <c r="AE187" s="211"/>
      <c r="AF187" s="211"/>
      <c r="AG187" s="211" t="s">
        <v>176</v>
      </c>
      <c r="AH187" s="211">
        <v>0</v>
      </c>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row>
    <row r="188" spans="1:60" outlineLevel="1" x14ac:dyDescent="0.2">
      <c r="A188" s="218"/>
      <c r="B188" s="219"/>
      <c r="C188" s="252" t="s">
        <v>465</v>
      </c>
      <c r="D188" s="224"/>
      <c r="E188" s="225"/>
      <c r="F188" s="220"/>
      <c r="G188" s="220"/>
      <c r="H188" s="220"/>
      <c r="I188" s="220"/>
      <c r="J188" s="220"/>
      <c r="K188" s="220"/>
      <c r="L188" s="220"/>
      <c r="M188" s="220"/>
      <c r="N188" s="220"/>
      <c r="O188" s="220"/>
      <c r="P188" s="220"/>
      <c r="Q188" s="220"/>
      <c r="R188" s="220"/>
      <c r="S188" s="220"/>
      <c r="T188" s="220"/>
      <c r="U188" s="220"/>
      <c r="V188" s="220"/>
      <c r="W188" s="220"/>
      <c r="X188" s="220"/>
      <c r="Y188" s="211"/>
      <c r="Z188" s="211"/>
      <c r="AA188" s="211"/>
      <c r="AB188" s="211"/>
      <c r="AC188" s="211"/>
      <c r="AD188" s="211"/>
      <c r="AE188" s="211"/>
      <c r="AF188" s="211"/>
      <c r="AG188" s="211" t="s">
        <v>176</v>
      </c>
      <c r="AH188" s="211">
        <v>0</v>
      </c>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row>
    <row r="189" spans="1:60" outlineLevel="1" x14ac:dyDescent="0.2">
      <c r="A189" s="218"/>
      <c r="B189" s="219"/>
      <c r="C189" s="252" t="s">
        <v>462</v>
      </c>
      <c r="D189" s="224"/>
      <c r="E189" s="225"/>
      <c r="F189" s="220"/>
      <c r="G189" s="220"/>
      <c r="H189" s="220"/>
      <c r="I189" s="220"/>
      <c r="J189" s="220"/>
      <c r="K189" s="220"/>
      <c r="L189" s="220"/>
      <c r="M189" s="220"/>
      <c r="N189" s="220"/>
      <c r="O189" s="220"/>
      <c r="P189" s="220"/>
      <c r="Q189" s="220"/>
      <c r="R189" s="220"/>
      <c r="S189" s="220"/>
      <c r="T189" s="220"/>
      <c r="U189" s="220"/>
      <c r="V189" s="220"/>
      <c r="W189" s="220"/>
      <c r="X189" s="220"/>
      <c r="Y189" s="211"/>
      <c r="Z189" s="211"/>
      <c r="AA189" s="211"/>
      <c r="AB189" s="211"/>
      <c r="AC189" s="211"/>
      <c r="AD189" s="211"/>
      <c r="AE189" s="211"/>
      <c r="AF189" s="211"/>
      <c r="AG189" s="211" t="s">
        <v>176</v>
      </c>
      <c r="AH189" s="211">
        <v>0</v>
      </c>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row>
    <row r="190" spans="1:60" outlineLevel="1" x14ac:dyDescent="0.2">
      <c r="A190" s="218"/>
      <c r="B190" s="219"/>
      <c r="C190" s="252" t="s">
        <v>469</v>
      </c>
      <c r="D190" s="224"/>
      <c r="E190" s="225"/>
      <c r="F190" s="220"/>
      <c r="G190" s="220"/>
      <c r="H190" s="220"/>
      <c r="I190" s="220"/>
      <c r="J190" s="220"/>
      <c r="K190" s="220"/>
      <c r="L190" s="220"/>
      <c r="M190" s="220"/>
      <c r="N190" s="220"/>
      <c r="O190" s="220"/>
      <c r="P190" s="220"/>
      <c r="Q190" s="220"/>
      <c r="R190" s="220"/>
      <c r="S190" s="220"/>
      <c r="T190" s="220"/>
      <c r="U190" s="220"/>
      <c r="V190" s="220"/>
      <c r="W190" s="220"/>
      <c r="X190" s="220"/>
      <c r="Y190" s="211"/>
      <c r="Z190" s="211"/>
      <c r="AA190" s="211"/>
      <c r="AB190" s="211"/>
      <c r="AC190" s="211"/>
      <c r="AD190" s="211"/>
      <c r="AE190" s="211"/>
      <c r="AF190" s="211"/>
      <c r="AG190" s="211" t="s">
        <v>176</v>
      </c>
      <c r="AH190" s="211">
        <v>0</v>
      </c>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row>
    <row r="191" spans="1:60" outlineLevel="1" x14ac:dyDescent="0.2">
      <c r="A191" s="218"/>
      <c r="B191" s="219"/>
      <c r="C191" s="252" t="s">
        <v>470</v>
      </c>
      <c r="D191" s="224"/>
      <c r="E191" s="225"/>
      <c r="F191" s="220"/>
      <c r="G191" s="220"/>
      <c r="H191" s="220"/>
      <c r="I191" s="220"/>
      <c r="J191" s="220"/>
      <c r="K191" s="220"/>
      <c r="L191" s="220"/>
      <c r="M191" s="220"/>
      <c r="N191" s="220"/>
      <c r="O191" s="220"/>
      <c r="P191" s="220"/>
      <c r="Q191" s="220"/>
      <c r="R191" s="220"/>
      <c r="S191" s="220"/>
      <c r="T191" s="220"/>
      <c r="U191" s="220"/>
      <c r="V191" s="220"/>
      <c r="W191" s="220"/>
      <c r="X191" s="220"/>
      <c r="Y191" s="211"/>
      <c r="Z191" s="211"/>
      <c r="AA191" s="211"/>
      <c r="AB191" s="211"/>
      <c r="AC191" s="211"/>
      <c r="AD191" s="211"/>
      <c r="AE191" s="211"/>
      <c r="AF191" s="211"/>
      <c r="AG191" s="211" t="s">
        <v>176</v>
      </c>
      <c r="AH191" s="211">
        <v>0</v>
      </c>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row>
    <row r="192" spans="1:60" outlineLevel="1" x14ac:dyDescent="0.2">
      <c r="A192" s="218"/>
      <c r="B192" s="219"/>
      <c r="C192" s="252" t="s">
        <v>448</v>
      </c>
      <c r="D192" s="224"/>
      <c r="E192" s="225"/>
      <c r="F192" s="220"/>
      <c r="G192" s="220"/>
      <c r="H192" s="220"/>
      <c r="I192" s="220"/>
      <c r="J192" s="220"/>
      <c r="K192" s="220"/>
      <c r="L192" s="220"/>
      <c r="M192" s="220"/>
      <c r="N192" s="220"/>
      <c r="O192" s="220"/>
      <c r="P192" s="220"/>
      <c r="Q192" s="220"/>
      <c r="R192" s="220"/>
      <c r="S192" s="220"/>
      <c r="T192" s="220"/>
      <c r="U192" s="220"/>
      <c r="V192" s="220"/>
      <c r="W192" s="220"/>
      <c r="X192" s="220"/>
      <c r="Y192" s="211"/>
      <c r="Z192" s="211"/>
      <c r="AA192" s="211"/>
      <c r="AB192" s="211"/>
      <c r="AC192" s="211"/>
      <c r="AD192" s="211"/>
      <c r="AE192" s="211"/>
      <c r="AF192" s="211"/>
      <c r="AG192" s="211" t="s">
        <v>176</v>
      </c>
      <c r="AH192" s="211">
        <v>0</v>
      </c>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row>
    <row r="193" spans="1:60" outlineLevel="1" x14ac:dyDescent="0.2">
      <c r="A193" s="218"/>
      <c r="B193" s="219"/>
      <c r="C193" s="252" t="s">
        <v>471</v>
      </c>
      <c r="D193" s="224"/>
      <c r="E193" s="225"/>
      <c r="F193" s="220"/>
      <c r="G193" s="220"/>
      <c r="H193" s="220"/>
      <c r="I193" s="220"/>
      <c r="J193" s="220"/>
      <c r="K193" s="220"/>
      <c r="L193" s="220"/>
      <c r="M193" s="220"/>
      <c r="N193" s="220"/>
      <c r="O193" s="220"/>
      <c r="P193" s="220"/>
      <c r="Q193" s="220"/>
      <c r="R193" s="220"/>
      <c r="S193" s="220"/>
      <c r="T193" s="220"/>
      <c r="U193" s="220"/>
      <c r="V193" s="220"/>
      <c r="W193" s="220"/>
      <c r="X193" s="220"/>
      <c r="Y193" s="211"/>
      <c r="Z193" s="211"/>
      <c r="AA193" s="211"/>
      <c r="AB193" s="211"/>
      <c r="AC193" s="211"/>
      <c r="AD193" s="211"/>
      <c r="AE193" s="211"/>
      <c r="AF193" s="211"/>
      <c r="AG193" s="211" t="s">
        <v>176</v>
      </c>
      <c r="AH193" s="211">
        <v>0</v>
      </c>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row>
    <row r="194" spans="1:60" outlineLevel="1" x14ac:dyDescent="0.2">
      <c r="A194" s="218"/>
      <c r="B194" s="219"/>
      <c r="C194" s="252" t="s">
        <v>472</v>
      </c>
      <c r="D194" s="224"/>
      <c r="E194" s="225"/>
      <c r="F194" s="220"/>
      <c r="G194" s="220"/>
      <c r="H194" s="220"/>
      <c r="I194" s="220"/>
      <c r="J194" s="220"/>
      <c r="K194" s="220"/>
      <c r="L194" s="220"/>
      <c r="M194" s="220"/>
      <c r="N194" s="220"/>
      <c r="O194" s="220"/>
      <c r="P194" s="220"/>
      <c r="Q194" s="220"/>
      <c r="R194" s="220"/>
      <c r="S194" s="220"/>
      <c r="T194" s="220"/>
      <c r="U194" s="220"/>
      <c r="V194" s="220"/>
      <c r="W194" s="220"/>
      <c r="X194" s="220"/>
      <c r="Y194" s="211"/>
      <c r="Z194" s="211"/>
      <c r="AA194" s="211"/>
      <c r="AB194" s="211"/>
      <c r="AC194" s="211"/>
      <c r="AD194" s="211"/>
      <c r="AE194" s="211"/>
      <c r="AF194" s="211"/>
      <c r="AG194" s="211" t="s">
        <v>176</v>
      </c>
      <c r="AH194" s="211">
        <v>0</v>
      </c>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row>
    <row r="195" spans="1:60" outlineLevel="1" x14ac:dyDescent="0.2">
      <c r="A195" s="218"/>
      <c r="B195" s="219"/>
      <c r="C195" s="252" t="s">
        <v>473</v>
      </c>
      <c r="D195" s="224"/>
      <c r="E195" s="225"/>
      <c r="F195" s="220"/>
      <c r="G195" s="220"/>
      <c r="H195" s="220"/>
      <c r="I195" s="220"/>
      <c r="J195" s="220"/>
      <c r="K195" s="220"/>
      <c r="L195" s="220"/>
      <c r="M195" s="220"/>
      <c r="N195" s="220"/>
      <c r="O195" s="220"/>
      <c r="P195" s="220"/>
      <c r="Q195" s="220"/>
      <c r="R195" s="220"/>
      <c r="S195" s="220"/>
      <c r="T195" s="220"/>
      <c r="U195" s="220"/>
      <c r="V195" s="220"/>
      <c r="W195" s="220"/>
      <c r="X195" s="220"/>
      <c r="Y195" s="211"/>
      <c r="Z195" s="211"/>
      <c r="AA195" s="211"/>
      <c r="AB195" s="211"/>
      <c r="AC195" s="211"/>
      <c r="AD195" s="211"/>
      <c r="AE195" s="211"/>
      <c r="AF195" s="211"/>
      <c r="AG195" s="211" t="s">
        <v>176</v>
      </c>
      <c r="AH195" s="211">
        <v>0</v>
      </c>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row>
    <row r="196" spans="1:60" outlineLevel="1" x14ac:dyDescent="0.2">
      <c r="A196" s="218"/>
      <c r="B196" s="219"/>
      <c r="C196" s="252" t="s">
        <v>483</v>
      </c>
      <c r="D196" s="224"/>
      <c r="E196" s="225">
        <v>155.4</v>
      </c>
      <c r="F196" s="220"/>
      <c r="G196" s="220"/>
      <c r="H196" s="220"/>
      <c r="I196" s="220"/>
      <c r="J196" s="220"/>
      <c r="K196" s="220"/>
      <c r="L196" s="220"/>
      <c r="M196" s="220"/>
      <c r="N196" s="220"/>
      <c r="O196" s="220"/>
      <c r="P196" s="220"/>
      <c r="Q196" s="220"/>
      <c r="R196" s="220"/>
      <c r="S196" s="220"/>
      <c r="T196" s="220"/>
      <c r="U196" s="220"/>
      <c r="V196" s="220"/>
      <c r="W196" s="220"/>
      <c r="X196" s="220"/>
      <c r="Y196" s="211"/>
      <c r="Z196" s="211"/>
      <c r="AA196" s="211"/>
      <c r="AB196" s="211"/>
      <c r="AC196" s="211"/>
      <c r="AD196" s="211"/>
      <c r="AE196" s="211"/>
      <c r="AF196" s="211"/>
      <c r="AG196" s="211" t="s">
        <v>176</v>
      </c>
      <c r="AH196" s="211">
        <v>0</v>
      </c>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row>
    <row r="197" spans="1:60" outlineLevel="1" x14ac:dyDescent="0.2">
      <c r="A197" s="218"/>
      <c r="B197" s="219"/>
      <c r="C197" s="250"/>
      <c r="D197" s="242"/>
      <c r="E197" s="242"/>
      <c r="F197" s="242"/>
      <c r="G197" s="242"/>
      <c r="H197" s="220"/>
      <c r="I197" s="220"/>
      <c r="J197" s="220"/>
      <c r="K197" s="220"/>
      <c r="L197" s="220"/>
      <c r="M197" s="220"/>
      <c r="N197" s="220"/>
      <c r="O197" s="220"/>
      <c r="P197" s="220"/>
      <c r="Q197" s="220"/>
      <c r="R197" s="220"/>
      <c r="S197" s="220"/>
      <c r="T197" s="220"/>
      <c r="U197" s="220"/>
      <c r="V197" s="220"/>
      <c r="W197" s="220"/>
      <c r="X197" s="220"/>
      <c r="Y197" s="211"/>
      <c r="Z197" s="211"/>
      <c r="AA197" s="211"/>
      <c r="AB197" s="211"/>
      <c r="AC197" s="211"/>
      <c r="AD197" s="211"/>
      <c r="AE197" s="211"/>
      <c r="AF197" s="211"/>
      <c r="AG197" s="211" t="s">
        <v>151</v>
      </c>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row>
    <row r="198" spans="1:60" ht="22.5" outlineLevel="1" x14ac:dyDescent="0.2">
      <c r="A198" s="233">
        <v>17</v>
      </c>
      <c r="B198" s="234" t="s">
        <v>484</v>
      </c>
      <c r="C198" s="247" t="s">
        <v>485</v>
      </c>
      <c r="D198" s="235" t="s">
        <v>223</v>
      </c>
      <c r="E198" s="236">
        <v>233.1</v>
      </c>
      <c r="F198" s="237">
        <v>312</v>
      </c>
      <c r="G198" s="238">
        <f>ROUND(E198*F198,2)</f>
        <v>72727.199999999997</v>
      </c>
      <c r="H198" s="237">
        <v>0</v>
      </c>
      <c r="I198" s="238">
        <f>ROUND(E198*H198,2)</f>
        <v>0</v>
      </c>
      <c r="J198" s="237">
        <v>312</v>
      </c>
      <c r="K198" s="238">
        <f>ROUND(E198*J198,2)</f>
        <v>72727.199999999997</v>
      </c>
      <c r="L198" s="238">
        <v>21</v>
      </c>
      <c r="M198" s="238">
        <f>G198*(1+L198/100)</f>
        <v>87999.911999999997</v>
      </c>
      <c r="N198" s="238">
        <v>0</v>
      </c>
      <c r="O198" s="238">
        <f>ROUND(E198*N198,2)</f>
        <v>0</v>
      </c>
      <c r="P198" s="238">
        <v>0.38313999999999998</v>
      </c>
      <c r="Q198" s="238">
        <f>ROUND(E198*P198,2)</f>
        <v>89.31</v>
      </c>
      <c r="R198" s="238" t="s">
        <v>458</v>
      </c>
      <c r="S198" s="238" t="s">
        <v>143</v>
      </c>
      <c r="T198" s="239" t="s">
        <v>225</v>
      </c>
      <c r="U198" s="220">
        <v>0.54</v>
      </c>
      <c r="V198" s="220">
        <f>ROUND(E198*U198,2)</f>
        <v>125.87</v>
      </c>
      <c r="W198" s="220"/>
      <c r="X198" s="220" t="s">
        <v>202</v>
      </c>
      <c r="Y198" s="211"/>
      <c r="Z198" s="211"/>
      <c r="AA198" s="211"/>
      <c r="AB198" s="211"/>
      <c r="AC198" s="211"/>
      <c r="AD198" s="211"/>
      <c r="AE198" s="211"/>
      <c r="AF198" s="211"/>
      <c r="AG198" s="211" t="s">
        <v>203</v>
      </c>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row>
    <row r="199" spans="1:60" outlineLevel="1" x14ac:dyDescent="0.2">
      <c r="A199" s="218"/>
      <c r="B199" s="219"/>
      <c r="C199" s="252" t="s">
        <v>424</v>
      </c>
      <c r="D199" s="224"/>
      <c r="E199" s="225"/>
      <c r="F199" s="220"/>
      <c r="G199" s="220"/>
      <c r="H199" s="220"/>
      <c r="I199" s="220"/>
      <c r="J199" s="220"/>
      <c r="K199" s="220"/>
      <c r="L199" s="220"/>
      <c r="M199" s="220"/>
      <c r="N199" s="220"/>
      <c r="O199" s="220"/>
      <c r="P199" s="220"/>
      <c r="Q199" s="220"/>
      <c r="R199" s="220"/>
      <c r="S199" s="220"/>
      <c r="T199" s="220"/>
      <c r="U199" s="220"/>
      <c r="V199" s="220"/>
      <c r="W199" s="220"/>
      <c r="X199" s="220"/>
      <c r="Y199" s="211"/>
      <c r="Z199" s="211"/>
      <c r="AA199" s="211"/>
      <c r="AB199" s="211"/>
      <c r="AC199" s="211"/>
      <c r="AD199" s="211"/>
      <c r="AE199" s="211"/>
      <c r="AF199" s="211"/>
      <c r="AG199" s="211" t="s">
        <v>176</v>
      </c>
      <c r="AH199" s="211">
        <v>0</v>
      </c>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row>
    <row r="200" spans="1:60" outlineLevel="1" x14ac:dyDescent="0.2">
      <c r="A200" s="218"/>
      <c r="B200" s="219"/>
      <c r="C200" s="252" t="s">
        <v>459</v>
      </c>
      <c r="D200" s="224"/>
      <c r="E200" s="225"/>
      <c r="F200" s="220"/>
      <c r="G200" s="220"/>
      <c r="H200" s="220"/>
      <c r="I200" s="220"/>
      <c r="J200" s="220"/>
      <c r="K200" s="220"/>
      <c r="L200" s="220"/>
      <c r="M200" s="220"/>
      <c r="N200" s="220"/>
      <c r="O200" s="220"/>
      <c r="P200" s="220"/>
      <c r="Q200" s="220"/>
      <c r="R200" s="220"/>
      <c r="S200" s="220"/>
      <c r="T200" s="220"/>
      <c r="U200" s="220"/>
      <c r="V200" s="220"/>
      <c r="W200" s="220"/>
      <c r="X200" s="220"/>
      <c r="Y200" s="211"/>
      <c r="Z200" s="211"/>
      <c r="AA200" s="211"/>
      <c r="AB200" s="211"/>
      <c r="AC200" s="211"/>
      <c r="AD200" s="211"/>
      <c r="AE200" s="211"/>
      <c r="AF200" s="211"/>
      <c r="AG200" s="211" t="s">
        <v>176</v>
      </c>
      <c r="AH200" s="211">
        <v>0</v>
      </c>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row>
    <row r="201" spans="1:60" outlineLevel="1" x14ac:dyDescent="0.2">
      <c r="A201" s="218"/>
      <c r="B201" s="219"/>
      <c r="C201" s="252" t="s">
        <v>460</v>
      </c>
      <c r="D201" s="224"/>
      <c r="E201" s="225"/>
      <c r="F201" s="220"/>
      <c r="G201" s="220"/>
      <c r="H201" s="220"/>
      <c r="I201" s="220"/>
      <c r="J201" s="220"/>
      <c r="K201" s="220"/>
      <c r="L201" s="220"/>
      <c r="M201" s="220"/>
      <c r="N201" s="220"/>
      <c r="O201" s="220"/>
      <c r="P201" s="220"/>
      <c r="Q201" s="220"/>
      <c r="R201" s="220"/>
      <c r="S201" s="220"/>
      <c r="T201" s="220"/>
      <c r="U201" s="220"/>
      <c r="V201" s="220"/>
      <c r="W201" s="220"/>
      <c r="X201" s="220"/>
      <c r="Y201" s="211"/>
      <c r="Z201" s="211"/>
      <c r="AA201" s="211"/>
      <c r="AB201" s="211"/>
      <c r="AC201" s="211"/>
      <c r="AD201" s="211"/>
      <c r="AE201" s="211"/>
      <c r="AF201" s="211"/>
      <c r="AG201" s="211" t="s">
        <v>176</v>
      </c>
      <c r="AH201" s="211">
        <v>0</v>
      </c>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row>
    <row r="202" spans="1:60" outlineLevel="1" x14ac:dyDescent="0.2">
      <c r="A202" s="218"/>
      <c r="B202" s="219"/>
      <c r="C202" s="252" t="s">
        <v>461</v>
      </c>
      <c r="D202" s="224"/>
      <c r="E202" s="225"/>
      <c r="F202" s="220"/>
      <c r="G202" s="220"/>
      <c r="H202" s="220"/>
      <c r="I202" s="220"/>
      <c r="J202" s="220"/>
      <c r="K202" s="220"/>
      <c r="L202" s="220"/>
      <c r="M202" s="220"/>
      <c r="N202" s="220"/>
      <c r="O202" s="220"/>
      <c r="P202" s="220"/>
      <c r="Q202" s="220"/>
      <c r="R202" s="220"/>
      <c r="S202" s="220"/>
      <c r="T202" s="220"/>
      <c r="U202" s="220"/>
      <c r="V202" s="220"/>
      <c r="W202" s="220"/>
      <c r="X202" s="220"/>
      <c r="Y202" s="211"/>
      <c r="Z202" s="211"/>
      <c r="AA202" s="211"/>
      <c r="AB202" s="211"/>
      <c r="AC202" s="211"/>
      <c r="AD202" s="211"/>
      <c r="AE202" s="211"/>
      <c r="AF202" s="211"/>
      <c r="AG202" s="211" t="s">
        <v>176</v>
      </c>
      <c r="AH202" s="211">
        <v>0</v>
      </c>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row>
    <row r="203" spans="1:60" outlineLevel="1" x14ac:dyDescent="0.2">
      <c r="A203" s="218"/>
      <c r="B203" s="219"/>
      <c r="C203" s="252" t="s">
        <v>462</v>
      </c>
      <c r="D203" s="224"/>
      <c r="E203" s="225"/>
      <c r="F203" s="220"/>
      <c r="G203" s="220"/>
      <c r="H203" s="220"/>
      <c r="I203" s="220"/>
      <c r="J203" s="220"/>
      <c r="K203" s="220"/>
      <c r="L203" s="220"/>
      <c r="M203" s="220"/>
      <c r="N203" s="220"/>
      <c r="O203" s="220"/>
      <c r="P203" s="220"/>
      <c r="Q203" s="220"/>
      <c r="R203" s="220"/>
      <c r="S203" s="220"/>
      <c r="T203" s="220"/>
      <c r="U203" s="220"/>
      <c r="V203" s="220"/>
      <c r="W203" s="220"/>
      <c r="X203" s="220"/>
      <c r="Y203" s="211"/>
      <c r="Z203" s="211"/>
      <c r="AA203" s="211"/>
      <c r="AB203" s="211"/>
      <c r="AC203" s="211"/>
      <c r="AD203" s="211"/>
      <c r="AE203" s="211"/>
      <c r="AF203" s="211"/>
      <c r="AG203" s="211" t="s">
        <v>176</v>
      </c>
      <c r="AH203" s="211">
        <v>0</v>
      </c>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row>
    <row r="204" spans="1:60" outlineLevel="1" x14ac:dyDescent="0.2">
      <c r="A204" s="218"/>
      <c r="B204" s="219"/>
      <c r="C204" s="252" t="s">
        <v>463</v>
      </c>
      <c r="D204" s="224"/>
      <c r="E204" s="225"/>
      <c r="F204" s="220"/>
      <c r="G204" s="220"/>
      <c r="H204" s="220"/>
      <c r="I204" s="220"/>
      <c r="J204" s="220"/>
      <c r="K204" s="220"/>
      <c r="L204" s="220"/>
      <c r="M204" s="220"/>
      <c r="N204" s="220"/>
      <c r="O204" s="220"/>
      <c r="P204" s="220"/>
      <c r="Q204" s="220"/>
      <c r="R204" s="220"/>
      <c r="S204" s="220"/>
      <c r="T204" s="220"/>
      <c r="U204" s="220"/>
      <c r="V204" s="220"/>
      <c r="W204" s="220"/>
      <c r="X204" s="220"/>
      <c r="Y204" s="211"/>
      <c r="Z204" s="211"/>
      <c r="AA204" s="211"/>
      <c r="AB204" s="211"/>
      <c r="AC204" s="211"/>
      <c r="AD204" s="211"/>
      <c r="AE204" s="211"/>
      <c r="AF204" s="211"/>
      <c r="AG204" s="211" t="s">
        <v>176</v>
      </c>
      <c r="AH204" s="211">
        <v>0</v>
      </c>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row>
    <row r="205" spans="1:60" outlineLevel="1" x14ac:dyDescent="0.2">
      <c r="A205" s="218"/>
      <c r="B205" s="219"/>
      <c r="C205" s="252" t="s">
        <v>464</v>
      </c>
      <c r="D205" s="224"/>
      <c r="E205" s="225"/>
      <c r="F205" s="220"/>
      <c r="G205" s="220"/>
      <c r="H205" s="220"/>
      <c r="I205" s="220"/>
      <c r="J205" s="220"/>
      <c r="K205" s="220"/>
      <c r="L205" s="220"/>
      <c r="M205" s="220"/>
      <c r="N205" s="220"/>
      <c r="O205" s="220"/>
      <c r="P205" s="220"/>
      <c r="Q205" s="220"/>
      <c r="R205" s="220"/>
      <c r="S205" s="220"/>
      <c r="T205" s="220"/>
      <c r="U205" s="220"/>
      <c r="V205" s="220"/>
      <c r="W205" s="220"/>
      <c r="X205" s="220"/>
      <c r="Y205" s="211"/>
      <c r="Z205" s="211"/>
      <c r="AA205" s="211"/>
      <c r="AB205" s="211"/>
      <c r="AC205" s="211"/>
      <c r="AD205" s="211"/>
      <c r="AE205" s="211"/>
      <c r="AF205" s="211"/>
      <c r="AG205" s="211" t="s">
        <v>176</v>
      </c>
      <c r="AH205" s="211">
        <v>0</v>
      </c>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row>
    <row r="206" spans="1:60" outlineLevel="1" x14ac:dyDescent="0.2">
      <c r="A206" s="218"/>
      <c r="B206" s="219"/>
      <c r="C206" s="252" t="s">
        <v>465</v>
      </c>
      <c r="D206" s="224"/>
      <c r="E206" s="225"/>
      <c r="F206" s="220"/>
      <c r="G206" s="220"/>
      <c r="H206" s="220"/>
      <c r="I206" s="220"/>
      <c r="J206" s="220"/>
      <c r="K206" s="220"/>
      <c r="L206" s="220"/>
      <c r="M206" s="220"/>
      <c r="N206" s="220"/>
      <c r="O206" s="220"/>
      <c r="P206" s="220"/>
      <c r="Q206" s="220"/>
      <c r="R206" s="220"/>
      <c r="S206" s="220"/>
      <c r="T206" s="220"/>
      <c r="U206" s="220"/>
      <c r="V206" s="220"/>
      <c r="W206" s="220"/>
      <c r="X206" s="220"/>
      <c r="Y206" s="211"/>
      <c r="Z206" s="211"/>
      <c r="AA206" s="211"/>
      <c r="AB206" s="211"/>
      <c r="AC206" s="211"/>
      <c r="AD206" s="211"/>
      <c r="AE206" s="211"/>
      <c r="AF206" s="211"/>
      <c r="AG206" s="211" t="s">
        <v>176</v>
      </c>
      <c r="AH206" s="211">
        <v>0</v>
      </c>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row>
    <row r="207" spans="1:60" outlineLevel="1" x14ac:dyDescent="0.2">
      <c r="A207" s="218"/>
      <c r="B207" s="219"/>
      <c r="C207" s="252" t="s">
        <v>462</v>
      </c>
      <c r="D207" s="224"/>
      <c r="E207" s="225"/>
      <c r="F207" s="220"/>
      <c r="G207" s="220"/>
      <c r="H207" s="220"/>
      <c r="I207" s="220"/>
      <c r="J207" s="220"/>
      <c r="K207" s="220"/>
      <c r="L207" s="220"/>
      <c r="M207" s="220"/>
      <c r="N207" s="220"/>
      <c r="O207" s="220"/>
      <c r="P207" s="220"/>
      <c r="Q207" s="220"/>
      <c r="R207" s="220"/>
      <c r="S207" s="220"/>
      <c r="T207" s="220"/>
      <c r="U207" s="220"/>
      <c r="V207" s="220"/>
      <c r="W207" s="220"/>
      <c r="X207" s="220"/>
      <c r="Y207" s="211"/>
      <c r="Z207" s="211"/>
      <c r="AA207" s="211"/>
      <c r="AB207" s="211"/>
      <c r="AC207" s="211"/>
      <c r="AD207" s="211"/>
      <c r="AE207" s="211"/>
      <c r="AF207" s="211"/>
      <c r="AG207" s="211" t="s">
        <v>176</v>
      </c>
      <c r="AH207" s="211">
        <v>0</v>
      </c>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row>
    <row r="208" spans="1:60" outlineLevel="1" x14ac:dyDescent="0.2">
      <c r="A208" s="218"/>
      <c r="B208" s="219"/>
      <c r="C208" s="252" t="s">
        <v>467</v>
      </c>
      <c r="D208" s="224"/>
      <c r="E208" s="225"/>
      <c r="F208" s="220"/>
      <c r="G208" s="220"/>
      <c r="H208" s="220"/>
      <c r="I208" s="220"/>
      <c r="J208" s="220"/>
      <c r="K208" s="220"/>
      <c r="L208" s="220"/>
      <c r="M208" s="220"/>
      <c r="N208" s="220"/>
      <c r="O208" s="220"/>
      <c r="P208" s="220"/>
      <c r="Q208" s="220"/>
      <c r="R208" s="220"/>
      <c r="S208" s="220"/>
      <c r="T208" s="220"/>
      <c r="U208" s="220"/>
      <c r="V208" s="220"/>
      <c r="W208" s="220"/>
      <c r="X208" s="220"/>
      <c r="Y208" s="211"/>
      <c r="Z208" s="211"/>
      <c r="AA208" s="211"/>
      <c r="AB208" s="211"/>
      <c r="AC208" s="211"/>
      <c r="AD208" s="211"/>
      <c r="AE208" s="211"/>
      <c r="AF208" s="211"/>
      <c r="AG208" s="211" t="s">
        <v>176</v>
      </c>
      <c r="AH208" s="211">
        <v>0</v>
      </c>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row>
    <row r="209" spans="1:60" outlineLevel="1" x14ac:dyDescent="0.2">
      <c r="A209" s="218"/>
      <c r="B209" s="219"/>
      <c r="C209" s="252" t="s">
        <v>468</v>
      </c>
      <c r="D209" s="224"/>
      <c r="E209" s="225"/>
      <c r="F209" s="220"/>
      <c r="G209" s="220"/>
      <c r="H209" s="220"/>
      <c r="I209" s="220"/>
      <c r="J209" s="220"/>
      <c r="K209" s="220"/>
      <c r="L209" s="220"/>
      <c r="M209" s="220"/>
      <c r="N209" s="220"/>
      <c r="O209" s="220"/>
      <c r="P209" s="220"/>
      <c r="Q209" s="220"/>
      <c r="R209" s="220"/>
      <c r="S209" s="220"/>
      <c r="T209" s="220"/>
      <c r="U209" s="220"/>
      <c r="V209" s="220"/>
      <c r="W209" s="220"/>
      <c r="X209" s="220"/>
      <c r="Y209" s="211"/>
      <c r="Z209" s="211"/>
      <c r="AA209" s="211"/>
      <c r="AB209" s="211"/>
      <c r="AC209" s="211"/>
      <c r="AD209" s="211"/>
      <c r="AE209" s="211"/>
      <c r="AF209" s="211"/>
      <c r="AG209" s="211" t="s">
        <v>176</v>
      </c>
      <c r="AH209" s="211">
        <v>0</v>
      </c>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row>
    <row r="210" spans="1:60" outlineLevel="1" x14ac:dyDescent="0.2">
      <c r="A210" s="218"/>
      <c r="B210" s="219"/>
      <c r="C210" s="252" t="s">
        <v>465</v>
      </c>
      <c r="D210" s="224"/>
      <c r="E210" s="225"/>
      <c r="F210" s="220"/>
      <c r="G210" s="220"/>
      <c r="H210" s="220"/>
      <c r="I210" s="220"/>
      <c r="J210" s="220"/>
      <c r="K210" s="220"/>
      <c r="L210" s="220"/>
      <c r="M210" s="220"/>
      <c r="N210" s="220"/>
      <c r="O210" s="220"/>
      <c r="P210" s="220"/>
      <c r="Q210" s="220"/>
      <c r="R210" s="220"/>
      <c r="S210" s="220"/>
      <c r="T210" s="220"/>
      <c r="U210" s="220"/>
      <c r="V210" s="220"/>
      <c r="W210" s="220"/>
      <c r="X210" s="220"/>
      <c r="Y210" s="211"/>
      <c r="Z210" s="211"/>
      <c r="AA210" s="211"/>
      <c r="AB210" s="211"/>
      <c r="AC210" s="211"/>
      <c r="AD210" s="211"/>
      <c r="AE210" s="211"/>
      <c r="AF210" s="211"/>
      <c r="AG210" s="211" t="s">
        <v>176</v>
      </c>
      <c r="AH210" s="211">
        <v>0</v>
      </c>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row>
    <row r="211" spans="1:60" outlineLevel="1" x14ac:dyDescent="0.2">
      <c r="A211" s="218"/>
      <c r="B211" s="219"/>
      <c r="C211" s="252" t="s">
        <v>462</v>
      </c>
      <c r="D211" s="224"/>
      <c r="E211" s="225"/>
      <c r="F211" s="220"/>
      <c r="G211" s="220"/>
      <c r="H211" s="220"/>
      <c r="I211" s="220"/>
      <c r="J211" s="220"/>
      <c r="K211" s="220"/>
      <c r="L211" s="220"/>
      <c r="M211" s="220"/>
      <c r="N211" s="220"/>
      <c r="O211" s="220"/>
      <c r="P211" s="220"/>
      <c r="Q211" s="220"/>
      <c r="R211" s="220"/>
      <c r="S211" s="220"/>
      <c r="T211" s="220"/>
      <c r="U211" s="220"/>
      <c r="V211" s="220"/>
      <c r="W211" s="220"/>
      <c r="X211" s="220"/>
      <c r="Y211" s="211"/>
      <c r="Z211" s="211"/>
      <c r="AA211" s="211"/>
      <c r="AB211" s="211"/>
      <c r="AC211" s="211"/>
      <c r="AD211" s="211"/>
      <c r="AE211" s="211"/>
      <c r="AF211" s="211"/>
      <c r="AG211" s="211" t="s">
        <v>176</v>
      </c>
      <c r="AH211" s="211">
        <v>0</v>
      </c>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row>
    <row r="212" spans="1:60" outlineLevel="1" x14ac:dyDescent="0.2">
      <c r="A212" s="218"/>
      <c r="B212" s="219"/>
      <c r="C212" s="252" t="s">
        <v>469</v>
      </c>
      <c r="D212" s="224"/>
      <c r="E212" s="225"/>
      <c r="F212" s="220"/>
      <c r="G212" s="220"/>
      <c r="H212" s="220"/>
      <c r="I212" s="220"/>
      <c r="J212" s="220"/>
      <c r="K212" s="220"/>
      <c r="L212" s="220"/>
      <c r="M212" s="220"/>
      <c r="N212" s="220"/>
      <c r="O212" s="220"/>
      <c r="P212" s="220"/>
      <c r="Q212" s="220"/>
      <c r="R212" s="220"/>
      <c r="S212" s="220"/>
      <c r="T212" s="220"/>
      <c r="U212" s="220"/>
      <c r="V212" s="220"/>
      <c r="W212" s="220"/>
      <c r="X212" s="220"/>
      <c r="Y212" s="211"/>
      <c r="Z212" s="211"/>
      <c r="AA212" s="211"/>
      <c r="AB212" s="211"/>
      <c r="AC212" s="211"/>
      <c r="AD212" s="211"/>
      <c r="AE212" s="211"/>
      <c r="AF212" s="211"/>
      <c r="AG212" s="211" t="s">
        <v>176</v>
      </c>
      <c r="AH212" s="211">
        <v>0</v>
      </c>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row>
    <row r="213" spans="1:60" outlineLevel="1" x14ac:dyDescent="0.2">
      <c r="A213" s="218"/>
      <c r="B213" s="219"/>
      <c r="C213" s="252" t="s">
        <v>470</v>
      </c>
      <c r="D213" s="224"/>
      <c r="E213" s="225"/>
      <c r="F213" s="220"/>
      <c r="G213" s="220"/>
      <c r="H213" s="220"/>
      <c r="I213" s="220"/>
      <c r="J213" s="220"/>
      <c r="K213" s="220"/>
      <c r="L213" s="220"/>
      <c r="M213" s="220"/>
      <c r="N213" s="220"/>
      <c r="O213" s="220"/>
      <c r="P213" s="220"/>
      <c r="Q213" s="220"/>
      <c r="R213" s="220"/>
      <c r="S213" s="220"/>
      <c r="T213" s="220"/>
      <c r="U213" s="220"/>
      <c r="V213" s="220"/>
      <c r="W213" s="220"/>
      <c r="X213" s="220"/>
      <c r="Y213" s="211"/>
      <c r="Z213" s="211"/>
      <c r="AA213" s="211"/>
      <c r="AB213" s="211"/>
      <c r="AC213" s="211"/>
      <c r="AD213" s="211"/>
      <c r="AE213" s="211"/>
      <c r="AF213" s="211"/>
      <c r="AG213" s="211" t="s">
        <v>176</v>
      </c>
      <c r="AH213" s="211">
        <v>0</v>
      </c>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row>
    <row r="214" spans="1:60" outlineLevel="1" x14ac:dyDescent="0.2">
      <c r="A214" s="218"/>
      <c r="B214" s="219"/>
      <c r="C214" s="252" t="s">
        <v>448</v>
      </c>
      <c r="D214" s="224"/>
      <c r="E214" s="225"/>
      <c r="F214" s="220"/>
      <c r="G214" s="220"/>
      <c r="H214" s="220"/>
      <c r="I214" s="220"/>
      <c r="J214" s="220"/>
      <c r="K214" s="220"/>
      <c r="L214" s="220"/>
      <c r="M214" s="220"/>
      <c r="N214" s="220"/>
      <c r="O214" s="220"/>
      <c r="P214" s="220"/>
      <c r="Q214" s="220"/>
      <c r="R214" s="220"/>
      <c r="S214" s="220"/>
      <c r="T214" s="220"/>
      <c r="U214" s="220"/>
      <c r="V214" s="220"/>
      <c r="W214" s="220"/>
      <c r="X214" s="220"/>
      <c r="Y214" s="211"/>
      <c r="Z214" s="211"/>
      <c r="AA214" s="211"/>
      <c r="AB214" s="211"/>
      <c r="AC214" s="211"/>
      <c r="AD214" s="211"/>
      <c r="AE214" s="211"/>
      <c r="AF214" s="211"/>
      <c r="AG214" s="211" t="s">
        <v>176</v>
      </c>
      <c r="AH214" s="211">
        <v>0</v>
      </c>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row>
    <row r="215" spans="1:60" outlineLevel="1" x14ac:dyDescent="0.2">
      <c r="A215" s="218"/>
      <c r="B215" s="219"/>
      <c r="C215" s="252" t="s">
        <v>471</v>
      </c>
      <c r="D215" s="224"/>
      <c r="E215" s="225"/>
      <c r="F215" s="220"/>
      <c r="G215" s="220"/>
      <c r="H215" s="220"/>
      <c r="I215" s="220"/>
      <c r="J215" s="220"/>
      <c r="K215" s="220"/>
      <c r="L215" s="220"/>
      <c r="M215" s="220"/>
      <c r="N215" s="220"/>
      <c r="O215" s="220"/>
      <c r="P215" s="220"/>
      <c r="Q215" s="220"/>
      <c r="R215" s="220"/>
      <c r="S215" s="220"/>
      <c r="T215" s="220"/>
      <c r="U215" s="220"/>
      <c r="V215" s="220"/>
      <c r="W215" s="220"/>
      <c r="X215" s="220"/>
      <c r="Y215" s="211"/>
      <c r="Z215" s="211"/>
      <c r="AA215" s="211"/>
      <c r="AB215" s="211"/>
      <c r="AC215" s="211"/>
      <c r="AD215" s="211"/>
      <c r="AE215" s="211"/>
      <c r="AF215" s="211"/>
      <c r="AG215" s="211" t="s">
        <v>176</v>
      </c>
      <c r="AH215" s="211">
        <v>0</v>
      </c>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row>
    <row r="216" spans="1:60" outlineLevel="1" x14ac:dyDescent="0.2">
      <c r="A216" s="218"/>
      <c r="B216" s="219"/>
      <c r="C216" s="252" t="s">
        <v>472</v>
      </c>
      <c r="D216" s="224"/>
      <c r="E216" s="225"/>
      <c r="F216" s="220"/>
      <c r="G216" s="220"/>
      <c r="H216" s="220"/>
      <c r="I216" s="220"/>
      <c r="J216" s="220"/>
      <c r="K216" s="220"/>
      <c r="L216" s="220"/>
      <c r="M216" s="220"/>
      <c r="N216" s="220"/>
      <c r="O216" s="220"/>
      <c r="P216" s="220"/>
      <c r="Q216" s="220"/>
      <c r="R216" s="220"/>
      <c r="S216" s="220"/>
      <c r="T216" s="220"/>
      <c r="U216" s="220"/>
      <c r="V216" s="220"/>
      <c r="W216" s="220"/>
      <c r="X216" s="220"/>
      <c r="Y216" s="211"/>
      <c r="Z216" s="211"/>
      <c r="AA216" s="211"/>
      <c r="AB216" s="211"/>
      <c r="AC216" s="211"/>
      <c r="AD216" s="211"/>
      <c r="AE216" s="211"/>
      <c r="AF216" s="211"/>
      <c r="AG216" s="211" t="s">
        <v>176</v>
      </c>
      <c r="AH216" s="211">
        <v>0</v>
      </c>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row>
    <row r="217" spans="1:60" outlineLevel="1" x14ac:dyDescent="0.2">
      <c r="A217" s="218"/>
      <c r="B217" s="219"/>
      <c r="C217" s="252" t="s">
        <v>473</v>
      </c>
      <c r="D217" s="224"/>
      <c r="E217" s="225"/>
      <c r="F217" s="220"/>
      <c r="G217" s="220"/>
      <c r="H217" s="220"/>
      <c r="I217" s="220"/>
      <c r="J217" s="220"/>
      <c r="K217" s="220"/>
      <c r="L217" s="220"/>
      <c r="M217" s="220"/>
      <c r="N217" s="220"/>
      <c r="O217" s="220"/>
      <c r="P217" s="220"/>
      <c r="Q217" s="220"/>
      <c r="R217" s="220"/>
      <c r="S217" s="220"/>
      <c r="T217" s="220"/>
      <c r="U217" s="220"/>
      <c r="V217" s="220"/>
      <c r="W217" s="220"/>
      <c r="X217" s="220"/>
      <c r="Y217" s="211"/>
      <c r="Z217" s="211"/>
      <c r="AA217" s="211"/>
      <c r="AB217" s="211"/>
      <c r="AC217" s="211"/>
      <c r="AD217" s="211"/>
      <c r="AE217" s="211"/>
      <c r="AF217" s="211"/>
      <c r="AG217" s="211" t="s">
        <v>176</v>
      </c>
      <c r="AH217" s="211">
        <v>0</v>
      </c>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row>
    <row r="218" spans="1:60" outlineLevel="1" x14ac:dyDescent="0.2">
      <c r="A218" s="218"/>
      <c r="B218" s="219"/>
      <c r="C218" s="252" t="s">
        <v>474</v>
      </c>
      <c r="D218" s="224"/>
      <c r="E218" s="225">
        <v>233.1</v>
      </c>
      <c r="F218" s="220"/>
      <c r="G218" s="220"/>
      <c r="H218" s="220"/>
      <c r="I218" s="220"/>
      <c r="J218" s="220"/>
      <c r="K218" s="220"/>
      <c r="L218" s="220"/>
      <c r="M218" s="220"/>
      <c r="N218" s="220"/>
      <c r="O218" s="220"/>
      <c r="P218" s="220"/>
      <c r="Q218" s="220"/>
      <c r="R218" s="220"/>
      <c r="S218" s="220"/>
      <c r="T218" s="220"/>
      <c r="U218" s="220"/>
      <c r="V218" s="220"/>
      <c r="W218" s="220"/>
      <c r="X218" s="220"/>
      <c r="Y218" s="211"/>
      <c r="Z218" s="211"/>
      <c r="AA218" s="211"/>
      <c r="AB218" s="211"/>
      <c r="AC218" s="211"/>
      <c r="AD218" s="211"/>
      <c r="AE218" s="211"/>
      <c r="AF218" s="211"/>
      <c r="AG218" s="211" t="s">
        <v>176</v>
      </c>
      <c r="AH218" s="211">
        <v>0</v>
      </c>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row>
    <row r="219" spans="1:60" outlineLevel="1" x14ac:dyDescent="0.2">
      <c r="A219" s="218"/>
      <c r="B219" s="219"/>
      <c r="C219" s="250"/>
      <c r="D219" s="242"/>
      <c r="E219" s="242"/>
      <c r="F219" s="242"/>
      <c r="G219" s="242"/>
      <c r="H219" s="220"/>
      <c r="I219" s="220"/>
      <c r="J219" s="220"/>
      <c r="K219" s="220"/>
      <c r="L219" s="220"/>
      <c r="M219" s="220"/>
      <c r="N219" s="220"/>
      <c r="O219" s="220"/>
      <c r="P219" s="220"/>
      <c r="Q219" s="220"/>
      <c r="R219" s="220"/>
      <c r="S219" s="220"/>
      <c r="T219" s="220"/>
      <c r="U219" s="220"/>
      <c r="V219" s="220"/>
      <c r="W219" s="220"/>
      <c r="X219" s="220"/>
      <c r="Y219" s="211"/>
      <c r="Z219" s="211"/>
      <c r="AA219" s="211"/>
      <c r="AB219" s="211"/>
      <c r="AC219" s="211"/>
      <c r="AD219" s="211"/>
      <c r="AE219" s="211"/>
      <c r="AF219" s="211"/>
      <c r="AG219" s="211" t="s">
        <v>151</v>
      </c>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row>
    <row r="220" spans="1:60" outlineLevel="1" x14ac:dyDescent="0.2">
      <c r="A220" s="233">
        <v>18</v>
      </c>
      <c r="B220" s="234" t="s">
        <v>486</v>
      </c>
      <c r="C220" s="247" t="s">
        <v>487</v>
      </c>
      <c r="D220" s="235" t="s">
        <v>488</v>
      </c>
      <c r="E220" s="236">
        <v>260</v>
      </c>
      <c r="F220" s="237">
        <v>91</v>
      </c>
      <c r="G220" s="238">
        <f>ROUND(E220*F220,2)</f>
        <v>23660</v>
      </c>
      <c r="H220" s="237">
        <v>0</v>
      </c>
      <c r="I220" s="238">
        <f>ROUND(E220*H220,2)</f>
        <v>0</v>
      </c>
      <c r="J220" s="237">
        <v>91</v>
      </c>
      <c r="K220" s="238">
        <f>ROUND(E220*J220,2)</f>
        <v>23660</v>
      </c>
      <c r="L220" s="238">
        <v>21</v>
      </c>
      <c r="M220" s="238">
        <f>G220*(1+L220/100)</f>
        <v>28628.6</v>
      </c>
      <c r="N220" s="238">
        <v>0</v>
      </c>
      <c r="O220" s="238">
        <f>ROUND(E220*N220,2)</f>
        <v>0</v>
      </c>
      <c r="P220" s="238">
        <v>0.27</v>
      </c>
      <c r="Q220" s="238">
        <f>ROUND(E220*P220,2)</f>
        <v>70.2</v>
      </c>
      <c r="R220" s="238" t="s">
        <v>458</v>
      </c>
      <c r="S220" s="238" t="s">
        <v>143</v>
      </c>
      <c r="T220" s="239" t="s">
        <v>225</v>
      </c>
      <c r="U220" s="220">
        <v>0.123</v>
      </c>
      <c r="V220" s="220">
        <f>ROUND(E220*U220,2)</f>
        <v>31.98</v>
      </c>
      <c r="W220" s="220"/>
      <c r="X220" s="220" t="s">
        <v>202</v>
      </c>
      <c r="Y220" s="211"/>
      <c r="Z220" s="211"/>
      <c r="AA220" s="211"/>
      <c r="AB220" s="211"/>
      <c r="AC220" s="211"/>
      <c r="AD220" s="211"/>
      <c r="AE220" s="211"/>
      <c r="AF220" s="211"/>
      <c r="AG220" s="211" t="s">
        <v>203</v>
      </c>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row>
    <row r="221" spans="1:60" outlineLevel="1" x14ac:dyDescent="0.2">
      <c r="A221" s="218"/>
      <c r="B221" s="219"/>
      <c r="C221" s="259" t="s">
        <v>489</v>
      </c>
      <c r="D221" s="258"/>
      <c r="E221" s="258"/>
      <c r="F221" s="258"/>
      <c r="G221" s="258"/>
      <c r="H221" s="220"/>
      <c r="I221" s="220"/>
      <c r="J221" s="220"/>
      <c r="K221" s="220"/>
      <c r="L221" s="220"/>
      <c r="M221" s="220"/>
      <c r="N221" s="220"/>
      <c r="O221" s="220"/>
      <c r="P221" s="220"/>
      <c r="Q221" s="220"/>
      <c r="R221" s="220"/>
      <c r="S221" s="220"/>
      <c r="T221" s="220"/>
      <c r="U221" s="220"/>
      <c r="V221" s="220"/>
      <c r="W221" s="220"/>
      <c r="X221" s="220"/>
      <c r="Y221" s="211"/>
      <c r="Z221" s="211"/>
      <c r="AA221" s="211"/>
      <c r="AB221" s="211"/>
      <c r="AC221" s="211"/>
      <c r="AD221" s="211"/>
      <c r="AE221" s="211"/>
      <c r="AF221" s="211"/>
      <c r="AG221" s="211" t="s">
        <v>227</v>
      </c>
      <c r="AH221" s="211"/>
      <c r="AI221" s="211"/>
      <c r="AJ221" s="211"/>
      <c r="AK221" s="211"/>
      <c r="AL221" s="211"/>
      <c r="AM221" s="211"/>
      <c r="AN221" s="211"/>
      <c r="AO221" s="211"/>
      <c r="AP221" s="211"/>
      <c r="AQ221" s="211"/>
      <c r="AR221" s="211"/>
      <c r="AS221" s="211"/>
      <c r="AT221" s="211"/>
      <c r="AU221" s="211"/>
      <c r="AV221" s="211"/>
      <c r="AW221" s="211"/>
      <c r="AX221" s="211"/>
      <c r="AY221" s="211"/>
      <c r="AZ221" s="211"/>
      <c r="BA221" s="240" t="str">
        <f>C221</f>
        <v>s vybouráním lože, s přemístěním hmot na skládku na vzdálenost do 3 m nebo naložením na dopravní prostředek</v>
      </c>
      <c r="BB221" s="211"/>
      <c r="BC221" s="211"/>
      <c r="BD221" s="211"/>
      <c r="BE221" s="211"/>
      <c r="BF221" s="211"/>
      <c r="BG221" s="211"/>
      <c r="BH221" s="211"/>
    </row>
    <row r="222" spans="1:60" outlineLevel="1" x14ac:dyDescent="0.2">
      <c r="A222" s="218"/>
      <c r="B222" s="219"/>
      <c r="C222" s="252" t="s">
        <v>234</v>
      </c>
      <c r="D222" s="224"/>
      <c r="E222" s="225"/>
      <c r="F222" s="220"/>
      <c r="G222" s="220"/>
      <c r="H222" s="220"/>
      <c r="I222" s="220"/>
      <c r="J222" s="220"/>
      <c r="K222" s="220"/>
      <c r="L222" s="220"/>
      <c r="M222" s="220"/>
      <c r="N222" s="220"/>
      <c r="O222" s="220"/>
      <c r="P222" s="220"/>
      <c r="Q222" s="220"/>
      <c r="R222" s="220"/>
      <c r="S222" s="220"/>
      <c r="T222" s="220"/>
      <c r="U222" s="220"/>
      <c r="V222" s="220"/>
      <c r="W222" s="220"/>
      <c r="X222" s="220"/>
      <c r="Y222" s="211"/>
      <c r="Z222" s="211"/>
      <c r="AA222" s="211"/>
      <c r="AB222" s="211"/>
      <c r="AC222" s="211"/>
      <c r="AD222" s="211"/>
      <c r="AE222" s="211"/>
      <c r="AF222" s="211"/>
      <c r="AG222" s="211" t="s">
        <v>176</v>
      </c>
      <c r="AH222" s="211">
        <v>0</v>
      </c>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row>
    <row r="223" spans="1:60" outlineLevel="1" x14ac:dyDescent="0.2">
      <c r="A223" s="218"/>
      <c r="B223" s="219"/>
      <c r="C223" s="252" t="s">
        <v>490</v>
      </c>
      <c r="D223" s="224"/>
      <c r="E223" s="225">
        <v>260</v>
      </c>
      <c r="F223" s="220"/>
      <c r="G223" s="220"/>
      <c r="H223" s="220"/>
      <c r="I223" s="220"/>
      <c r="J223" s="220"/>
      <c r="K223" s="220"/>
      <c r="L223" s="220"/>
      <c r="M223" s="220"/>
      <c r="N223" s="220"/>
      <c r="O223" s="220"/>
      <c r="P223" s="220"/>
      <c r="Q223" s="220"/>
      <c r="R223" s="220"/>
      <c r="S223" s="220"/>
      <c r="T223" s="220"/>
      <c r="U223" s="220"/>
      <c r="V223" s="220"/>
      <c r="W223" s="220"/>
      <c r="X223" s="220"/>
      <c r="Y223" s="211"/>
      <c r="Z223" s="211"/>
      <c r="AA223" s="211"/>
      <c r="AB223" s="211"/>
      <c r="AC223" s="211"/>
      <c r="AD223" s="211"/>
      <c r="AE223" s="211"/>
      <c r="AF223" s="211"/>
      <c r="AG223" s="211" t="s">
        <v>176</v>
      </c>
      <c r="AH223" s="211">
        <v>0</v>
      </c>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row>
    <row r="224" spans="1:60" outlineLevel="1" x14ac:dyDescent="0.2">
      <c r="A224" s="218"/>
      <c r="B224" s="219"/>
      <c r="C224" s="250"/>
      <c r="D224" s="242"/>
      <c r="E224" s="242"/>
      <c r="F224" s="242"/>
      <c r="G224" s="242"/>
      <c r="H224" s="220"/>
      <c r="I224" s="220"/>
      <c r="J224" s="220"/>
      <c r="K224" s="220"/>
      <c r="L224" s="220"/>
      <c r="M224" s="220"/>
      <c r="N224" s="220"/>
      <c r="O224" s="220"/>
      <c r="P224" s="220"/>
      <c r="Q224" s="220"/>
      <c r="R224" s="220"/>
      <c r="S224" s="220"/>
      <c r="T224" s="220"/>
      <c r="U224" s="220"/>
      <c r="V224" s="220"/>
      <c r="W224" s="220"/>
      <c r="X224" s="220"/>
      <c r="Y224" s="211"/>
      <c r="Z224" s="211"/>
      <c r="AA224" s="211"/>
      <c r="AB224" s="211"/>
      <c r="AC224" s="211"/>
      <c r="AD224" s="211"/>
      <c r="AE224" s="211"/>
      <c r="AF224" s="211"/>
      <c r="AG224" s="211" t="s">
        <v>151</v>
      </c>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row>
    <row r="225" spans="1:60" outlineLevel="1" x14ac:dyDescent="0.2">
      <c r="A225" s="233">
        <v>19</v>
      </c>
      <c r="B225" s="234" t="s">
        <v>243</v>
      </c>
      <c r="C225" s="247" t="s">
        <v>244</v>
      </c>
      <c r="D225" s="235" t="s">
        <v>245</v>
      </c>
      <c r="E225" s="236">
        <v>7.77</v>
      </c>
      <c r="F225" s="237">
        <v>3250</v>
      </c>
      <c r="G225" s="238">
        <f>ROUND(E225*F225,2)</f>
        <v>25252.5</v>
      </c>
      <c r="H225" s="237">
        <v>0</v>
      </c>
      <c r="I225" s="238">
        <f>ROUND(E225*H225,2)</f>
        <v>0</v>
      </c>
      <c r="J225" s="237">
        <v>3250</v>
      </c>
      <c r="K225" s="238">
        <f>ROUND(E225*J225,2)</f>
        <v>25252.5</v>
      </c>
      <c r="L225" s="238">
        <v>21</v>
      </c>
      <c r="M225" s="238">
        <f>G225*(1+L225/100)</f>
        <v>30555.524999999998</v>
      </c>
      <c r="N225" s="238">
        <v>0</v>
      </c>
      <c r="O225" s="238">
        <f>ROUND(E225*N225,2)</f>
        <v>0</v>
      </c>
      <c r="P225" s="238">
        <v>2</v>
      </c>
      <c r="Q225" s="238">
        <f>ROUND(E225*P225,2)</f>
        <v>15.54</v>
      </c>
      <c r="R225" s="238" t="s">
        <v>246</v>
      </c>
      <c r="S225" s="238" t="s">
        <v>143</v>
      </c>
      <c r="T225" s="239" t="s">
        <v>225</v>
      </c>
      <c r="U225" s="220">
        <v>6.44</v>
      </c>
      <c r="V225" s="220">
        <f>ROUND(E225*U225,2)</f>
        <v>50.04</v>
      </c>
      <c r="W225" s="220"/>
      <c r="X225" s="220" t="s">
        <v>202</v>
      </c>
      <c r="Y225" s="211"/>
      <c r="Z225" s="211"/>
      <c r="AA225" s="211"/>
      <c r="AB225" s="211"/>
      <c r="AC225" s="211"/>
      <c r="AD225" s="211"/>
      <c r="AE225" s="211"/>
      <c r="AF225" s="211"/>
      <c r="AG225" s="211" t="s">
        <v>203</v>
      </c>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row>
    <row r="226" spans="1:60" outlineLevel="1" x14ac:dyDescent="0.2">
      <c r="A226" s="218"/>
      <c r="B226" s="219"/>
      <c r="C226" s="259" t="s">
        <v>247</v>
      </c>
      <c r="D226" s="258"/>
      <c r="E226" s="258"/>
      <c r="F226" s="258"/>
      <c r="G226" s="258"/>
      <c r="H226" s="220"/>
      <c r="I226" s="220"/>
      <c r="J226" s="220"/>
      <c r="K226" s="220"/>
      <c r="L226" s="220"/>
      <c r="M226" s="220"/>
      <c r="N226" s="220"/>
      <c r="O226" s="220"/>
      <c r="P226" s="220"/>
      <c r="Q226" s="220"/>
      <c r="R226" s="220"/>
      <c r="S226" s="220"/>
      <c r="T226" s="220"/>
      <c r="U226" s="220"/>
      <c r="V226" s="220"/>
      <c r="W226" s="220"/>
      <c r="X226" s="220"/>
      <c r="Y226" s="211"/>
      <c r="Z226" s="211"/>
      <c r="AA226" s="211"/>
      <c r="AB226" s="211"/>
      <c r="AC226" s="211"/>
      <c r="AD226" s="211"/>
      <c r="AE226" s="211"/>
      <c r="AF226" s="211"/>
      <c r="AG226" s="211" t="s">
        <v>227</v>
      </c>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row>
    <row r="227" spans="1:60" outlineLevel="1" x14ac:dyDescent="0.2">
      <c r="A227" s="218"/>
      <c r="B227" s="219"/>
      <c r="C227" s="252" t="s">
        <v>234</v>
      </c>
      <c r="D227" s="224"/>
      <c r="E227" s="225"/>
      <c r="F227" s="220"/>
      <c r="G227" s="220"/>
      <c r="H227" s="220"/>
      <c r="I227" s="220"/>
      <c r="J227" s="220"/>
      <c r="K227" s="220"/>
      <c r="L227" s="220"/>
      <c r="M227" s="220"/>
      <c r="N227" s="220"/>
      <c r="O227" s="220"/>
      <c r="P227" s="220"/>
      <c r="Q227" s="220"/>
      <c r="R227" s="220"/>
      <c r="S227" s="220"/>
      <c r="T227" s="220"/>
      <c r="U227" s="220"/>
      <c r="V227" s="220"/>
      <c r="W227" s="220"/>
      <c r="X227" s="220"/>
      <c r="Y227" s="211"/>
      <c r="Z227" s="211"/>
      <c r="AA227" s="211"/>
      <c r="AB227" s="211"/>
      <c r="AC227" s="211"/>
      <c r="AD227" s="211"/>
      <c r="AE227" s="211"/>
      <c r="AF227" s="211"/>
      <c r="AG227" s="211" t="s">
        <v>176</v>
      </c>
      <c r="AH227" s="211">
        <v>0</v>
      </c>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row>
    <row r="228" spans="1:60" outlineLevel="1" x14ac:dyDescent="0.2">
      <c r="A228" s="218"/>
      <c r="B228" s="219"/>
      <c r="C228" s="252" t="s">
        <v>491</v>
      </c>
      <c r="D228" s="224"/>
      <c r="E228" s="225"/>
      <c r="F228" s="220"/>
      <c r="G228" s="220"/>
      <c r="H228" s="220"/>
      <c r="I228" s="220"/>
      <c r="J228" s="220"/>
      <c r="K228" s="220"/>
      <c r="L228" s="220"/>
      <c r="M228" s="220"/>
      <c r="N228" s="220"/>
      <c r="O228" s="220"/>
      <c r="P228" s="220"/>
      <c r="Q228" s="220"/>
      <c r="R228" s="220"/>
      <c r="S228" s="220"/>
      <c r="T228" s="220"/>
      <c r="U228" s="220"/>
      <c r="V228" s="220"/>
      <c r="W228" s="220"/>
      <c r="X228" s="220"/>
      <c r="Y228" s="211"/>
      <c r="Z228" s="211"/>
      <c r="AA228" s="211"/>
      <c r="AB228" s="211"/>
      <c r="AC228" s="211"/>
      <c r="AD228" s="211"/>
      <c r="AE228" s="211"/>
      <c r="AF228" s="211"/>
      <c r="AG228" s="211" t="s">
        <v>176</v>
      </c>
      <c r="AH228" s="211">
        <v>0</v>
      </c>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row>
    <row r="229" spans="1:60" outlineLevel="1" x14ac:dyDescent="0.2">
      <c r="A229" s="218"/>
      <c r="B229" s="219"/>
      <c r="C229" s="252" t="s">
        <v>492</v>
      </c>
      <c r="D229" s="224"/>
      <c r="E229" s="225">
        <v>5.85</v>
      </c>
      <c r="F229" s="220"/>
      <c r="G229" s="220"/>
      <c r="H229" s="220"/>
      <c r="I229" s="220"/>
      <c r="J229" s="220"/>
      <c r="K229" s="220"/>
      <c r="L229" s="220"/>
      <c r="M229" s="220"/>
      <c r="N229" s="220"/>
      <c r="O229" s="220"/>
      <c r="P229" s="220"/>
      <c r="Q229" s="220"/>
      <c r="R229" s="220"/>
      <c r="S229" s="220"/>
      <c r="T229" s="220"/>
      <c r="U229" s="220"/>
      <c r="V229" s="220"/>
      <c r="W229" s="220"/>
      <c r="X229" s="220"/>
      <c r="Y229" s="211"/>
      <c r="Z229" s="211"/>
      <c r="AA229" s="211"/>
      <c r="AB229" s="211"/>
      <c r="AC229" s="211"/>
      <c r="AD229" s="211"/>
      <c r="AE229" s="211"/>
      <c r="AF229" s="211"/>
      <c r="AG229" s="211" t="s">
        <v>176</v>
      </c>
      <c r="AH229" s="211">
        <v>0</v>
      </c>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row>
    <row r="230" spans="1:60" ht="22.5" outlineLevel="1" x14ac:dyDescent="0.2">
      <c r="A230" s="218"/>
      <c r="B230" s="219"/>
      <c r="C230" s="252" t="s">
        <v>359</v>
      </c>
      <c r="D230" s="224"/>
      <c r="E230" s="225"/>
      <c r="F230" s="220"/>
      <c r="G230" s="220"/>
      <c r="H230" s="220"/>
      <c r="I230" s="220"/>
      <c r="J230" s="220"/>
      <c r="K230" s="220"/>
      <c r="L230" s="220"/>
      <c r="M230" s="220"/>
      <c r="N230" s="220"/>
      <c r="O230" s="220"/>
      <c r="P230" s="220"/>
      <c r="Q230" s="220"/>
      <c r="R230" s="220"/>
      <c r="S230" s="220"/>
      <c r="T230" s="220"/>
      <c r="U230" s="220"/>
      <c r="V230" s="220"/>
      <c r="W230" s="220"/>
      <c r="X230" s="220"/>
      <c r="Y230" s="211"/>
      <c r="Z230" s="211"/>
      <c r="AA230" s="211"/>
      <c r="AB230" s="211"/>
      <c r="AC230" s="211"/>
      <c r="AD230" s="211"/>
      <c r="AE230" s="211"/>
      <c r="AF230" s="211"/>
      <c r="AG230" s="211" t="s">
        <v>176</v>
      </c>
      <c r="AH230" s="211">
        <v>0</v>
      </c>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row>
    <row r="231" spans="1:60" outlineLevel="1" x14ac:dyDescent="0.2">
      <c r="A231" s="218"/>
      <c r="B231" s="219"/>
      <c r="C231" s="252" t="s">
        <v>493</v>
      </c>
      <c r="D231" s="224"/>
      <c r="E231" s="225"/>
      <c r="F231" s="220"/>
      <c r="G231" s="220"/>
      <c r="H231" s="220"/>
      <c r="I231" s="220"/>
      <c r="J231" s="220"/>
      <c r="K231" s="220"/>
      <c r="L231" s="220"/>
      <c r="M231" s="220"/>
      <c r="N231" s="220"/>
      <c r="O231" s="220"/>
      <c r="P231" s="220"/>
      <c r="Q231" s="220"/>
      <c r="R231" s="220"/>
      <c r="S231" s="220"/>
      <c r="T231" s="220"/>
      <c r="U231" s="220"/>
      <c r="V231" s="220"/>
      <c r="W231" s="220"/>
      <c r="X231" s="220"/>
      <c r="Y231" s="211"/>
      <c r="Z231" s="211"/>
      <c r="AA231" s="211"/>
      <c r="AB231" s="211"/>
      <c r="AC231" s="211"/>
      <c r="AD231" s="211"/>
      <c r="AE231" s="211"/>
      <c r="AF231" s="211"/>
      <c r="AG231" s="211" t="s">
        <v>176</v>
      </c>
      <c r="AH231" s="211">
        <v>0</v>
      </c>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row>
    <row r="232" spans="1:60" ht="22.5" outlineLevel="1" x14ac:dyDescent="0.2">
      <c r="A232" s="218"/>
      <c r="B232" s="219"/>
      <c r="C232" s="252" t="s">
        <v>494</v>
      </c>
      <c r="D232" s="224"/>
      <c r="E232" s="225"/>
      <c r="F232" s="220"/>
      <c r="G232" s="220"/>
      <c r="H232" s="220"/>
      <c r="I232" s="220"/>
      <c r="J232" s="220"/>
      <c r="K232" s="220"/>
      <c r="L232" s="220"/>
      <c r="M232" s="220"/>
      <c r="N232" s="220"/>
      <c r="O232" s="220"/>
      <c r="P232" s="220"/>
      <c r="Q232" s="220"/>
      <c r="R232" s="220"/>
      <c r="S232" s="220"/>
      <c r="T232" s="220"/>
      <c r="U232" s="220"/>
      <c r="V232" s="220"/>
      <c r="W232" s="220"/>
      <c r="X232" s="220"/>
      <c r="Y232" s="211"/>
      <c r="Z232" s="211"/>
      <c r="AA232" s="211"/>
      <c r="AB232" s="211"/>
      <c r="AC232" s="211"/>
      <c r="AD232" s="211"/>
      <c r="AE232" s="211"/>
      <c r="AF232" s="211"/>
      <c r="AG232" s="211" t="s">
        <v>176</v>
      </c>
      <c r="AH232" s="211">
        <v>0</v>
      </c>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row>
    <row r="233" spans="1:60" outlineLevel="1" x14ac:dyDescent="0.2">
      <c r="A233" s="218"/>
      <c r="B233" s="219"/>
      <c r="C233" s="252" t="s">
        <v>495</v>
      </c>
      <c r="D233" s="224"/>
      <c r="E233" s="225">
        <v>1.92</v>
      </c>
      <c r="F233" s="220"/>
      <c r="G233" s="220"/>
      <c r="H233" s="220"/>
      <c r="I233" s="220"/>
      <c r="J233" s="220"/>
      <c r="K233" s="220"/>
      <c r="L233" s="220"/>
      <c r="M233" s="220"/>
      <c r="N233" s="220"/>
      <c r="O233" s="220"/>
      <c r="P233" s="220"/>
      <c r="Q233" s="220"/>
      <c r="R233" s="220"/>
      <c r="S233" s="220"/>
      <c r="T233" s="220"/>
      <c r="U233" s="220"/>
      <c r="V233" s="220"/>
      <c r="W233" s="220"/>
      <c r="X233" s="220"/>
      <c r="Y233" s="211"/>
      <c r="Z233" s="211"/>
      <c r="AA233" s="211"/>
      <c r="AB233" s="211"/>
      <c r="AC233" s="211"/>
      <c r="AD233" s="211"/>
      <c r="AE233" s="211"/>
      <c r="AF233" s="211"/>
      <c r="AG233" s="211" t="s">
        <v>176</v>
      </c>
      <c r="AH233" s="211">
        <v>0</v>
      </c>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row>
    <row r="234" spans="1:60" outlineLevel="1" x14ac:dyDescent="0.2">
      <c r="A234" s="218"/>
      <c r="B234" s="219"/>
      <c r="C234" s="250"/>
      <c r="D234" s="242"/>
      <c r="E234" s="242"/>
      <c r="F234" s="242"/>
      <c r="G234" s="242"/>
      <c r="H234" s="220"/>
      <c r="I234" s="220"/>
      <c r="J234" s="220"/>
      <c r="K234" s="220"/>
      <c r="L234" s="220"/>
      <c r="M234" s="220"/>
      <c r="N234" s="220"/>
      <c r="O234" s="220"/>
      <c r="P234" s="220"/>
      <c r="Q234" s="220"/>
      <c r="R234" s="220"/>
      <c r="S234" s="220"/>
      <c r="T234" s="220"/>
      <c r="U234" s="220"/>
      <c r="V234" s="220"/>
      <c r="W234" s="220"/>
      <c r="X234" s="220"/>
      <c r="Y234" s="211"/>
      <c r="Z234" s="211"/>
      <c r="AA234" s="211"/>
      <c r="AB234" s="211"/>
      <c r="AC234" s="211"/>
      <c r="AD234" s="211"/>
      <c r="AE234" s="211"/>
      <c r="AF234" s="211"/>
      <c r="AG234" s="211" t="s">
        <v>151</v>
      </c>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row>
    <row r="235" spans="1:60" ht="22.5" outlineLevel="1" x14ac:dyDescent="0.2">
      <c r="A235" s="233">
        <v>20</v>
      </c>
      <c r="B235" s="234" t="s">
        <v>496</v>
      </c>
      <c r="C235" s="247" t="s">
        <v>497</v>
      </c>
      <c r="D235" s="235" t="s">
        <v>245</v>
      </c>
      <c r="E235" s="236">
        <v>9.5</v>
      </c>
      <c r="F235" s="237">
        <v>1331</v>
      </c>
      <c r="G235" s="238">
        <f>ROUND(E235*F235,2)</f>
        <v>12644.5</v>
      </c>
      <c r="H235" s="237">
        <v>25.67</v>
      </c>
      <c r="I235" s="238">
        <f>ROUND(E235*H235,2)</f>
        <v>243.87</v>
      </c>
      <c r="J235" s="237">
        <v>1305.33</v>
      </c>
      <c r="K235" s="238">
        <f>ROUND(E235*J235,2)</f>
        <v>12400.64</v>
      </c>
      <c r="L235" s="238">
        <v>21</v>
      </c>
      <c r="M235" s="238">
        <f>G235*(1+L235/100)</f>
        <v>15299.844999999999</v>
      </c>
      <c r="N235" s="238">
        <v>1.1199999999999999E-3</v>
      </c>
      <c r="O235" s="238">
        <f>ROUND(E235*N235,2)</f>
        <v>0.01</v>
      </c>
      <c r="P235" s="238">
        <v>2.5</v>
      </c>
      <c r="Q235" s="238">
        <f>ROUND(E235*P235,2)</f>
        <v>23.75</v>
      </c>
      <c r="R235" s="238" t="s">
        <v>246</v>
      </c>
      <c r="S235" s="238" t="s">
        <v>143</v>
      </c>
      <c r="T235" s="239" t="s">
        <v>225</v>
      </c>
      <c r="U235" s="220">
        <v>2.61</v>
      </c>
      <c r="V235" s="220">
        <f>ROUND(E235*U235,2)</f>
        <v>24.8</v>
      </c>
      <c r="W235" s="220"/>
      <c r="X235" s="220" t="s">
        <v>202</v>
      </c>
      <c r="Y235" s="211"/>
      <c r="Z235" s="211"/>
      <c r="AA235" s="211"/>
      <c r="AB235" s="211"/>
      <c r="AC235" s="211"/>
      <c r="AD235" s="211"/>
      <c r="AE235" s="211"/>
      <c r="AF235" s="211"/>
      <c r="AG235" s="211" t="s">
        <v>203</v>
      </c>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row>
    <row r="236" spans="1:60" ht="22.5" outlineLevel="1" x14ac:dyDescent="0.2">
      <c r="A236" s="218"/>
      <c r="B236" s="219"/>
      <c r="C236" s="259" t="s">
        <v>498</v>
      </c>
      <c r="D236" s="258"/>
      <c r="E236" s="258"/>
      <c r="F236" s="258"/>
      <c r="G236" s="258"/>
      <c r="H236" s="220"/>
      <c r="I236" s="220"/>
      <c r="J236" s="220"/>
      <c r="K236" s="220"/>
      <c r="L236" s="220"/>
      <c r="M236" s="220"/>
      <c r="N236" s="220"/>
      <c r="O236" s="220"/>
      <c r="P236" s="220"/>
      <c r="Q236" s="220"/>
      <c r="R236" s="220"/>
      <c r="S236" s="220"/>
      <c r="T236" s="220"/>
      <c r="U236" s="220"/>
      <c r="V236" s="220"/>
      <c r="W236" s="220"/>
      <c r="X236" s="220"/>
      <c r="Y236" s="211"/>
      <c r="Z236" s="211"/>
      <c r="AA236" s="211"/>
      <c r="AB236" s="211"/>
      <c r="AC236" s="211"/>
      <c r="AD236" s="211"/>
      <c r="AE236" s="211"/>
      <c r="AF236" s="211"/>
      <c r="AG236" s="211" t="s">
        <v>227</v>
      </c>
      <c r="AH236" s="211"/>
      <c r="AI236" s="211"/>
      <c r="AJ236" s="211"/>
      <c r="AK236" s="211"/>
      <c r="AL236" s="211"/>
      <c r="AM236" s="211"/>
      <c r="AN236" s="211"/>
      <c r="AO236" s="211"/>
      <c r="AP236" s="211"/>
      <c r="AQ236" s="211"/>
      <c r="AR236" s="211"/>
      <c r="AS236" s="211"/>
      <c r="AT236" s="211"/>
      <c r="AU236" s="211"/>
      <c r="AV236" s="211"/>
      <c r="AW236" s="211"/>
      <c r="AX236" s="211"/>
      <c r="AY236" s="211"/>
      <c r="AZ236" s="211"/>
      <c r="BA236" s="240" t="str">
        <f>C236</f>
        <v>nebo vybourání otvorů průřezové plochy přes 4 m2 ve zdivu nadzákladovém, včetně pomocného lešení o výšce podlahy do 1900 mm a pro zatížení do 1,5 kPa  (150 kg/m2),</v>
      </c>
      <c r="BB236" s="211"/>
      <c r="BC236" s="211"/>
      <c r="BD236" s="211"/>
      <c r="BE236" s="211"/>
      <c r="BF236" s="211"/>
      <c r="BG236" s="211"/>
      <c r="BH236" s="211"/>
    </row>
    <row r="237" spans="1:60" outlineLevel="1" x14ac:dyDescent="0.2">
      <c r="A237" s="218"/>
      <c r="B237" s="219"/>
      <c r="C237" s="252" t="s">
        <v>234</v>
      </c>
      <c r="D237" s="224"/>
      <c r="E237" s="225"/>
      <c r="F237" s="220"/>
      <c r="G237" s="220"/>
      <c r="H237" s="220"/>
      <c r="I237" s="220"/>
      <c r="J237" s="220"/>
      <c r="K237" s="220"/>
      <c r="L237" s="220"/>
      <c r="M237" s="220"/>
      <c r="N237" s="220"/>
      <c r="O237" s="220"/>
      <c r="P237" s="220"/>
      <c r="Q237" s="220"/>
      <c r="R237" s="220"/>
      <c r="S237" s="220"/>
      <c r="T237" s="220"/>
      <c r="U237" s="220"/>
      <c r="V237" s="220"/>
      <c r="W237" s="220"/>
      <c r="X237" s="220"/>
      <c r="Y237" s="211"/>
      <c r="Z237" s="211"/>
      <c r="AA237" s="211"/>
      <c r="AB237" s="211"/>
      <c r="AC237" s="211"/>
      <c r="AD237" s="211"/>
      <c r="AE237" s="211"/>
      <c r="AF237" s="211"/>
      <c r="AG237" s="211" t="s">
        <v>176</v>
      </c>
      <c r="AH237" s="211">
        <v>0</v>
      </c>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row>
    <row r="238" spans="1:60" outlineLevel="1" x14ac:dyDescent="0.2">
      <c r="A238" s="218"/>
      <c r="B238" s="219"/>
      <c r="C238" s="252" t="s">
        <v>499</v>
      </c>
      <c r="D238" s="224"/>
      <c r="E238" s="225"/>
      <c r="F238" s="220"/>
      <c r="G238" s="220"/>
      <c r="H238" s="220"/>
      <c r="I238" s="220"/>
      <c r="J238" s="220"/>
      <c r="K238" s="220"/>
      <c r="L238" s="220"/>
      <c r="M238" s="220"/>
      <c r="N238" s="220"/>
      <c r="O238" s="220"/>
      <c r="P238" s="220"/>
      <c r="Q238" s="220"/>
      <c r="R238" s="220"/>
      <c r="S238" s="220"/>
      <c r="T238" s="220"/>
      <c r="U238" s="220"/>
      <c r="V238" s="220"/>
      <c r="W238" s="220"/>
      <c r="X238" s="220"/>
      <c r="Y238" s="211"/>
      <c r="Z238" s="211"/>
      <c r="AA238" s="211"/>
      <c r="AB238" s="211"/>
      <c r="AC238" s="211"/>
      <c r="AD238" s="211"/>
      <c r="AE238" s="211"/>
      <c r="AF238" s="211"/>
      <c r="AG238" s="211" t="s">
        <v>176</v>
      </c>
      <c r="AH238" s="211">
        <v>0</v>
      </c>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row>
    <row r="239" spans="1:60" outlineLevel="1" x14ac:dyDescent="0.2">
      <c r="A239" s="218"/>
      <c r="B239" s="219"/>
      <c r="C239" s="252" t="s">
        <v>500</v>
      </c>
      <c r="D239" s="224"/>
      <c r="E239" s="225">
        <v>9.5</v>
      </c>
      <c r="F239" s="220"/>
      <c r="G239" s="220"/>
      <c r="H239" s="220"/>
      <c r="I239" s="220"/>
      <c r="J239" s="220"/>
      <c r="K239" s="220"/>
      <c r="L239" s="220"/>
      <c r="M239" s="220"/>
      <c r="N239" s="220"/>
      <c r="O239" s="220"/>
      <c r="P239" s="220"/>
      <c r="Q239" s="220"/>
      <c r="R239" s="220"/>
      <c r="S239" s="220"/>
      <c r="T239" s="220"/>
      <c r="U239" s="220"/>
      <c r="V239" s="220"/>
      <c r="W239" s="220"/>
      <c r="X239" s="220"/>
      <c r="Y239" s="211"/>
      <c r="Z239" s="211"/>
      <c r="AA239" s="211"/>
      <c r="AB239" s="211"/>
      <c r="AC239" s="211"/>
      <c r="AD239" s="211"/>
      <c r="AE239" s="211"/>
      <c r="AF239" s="211"/>
      <c r="AG239" s="211" t="s">
        <v>176</v>
      </c>
      <c r="AH239" s="211">
        <v>0</v>
      </c>
      <c r="AI239" s="211"/>
      <c r="AJ239" s="211"/>
      <c r="AK239" s="211"/>
      <c r="AL239" s="211"/>
      <c r="AM239" s="211"/>
      <c r="AN239" s="211"/>
      <c r="AO239" s="211"/>
      <c r="AP239" s="211"/>
      <c r="AQ239" s="211"/>
      <c r="AR239" s="211"/>
      <c r="AS239" s="211"/>
      <c r="AT239" s="211"/>
      <c r="AU239" s="211"/>
      <c r="AV239" s="211"/>
      <c r="AW239" s="211"/>
      <c r="AX239" s="211"/>
      <c r="AY239" s="211"/>
      <c r="AZ239" s="211"/>
      <c r="BA239" s="211"/>
      <c r="BB239" s="211"/>
      <c r="BC239" s="211"/>
      <c r="BD239" s="211"/>
      <c r="BE239" s="211"/>
      <c r="BF239" s="211"/>
      <c r="BG239" s="211"/>
      <c r="BH239" s="211"/>
    </row>
    <row r="240" spans="1:60" outlineLevel="1" x14ac:dyDescent="0.2">
      <c r="A240" s="218"/>
      <c r="B240" s="219"/>
      <c r="C240" s="250"/>
      <c r="D240" s="242"/>
      <c r="E240" s="242"/>
      <c r="F240" s="242"/>
      <c r="G240" s="242"/>
      <c r="H240" s="220"/>
      <c r="I240" s="220"/>
      <c r="J240" s="220"/>
      <c r="K240" s="220"/>
      <c r="L240" s="220"/>
      <c r="M240" s="220"/>
      <c r="N240" s="220"/>
      <c r="O240" s="220"/>
      <c r="P240" s="220"/>
      <c r="Q240" s="220"/>
      <c r="R240" s="220"/>
      <c r="S240" s="220"/>
      <c r="T240" s="220"/>
      <c r="U240" s="220"/>
      <c r="V240" s="220"/>
      <c r="W240" s="220"/>
      <c r="X240" s="220"/>
      <c r="Y240" s="211"/>
      <c r="Z240" s="211"/>
      <c r="AA240" s="211"/>
      <c r="AB240" s="211"/>
      <c r="AC240" s="211"/>
      <c r="AD240" s="211"/>
      <c r="AE240" s="211"/>
      <c r="AF240" s="211"/>
      <c r="AG240" s="211" t="s">
        <v>151</v>
      </c>
      <c r="AH240" s="211"/>
      <c r="AI240" s="211"/>
      <c r="AJ240" s="211"/>
      <c r="AK240" s="211"/>
      <c r="AL240" s="211"/>
      <c r="AM240" s="211"/>
      <c r="AN240" s="211"/>
      <c r="AO240" s="211"/>
      <c r="AP240" s="211"/>
      <c r="AQ240" s="211"/>
      <c r="AR240" s="211"/>
      <c r="AS240" s="211"/>
      <c r="AT240" s="211"/>
      <c r="AU240" s="211"/>
      <c r="AV240" s="211"/>
      <c r="AW240" s="211"/>
      <c r="AX240" s="211"/>
      <c r="AY240" s="211"/>
      <c r="AZ240" s="211"/>
      <c r="BA240" s="211"/>
      <c r="BB240" s="211"/>
      <c r="BC240" s="211"/>
      <c r="BD240" s="211"/>
      <c r="BE240" s="211"/>
      <c r="BF240" s="211"/>
      <c r="BG240" s="211"/>
      <c r="BH240" s="211"/>
    </row>
    <row r="241" spans="1:60" outlineLevel="1" x14ac:dyDescent="0.2">
      <c r="A241" s="233">
        <v>21</v>
      </c>
      <c r="B241" s="234" t="s">
        <v>392</v>
      </c>
      <c r="C241" s="247" t="s">
        <v>393</v>
      </c>
      <c r="D241" s="235" t="s">
        <v>245</v>
      </c>
      <c r="E241" s="236">
        <v>3.726</v>
      </c>
      <c r="F241" s="237">
        <v>4315</v>
      </c>
      <c r="G241" s="238">
        <f>ROUND(E241*F241,2)</f>
        <v>16077.69</v>
      </c>
      <c r="H241" s="237">
        <v>33.68</v>
      </c>
      <c r="I241" s="238">
        <f>ROUND(E241*H241,2)</f>
        <v>125.49</v>
      </c>
      <c r="J241" s="237">
        <v>4281.32</v>
      </c>
      <c r="K241" s="238">
        <f>ROUND(E241*J241,2)</f>
        <v>15952.2</v>
      </c>
      <c r="L241" s="238">
        <v>21</v>
      </c>
      <c r="M241" s="238">
        <f>G241*(1+L241/100)</f>
        <v>19454.0049</v>
      </c>
      <c r="N241" s="238">
        <v>1.47E-3</v>
      </c>
      <c r="O241" s="238">
        <f>ROUND(E241*N241,2)</f>
        <v>0.01</v>
      </c>
      <c r="P241" s="238">
        <v>2.4</v>
      </c>
      <c r="Q241" s="238">
        <f>ROUND(E241*P241,2)</f>
        <v>8.94</v>
      </c>
      <c r="R241" s="238" t="s">
        <v>246</v>
      </c>
      <c r="S241" s="238" t="s">
        <v>143</v>
      </c>
      <c r="T241" s="239" t="s">
        <v>225</v>
      </c>
      <c r="U241" s="220">
        <v>8.5</v>
      </c>
      <c r="V241" s="220">
        <f>ROUND(E241*U241,2)</f>
        <v>31.67</v>
      </c>
      <c r="W241" s="220"/>
      <c r="X241" s="220" t="s">
        <v>202</v>
      </c>
      <c r="Y241" s="211"/>
      <c r="Z241" s="211"/>
      <c r="AA241" s="211"/>
      <c r="AB241" s="211"/>
      <c r="AC241" s="211"/>
      <c r="AD241" s="211"/>
      <c r="AE241" s="211"/>
      <c r="AF241" s="211"/>
      <c r="AG241" s="211" t="s">
        <v>203</v>
      </c>
      <c r="AH241" s="211"/>
      <c r="AI241" s="211"/>
      <c r="AJ241" s="211"/>
      <c r="AK241" s="211"/>
      <c r="AL241" s="211"/>
      <c r="AM241" s="211"/>
      <c r="AN241" s="211"/>
      <c r="AO241" s="211"/>
      <c r="AP241" s="211"/>
      <c r="AQ241" s="211"/>
      <c r="AR241" s="211"/>
      <c r="AS241" s="211"/>
      <c r="AT241" s="211"/>
      <c r="AU241" s="211"/>
      <c r="AV241" s="211"/>
      <c r="AW241" s="211"/>
      <c r="AX241" s="211"/>
      <c r="AY241" s="211"/>
      <c r="AZ241" s="211"/>
      <c r="BA241" s="211"/>
      <c r="BB241" s="211"/>
      <c r="BC241" s="211"/>
      <c r="BD241" s="211"/>
      <c r="BE241" s="211"/>
      <c r="BF241" s="211"/>
      <c r="BG241" s="211"/>
      <c r="BH241" s="211"/>
    </row>
    <row r="242" spans="1:60" ht="22.5" outlineLevel="1" x14ac:dyDescent="0.2">
      <c r="A242" s="218"/>
      <c r="B242" s="219"/>
      <c r="C242" s="259" t="s">
        <v>394</v>
      </c>
      <c r="D242" s="258"/>
      <c r="E242" s="258"/>
      <c r="F242" s="258"/>
      <c r="G242" s="258"/>
      <c r="H242" s="220"/>
      <c r="I242" s="220"/>
      <c r="J242" s="220"/>
      <c r="K242" s="220"/>
      <c r="L242" s="220"/>
      <c r="M242" s="220"/>
      <c r="N242" s="220"/>
      <c r="O242" s="220"/>
      <c r="P242" s="220"/>
      <c r="Q242" s="220"/>
      <c r="R242" s="220"/>
      <c r="S242" s="220"/>
      <c r="T242" s="220"/>
      <c r="U242" s="220"/>
      <c r="V242" s="220"/>
      <c r="W242" s="220"/>
      <c r="X242" s="220"/>
      <c r="Y242" s="211"/>
      <c r="Z242" s="211"/>
      <c r="AA242" s="211"/>
      <c r="AB242" s="211"/>
      <c r="AC242" s="211"/>
      <c r="AD242" s="211"/>
      <c r="AE242" s="211"/>
      <c r="AF242" s="211"/>
      <c r="AG242" s="211" t="s">
        <v>227</v>
      </c>
      <c r="AH242" s="211"/>
      <c r="AI242" s="211"/>
      <c r="AJ242" s="211"/>
      <c r="AK242" s="211"/>
      <c r="AL242" s="211"/>
      <c r="AM242" s="211"/>
      <c r="AN242" s="211"/>
      <c r="AO242" s="211"/>
      <c r="AP242" s="211"/>
      <c r="AQ242" s="211"/>
      <c r="AR242" s="211"/>
      <c r="AS242" s="211"/>
      <c r="AT242" s="211"/>
      <c r="AU242" s="211"/>
      <c r="AV242" s="211"/>
      <c r="AW242" s="211"/>
      <c r="AX242" s="211"/>
      <c r="AY242" s="211"/>
      <c r="AZ242" s="211"/>
      <c r="BA242" s="240" t="str">
        <f>C242</f>
        <v>nebo vybourání otvorů průřezové plochy přes 4 m2 ve zdivu železobetonovém, včetně pomocného lešení o výšce podlahy do 1900 mm a pro zatížení do 1,5 kPa  (150 kg/m2),</v>
      </c>
      <c r="BB242" s="211"/>
      <c r="BC242" s="211"/>
      <c r="BD242" s="211"/>
      <c r="BE242" s="211"/>
      <c r="BF242" s="211"/>
      <c r="BG242" s="211"/>
      <c r="BH242" s="211"/>
    </row>
    <row r="243" spans="1:60" outlineLevel="1" x14ac:dyDescent="0.2">
      <c r="A243" s="218"/>
      <c r="B243" s="219"/>
      <c r="C243" s="252" t="s">
        <v>234</v>
      </c>
      <c r="D243" s="224"/>
      <c r="E243" s="225"/>
      <c r="F243" s="220"/>
      <c r="G243" s="220"/>
      <c r="H243" s="220"/>
      <c r="I243" s="220"/>
      <c r="J243" s="220"/>
      <c r="K243" s="220"/>
      <c r="L243" s="220"/>
      <c r="M243" s="220"/>
      <c r="N243" s="220"/>
      <c r="O243" s="220"/>
      <c r="P243" s="220"/>
      <c r="Q243" s="220"/>
      <c r="R243" s="220"/>
      <c r="S243" s="220"/>
      <c r="T243" s="220"/>
      <c r="U243" s="220"/>
      <c r="V243" s="220"/>
      <c r="W243" s="220"/>
      <c r="X243" s="220"/>
      <c r="Y243" s="211"/>
      <c r="Z243" s="211"/>
      <c r="AA243" s="211"/>
      <c r="AB243" s="211"/>
      <c r="AC243" s="211"/>
      <c r="AD243" s="211"/>
      <c r="AE243" s="211"/>
      <c r="AF243" s="211"/>
      <c r="AG243" s="211" t="s">
        <v>176</v>
      </c>
      <c r="AH243" s="211">
        <v>0</v>
      </c>
      <c r="AI243" s="211"/>
      <c r="AJ243" s="211"/>
      <c r="AK243" s="211"/>
      <c r="AL243" s="211"/>
      <c r="AM243" s="211"/>
      <c r="AN243" s="211"/>
      <c r="AO243" s="211"/>
      <c r="AP243" s="211"/>
      <c r="AQ243" s="211"/>
      <c r="AR243" s="211"/>
      <c r="AS243" s="211"/>
      <c r="AT243" s="211"/>
      <c r="AU243" s="211"/>
      <c r="AV243" s="211"/>
      <c r="AW243" s="211"/>
      <c r="AX243" s="211"/>
      <c r="AY243" s="211"/>
      <c r="AZ243" s="211"/>
      <c r="BA243" s="211"/>
      <c r="BB243" s="211"/>
      <c r="BC243" s="211"/>
      <c r="BD243" s="211"/>
      <c r="BE243" s="211"/>
      <c r="BF243" s="211"/>
      <c r="BG243" s="211"/>
      <c r="BH243" s="211"/>
    </row>
    <row r="244" spans="1:60" outlineLevel="1" x14ac:dyDescent="0.2">
      <c r="A244" s="218"/>
      <c r="B244" s="219"/>
      <c r="C244" s="252" t="s">
        <v>499</v>
      </c>
      <c r="D244" s="224"/>
      <c r="E244" s="225"/>
      <c r="F244" s="220"/>
      <c r="G244" s="220"/>
      <c r="H244" s="220"/>
      <c r="I244" s="220"/>
      <c r="J244" s="220"/>
      <c r="K244" s="220"/>
      <c r="L244" s="220"/>
      <c r="M244" s="220"/>
      <c r="N244" s="220"/>
      <c r="O244" s="220"/>
      <c r="P244" s="220"/>
      <c r="Q244" s="220"/>
      <c r="R244" s="220"/>
      <c r="S244" s="220"/>
      <c r="T244" s="220"/>
      <c r="U244" s="220"/>
      <c r="V244" s="220"/>
      <c r="W244" s="220"/>
      <c r="X244" s="220"/>
      <c r="Y244" s="211"/>
      <c r="Z244" s="211"/>
      <c r="AA244" s="211"/>
      <c r="AB244" s="211"/>
      <c r="AC244" s="211"/>
      <c r="AD244" s="211"/>
      <c r="AE244" s="211"/>
      <c r="AF244" s="211"/>
      <c r="AG244" s="211" t="s">
        <v>176</v>
      </c>
      <c r="AH244" s="211">
        <v>0</v>
      </c>
      <c r="AI244" s="211"/>
      <c r="AJ244" s="211"/>
      <c r="AK244" s="211"/>
      <c r="AL244" s="211"/>
      <c r="AM244" s="211"/>
      <c r="AN244" s="211"/>
      <c r="AO244" s="211"/>
      <c r="AP244" s="211"/>
      <c r="AQ244" s="211"/>
      <c r="AR244" s="211"/>
      <c r="AS244" s="211"/>
      <c r="AT244" s="211"/>
      <c r="AU244" s="211"/>
      <c r="AV244" s="211"/>
      <c r="AW244" s="211"/>
      <c r="AX244" s="211"/>
      <c r="AY244" s="211"/>
      <c r="AZ244" s="211"/>
      <c r="BA244" s="211"/>
      <c r="BB244" s="211"/>
      <c r="BC244" s="211"/>
      <c r="BD244" s="211"/>
      <c r="BE244" s="211"/>
      <c r="BF244" s="211"/>
      <c r="BG244" s="211"/>
      <c r="BH244" s="211"/>
    </row>
    <row r="245" spans="1:60" outlineLevel="1" x14ac:dyDescent="0.2">
      <c r="A245" s="218"/>
      <c r="B245" s="219"/>
      <c r="C245" s="252" t="s">
        <v>501</v>
      </c>
      <c r="D245" s="224"/>
      <c r="E245" s="225">
        <v>3.726</v>
      </c>
      <c r="F245" s="220"/>
      <c r="G245" s="220"/>
      <c r="H245" s="220"/>
      <c r="I245" s="220"/>
      <c r="J245" s="220"/>
      <c r="K245" s="220"/>
      <c r="L245" s="220"/>
      <c r="M245" s="220"/>
      <c r="N245" s="220"/>
      <c r="O245" s="220"/>
      <c r="P245" s="220"/>
      <c r="Q245" s="220"/>
      <c r="R245" s="220"/>
      <c r="S245" s="220"/>
      <c r="T245" s="220"/>
      <c r="U245" s="220"/>
      <c r="V245" s="220"/>
      <c r="W245" s="220"/>
      <c r="X245" s="220"/>
      <c r="Y245" s="211"/>
      <c r="Z245" s="211"/>
      <c r="AA245" s="211"/>
      <c r="AB245" s="211"/>
      <c r="AC245" s="211"/>
      <c r="AD245" s="211"/>
      <c r="AE245" s="211"/>
      <c r="AF245" s="211"/>
      <c r="AG245" s="211" t="s">
        <v>176</v>
      </c>
      <c r="AH245" s="211">
        <v>0</v>
      </c>
      <c r="AI245" s="211"/>
      <c r="AJ245" s="211"/>
      <c r="AK245" s="211"/>
      <c r="AL245" s="211"/>
      <c r="AM245" s="211"/>
      <c r="AN245" s="211"/>
      <c r="AO245" s="211"/>
      <c r="AP245" s="211"/>
      <c r="AQ245" s="211"/>
      <c r="AR245" s="211"/>
      <c r="AS245" s="211"/>
      <c r="AT245" s="211"/>
      <c r="AU245" s="211"/>
      <c r="AV245" s="211"/>
      <c r="AW245" s="211"/>
      <c r="AX245" s="211"/>
      <c r="AY245" s="211"/>
      <c r="AZ245" s="211"/>
      <c r="BA245" s="211"/>
      <c r="BB245" s="211"/>
      <c r="BC245" s="211"/>
      <c r="BD245" s="211"/>
      <c r="BE245" s="211"/>
      <c r="BF245" s="211"/>
      <c r="BG245" s="211"/>
      <c r="BH245" s="211"/>
    </row>
    <row r="246" spans="1:60" outlineLevel="1" x14ac:dyDescent="0.2">
      <c r="A246" s="218"/>
      <c r="B246" s="219"/>
      <c r="C246" s="250"/>
      <c r="D246" s="242"/>
      <c r="E246" s="242"/>
      <c r="F246" s="242"/>
      <c r="G246" s="242"/>
      <c r="H246" s="220"/>
      <c r="I246" s="220"/>
      <c r="J246" s="220"/>
      <c r="K246" s="220"/>
      <c r="L246" s="220"/>
      <c r="M246" s="220"/>
      <c r="N246" s="220"/>
      <c r="O246" s="220"/>
      <c r="P246" s="220"/>
      <c r="Q246" s="220"/>
      <c r="R246" s="220"/>
      <c r="S246" s="220"/>
      <c r="T246" s="220"/>
      <c r="U246" s="220"/>
      <c r="V246" s="220"/>
      <c r="W246" s="220"/>
      <c r="X246" s="220"/>
      <c r="Y246" s="211"/>
      <c r="Z246" s="211"/>
      <c r="AA246" s="211"/>
      <c r="AB246" s="211"/>
      <c r="AC246" s="211"/>
      <c r="AD246" s="211"/>
      <c r="AE246" s="211"/>
      <c r="AF246" s="211"/>
      <c r="AG246" s="211" t="s">
        <v>151</v>
      </c>
      <c r="AH246" s="211"/>
      <c r="AI246" s="211"/>
      <c r="AJ246" s="211"/>
      <c r="AK246" s="211"/>
      <c r="AL246" s="211"/>
      <c r="AM246" s="211"/>
      <c r="AN246" s="211"/>
      <c r="AO246" s="211"/>
      <c r="AP246" s="211"/>
      <c r="AQ246" s="211"/>
      <c r="AR246" s="211"/>
      <c r="AS246" s="211"/>
      <c r="AT246" s="211"/>
      <c r="AU246" s="211"/>
      <c r="AV246" s="211"/>
      <c r="AW246" s="211"/>
      <c r="AX246" s="211"/>
      <c r="AY246" s="211"/>
      <c r="AZ246" s="211"/>
      <c r="BA246" s="211"/>
      <c r="BB246" s="211"/>
      <c r="BC246" s="211"/>
      <c r="BD246" s="211"/>
      <c r="BE246" s="211"/>
      <c r="BF246" s="211"/>
      <c r="BG246" s="211"/>
      <c r="BH246" s="211"/>
    </row>
    <row r="247" spans="1:60" outlineLevel="1" x14ac:dyDescent="0.2">
      <c r="A247" s="233">
        <v>22</v>
      </c>
      <c r="B247" s="234" t="s">
        <v>502</v>
      </c>
      <c r="C247" s="247" t="s">
        <v>503</v>
      </c>
      <c r="D247" s="235" t="s">
        <v>223</v>
      </c>
      <c r="E247" s="236">
        <v>1320.9</v>
      </c>
      <c r="F247" s="237">
        <v>59.6</v>
      </c>
      <c r="G247" s="238">
        <f>ROUND(E247*F247,2)</f>
        <v>78725.64</v>
      </c>
      <c r="H247" s="237">
        <v>0</v>
      </c>
      <c r="I247" s="238">
        <f>ROUND(E247*H247,2)</f>
        <v>0</v>
      </c>
      <c r="J247" s="237">
        <v>59.6</v>
      </c>
      <c r="K247" s="238">
        <f>ROUND(E247*J247,2)</f>
        <v>78725.64</v>
      </c>
      <c r="L247" s="238">
        <v>21</v>
      </c>
      <c r="M247" s="238">
        <f>G247*(1+L247/100)</f>
        <v>95258.024399999995</v>
      </c>
      <c r="N247" s="238">
        <v>0</v>
      </c>
      <c r="O247" s="238">
        <f>ROUND(E247*N247,2)</f>
        <v>0</v>
      </c>
      <c r="P247" s="238">
        <v>0</v>
      </c>
      <c r="Q247" s="238">
        <f>ROUND(E247*P247,2)</f>
        <v>0</v>
      </c>
      <c r="R247" s="238"/>
      <c r="S247" s="238" t="s">
        <v>154</v>
      </c>
      <c r="T247" s="239" t="s">
        <v>453</v>
      </c>
      <c r="U247" s="220">
        <v>0.06</v>
      </c>
      <c r="V247" s="220">
        <f>ROUND(E247*U247,2)</f>
        <v>79.25</v>
      </c>
      <c r="W247" s="220"/>
      <c r="X247" s="220" t="s">
        <v>202</v>
      </c>
      <c r="Y247" s="211"/>
      <c r="Z247" s="211"/>
      <c r="AA247" s="211"/>
      <c r="AB247" s="211"/>
      <c r="AC247" s="211"/>
      <c r="AD247" s="211"/>
      <c r="AE247" s="211"/>
      <c r="AF247" s="211"/>
      <c r="AG247" s="211" t="s">
        <v>203</v>
      </c>
      <c r="AH247" s="211"/>
      <c r="AI247" s="211"/>
      <c r="AJ247" s="211"/>
      <c r="AK247" s="211"/>
      <c r="AL247" s="211"/>
      <c r="AM247" s="211"/>
      <c r="AN247" s="211"/>
      <c r="AO247" s="211"/>
      <c r="AP247" s="211"/>
      <c r="AQ247" s="211"/>
      <c r="AR247" s="211"/>
      <c r="AS247" s="211"/>
      <c r="AT247" s="211"/>
      <c r="AU247" s="211"/>
      <c r="AV247" s="211"/>
      <c r="AW247" s="211"/>
      <c r="AX247" s="211"/>
      <c r="AY247" s="211"/>
      <c r="AZ247" s="211"/>
      <c r="BA247" s="211"/>
      <c r="BB247" s="211"/>
      <c r="BC247" s="211"/>
      <c r="BD247" s="211"/>
      <c r="BE247" s="211"/>
      <c r="BF247" s="211"/>
      <c r="BG247" s="211"/>
      <c r="BH247" s="211"/>
    </row>
    <row r="248" spans="1:60" ht="22.5" outlineLevel="1" x14ac:dyDescent="0.2">
      <c r="A248" s="218"/>
      <c r="B248" s="219"/>
      <c r="C248" s="252" t="s">
        <v>504</v>
      </c>
      <c r="D248" s="224"/>
      <c r="E248" s="225"/>
      <c r="F248" s="220"/>
      <c r="G248" s="220"/>
      <c r="H248" s="220"/>
      <c r="I248" s="220"/>
      <c r="J248" s="220"/>
      <c r="K248" s="220"/>
      <c r="L248" s="220"/>
      <c r="M248" s="220"/>
      <c r="N248" s="220"/>
      <c r="O248" s="220"/>
      <c r="P248" s="220"/>
      <c r="Q248" s="220"/>
      <c r="R248" s="220"/>
      <c r="S248" s="220"/>
      <c r="T248" s="220"/>
      <c r="U248" s="220"/>
      <c r="V248" s="220"/>
      <c r="W248" s="220"/>
      <c r="X248" s="220"/>
      <c r="Y248" s="211"/>
      <c r="Z248" s="211"/>
      <c r="AA248" s="211"/>
      <c r="AB248" s="211"/>
      <c r="AC248" s="211"/>
      <c r="AD248" s="211"/>
      <c r="AE248" s="211"/>
      <c r="AF248" s="211"/>
      <c r="AG248" s="211" t="s">
        <v>176</v>
      </c>
      <c r="AH248" s="211">
        <v>0</v>
      </c>
      <c r="AI248" s="211"/>
      <c r="AJ248" s="211"/>
      <c r="AK248" s="211"/>
      <c r="AL248" s="211"/>
      <c r="AM248" s="211"/>
      <c r="AN248" s="211"/>
      <c r="AO248" s="211"/>
      <c r="AP248" s="211"/>
      <c r="AQ248" s="211"/>
      <c r="AR248" s="211"/>
      <c r="AS248" s="211"/>
      <c r="AT248" s="211"/>
      <c r="AU248" s="211"/>
      <c r="AV248" s="211"/>
      <c r="AW248" s="211"/>
      <c r="AX248" s="211"/>
      <c r="AY248" s="211"/>
      <c r="AZ248" s="211"/>
      <c r="BA248" s="211"/>
      <c r="BB248" s="211"/>
      <c r="BC248" s="211"/>
      <c r="BD248" s="211"/>
      <c r="BE248" s="211"/>
      <c r="BF248" s="211"/>
      <c r="BG248" s="211"/>
      <c r="BH248" s="211"/>
    </row>
    <row r="249" spans="1:60" outlineLevel="1" x14ac:dyDescent="0.2">
      <c r="A249" s="218"/>
      <c r="B249" s="219"/>
      <c r="C249" s="252" t="s">
        <v>424</v>
      </c>
      <c r="D249" s="224"/>
      <c r="E249" s="225"/>
      <c r="F249" s="220"/>
      <c r="G249" s="220"/>
      <c r="H249" s="220"/>
      <c r="I249" s="220"/>
      <c r="J249" s="220"/>
      <c r="K249" s="220"/>
      <c r="L249" s="220"/>
      <c r="M249" s="220"/>
      <c r="N249" s="220"/>
      <c r="O249" s="220"/>
      <c r="P249" s="220"/>
      <c r="Q249" s="220"/>
      <c r="R249" s="220"/>
      <c r="S249" s="220"/>
      <c r="T249" s="220"/>
      <c r="U249" s="220"/>
      <c r="V249" s="220"/>
      <c r="W249" s="220"/>
      <c r="X249" s="220"/>
      <c r="Y249" s="211"/>
      <c r="Z249" s="211"/>
      <c r="AA249" s="211"/>
      <c r="AB249" s="211"/>
      <c r="AC249" s="211"/>
      <c r="AD249" s="211"/>
      <c r="AE249" s="211"/>
      <c r="AF249" s="211"/>
      <c r="AG249" s="211" t="s">
        <v>176</v>
      </c>
      <c r="AH249" s="211">
        <v>0</v>
      </c>
      <c r="AI249" s="211"/>
      <c r="AJ249" s="211"/>
      <c r="AK249" s="211"/>
      <c r="AL249" s="211"/>
      <c r="AM249" s="211"/>
      <c r="AN249" s="211"/>
      <c r="AO249" s="211"/>
      <c r="AP249" s="211"/>
      <c r="AQ249" s="211"/>
      <c r="AR249" s="211"/>
      <c r="AS249" s="211"/>
      <c r="AT249" s="211"/>
      <c r="AU249" s="211"/>
      <c r="AV249" s="211"/>
      <c r="AW249" s="211"/>
      <c r="AX249" s="211"/>
      <c r="AY249" s="211"/>
      <c r="AZ249" s="211"/>
      <c r="BA249" s="211"/>
      <c r="BB249" s="211"/>
      <c r="BC249" s="211"/>
      <c r="BD249" s="211"/>
      <c r="BE249" s="211"/>
      <c r="BF249" s="211"/>
      <c r="BG249" s="211"/>
      <c r="BH249" s="211"/>
    </row>
    <row r="250" spans="1:60" outlineLevel="1" x14ac:dyDescent="0.2">
      <c r="A250" s="218"/>
      <c r="B250" s="219"/>
      <c r="C250" s="252" t="s">
        <v>459</v>
      </c>
      <c r="D250" s="224"/>
      <c r="E250" s="225"/>
      <c r="F250" s="220"/>
      <c r="G250" s="220"/>
      <c r="H250" s="220"/>
      <c r="I250" s="220"/>
      <c r="J250" s="220"/>
      <c r="K250" s="220"/>
      <c r="L250" s="220"/>
      <c r="M250" s="220"/>
      <c r="N250" s="220"/>
      <c r="O250" s="220"/>
      <c r="P250" s="220"/>
      <c r="Q250" s="220"/>
      <c r="R250" s="220"/>
      <c r="S250" s="220"/>
      <c r="T250" s="220"/>
      <c r="U250" s="220"/>
      <c r="V250" s="220"/>
      <c r="W250" s="220"/>
      <c r="X250" s="220"/>
      <c r="Y250" s="211"/>
      <c r="Z250" s="211"/>
      <c r="AA250" s="211"/>
      <c r="AB250" s="211"/>
      <c r="AC250" s="211"/>
      <c r="AD250" s="211"/>
      <c r="AE250" s="211"/>
      <c r="AF250" s="211"/>
      <c r="AG250" s="211" t="s">
        <v>176</v>
      </c>
      <c r="AH250" s="211">
        <v>0</v>
      </c>
      <c r="AI250" s="211"/>
      <c r="AJ250" s="211"/>
      <c r="AK250" s="211"/>
      <c r="AL250" s="211"/>
      <c r="AM250" s="211"/>
      <c r="AN250" s="211"/>
      <c r="AO250" s="211"/>
      <c r="AP250" s="211"/>
      <c r="AQ250" s="211"/>
      <c r="AR250" s="211"/>
      <c r="AS250" s="211"/>
      <c r="AT250" s="211"/>
      <c r="AU250" s="211"/>
      <c r="AV250" s="211"/>
      <c r="AW250" s="211"/>
      <c r="AX250" s="211"/>
      <c r="AY250" s="211"/>
      <c r="AZ250" s="211"/>
      <c r="BA250" s="211"/>
      <c r="BB250" s="211"/>
      <c r="BC250" s="211"/>
      <c r="BD250" s="211"/>
      <c r="BE250" s="211"/>
      <c r="BF250" s="211"/>
      <c r="BG250" s="211"/>
      <c r="BH250" s="211"/>
    </row>
    <row r="251" spans="1:60" outlineLevel="1" x14ac:dyDescent="0.2">
      <c r="A251" s="218"/>
      <c r="B251" s="219"/>
      <c r="C251" s="252" t="s">
        <v>460</v>
      </c>
      <c r="D251" s="224"/>
      <c r="E251" s="225"/>
      <c r="F251" s="220"/>
      <c r="G251" s="220"/>
      <c r="H251" s="220"/>
      <c r="I251" s="220"/>
      <c r="J251" s="220"/>
      <c r="K251" s="220"/>
      <c r="L251" s="220"/>
      <c r="M251" s="220"/>
      <c r="N251" s="220"/>
      <c r="O251" s="220"/>
      <c r="P251" s="220"/>
      <c r="Q251" s="220"/>
      <c r="R251" s="220"/>
      <c r="S251" s="220"/>
      <c r="T251" s="220"/>
      <c r="U251" s="220"/>
      <c r="V251" s="220"/>
      <c r="W251" s="220"/>
      <c r="X251" s="220"/>
      <c r="Y251" s="211"/>
      <c r="Z251" s="211"/>
      <c r="AA251" s="211"/>
      <c r="AB251" s="211"/>
      <c r="AC251" s="211"/>
      <c r="AD251" s="211"/>
      <c r="AE251" s="211"/>
      <c r="AF251" s="211"/>
      <c r="AG251" s="211" t="s">
        <v>176</v>
      </c>
      <c r="AH251" s="211">
        <v>0</v>
      </c>
      <c r="AI251" s="211"/>
      <c r="AJ251" s="211"/>
      <c r="AK251" s="211"/>
      <c r="AL251" s="211"/>
      <c r="AM251" s="211"/>
      <c r="AN251" s="211"/>
      <c r="AO251" s="211"/>
      <c r="AP251" s="211"/>
      <c r="AQ251" s="211"/>
      <c r="AR251" s="211"/>
      <c r="AS251" s="211"/>
      <c r="AT251" s="211"/>
      <c r="AU251" s="211"/>
      <c r="AV251" s="211"/>
      <c r="AW251" s="211"/>
      <c r="AX251" s="211"/>
      <c r="AY251" s="211"/>
      <c r="AZ251" s="211"/>
      <c r="BA251" s="211"/>
      <c r="BB251" s="211"/>
      <c r="BC251" s="211"/>
      <c r="BD251" s="211"/>
      <c r="BE251" s="211"/>
      <c r="BF251" s="211"/>
      <c r="BG251" s="211"/>
      <c r="BH251" s="211"/>
    </row>
    <row r="252" spans="1:60" outlineLevel="1" x14ac:dyDescent="0.2">
      <c r="A252" s="218"/>
      <c r="B252" s="219"/>
      <c r="C252" s="252" t="s">
        <v>461</v>
      </c>
      <c r="D252" s="224"/>
      <c r="E252" s="225"/>
      <c r="F252" s="220"/>
      <c r="G252" s="220"/>
      <c r="H252" s="220"/>
      <c r="I252" s="220"/>
      <c r="J252" s="220"/>
      <c r="K252" s="220"/>
      <c r="L252" s="220"/>
      <c r="M252" s="220"/>
      <c r="N252" s="220"/>
      <c r="O252" s="220"/>
      <c r="P252" s="220"/>
      <c r="Q252" s="220"/>
      <c r="R252" s="220"/>
      <c r="S252" s="220"/>
      <c r="T252" s="220"/>
      <c r="U252" s="220"/>
      <c r="V252" s="220"/>
      <c r="W252" s="220"/>
      <c r="X252" s="220"/>
      <c r="Y252" s="211"/>
      <c r="Z252" s="211"/>
      <c r="AA252" s="211"/>
      <c r="AB252" s="211"/>
      <c r="AC252" s="211"/>
      <c r="AD252" s="211"/>
      <c r="AE252" s="211"/>
      <c r="AF252" s="211"/>
      <c r="AG252" s="211" t="s">
        <v>176</v>
      </c>
      <c r="AH252" s="211">
        <v>0</v>
      </c>
      <c r="AI252" s="211"/>
      <c r="AJ252" s="211"/>
      <c r="AK252" s="211"/>
      <c r="AL252" s="211"/>
      <c r="AM252" s="211"/>
      <c r="AN252" s="211"/>
      <c r="AO252" s="211"/>
      <c r="AP252" s="211"/>
      <c r="AQ252" s="211"/>
      <c r="AR252" s="211"/>
      <c r="AS252" s="211"/>
      <c r="AT252" s="211"/>
      <c r="AU252" s="211"/>
      <c r="AV252" s="211"/>
      <c r="AW252" s="211"/>
      <c r="AX252" s="211"/>
      <c r="AY252" s="211"/>
      <c r="AZ252" s="211"/>
      <c r="BA252" s="211"/>
      <c r="BB252" s="211"/>
      <c r="BC252" s="211"/>
      <c r="BD252" s="211"/>
      <c r="BE252" s="211"/>
      <c r="BF252" s="211"/>
      <c r="BG252" s="211"/>
      <c r="BH252" s="211"/>
    </row>
    <row r="253" spans="1:60" outlineLevel="1" x14ac:dyDescent="0.2">
      <c r="A253" s="218"/>
      <c r="B253" s="219"/>
      <c r="C253" s="252" t="s">
        <v>462</v>
      </c>
      <c r="D253" s="224"/>
      <c r="E253" s="225"/>
      <c r="F253" s="220"/>
      <c r="G253" s="220"/>
      <c r="H253" s="220"/>
      <c r="I253" s="220"/>
      <c r="J253" s="220"/>
      <c r="K253" s="220"/>
      <c r="L253" s="220"/>
      <c r="M253" s="220"/>
      <c r="N253" s="220"/>
      <c r="O253" s="220"/>
      <c r="P253" s="220"/>
      <c r="Q253" s="220"/>
      <c r="R253" s="220"/>
      <c r="S253" s="220"/>
      <c r="T253" s="220"/>
      <c r="U253" s="220"/>
      <c r="V253" s="220"/>
      <c r="W253" s="220"/>
      <c r="X253" s="220"/>
      <c r="Y253" s="211"/>
      <c r="Z253" s="211"/>
      <c r="AA253" s="211"/>
      <c r="AB253" s="211"/>
      <c r="AC253" s="211"/>
      <c r="AD253" s="211"/>
      <c r="AE253" s="211"/>
      <c r="AF253" s="211"/>
      <c r="AG253" s="211" t="s">
        <v>176</v>
      </c>
      <c r="AH253" s="211">
        <v>0</v>
      </c>
      <c r="AI253" s="211"/>
      <c r="AJ253" s="211"/>
      <c r="AK253" s="211"/>
      <c r="AL253" s="211"/>
      <c r="AM253" s="211"/>
      <c r="AN253" s="211"/>
      <c r="AO253" s="211"/>
      <c r="AP253" s="211"/>
      <c r="AQ253" s="211"/>
      <c r="AR253" s="211"/>
      <c r="AS253" s="211"/>
      <c r="AT253" s="211"/>
      <c r="AU253" s="211"/>
      <c r="AV253" s="211"/>
      <c r="AW253" s="211"/>
      <c r="AX253" s="211"/>
      <c r="AY253" s="211"/>
      <c r="AZ253" s="211"/>
      <c r="BA253" s="211"/>
      <c r="BB253" s="211"/>
      <c r="BC253" s="211"/>
      <c r="BD253" s="211"/>
      <c r="BE253" s="211"/>
      <c r="BF253" s="211"/>
      <c r="BG253" s="211"/>
      <c r="BH253" s="211"/>
    </row>
    <row r="254" spans="1:60" outlineLevel="1" x14ac:dyDescent="0.2">
      <c r="A254" s="218"/>
      <c r="B254" s="219"/>
      <c r="C254" s="252" t="s">
        <v>463</v>
      </c>
      <c r="D254" s="224"/>
      <c r="E254" s="225"/>
      <c r="F254" s="220"/>
      <c r="G254" s="220"/>
      <c r="H254" s="220"/>
      <c r="I254" s="220"/>
      <c r="J254" s="220"/>
      <c r="K254" s="220"/>
      <c r="L254" s="220"/>
      <c r="M254" s="220"/>
      <c r="N254" s="220"/>
      <c r="O254" s="220"/>
      <c r="P254" s="220"/>
      <c r="Q254" s="220"/>
      <c r="R254" s="220"/>
      <c r="S254" s="220"/>
      <c r="T254" s="220"/>
      <c r="U254" s="220"/>
      <c r="V254" s="220"/>
      <c r="W254" s="220"/>
      <c r="X254" s="220"/>
      <c r="Y254" s="211"/>
      <c r="Z254" s="211"/>
      <c r="AA254" s="211"/>
      <c r="AB254" s="211"/>
      <c r="AC254" s="211"/>
      <c r="AD254" s="211"/>
      <c r="AE254" s="211"/>
      <c r="AF254" s="211"/>
      <c r="AG254" s="211" t="s">
        <v>176</v>
      </c>
      <c r="AH254" s="211">
        <v>0</v>
      </c>
      <c r="AI254" s="211"/>
      <c r="AJ254" s="211"/>
      <c r="AK254" s="211"/>
      <c r="AL254" s="211"/>
      <c r="AM254" s="211"/>
      <c r="AN254" s="211"/>
      <c r="AO254" s="211"/>
      <c r="AP254" s="211"/>
      <c r="AQ254" s="211"/>
      <c r="AR254" s="211"/>
      <c r="AS254" s="211"/>
      <c r="AT254" s="211"/>
      <c r="AU254" s="211"/>
      <c r="AV254" s="211"/>
      <c r="AW254" s="211"/>
      <c r="AX254" s="211"/>
      <c r="AY254" s="211"/>
      <c r="AZ254" s="211"/>
      <c r="BA254" s="211"/>
      <c r="BB254" s="211"/>
      <c r="BC254" s="211"/>
      <c r="BD254" s="211"/>
      <c r="BE254" s="211"/>
      <c r="BF254" s="211"/>
      <c r="BG254" s="211"/>
      <c r="BH254" s="211"/>
    </row>
    <row r="255" spans="1:60" outlineLevel="1" x14ac:dyDescent="0.2">
      <c r="A255" s="218"/>
      <c r="B255" s="219"/>
      <c r="C255" s="252" t="s">
        <v>464</v>
      </c>
      <c r="D255" s="224"/>
      <c r="E255" s="225"/>
      <c r="F255" s="220"/>
      <c r="G255" s="220"/>
      <c r="H255" s="220"/>
      <c r="I255" s="220"/>
      <c r="J255" s="220"/>
      <c r="K255" s="220"/>
      <c r="L255" s="220"/>
      <c r="M255" s="220"/>
      <c r="N255" s="220"/>
      <c r="O255" s="220"/>
      <c r="P255" s="220"/>
      <c r="Q255" s="220"/>
      <c r="R255" s="220"/>
      <c r="S255" s="220"/>
      <c r="T255" s="220"/>
      <c r="U255" s="220"/>
      <c r="V255" s="220"/>
      <c r="W255" s="220"/>
      <c r="X255" s="220"/>
      <c r="Y255" s="211"/>
      <c r="Z255" s="211"/>
      <c r="AA255" s="211"/>
      <c r="AB255" s="211"/>
      <c r="AC255" s="211"/>
      <c r="AD255" s="211"/>
      <c r="AE255" s="211"/>
      <c r="AF255" s="211"/>
      <c r="AG255" s="211" t="s">
        <v>176</v>
      </c>
      <c r="AH255" s="211">
        <v>0</v>
      </c>
      <c r="AI255" s="211"/>
      <c r="AJ255" s="211"/>
      <c r="AK255" s="211"/>
      <c r="AL255" s="211"/>
      <c r="AM255" s="211"/>
      <c r="AN255" s="211"/>
      <c r="AO255" s="211"/>
      <c r="AP255" s="211"/>
      <c r="AQ255" s="211"/>
      <c r="AR255" s="211"/>
      <c r="AS255" s="211"/>
      <c r="AT255" s="211"/>
      <c r="AU255" s="211"/>
      <c r="AV255" s="211"/>
      <c r="AW255" s="211"/>
      <c r="AX255" s="211"/>
      <c r="AY255" s="211"/>
      <c r="AZ255" s="211"/>
      <c r="BA255" s="211"/>
      <c r="BB255" s="211"/>
      <c r="BC255" s="211"/>
      <c r="BD255" s="211"/>
      <c r="BE255" s="211"/>
      <c r="BF255" s="211"/>
      <c r="BG255" s="211"/>
      <c r="BH255" s="211"/>
    </row>
    <row r="256" spans="1:60" outlineLevel="1" x14ac:dyDescent="0.2">
      <c r="A256" s="218"/>
      <c r="B256" s="219"/>
      <c r="C256" s="252" t="s">
        <v>465</v>
      </c>
      <c r="D256" s="224"/>
      <c r="E256" s="225"/>
      <c r="F256" s="220"/>
      <c r="G256" s="220"/>
      <c r="H256" s="220"/>
      <c r="I256" s="220"/>
      <c r="J256" s="220"/>
      <c r="K256" s="220"/>
      <c r="L256" s="220"/>
      <c r="M256" s="220"/>
      <c r="N256" s="220"/>
      <c r="O256" s="220"/>
      <c r="P256" s="220"/>
      <c r="Q256" s="220"/>
      <c r="R256" s="220"/>
      <c r="S256" s="220"/>
      <c r="T256" s="220"/>
      <c r="U256" s="220"/>
      <c r="V256" s="220"/>
      <c r="W256" s="220"/>
      <c r="X256" s="220"/>
      <c r="Y256" s="211"/>
      <c r="Z256" s="211"/>
      <c r="AA256" s="211"/>
      <c r="AB256" s="211"/>
      <c r="AC256" s="211"/>
      <c r="AD256" s="211"/>
      <c r="AE256" s="211"/>
      <c r="AF256" s="211"/>
      <c r="AG256" s="211" t="s">
        <v>176</v>
      </c>
      <c r="AH256" s="211">
        <v>0</v>
      </c>
      <c r="AI256" s="211"/>
      <c r="AJ256" s="211"/>
      <c r="AK256" s="211"/>
      <c r="AL256" s="211"/>
      <c r="AM256" s="211"/>
      <c r="AN256" s="211"/>
      <c r="AO256" s="211"/>
      <c r="AP256" s="211"/>
      <c r="AQ256" s="211"/>
      <c r="AR256" s="211"/>
      <c r="AS256" s="211"/>
      <c r="AT256" s="211"/>
      <c r="AU256" s="211"/>
      <c r="AV256" s="211"/>
      <c r="AW256" s="211"/>
      <c r="AX256" s="211"/>
      <c r="AY256" s="211"/>
      <c r="AZ256" s="211"/>
      <c r="BA256" s="211"/>
      <c r="BB256" s="211"/>
      <c r="BC256" s="211"/>
      <c r="BD256" s="211"/>
      <c r="BE256" s="211"/>
      <c r="BF256" s="211"/>
      <c r="BG256" s="211"/>
      <c r="BH256" s="211"/>
    </row>
    <row r="257" spans="1:60" outlineLevel="1" x14ac:dyDescent="0.2">
      <c r="A257" s="218"/>
      <c r="B257" s="219"/>
      <c r="C257" s="252" t="s">
        <v>462</v>
      </c>
      <c r="D257" s="224"/>
      <c r="E257" s="225"/>
      <c r="F257" s="220"/>
      <c r="G257" s="220"/>
      <c r="H257" s="220"/>
      <c r="I257" s="220"/>
      <c r="J257" s="220"/>
      <c r="K257" s="220"/>
      <c r="L257" s="220"/>
      <c r="M257" s="220"/>
      <c r="N257" s="220"/>
      <c r="O257" s="220"/>
      <c r="P257" s="220"/>
      <c r="Q257" s="220"/>
      <c r="R257" s="220"/>
      <c r="S257" s="220"/>
      <c r="T257" s="220"/>
      <c r="U257" s="220"/>
      <c r="V257" s="220"/>
      <c r="W257" s="220"/>
      <c r="X257" s="220"/>
      <c r="Y257" s="211"/>
      <c r="Z257" s="211"/>
      <c r="AA257" s="211"/>
      <c r="AB257" s="211"/>
      <c r="AC257" s="211"/>
      <c r="AD257" s="211"/>
      <c r="AE257" s="211"/>
      <c r="AF257" s="211"/>
      <c r="AG257" s="211" t="s">
        <v>176</v>
      </c>
      <c r="AH257" s="211">
        <v>0</v>
      </c>
      <c r="AI257" s="211"/>
      <c r="AJ257" s="211"/>
      <c r="AK257" s="211"/>
      <c r="AL257" s="211"/>
      <c r="AM257" s="211"/>
      <c r="AN257" s="211"/>
      <c r="AO257" s="211"/>
      <c r="AP257" s="211"/>
      <c r="AQ257" s="211"/>
      <c r="AR257" s="211"/>
      <c r="AS257" s="211"/>
      <c r="AT257" s="211"/>
      <c r="AU257" s="211"/>
      <c r="AV257" s="211"/>
      <c r="AW257" s="211"/>
      <c r="AX257" s="211"/>
      <c r="AY257" s="211"/>
      <c r="AZ257" s="211"/>
      <c r="BA257" s="211"/>
      <c r="BB257" s="211"/>
      <c r="BC257" s="211"/>
      <c r="BD257" s="211"/>
      <c r="BE257" s="211"/>
      <c r="BF257" s="211"/>
      <c r="BG257" s="211"/>
      <c r="BH257" s="211"/>
    </row>
    <row r="258" spans="1:60" outlineLevel="1" x14ac:dyDescent="0.2">
      <c r="A258" s="218"/>
      <c r="B258" s="219"/>
      <c r="C258" s="252" t="s">
        <v>467</v>
      </c>
      <c r="D258" s="224"/>
      <c r="E258" s="225"/>
      <c r="F258" s="220"/>
      <c r="G258" s="220"/>
      <c r="H258" s="220"/>
      <c r="I258" s="220"/>
      <c r="J258" s="220"/>
      <c r="K258" s="220"/>
      <c r="L258" s="220"/>
      <c r="M258" s="220"/>
      <c r="N258" s="220"/>
      <c r="O258" s="220"/>
      <c r="P258" s="220"/>
      <c r="Q258" s="220"/>
      <c r="R258" s="220"/>
      <c r="S258" s="220"/>
      <c r="T258" s="220"/>
      <c r="U258" s="220"/>
      <c r="V258" s="220"/>
      <c r="W258" s="220"/>
      <c r="X258" s="220"/>
      <c r="Y258" s="211"/>
      <c r="Z258" s="211"/>
      <c r="AA258" s="211"/>
      <c r="AB258" s="211"/>
      <c r="AC258" s="211"/>
      <c r="AD258" s="211"/>
      <c r="AE258" s="211"/>
      <c r="AF258" s="211"/>
      <c r="AG258" s="211" t="s">
        <v>176</v>
      </c>
      <c r="AH258" s="211">
        <v>0</v>
      </c>
      <c r="AI258" s="211"/>
      <c r="AJ258" s="211"/>
      <c r="AK258" s="211"/>
      <c r="AL258" s="211"/>
      <c r="AM258" s="211"/>
      <c r="AN258" s="211"/>
      <c r="AO258" s="211"/>
      <c r="AP258" s="211"/>
      <c r="AQ258" s="211"/>
      <c r="AR258" s="211"/>
      <c r="AS258" s="211"/>
      <c r="AT258" s="211"/>
      <c r="AU258" s="211"/>
      <c r="AV258" s="211"/>
      <c r="AW258" s="211"/>
      <c r="AX258" s="211"/>
      <c r="AY258" s="211"/>
      <c r="AZ258" s="211"/>
      <c r="BA258" s="211"/>
      <c r="BB258" s="211"/>
      <c r="BC258" s="211"/>
      <c r="BD258" s="211"/>
      <c r="BE258" s="211"/>
      <c r="BF258" s="211"/>
      <c r="BG258" s="211"/>
      <c r="BH258" s="211"/>
    </row>
    <row r="259" spans="1:60" outlineLevel="1" x14ac:dyDescent="0.2">
      <c r="A259" s="218"/>
      <c r="B259" s="219"/>
      <c r="C259" s="252" t="s">
        <v>468</v>
      </c>
      <c r="D259" s="224"/>
      <c r="E259" s="225"/>
      <c r="F259" s="220"/>
      <c r="G259" s="220"/>
      <c r="H259" s="220"/>
      <c r="I259" s="220"/>
      <c r="J259" s="220"/>
      <c r="K259" s="220"/>
      <c r="L259" s="220"/>
      <c r="M259" s="220"/>
      <c r="N259" s="220"/>
      <c r="O259" s="220"/>
      <c r="P259" s="220"/>
      <c r="Q259" s="220"/>
      <c r="R259" s="220"/>
      <c r="S259" s="220"/>
      <c r="T259" s="220"/>
      <c r="U259" s="220"/>
      <c r="V259" s="220"/>
      <c r="W259" s="220"/>
      <c r="X259" s="220"/>
      <c r="Y259" s="211"/>
      <c r="Z259" s="211"/>
      <c r="AA259" s="211"/>
      <c r="AB259" s="211"/>
      <c r="AC259" s="211"/>
      <c r="AD259" s="211"/>
      <c r="AE259" s="211"/>
      <c r="AF259" s="211"/>
      <c r="AG259" s="211" t="s">
        <v>176</v>
      </c>
      <c r="AH259" s="211">
        <v>0</v>
      </c>
      <c r="AI259" s="211"/>
      <c r="AJ259" s="211"/>
      <c r="AK259" s="211"/>
      <c r="AL259" s="211"/>
      <c r="AM259" s="211"/>
      <c r="AN259" s="211"/>
      <c r="AO259" s="211"/>
      <c r="AP259" s="211"/>
      <c r="AQ259" s="211"/>
      <c r="AR259" s="211"/>
      <c r="AS259" s="211"/>
      <c r="AT259" s="211"/>
      <c r="AU259" s="211"/>
      <c r="AV259" s="211"/>
      <c r="AW259" s="211"/>
      <c r="AX259" s="211"/>
      <c r="AY259" s="211"/>
      <c r="AZ259" s="211"/>
      <c r="BA259" s="211"/>
      <c r="BB259" s="211"/>
      <c r="BC259" s="211"/>
      <c r="BD259" s="211"/>
      <c r="BE259" s="211"/>
      <c r="BF259" s="211"/>
      <c r="BG259" s="211"/>
      <c r="BH259" s="211"/>
    </row>
    <row r="260" spans="1:60" outlineLevel="1" x14ac:dyDescent="0.2">
      <c r="A260" s="218"/>
      <c r="B260" s="219"/>
      <c r="C260" s="252" t="s">
        <v>465</v>
      </c>
      <c r="D260" s="224"/>
      <c r="E260" s="225"/>
      <c r="F260" s="220"/>
      <c r="G260" s="220"/>
      <c r="H260" s="220"/>
      <c r="I260" s="220"/>
      <c r="J260" s="220"/>
      <c r="K260" s="220"/>
      <c r="L260" s="220"/>
      <c r="M260" s="220"/>
      <c r="N260" s="220"/>
      <c r="O260" s="220"/>
      <c r="P260" s="220"/>
      <c r="Q260" s="220"/>
      <c r="R260" s="220"/>
      <c r="S260" s="220"/>
      <c r="T260" s="220"/>
      <c r="U260" s="220"/>
      <c r="V260" s="220"/>
      <c r="W260" s="220"/>
      <c r="X260" s="220"/>
      <c r="Y260" s="211"/>
      <c r="Z260" s="211"/>
      <c r="AA260" s="211"/>
      <c r="AB260" s="211"/>
      <c r="AC260" s="211"/>
      <c r="AD260" s="211"/>
      <c r="AE260" s="211"/>
      <c r="AF260" s="211"/>
      <c r="AG260" s="211" t="s">
        <v>176</v>
      </c>
      <c r="AH260" s="211">
        <v>0</v>
      </c>
      <c r="AI260" s="211"/>
      <c r="AJ260" s="211"/>
      <c r="AK260" s="211"/>
      <c r="AL260" s="211"/>
      <c r="AM260" s="211"/>
      <c r="AN260" s="211"/>
      <c r="AO260" s="211"/>
      <c r="AP260" s="211"/>
      <c r="AQ260" s="211"/>
      <c r="AR260" s="211"/>
      <c r="AS260" s="211"/>
      <c r="AT260" s="211"/>
      <c r="AU260" s="211"/>
      <c r="AV260" s="211"/>
      <c r="AW260" s="211"/>
      <c r="AX260" s="211"/>
      <c r="AY260" s="211"/>
      <c r="AZ260" s="211"/>
      <c r="BA260" s="211"/>
      <c r="BB260" s="211"/>
      <c r="BC260" s="211"/>
      <c r="BD260" s="211"/>
      <c r="BE260" s="211"/>
      <c r="BF260" s="211"/>
      <c r="BG260" s="211"/>
      <c r="BH260" s="211"/>
    </row>
    <row r="261" spans="1:60" outlineLevel="1" x14ac:dyDescent="0.2">
      <c r="A261" s="218"/>
      <c r="B261" s="219"/>
      <c r="C261" s="252" t="s">
        <v>462</v>
      </c>
      <c r="D261" s="224"/>
      <c r="E261" s="225"/>
      <c r="F261" s="220"/>
      <c r="G261" s="220"/>
      <c r="H261" s="220"/>
      <c r="I261" s="220"/>
      <c r="J261" s="220"/>
      <c r="K261" s="220"/>
      <c r="L261" s="220"/>
      <c r="M261" s="220"/>
      <c r="N261" s="220"/>
      <c r="O261" s="220"/>
      <c r="P261" s="220"/>
      <c r="Q261" s="220"/>
      <c r="R261" s="220"/>
      <c r="S261" s="220"/>
      <c r="T261" s="220"/>
      <c r="U261" s="220"/>
      <c r="V261" s="220"/>
      <c r="W261" s="220"/>
      <c r="X261" s="220"/>
      <c r="Y261" s="211"/>
      <c r="Z261" s="211"/>
      <c r="AA261" s="211"/>
      <c r="AB261" s="211"/>
      <c r="AC261" s="211"/>
      <c r="AD261" s="211"/>
      <c r="AE261" s="211"/>
      <c r="AF261" s="211"/>
      <c r="AG261" s="211" t="s">
        <v>176</v>
      </c>
      <c r="AH261" s="211">
        <v>0</v>
      </c>
      <c r="AI261" s="211"/>
      <c r="AJ261" s="211"/>
      <c r="AK261" s="211"/>
      <c r="AL261" s="211"/>
      <c r="AM261" s="211"/>
      <c r="AN261" s="211"/>
      <c r="AO261" s="211"/>
      <c r="AP261" s="211"/>
      <c r="AQ261" s="211"/>
      <c r="AR261" s="211"/>
      <c r="AS261" s="211"/>
      <c r="AT261" s="211"/>
      <c r="AU261" s="211"/>
      <c r="AV261" s="211"/>
      <c r="AW261" s="211"/>
      <c r="AX261" s="211"/>
      <c r="AY261" s="211"/>
      <c r="AZ261" s="211"/>
      <c r="BA261" s="211"/>
      <c r="BB261" s="211"/>
      <c r="BC261" s="211"/>
      <c r="BD261" s="211"/>
      <c r="BE261" s="211"/>
      <c r="BF261" s="211"/>
      <c r="BG261" s="211"/>
      <c r="BH261" s="211"/>
    </row>
    <row r="262" spans="1:60" outlineLevel="1" x14ac:dyDescent="0.2">
      <c r="A262" s="218"/>
      <c r="B262" s="219"/>
      <c r="C262" s="252" t="s">
        <v>469</v>
      </c>
      <c r="D262" s="224"/>
      <c r="E262" s="225"/>
      <c r="F262" s="220"/>
      <c r="G262" s="220"/>
      <c r="H262" s="220"/>
      <c r="I262" s="220"/>
      <c r="J262" s="220"/>
      <c r="K262" s="220"/>
      <c r="L262" s="220"/>
      <c r="M262" s="220"/>
      <c r="N262" s="220"/>
      <c r="O262" s="220"/>
      <c r="P262" s="220"/>
      <c r="Q262" s="220"/>
      <c r="R262" s="220"/>
      <c r="S262" s="220"/>
      <c r="T262" s="220"/>
      <c r="U262" s="220"/>
      <c r="V262" s="220"/>
      <c r="W262" s="220"/>
      <c r="X262" s="220"/>
      <c r="Y262" s="211"/>
      <c r="Z262" s="211"/>
      <c r="AA262" s="211"/>
      <c r="AB262" s="211"/>
      <c r="AC262" s="211"/>
      <c r="AD262" s="211"/>
      <c r="AE262" s="211"/>
      <c r="AF262" s="211"/>
      <c r="AG262" s="211" t="s">
        <v>176</v>
      </c>
      <c r="AH262" s="211">
        <v>0</v>
      </c>
      <c r="AI262" s="211"/>
      <c r="AJ262" s="211"/>
      <c r="AK262" s="211"/>
      <c r="AL262" s="211"/>
      <c r="AM262" s="211"/>
      <c r="AN262" s="211"/>
      <c r="AO262" s="211"/>
      <c r="AP262" s="211"/>
      <c r="AQ262" s="211"/>
      <c r="AR262" s="211"/>
      <c r="AS262" s="211"/>
      <c r="AT262" s="211"/>
      <c r="AU262" s="211"/>
      <c r="AV262" s="211"/>
      <c r="AW262" s="211"/>
      <c r="AX262" s="211"/>
      <c r="AY262" s="211"/>
      <c r="AZ262" s="211"/>
      <c r="BA262" s="211"/>
      <c r="BB262" s="211"/>
      <c r="BC262" s="211"/>
      <c r="BD262" s="211"/>
      <c r="BE262" s="211"/>
      <c r="BF262" s="211"/>
      <c r="BG262" s="211"/>
      <c r="BH262" s="211"/>
    </row>
    <row r="263" spans="1:60" outlineLevel="1" x14ac:dyDescent="0.2">
      <c r="A263" s="218"/>
      <c r="B263" s="219"/>
      <c r="C263" s="252" t="s">
        <v>470</v>
      </c>
      <c r="D263" s="224"/>
      <c r="E263" s="225"/>
      <c r="F263" s="220"/>
      <c r="G263" s="220"/>
      <c r="H263" s="220"/>
      <c r="I263" s="220"/>
      <c r="J263" s="220"/>
      <c r="K263" s="220"/>
      <c r="L263" s="220"/>
      <c r="M263" s="220"/>
      <c r="N263" s="220"/>
      <c r="O263" s="220"/>
      <c r="P263" s="220"/>
      <c r="Q263" s="220"/>
      <c r="R263" s="220"/>
      <c r="S263" s="220"/>
      <c r="T263" s="220"/>
      <c r="U263" s="220"/>
      <c r="V263" s="220"/>
      <c r="W263" s="220"/>
      <c r="X263" s="220"/>
      <c r="Y263" s="211"/>
      <c r="Z263" s="211"/>
      <c r="AA263" s="211"/>
      <c r="AB263" s="211"/>
      <c r="AC263" s="211"/>
      <c r="AD263" s="211"/>
      <c r="AE263" s="211"/>
      <c r="AF263" s="211"/>
      <c r="AG263" s="211" t="s">
        <v>176</v>
      </c>
      <c r="AH263" s="211">
        <v>0</v>
      </c>
      <c r="AI263" s="211"/>
      <c r="AJ263" s="211"/>
      <c r="AK263" s="211"/>
      <c r="AL263" s="211"/>
      <c r="AM263" s="211"/>
      <c r="AN263" s="211"/>
      <c r="AO263" s="211"/>
      <c r="AP263" s="211"/>
      <c r="AQ263" s="211"/>
      <c r="AR263" s="211"/>
      <c r="AS263" s="211"/>
      <c r="AT263" s="211"/>
      <c r="AU263" s="211"/>
      <c r="AV263" s="211"/>
      <c r="AW263" s="211"/>
      <c r="AX263" s="211"/>
      <c r="AY263" s="211"/>
      <c r="AZ263" s="211"/>
      <c r="BA263" s="211"/>
      <c r="BB263" s="211"/>
      <c r="BC263" s="211"/>
      <c r="BD263" s="211"/>
      <c r="BE263" s="211"/>
      <c r="BF263" s="211"/>
      <c r="BG263" s="211"/>
      <c r="BH263" s="211"/>
    </row>
    <row r="264" spans="1:60" outlineLevel="1" x14ac:dyDescent="0.2">
      <c r="A264" s="218"/>
      <c r="B264" s="219"/>
      <c r="C264" s="252" t="s">
        <v>448</v>
      </c>
      <c r="D264" s="224"/>
      <c r="E264" s="225"/>
      <c r="F264" s="220"/>
      <c r="G264" s="220"/>
      <c r="H264" s="220"/>
      <c r="I264" s="220"/>
      <c r="J264" s="220"/>
      <c r="K264" s="220"/>
      <c r="L264" s="220"/>
      <c r="M264" s="220"/>
      <c r="N264" s="220"/>
      <c r="O264" s="220"/>
      <c r="P264" s="220"/>
      <c r="Q264" s="220"/>
      <c r="R264" s="220"/>
      <c r="S264" s="220"/>
      <c r="T264" s="220"/>
      <c r="U264" s="220"/>
      <c r="V264" s="220"/>
      <c r="W264" s="220"/>
      <c r="X264" s="220"/>
      <c r="Y264" s="211"/>
      <c r="Z264" s="211"/>
      <c r="AA264" s="211"/>
      <c r="AB264" s="211"/>
      <c r="AC264" s="211"/>
      <c r="AD264" s="211"/>
      <c r="AE264" s="211"/>
      <c r="AF264" s="211"/>
      <c r="AG264" s="211" t="s">
        <v>176</v>
      </c>
      <c r="AH264" s="211">
        <v>0</v>
      </c>
      <c r="AI264" s="211"/>
      <c r="AJ264" s="211"/>
      <c r="AK264" s="211"/>
      <c r="AL264" s="211"/>
      <c r="AM264" s="211"/>
      <c r="AN264" s="211"/>
      <c r="AO264" s="211"/>
      <c r="AP264" s="211"/>
      <c r="AQ264" s="211"/>
      <c r="AR264" s="211"/>
      <c r="AS264" s="211"/>
      <c r="AT264" s="211"/>
      <c r="AU264" s="211"/>
      <c r="AV264" s="211"/>
      <c r="AW264" s="211"/>
      <c r="AX264" s="211"/>
      <c r="AY264" s="211"/>
      <c r="AZ264" s="211"/>
      <c r="BA264" s="211"/>
      <c r="BB264" s="211"/>
      <c r="BC264" s="211"/>
      <c r="BD264" s="211"/>
      <c r="BE264" s="211"/>
      <c r="BF264" s="211"/>
      <c r="BG264" s="211"/>
      <c r="BH264" s="211"/>
    </row>
    <row r="265" spans="1:60" outlineLevel="1" x14ac:dyDescent="0.2">
      <c r="A265" s="218"/>
      <c r="B265" s="219"/>
      <c r="C265" s="252" t="s">
        <v>471</v>
      </c>
      <c r="D265" s="224"/>
      <c r="E265" s="225"/>
      <c r="F265" s="220"/>
      <c r="G265" s="220"/>
      <c r="H265" s="220"/>
      <c r="I265" s="220"/>
      <c r="J265" s="220"/>
      <c r="K265" s="220"/>
      <c r="L265" s="220"/>
      <c r="M265" s="220"/>
      <c r="N265" s="220"/>
      <c r="O265" s="220"/>
      <c r="P265" s="220"/>
      <c r="Q265" s="220"/>
      <c r="R265" s="220"/>
      <c r="S265" s="220"/>
      <c r="T265" s="220"/>
      <c r="U265" s="220"/>
      <c r="V265" s="220"/>
      <c r="W265" s="220"/>
      <c r="X265" s="220"/>
      <c r="Y265" s="211"/>
      <c r="Z265" s="211"/>
      <c r="AA265" s="211"/>
      <c r="AB265" s="211"/>
      <c r="AC265" s="211"/>
      <c r="AD265" s="211"/>
      <c r="AE265" s="211"/>
      <c r="AF265" s="211"/>
      <c r="AG265" s="211" t="s">
        <v>176</v>
      </c>
      <c r="AH265" s="211">
        <v>0</v>
      </c>
      <c r="AI265" s="211"/>
      <c r="AJ265" s="211"/>
      <c r="AK265" s="211"/>
      <c r="AL265" s="211"/>
      <c r="AM265" s="211"/>
      <c r="AN265" s="211"/>
      <c r="AO265" s="211"/>
      <c r="AP265" s="211"/>
      <c r="AQ265" s="211"/>
      <c r="AR265" s="211"/>
      <c r="AS265" s="211"/>
      <c r="AT265" s="211"/>
      <c r="AU265" s="211"/>
      <c r="AV265" s="211"/>
      <c r="AW265" s="211"/>
      <c r="AX265" s="211"/>
      <c r="AY265" s="211"/>
      <c r="AZ265" s="211"/>
      <c r="BA265" s="211"/>
      <c r="BB265" s="211"/>
      <c r="BC265" s="211"/>
      <c r="BD265" s="211"/>
      <c r="BE265" s="211"/>
      <c r="BF265" s="211"/>
      <c r="BG265" s="211"/>
      <c r="BH265" s="211"/>
    </row>
    <row r="266" spans="1:60" outlineLevel="1" x14ac:dyDescent="0.2">
      <c r="A266" s="218"/>
      <c r="B266" s="219"/>
      <c r="C266" s="252" t="s">
        <v>472</v>
      </c>
      <c r="D266" s="224"/>
      <c r="E266" s="225"/>
      <c r="F266" s="220"/>
      <c r="G266" s="220"/>
      <c r="H266" s="220"/>
      <c r="I266" s="220"/>
      <c r="J266" s="220"/>
      <c r="K266" s="220"/>
      <c r="L266" s="220"/>
      <c r="M266" s="220"/>
      <c r="N266" s="220"/>
      <c r="O266" s="220"/>
      <c r="P266" s="220"/>
      <c r="Q266" s="220"/>
      <c r="R266" s="220"/>
      <c r="S266" s="220"/>
      <c r="T266" s="220"/>
      <c r="U266" s="220"/>
      <c r="V266" s="220"/>
      <c r="W266" s="220"/>
      <c r="X266" s="220"/>
      <c r="Y266" s="211"/>
      <c r="Z266" s="211"/>
      <c r="AA266" s="211"/>
      <c r="AB266" s="211"/>
      <c r="AC266" s="211"/>
      <c r="AD266" s="211"/>
      <c r="AE266" s="211"/>
      <c r="AF266" s="211"/>
      <c r="AG266" s="211" t="s">
        <v>176</v>
      </c>
      <c r="AH266" s="211">
        <v>0</v>
      </c>
      <c r="AI266" s="211"/>
      <c r="AJ266" s="211"/>
      <c r="AK266" s="211"/>
      <c r="AL266" s="211"/>
      <c r="AM266" s="211"/>
      <c r="AN266" s="211"/>
      <c r="AO266" s="211"/>
      <c r="AP266" s="211"/>
      <c r="AQ266" s="211"/>
      <c r="AR266" s="211"/>
      <c r="AS266" s="211"/>
      <c r="AT266" s="211"/>
      <c r="AU266" s="211"/>
      <c r="AV266" s="211"/>
      <c r="AW266" s="211"/>
      <c r="AX266" s="211"/>
      <c r="AY266" s="211"/>
      <c r="AZ266" s="211"/>
      <c r="BA266" s="211"/>
      <c r="BB266" s="211"/>
      <c r="BC266" s="211"/>
      <c r="BD266" s="211"/>
      <c r="BE266" s="211"/>
      <c r="BF266" s="211"/>
      <c r="BG266" s="211"/>
      <c r="BH266" s="211"/>
    </row>
    <row r="267" spans="1:60" outlineLevel="1" x14ac:dyDescent="0.2">
      <c r="A267" s="218"/>
      <c r="B267" s="219"/>
      <c r="C267" s="252" t="s">
        <v>473</v>
      </c>
      <c r="D267" s="224"/>
      <c r="E267" s="225"/>
      <c r="F267" s="220"/>
      <c r="G267" s="220"/>
      <c r="H267" s="220"/>
      <c r="I267" s="220"/>
      <c r="J267" s="220"/>
      <c r="K267" s="220"/>
      <c r="L267" s="220"/>
      <c r="M267" s="220"/>
      <c r="N267" s="220"/>
      <c r="O267" s="220"/>
      <c r="P267" s="220"/>
      <c r="Q267" s="220"/>
      <c r="R267" s="220"/>
      <c r="S267" s="220"/>
      <c r="T267" s="220"/>
      <c r="U267" s="220"/>
      <c r="V267" s="220"/>
      <c r="W267" s="220"/>
      <c r="X267" s="220"/>
      <c r="Y267" s="211"/>
      <c r="Z267" s="211"/>
      <c r="AA267" s="211"/>
      <c r="AB267" s="211"/>
      <c r="AC267" s="211"/>
      <c r="AD267" s="211"/>
      <c r="AE267" s="211"/>
      <c r="AF267" s="211"/>
      <c r="AG267" s="211" t="s">
        <v>176</v>
      </c>
      <c r="AH267" s="211">
        <v>0</v>
      </c>
      <c r="AI267" s="211"/>
      <c r="AJ267" s="211"/>
      <c r="AK267" s="211"/>
      <c r="AL267" s="211"/>
      <c r="AM267" s="211"/>
      <c r="AN267" s="211"/>
      <c r="AO267" s="211"/>
      <c r="AP267" s="211"/>
      <c r="AQ267" s="211"/>
      <c r="AR267" s="211"/>
      <c r="AS267" s="211"/>
      <c r="AT267" s="211"/>
      <c r="AU267" s="211"/>
      <c r="AV267" s="211"/>
      <c r="AW267" s="211"/>
      <c r="AX267" s="211"/>
      <c r="AY267" s="211"/>
      <c r="AZ267" s="211"/>
      <c r="BA267" s="211"/>
      <c r="BB267" s="211"/>
      <c r="BC267" s="211"/>
      <c r="BD267" s="211"/>
      <c r="BE267" s="211"/>
      <c r="BF267" s="211"/>
      <c r="BG267" s="211"/>
      <c r="BH267" s="211"/>
    </row>
    <row r="268" spans="1:60" outlineLevel="1" x14ac:dyDescent="0.2">
      <c r="A268" s="218"/>
      <c r="B268" s="219"/>
      <c r="C268" s="252" t="s">
        <v>477</v>
      </c>
      <c r="D268" s="224"/>
      <c r="E268" s="225">
        <v>1320.9</v>
      </c>
      <c r="F268" s="220"/>
      <c r="G268" s="220"/>
      <c r="H268" s="220"/>
      <c r="I268" s="220"/>
      <c r="J268" s="220"/>
      <c r="K268" s="220"/>
      <c r="L268" s="220"/>
      <c r="M268" s="220"/>
      <c r="N268" s="220"/>
      <c r="O268" s="220"/>
      <c r="P268" s="220"/>
      <c r="Q268" s="220"/>
      <c r="R268" s="220"/>
      <c r="S268" s="220"/>
      <c r="T268" s="220"/>
      <c r="U268" s="220"/>
      <c r="V268" s="220"/>
      <c r="W268" s="220"/>
      <c r="X268" s="220"/>
      <c r="Y268" s="211"/>
      <c r="Z268" s="211"/>
      <c r="AA268" s="211"/>
      <c r="AB268" s="211"/>
      <c r="AC268" s="211"/>
      <c r="AD268" s="211"/>
      <c r="AE268" s="211"/>
      <c r="AF268" s="211"/>
      <c r="AG268" s="211" t="s">
        <v>176</v>
      </c>
      <c r="AH268" s="211">
        <v>0</v>
      </c>
      <c r="AI268" s="211"/>
      <c r="AJ268" s="211"/>
      <c r="AK268" s="211"/>
      <c r="AL268" s="211"/>
      <c r="AM268" s="211"/>
      <c r="AN268" s="211"/>
      <c r="AO268" s="211"/>
      <c r="AP268" s="211"/>
      <c r="AQ268" s="211"/>
      <c r="AR268" s="211"/>
      <c r="AS268" s="211"/>
      <c r="AT268" s="211"/>
      <c r="AU268" s="211"/>
      <c r="AV268" s="211"/>
      <c r="AW268" s="211"/>
      <c r="AX268" s="211"/>
      <c r="AY268" s="211"/>
      <c r="AZ268" s="211"/>
      <c r="BA268" s="211"/>
      <c r="BB268" s="211"/>
      <c r="BC268" s="211"/>
      <c r="BD268" s="211"/>
      <c r="BE268" s="211"/>
      <c r="BF268" s="211"/>
      <c r="BG268" s="211"/>
      <c r="BH268" s="211"/>
    </row>
    <row r="269" spans="1:60" outlineLevel="1" x14ac:dyDescent="0.2">
      <c r="A269" s="218"/>
      <c r="B269" s="219"/>
      <c r="C269" s="250"/>
      <c r="D269" s="242"/>
      <c r="E269" s="242"/>
      <c r="F269" s="242"/>
      <c r="G269" s="242"/>
      <c r="H269" s="220"/>
      <c r="I269" s="220"/>
      <c r="J269" s="220"/>
      <c r="K269" s="220"/>
      <c r="L269" s="220"/>
      <c r="M269" s="220"/>
      <c r="N269" s="220"/>
      <c r="O269" s="220"/>
      <c r="P269" s="220"/>
      <c r="Q269" s="220"/>
      <c r="R269" s="220"/>
      <c r="S269" s="220"/>
      <c r="T269" s="220"/>
      <c r="U269" s="220"/>
      <c r="V269" s="220"/>
      <c r="W269" s="220"/>
      <c r="X269" s="220"/>
      <c r="Y269" s="211"/>
      <c r="Z269" s="211"/>
      <c r="AA269" s="211"/>
      <c r="AB269" s="211"/>
      <c r="AC269" s="211"/>
      <c r="AD269" s="211"/>
      <c r="AE269" s="211"/>
      <c r="AF269" s="211"/>
      <c r="AG269" s="211" t="s">
        <v>151</v>
      </c>
      <c r="AH269" s="211"/>
      <c r="AI269" s="211"/>
      <c r="AJ269" s="211"/>
      <c r="AK269" s="211"/>
      <c r="AL269" s="211"/>
      <c r="AM269" s="211"/>
      <c r="AN269" s="211"/>
      <c r="AO269" s="211"/>
      <c r="AP269" s="211"/>
      <c r="AQ269" s="211"/>
      <c r="AR269" s="211"/>
      <c r="AS269" s="211"/>
      <c r="AT269" s="211"/>
      <c r="AU269" s="211"/>
      <c r="AV269" s="211"/>
      <c r="AW269" s="211"/>
      <c r="AX269" s="211"/>
      <c r="AY269" s="211"/>
      <c r="AZ269" s="211"/>
      <c r="BA269" s="211"/>
      <c r="BB269" s="211"/>
      <c r="BC269" s="211"/>
      <c r="BD269" s="211"/>
      <c r="BE269" s="211"/>
      <c r="BF269" s="211"/>
      <c r="BG269" s="211"/>
      <c r="BH269" s="211"/>
    </row>
    <row r="270" spans="1:60" outlineLevel="1" x14ac:dyDescent="0.2">
      <c r="A270" s="233">
        <v>23</v>
      </c>
      <c r="B270" s="234" t="s">
        <v>505</v>
      </c>
      <c r="C270" s="247" t="s">
        <v>506</v>
      </c>
      <c r="D270" s="235" t="s">
        <v>452</v>
      </c>
      <c r="E270" s="236">
        <v>3</v>
      </c>
      <c r="F270" s="237">
        <v>2133.5</v>
      </c>
      <c r="G270" s="238">
        <f>ROUND(E270*F270,2)</f>
        <v>6400.5</v>
      </c>
      <c r="H270" s="237">
        <v>0</v>
      </c>
      <c r="I270" s="238">
        <f>ROUND(E270*H270,2)</f>
        <v>0</v>
      </c>
      <c r="J270" s="237">
        <v>2133.5</v>
      </c>
      <c r="K270" s="238">
        <f>ROUND(E270*J270,2)</f>
        <v>6400.5</v>
      </c>
      <c r="L270" s="238">
        <v>21</v>
      </c>
      <c r="M270" s="238">
        <f>G270*(1+L270/100)</f>
        <v>7744.6049999999996</v>
      </c>
      <c r="N270" s="238">
        <v>0</v>
      </c>
      <c r="O270" s="238">
        <f>ROUND(E270*N270,2)</f>
        <v>0</v>
      </c>
      <c r="P270" s="238">
        <v>0</v>
      </c>
      <c r="Q270" s="238">
        <f>ROUND(E270*P270,2)</f>
        <v>0</v>
      </c>
      <c r="R270" s="238"/>
      <c r="S270" s="238" t="s">
        <v>154</v>
      </c>
      <c r="T270" s="239" t="s">
        <v>144</v>
      </c>
      <c r="U270" s="220">
        <v>0.2</v>
      </c>
      <c r="V270" s="220">
        <f>ROUND(E270*U270,2)</f>
        <v>0.6</v>
      </c>
      <c r="W270" s="220"/>
      <c r="X270" s="220" t="s">
        <v>202</v>
      </c>
      <c r="Y270" s="211"/>
      <c r="Z270" s="211"/>
      <c r="AA270" s="211"/>
      <c r="AB270" s="211"/>
      <c r="AC270" s="211"/>
      <c r="AD270" s="211"/>
      <c r="AE270" s="211"/>
      <c r="AF270" s="211"/>
      <c r="AG270" s="211" t="s">
        <v>203</v>
      </c>
      <c r="AH270" s="211"/>
      <c r="AI270" s="211"/>
      <c r="AJ270" s="211"/>
      <c r="AK270" s="211"/>
      <c r="AL270" s="211"/>
      <c r="AM270" s="211"/>
      <c r="AN270" s="211"/>
      <c r="AO270" s="211"/>
      <c r="AP270" s="211"/>
      <c r="AQ270" s="211"/>
      <c r="AR270" s="211"/>
      <c r="AS270" s="211"/>
      <c r="AT270" s="211"/>
      <c r="AU270" s="211"/>
      <c r="AV270" s="211"/>
      <c r="AW270" s="211"/>
      <c r="AX270" s="211"/>
      <c r="AY270" s="211"/>
      <c r="AZ270" s="211"/>
      <c r="BA270" s="211"/>
      <c r="BB270" s="211"/>
      <c r="BC270" s="211"/>
      <c r="BD270" s="211"/>
      <c r="BE270" s="211"/>
      <c r="BF270" s="211"/>
      <c r="BG270" s="211"/>
      <c r="BH270" s="211"/>
    </row>
    <row r="271" spans="1:60" ht="22.5" outlineLevel="1" x14ac:dyDescent="0.2">
      <c r="A271" s="218"/>
      <c r="B271" s="219"/>
      <c r="C271" s="252" t="s">
        <v>494</v>
      </c>
      <c r="D271" s="224"/>
      <c r="E271" s="225"/>
      <c r="F271" s="220"/>
      <c r="G271" s="220"/>
      <c r="H271" s="220"/>
      <c r="I271" s="220"/>
      <c r="J271" s="220"/>
      <c r="K271" s="220"/>
      <c r="L271" s="220"/>
      <c r="M271" s="220"/>
      <c r="N271" s="220"/>
      <c r="O271" s="220"/>
      <c r="P271" s="220"/>
      <c r="Q271" s="220"/>
      <c r="R271" s="220"/>
      <c r="S271" s="220"/>
      <c r="T271" s="220"/>
      <c r="U271" s="220"/>
      <c r="V271" s="220"/>
      <c r="W271" s="220"/>
      <c r="X271" s="220"/>
      <c r="Y271" s="211"/>
      <c r="Z271" s="211"/>
      <c r="AA271" s="211"/>
      <c r="AB271" s="211"/>
      <c r="AC271" s="211"/>
      <c r="AD271" s="211"/>
      <c r="AE271" s="211"/>
      <c r="AF271" s="211"/>
      <c r="AG271" s="211" t="s">
        <v>176</v>
      </c>
      <c r="AH271" s="211">
        <v>0</v>
      </c>
      <c r="AI271" s="211"/>
      <c r="AJ271" s="211"/>
      <c r="AK271" s="211"/>
      <c r="AL271" s="211"/>
      <c r="AM271" s="211"/>
      <c r="AN271" s="211"/>
      <c r="AO271" s="211"/>
      <c r="AP271" s="211"/>
      <c r="AQ271" s="211"/>
      <c r="AR271" s="211"/>
      <c r="AS271" s="211"/>
      <c r="AT271" s="211"/>
      <c r="AU271" s="211"/>
      <c r="AV271" s="211"/>
      <c r="AW271" s="211"/>
      <c r="AX271" s="211"/>
      <c r="AY271" s="211"/>
      <c r="AZ271" s="211"/>
      <c r="BA271" s="211"/>
      <c r="BB271" s="211"/>
      <c r="BC271" s="211"/>
      <c r="BD271" s="211"/>
      <c r="BE271" s="211"/>
      <c r="BF271" s="211"/>
      <c r="BG271" s="211"/>
      <c r="BH271" s="211"/>
    </row>
    <row r="272" spans="1:60" outlineLevel="1" x14ac:dyDescent="0.2">
      <c r="A272" s="218"/>
      <c r="B272" s="219"/>
      <c r="C272" s="252" t="s">
        <v>242</v>
      </c>
      <c r="D272" s="224"/>
      <c r="E272" s="225">
        <v>3</v>
      </c>
      <c r="F272" s="220"/>
      <c r="G272" s="220"/>
      <c r="H272" s="220"/>
      <c r="I272" s="220"/>
      <c r="J272" s="220"/>
      <c r="K272" s="220"/>
      <c r="L272" s="220"/>
      <c r="M272" s="220"/>
      <c r="N272" s="220"/>
      <c r="O272" s="220"/>
      <c r="P272" s="220"/>
      <c r="Q272" s="220"/>
      <c r="R272" s="220"/>
      <c r="S272" s="220"/>
      <c r="T272" s="220"/>
      <c r="U272" s="220"/>
      <c r="V272" s="220"/>
      <c r="W272" s="220"/>
      <c r="X272" s="220"/>
      <c r="Y272" s="211"/>
      <c r="Z272" s="211"/>
      <c r="AA272" s="211"/>
      <c r="AB272" s="211"/>
      <c r="AC272" s="211"/>
      <c r="AD272" s="211"/>
      <c r="AE272" s="211"/>
      <c r="AF272" s="211"/>
      <c r="AG272" s="211" t="s">
        <v>176</v>
      </c>
      <c r="AH272" s="211">
        <v>0</v>
      </c>
      <c r="AI272" s="211"/>
      <c r="AJ272" s="211"/>
      <c r="AK272" s="211"/>
      <c r="AL272" s="211"/>
      <c r="AM272" s="211"/>
      <c r="AN272" s="211"/>
      <c r="AO272" s="211"/>
      <c r="AP272" s="211"/>
      <c r="AQ272" s="211"/>
      <c r="AR272" s="211"/>
      <c r="AS272" s="211"/>
      <c r="AT272" s="211"/>
      <c r="AU272" s="211"/>
      <c r="AV272" s="211"/>
      <c r="AW272" s="211"/>
      <c r="AX272" s="211"/>
      <c r="AY272" s="211"/>
      <c r="AZ272" s="211"/>
      <c r="BA272" s="211"/>
      <c r="BB272" s="211"/>
      <c r="BC272" s="211"/>
      <c r="BD272" s="211"/>
      <c r="BE272" s="211"/>
      <c r="BF272" s="211"/>
      <c r="BG272" s="211"/>
      <c r="BH272" s="211"/>
    </row>
    <row r="273" spans="1:60" outlineLevel="1" x14ac:dyDescent="0.2">
      <c r="A273" s="218"/>
      <c r="B273" s="219"/>
      <c r="C273" s="250"/>
      <c r="D273" s="242"/>
      <c r="E273" s="242"/>
      <c r="F273" s="242"/>
      <c r="G273" s="242"/>
      <c r="H273" s="220"/>
      <c r="I273" s="220"/>
      <c r="J273" s="220"/>
      <c r="K273" s="220"/>
      <c r="L273" s="220"/>
      <c r="M273" s="220"/>
      <c r="N273" s="220"/>
      <c r="O273" s="220"/>
      <c r="P273" s="220"/>
      <c r="Q273" s="220"/>
      <c r="R273" s="220"/>
      <c r="S273" s="220"/>
      <c r="T273" s="220"/>
      <c r="U273" s="220"/>
      <c r="V273" s="220"/>
      <c r="W273" s="220"/>
      <c r="X273" s="220"/>
      <c r="Y273" s="211"/>
      <c r="Z273" s="211"/>
      <c r="AA273" s="211"/>
      <c r="AB273" s="211"/>
      <c r="AC273" s="211"/>
      <c r="AD273" s="211"/>
      <c r="AE273" s="211"/>
      <c r="AF273" s="211"/>
      <c r="AG273" s="211" t="s">
        <v>151</v>
      </c>
      <c r="AH273" s="211"/>
      <c r="AI273" s="211"/>
      <c r="AJ273" s="211"/>
      <c r="AK273" s="211"/>
      <c r="AL273" s="211"/>
      <c r="AM273" s="211"/>
      <c r="AN273" s="211"/>
      <c r="AO273" s="211"/>
      <c r="AP273" s="211"/>
      <c r="AQ273" s="211"/>
      <c r="AR273" s="211"/>
      <c r="AS273" s="211"/>
      <c r="AT273" s="211"/>
      <c r="AU273" s="211"/>
      <c r="AV273" s="211"/>
      <c r="AW273" s="211"/>
      <c r="AX273" s="211"/>
      <c r="AY273" s="211"/>
      <c r="AZ273" s="211"/>
      <c r="BA273" s="211"/>
      <c r="BB273" s="211"/>
      <c r="BC273" s="211"/>
      <c r="BD273" s="211"/>
      <c r="BE273" s="211"/>
      <c r="BF273" s="211"/>
      <c r="BG273" s="211"/>
      <c r="BH273" s="211"/>
    </row>
    <row r="274" spans="1:60" outlineLevel="1" x14ac:dyDescent="0.2">
      <c r="A274" s="233">
        <v>24</v>
      </c>
      <c r="B274" s="234" t="s">
        <v>269</v>
      </c>
      <c r="C274" s="247" t="s">
        <v>270</v>
      </c>
      <c r="D274" s="235" t="s">
        <v>142</v>
      </c>
      <c r="E274" s="236">
        <v>150</v>
      </c>
      <c r="F274" s="237">
        <v>300</v>
      </c>
      <c r="G274" s="238">
        <f>ROUND(E274*F274,2)</f>
        <v>45000</v>
      </c>
      <c r="H274" s="237">
        <v>0</v>
      </c>
      <c r="I274" s="238">
        <f>ROUND(E274*H274,2)</f>
        <v>0</v>
      </c>
      <c r="J274" s="237">
        <v>300</v>
      </c>
      <c r="K274" s="238">
        <f>ROUND(E274*J274,2)</f>
        <v>45000</v>
      </c>
      <c r="L274" s="238">
        <v>21</v>
      </c>
      <c r="M274" s="238">
        <f>G274*(1+L274/100)</f>
        <v>54450</v>
      </c>
      <c r="N274" s="238">
        <v>0</v>
      </c>
      <c r="O274" s="238">
        <f>ROUND(E274*N274,2)</f>
        <v>0</v>
      </c>
      <c r="P274" s="238">
        <v>0</v>
      </c>
      <c r="Q274" s="238">
        <f>ROUND(E274*P274,2)</f>
        <v>0</v>
      </c>
      <c r="R274" s="238"/>
      <c r="S274" s="238" t="s">
        <v>154</v>
      </c>
      <c r="T274" s="239" t="s">
        <v>144</v>
      </c>
      <c r="U274" s="220">
        <v>0</v>
      </c>
      <c r="V274" s="220">
        <f>ROUND(E274*U274,2)</f>
        <v>0</v>
      </c>
      <c r="W274" s="220"/>
      <c r="X274" s="220" t="s">
        <v>202</v>
      </c>
      <c r="Y274" s="211"/>
      <c r="Z274" s="211"/>
      <c r="AA274" s="211"/>
      <c r="AB274" s="211"/>
      <c r="AC274" s="211"/>
      <c r="AD274" s="211"/>
      <c r="AE274" s="211"/>
      <c r="AF274" s="211"/>
      <c r="AG274" s="211" t="s">
        <v>203</v>
      </c>
      <c r="AH274" s="211"/>
      <c r="AI274" s="211"/>
      <c r="AJ274" s="211"/>
      <c r="AK274" s="211"/>
      <c r="AL274" s="211"/>
      <c r="AM274" s="211"/>
      <c r="AN274" s="211"/>
      <c r="AO274" s="211"/>
      <c r="AP274" s="211"/>
      <c r="AQ274" s="211"/>
      <c r="AR274" s="211"/>
      <c r="AS274" s="211"/>
      <c r="AT274" s="211"/>
      <c r="AU274" s="211"/>
      <c r="AV274" s="211"/>
      <c r="AW274" s="211"/>
      <c r="AX274" s="211"/>
      <c r="AY274" s="211"/>
      <c r="AZ274" s="211"/>
      <c r="BA274" s="211"/>
      <c r="BB274" s="211"/>
      <c r="BC274" s="211"/>
      <c r="BD274" s="211"/>
      <c r="BE274" s="211"/>
      <c r="BF274" s="211"/>
      <c r="BG274" s="211"/>
      <c r="BH274" s="211"/>
    </row>
    <row r="275" spans="1:60" outlineLevel="1" x14ac:dyDescent="0.2">
      <c r="A275" s="218"/>
      <c r="B275" s="219"/>
      <c r="C275" s="253"/>
      <c r="D275" s="244"/>
      <c r="E275" s="244"/>
      <c r="F275" s="244"/>
      <c r="G275" s="244"/>
      <c r="H275" s="220"/>
      <c r="I275" s="220"/>
      <c r="J275" s="220"/>
      <c r="K275" s="220"/>
      <c r="L275" s="220"/>
      <c r="M275" s="220"/>
      <c r="N275" s="220"/>
      <c r="O275" s="220"/>
      <c r="P275" s="220"/>
      <c r="Q275" s="220"/>
      <c r="R275" s="220"/>
      <c r="S275" s="220"/>
      <c r="T275" s="220"/>
      <c r="U275" s="220"/>
      <c r="V275" s="220"/>
      <c r="W275" s="220"/>
      <c r="X275" s="220"/>
      <c r="Y275" s="211"/>
      <c r="Z275" s="211"/>
      <c r="AA275" s="211"/>
      <c r="AB275" s="211"/>
      <c r="AC275" s="211"/>
      <c r="AD275" s="211"/>
      <c r="AE275" s="211"/>
      <c r="AF275" s="211"/>
      <c r="AG275" s="211" t="s">
        <v>151</v>
      </c>
      <c r="AH275" s="211"/>
      <c r="AI275" s="211"/>
      <c r="AJ275" s="211"/>
      <c r="AK275" s="211"/>
      <c r="AL275" s="211"/>
      <c r="AM275" s="211"/>
      <c r="AN275" s="211"/>
      <c r="AO275" s="211"/>
      <c r="AP275" s="211"/>
      <c r="AQ275" s="211"/>
      <c r="AR275" s="211"/>
      <c r="AS275" s="211"/>
      <c r="AT275" s="211"/>
      <c r="AU275" s="211"/>
      <c r="AV275" s="211"/>
      <c r="AW275" s="211"/>
      <c r="AX275" s="211"/>
      <c r="AY275" s="211"/>
      <c r="AZ275" s="211"/>
      <c r="BA275" s="211"/>
      <c r="BB275" s="211"/>
      <c r="BC275" s="211"/>
      <c r="BD275" s="211"/>
      <c r="BE275" s="211"/>
      <c r="BF275" s="211"/>
      <c r="BG275" s="211"/>
      <c r="BH275" s="211"/>
    </row>
    <row r="276" spans="1:60" x14ac:dyDescent="0.2">
      <c r="A276" s="227" t="s">
        <v>138</v>
      </c>
      <c r="B276" s="228" t="s">
        <v>98</v>
      </c>
      <c r="C276" s="246" t="s">
        <v>99</v>
      </c>
      <c r="D276" s="229"/>
      <c r="E276" s="230"/>
      <c r="F276" s="231"/>
      <c r="G276" s="231">
        <f>SUMIF(AG277:AG282,"&lt;&gt;NOR",G277:G282)</f>
        <v>56.43</v>
      </c>
      <c r="H276" s="231"/>
      <c r="I276" s="231">
        <f>SUM(I277:I282)</f>
        <v>0</v>
      </c>
      <c r="J276" s="231"/>
      <c r="K276" s="231">
        <f>SUM(K277:K282)</f>
        <v>56.43</v>
      </c>
      <c r="L276" s="231"/>
      <c r="M276" s="231">
        <f>SUM(M277:M282)</f>
        <v>68.280299999999997</v>
      </c>
      <c r="N276" s="231"/>
      <c r="O276" s="231">
        <f>SUM(O277:O282)</f>
        <v>0</v>
      </c>
      <c r="P276" s="231"/>
      <c r="Q276" s="231">
        <f>SUM(Q277:Q282)</f>
        <v>0</v>
      </c>
      <c r="R276" s="231"/>
      <c r="S276" s="231"/>
      <c r="T276" s="232"/>
      <c r="U276" s="226"/>
      <c r="V276" s="226">
        <f>SUM(V277:V282)</f>
        <v>0.15</v>
      </c>
      <c r="W276" s="226"/>
      <c r="X276" s="226"/>
      <c r="AG276" t="s">
        <v>139</v>
      </c>
    </row>
    <row r="277" spans="1:60" ht="33.75" outlineLevel="1" x14ac:dyDescent="0.2">
      <c r="A277" s="233">
        <v>25</v>
      </c>
      <c r="B277" s="234" t="s">
        <v>289</v>
      </c>
      <c r="C277" s="247" t="s">
        <v>290</v>
      </c>
      <c r="D277" s="235" t="s">
        <v>285</v>
      </c>
      <c r="E277" s="236">
        <v>0.15440000000000001</v>
      </c>
      <c r="F277" s="237">
        <v>365.5</v>
      </c>
      <c r="G277" s="238">
        <f>ROUND(E277*F277,2)</f>
        <v>56.43</v>
      </c>
      <c r="H277" s="237">
        <v>0</v>
      </c>
      <c r="I277" s="238">
        <f>ROUND(E277*H277,2)</f>
        <v>0</v>
      </c>
      <c r="J277" s="237">
        <v>365.5</v>
      </c>
      <c r="K277" s="238">
        <f>ROUND(E277*J277,2)</f>
        <v>56.43</v>
      </c>
      <c r="L277" s="238">
        <v>21</v>
      </c>
      <c r="M277" s="238">
        <f>G277*(1+L277/100)</f>
        <v>68.280299999999997</v>
      </c>
      <c r="N277" s="238">
        <v>0</v>
      </c>
      <c r="O277" s="238">
        <f>ROUND(E277*N277,2)</f>
        <v>0</v>
      </c>
      <c r="P277" s="238">
        <v>0</v>
      </c>
      <c r="Q277" s="238">
        <f>ROUND(E277*P277,2)</f>
        <v>0</v>
      </c>
      <c r="R277" s="238" t="s">
        <v>291</v>
      </c>
      <c r="S277" s="238" t="s">
        <v>143</v>
      </c>
      <c r="T277" s="239" t="s">
        <v>225</v>
      </c>
      <c r="U277" s="220">
        <v>0.94</v>
      </c>
      <c r="V277" s="220">
        <f>ROUND(E277*U277,2)</f>
        <v>0.15</v>
      </c>
      <c r="W277" s="220"/>
      <c r="X277" s="220" t="s">
        <v>292</v>
      </c>
      <c r="Y277" s="211"/>
      <c r="Z277" s="211"/>
      <c r="AA277" s="211"/>
      <c r="AB277" s="211"/>
      <c r="AC277" s="211"/>
      <c r="AD277" s="211"/>
      <c r="AE277" s="211"/>
      <c r="AF277" s="211"/>
      <c r="AG277" s="211" t="s">
        <v>293</v>
      </c>
      <c r="AH277" s="211"/>
      <c r="AI277" s="211"/>
      <c r="AJ277" s="211"/>
      <c r="AK277" s="211"/>
      <c r="AL277" s="211"/>
      <c r="AM277" s="211"/>
      <c r="AN277" s="211"/>
      <c r="AO277" s="211"/>
      <c r="AP277" s="211"/>
      <c r="AQ277" s="211"/>
      <c r="AR277" s="211"/>
      <c r="AS277" s="211"/>
      <c r="AT277" s="211"/>
      <c r="AU277" s="211"/>
      <c r="AV277" s="211"/>
      <c r="AW277" s="211"/>
      <c r="AX277" s="211"/>
      <c r="AY277" s="211"/>
      <c r="AZ277" s="211"/>
      <c r="BA277" s="211"/>
      <c r="BB277" s="211"/>
      <c r="BC277" s="211"/>
      <c r="BD277" s="211"/>
      <c r="BE277" s="211"/>
      <c r="BF277" s="211"/>
      <c r="BG277" s="211"/>
      <c r="BH277" s="211"/>
    </row>
    <row r="278" spans="1:60" outlineLevel="1" x14ac:dyDescent="0.2">
      <c r="A278" s="218"/>
      <c r="B278" s="219"/>
      <c r="C278" s="259" t="s">
        <v>294</v>
      </c>
      <c r="D278" s="258"/>
      <c r="E278" s="258"/>
      <c r="F278" s="258"/>
      <c r="G278" s="258"/>
      <c r="H278" s="220"/>
      <c r="I278" s="220"/>
      <c r="J278" s="220"/>
      <c r="K278" s="220"/>
      <c r="L278" s="220"/>
      <c r="M278" s="220"/>
      <c r="N278" s="220"/>
      <c r="O278" s="220"/>
      <c r="P278" s="220"/>
      <c r="Q278" s="220"/>
      <c r="R278" s="220"/>
      <c r="S278" s="220"/>
      <c r="T278" s="220"/>
      <c r="U278" s="220"/>
      <c r="V278" s="220"/>
      <c r="W278" s="220"/>
      <c r="X278" s="220"/>
      <c r="Y278" s="211"/>
      <c r="Z278" s="211"/>
      <c r="AA278" s="211"/>
      <c r="AB278" s="211"/>
      <c r="AC278" s="211"/>
      <c r="AD278" s="211"/>
      <c r="AE278" s="211"/>
      <c r="AF278" s="211"/>
      <c r="AG278" s="211" t="s">
        <v>227</v>
      </c>
      <c r="AH278" s="211"/>
      <c r="AI278" s="211"/>
      <c r="AJ278" s="211"/>
      <c r="AK278" s="211"/>
      <c r="AL278" s="211"/>
      <c r="AM278" s="211"/>
      <c r="AN278" s="211"/>
      <c r="AO278" s="211"/>
      <c r="AP278" s="211"/>
      <c r="AQ278" s="211"/>
      <c r="AR278" s="211"/>
      <c r="AS278" s="211"/>
      <c r="AT278" s="211"/>
      <c r="AU278" s="211"/>
      <c r="AV278" s="211"/>
      <c r="AW278" s="211"/>
      <c r="AX278" s="211"/>
      <c r="AY278" s="211"/>
      <c r="AZ278" s="211"/>
      <c r="BA278" s="211"/>
      <c r="BB278" s="211"/>
      <c r="BC278" s="211"/>
      <c r="BD278" s="211"/>
      <c r="BE278" s="211"/>
      <c r="BF278" s="211"/>
      <c r="BG278" s="211"/>
      <c r="BH278" s="211"/>
    </row>
    <row r="279" spans="1:60" outlineLevel="1" x14ac:dyDescent="0.2">
      <c r="A279" s="218"/>
      <c r="B279" s="219"/>
      <c r="C279" s="252" t="s">
        <v>295</v>
      </c>
      <c r="D279" s="224"/>
      <c r="E279" s="225"/>
      <c r="F279" s="220"/>
      <c r="G279" s="220"/>
      <c r="H279" s="220"/>
      <c r="I279" s="220"/>
      <c r="J279" s="220"/>
      <c r="K279" s="220"/>
      <c r="L279" s="220"/>
      <c r="M279" s="220"/>
      <c r="N279" s="220"/>
      <c r="O279" s="220"/>
      <c r="P279" s="220"/>
      <c r="Q279" s="220"/>
      <c r="R279" s="220"/>
      <c r="S279" s="220"/>
      <c r="T279" s="220"/>
      <c r="U279" s="220"/>
      <c r="V279" s="220"/>
      <c r="W279" s="220"/>
      <c r="X279" s="220"/>
      <c r="Y279" s="211"/>
      <c r="Z279" s="211"/>
      <c r="AA279" s="211"/>
      <c r="AB279" s="211"/>
      <c r="AC279" s="211"/>
      <c r="AD279" s="211"/>
      <c r="AE279" s="211"/>
      <c r="AF279" s="211"/>
      <c r="AG279" s="211" t="s">
        <v>176</v>
      </c>
      <c r="AH279" s="211">
        <v>0</v>
      </c>
      <c r="AI279" s="211"/>
      <c r="AJ279" s="211"/>
      <c r="AK279" s="211"/>
      <c r="AL279" s="211"/>
      <c r="AM279" s="211"/>
      <c r="AN279" s="211"/>
      <c r="AO279" s="211"/>
      <c r="AP279" s="211"/>
      <c r="AQ279" s="211"/>
      <c r="AR279" s="211"/>
      <c r="AS279" s="211"/>
      <c r="AT279" s="211"/>
      <c r="AU279" s="211"/>
      <c r="AV279" s="211"/>
      <c r="AW279" s="211"/>
      <c r="AX279" s="211"/>
      <c r="AY279" s="211"/>
      <c r="AZ279" s="211"/>
      <c r="BA279" s="211"/>
      <c r="BB279" s="211"/>
      <c r="BC279" s="211"/>
      <c r="BD279" s="211"/>
      <c r="BE279" s="211"/>
      <c r="BF279" s="211"/>
      <c r="BG279" s="211"/>
      <c r="BH279" s="211"/>
    </row>
    <row r="280" spans="1:60" outlineLevel="1" x14ac:dyDescent="0.2">
      <c r="A280" s="218"/>
      <c r="B280" s="219"/>
      <c r="C280" s="252" t="s">
        <v>507</v>
      </c>
      <c r="D280" s="224"/>
      <c r="E280" s="225"/>
      <c r="F280" s="220"/>
      <c r="G280" s="220"/>
      <c r="H280" s="220"/>
      <c r="I280" s="220"/>
      <c r="J280" s="220"/>
      <c r="K280" s="220"/>
      <c r="L280" s="220"/>
      <c r="M280" s="220"/>
      <c r="N280" s="220"/>
      <c r="O280" s="220"/>
      <c r="P280" s="220"/>
      <c r="Q280" s="220"/>
      <c r="R280" s="220"/>
      <c r="S280" s="220"/>
      <c r="T280" s="220"/>
      <c r="U280" s="220"/>
      <c r="V280" s="220"/>
      <c r="W280" s="220"/>
      <c r="X280" s="220"/>
      <c r="Y280" s="211"/>
      <c r="Z280" s="211"/>
      <c r="AA280" s="211"/>
      <c r="AB280" s="211"/>
      <c r="AC280" s="211"/>
      <c r="AD280" s="211"/>
      <c r="AE280" s="211"/>
      <c r="AF280" s="211"/>
      <c r="AG280" s="211" t="s">
        <v>176</v>
      </c>
      <c r="AH280" s="211">
        <v>0</v>
      </c>
      <c r="AI280" s="211"/>
      <c r="AJ280" s="211"/>
      <c r="AK280" s="211"/>
      <c r="AL280" s="211"/>
      <c r="AM280" s="211"/>
      <c r="AN280" s="211"/>
      <c r="AO280" s="211"/>
      <c r="AP280" s="211"/>
      <c r="AQ280" s="211"/>
      <c r="AR280" s="211"/>
      <c r="AS280" s="211"/>
      <c r="AT280" s="211"/>
      <c r="AU280" s="211"/>
      <c r="AV280" s="211"/>
      <c r="AW280" s="211"/>
      <c r="AX280" s="211"/>
      <c r="AY280" s="211"/>
      <c r="AZ280" s="211"/>
      <c r="BA280" s="211"/>
      <c r="BB280" s="211"/>
      <c r="BC280" s="211"/>
      <c r="BD280" s="211"/>
      <c r="BE280" s="211"/>
      <c r="BF280" s="211"/>
      <c r="BG280" s="211"/>
      <c r="BH280" s="211"/>
    </row>
    <row r="281" spans="1:60" outlineLevel="1" x14ac:dyDescent="0.2">
      <c r="A281" s="218"/>
      <c r="B281" s="219"/>
      <c r="C281" s="252" t="s">
        <v>508</v>
      </c>
      <c r="D281" s="224"/>
      <c r="E281" s="225">
        <v>0.15440000000000001</v>
      </c>
      <c r="F281" s="220"/>
      <c r="G281" s="220"/>
      <c r="H281" s="220"/>
      <c r="I281" s="220"/>
      <c r="J281" s="220"/>
      <c r="K281" s="220"/>
      <c r="L281" s="220"/>
      <c r="M281" s="220"/>
      <c r="N281" s="220"/>
      <c r="O281" s="220"/>
      <c r="P281" s="220"/>
      <c r="Q281" s="220"/>
      <c r="R281" s="220"/>
      <c r="S281" s="220"/>
      <c r="T281" s="220"/>
      <c r="U281" s="220"/>
      <c r="V281" s="220"/>
      <c r="W281" s="220"/>
      <c r="X281" s="220"/>
      <c r="Y281" s="211"/>
      <c r="Z281" s="211"/>
      <c r="AA281" s="211"/>
      <c r="AB281" s="211"/>
      <c r="AC281" s="211"/>
      <c r="AD281" s="211"/>
      <c r="AE281" s="211"/>
      <c r="AF281" s="211"/>
      <c r="AG281" s="211" t="s">
        <v>176</v>
      </c>
      <c r="AH281" s="211">
        <v>0</v>
      </c>
      <c r="AI281" s="211"/>
      <c r="AJ281" s="211"/>
      <c r="AK281" s="211"/>
      <c r="AL281" s="211"/>
      <c r="AM281" s="211"/>
      <c r="AN281" s="211"/>
      <c r="AO281" s="211"/>
      <c r="AP281" s="211"/>
      <c r="AQ281" s="211"/>
      <c r="AR281" s="211"/>
      <c r="AS281" s="211"/>
      <c r="AT281" s="211"/>
      <c r="AU281" s="211"/>
      <c r="AV281" s="211"/>
      <c r="AW281" s="211"/>
      <c r="AX281" s="211"/>
      <c r="AY281" s="211"/>
      <c r="AZ281" s="211"/>
      <c r="BA281" s="211"/>
      <c r="BB281" s="211"/>
      <c r="BC281" s="211"/>
      <c r="BD281" s="211"/>
      <c r="BE281" s="211"/>
      <c r="BF281" s="211"/>
      <c r="BG281" s="211"/>
      <c r="BH281" s="211"/>
    </row>
    <row r="282" spans="1:60" outlineLevel="1" x14ac:dyDescent="0.2">
      <c r="A282" s="218"/>
      <c r="B282" s="219"/>
      <c r="C282" s="250"/>
      <c r="D282" s="242"/>
      <c r="E282" s="242"/>
      <c r="F282" s="242"/>
      <c r="G282" s="242"/>
      <c r="H282" s="220"/>
      <c r="I282" s="220"/>
      <c r="J282" s="220"/>
      <c r="K282" s="220"/>
      <c r="L282" s="220"/>
      <c r="M282" s="220"/>
      <c r="N282" s="220"/>
      <c r="O282" s="220"/>
      <c r="P282" s="220"/>
      <c r="Q282" s="220"/>
      <c r="R282" s="220"/>
      <c r="S282" s="220"/>
      <c r="T282" s="220"/>
      <c r="U282" s="220"/>
      <c r="V282" s="220"/>
      <c r="W282" s="220"/>
      <c r="X282" s="220"/>
      <c r="Y282" s="211"/>
      <c r="Z282" s="211"/>
      <c r="AA282" s="211"/>
      <c r="AB282" s="211"/>
      <c r="AC282" s="211"/>
      <c r="AD282" s="211"/>
      <c r="AE282" s="211"/>
      <c r="AF282" s="211"/>
      <c r="AG282" s="211" t="s">
        <v>151</v>
      </c>
      <c r="AH282" s="211"/>
      <c r="AI282" s="211"/>
      <c r="AJ282" s="211"/>
      <c r="AK282" s="211"/>
      <c r="AL282" s="211"/>
      <c r="AM282" s="211"/>
      <c r="AN282" s="211"/>
      <c r="AO282" s="211"/>
      <c r="AP282" s="211"/>
      <c r="AQ282" s="211"/>
      <c r="AR282" s="211"/>
      <c r="AS282" s="211"/>
      <c r="AT282" s="211"/>
      <c r="AU282" s="211"/>
      <c r="AV282" s="211"/>
      <c r="AW282" s="211"/>
      <c r="AX282" s="211"/>
      <c r="AY282" s="211"/>
      <c r="AZ282" s="211"/>
      <c r="BA282" s="211"/>
      <c r="BB282" s="211"/>
      <c r="BC282" s="211"/>
      <c r="BD282" s="211"/>
      <c r="BE282" s="211"/>
      <c r="BF282" s="211"/>
      <c r="BG282" s="211"/>
      <c r="BH282" s="211"/>
    </row>
    <row r="283" spans="1:60" x14ac:dyDescent="0.2">
      <c r="A283" s="227" t="s">
        <v>138</v>
      </c>
      <c r="B283" s="228" t="s">
        <v>106</v>
      </c>
      <c r="C283" s="246" t="s">
        <v>107</v>
      </c>
      <c r="D283" s="229"/>
      <c r="E283" s="230"/>
      <c r="F283" s="231"/>
      <c r="G283" s="231">
        <f>SUMIF(AG284:AG306,"&lt;&gt;NOR",G284:G306)</f>
        <v>688272.05</v>
      </c>
      <c r="H283" s="231"/>
      <c r="I283" s="231">
        <f>SUM(I284:I306)</f>
        <v>0</v>
      </c>
      <c r="J283" s="231"/>
      <c r="K283" s="231">
        <f>SUM(K284:K306)</f>
        <v>688272.05</v>
      </c>
      <c r="L283" s="231"/>
      <c r="M283" s="231">
        <f>SUM(M284:M306)</f>
        <v>832809.18050000002</v>
      </c>
      <c r="N283" s="231"/>
      <c r="O283" s="231">
        <f>SUM(O284:O306)</f>
        <v>0</v>
      </c>
      <c r="P283" s="231"/>
      <c r="Q283" s="231">
        <f>SUM(Q284:Q306)</f>
        <v>0</v>
      </c>
      <c r="R283" s="231"/>
      <c r="S283" s="231"/>
      <c r="T283" s="232"/>
      <c r="U283" s="226"/>
      <c r="V283" s="226">
        <f>SUM(V284:V306)</f>
        <v>864.95</v>
      </c>
      <c r="W283" s="226"/>
      <c r="X283" s="226"/>
      <c r="AG283" t="s">
        <v>139</v>
      </c>
    </row>
    <row r="284" spans="1:60" outlineLevel="1" x14ac:dyDescent="0.2">
      <c r="A284" s="233">
        <v>26</v>
      </c>
      <c r="B284" s="234" t="s">
        <v>298</v>
      </c>
      <c r="C284" s="247" t="s">
        <v>299</v>
      </c>
      <c r="D284" s="235" t="s">
        <v>285</v>
      </c>
      <c r="E284" s="236">
        <v>604.01233000000002</v>
      </c>
      <c r="F284" s="237">
        <v>220</v>
      </c>
      <c r="G284" s="238">
        <f>ROUND(E284*F284,2)</f>
        <v>132882.71</v>
      </c>
      <c r="H284" s="237">
        <v>0</v>
      </c>
      <c r="I284" s="238">
        <f>ROUND(E284*H284,2)</f>
        <v>0</v>
      </c>
      <c r="J284" s="237">
        <v>220</v>
      </c>
      <c r="K284" s="238">
        <f>ROUND(E284*J284,2)</f>
        <v>132882.71</v>
      </c>
      <c r="L284" s="238">
        <v>21</v>
      </c>
      <c r="M284" s="238">
        <f>G284*(1+L284/100)</f>
        <v>160788.07909999997</v>
      </c>
      <c r="N284" s="238">
        <v>0</v>
      </c>
      <c r="O284" s="238">
        <f>ROUND(E284*N284,2)</f>
        <v>0</v>
      </c>
      <c r="P284" s="238">
        <v>0</v>
      </c>
      <c r="Q284" s="238">
        <f>ROUND(E284*P284,2)</f>
        <v>0</v>
      </c>
      <c r="R284" s="238" t="s">
        <v>246</v>
      </c>
      <c r="S284" s="238" t="s">
        <v>143</v>
      </c>
      <c r="T284" s="239" t="s">
        <v>225</v>
      </c>
      <c r="U284" s="220">
        <v>0.49</v>
      </c>
      <c r="V284" s="220">
        <f>ROUND(E284*U284,2)</f>
        <v>295.97000000000003</v>
      </c>
      <c r="W284" s="220"/>
      <c r="X284" s="220" t="s">
        <v>300</v>
      </c>
      <c r="Y284" s="211"/>
      <c r="Z284" s="211"/>
      <c r="AA284" s="211"/>
      <c r="AB284" s="211"/>
      <c r="AC284" s="211"/>
      <c r="AD284" s="211"/>
      <c r="AE284" s="211"/>
      <c r="AF284" s="211"/>
      <c r="AG284" s="211" t="s">
        <v>301</v>
      </c>
      <c r="AH284" s="211"/>
      <c r="AI284" s="211"/>
      <c r="AJ284" s="211"/>
      <c r="AK284" s="211"/>
      <c r="AL284" s="211"/>
      <c r="AM284" s="211"/>
      <c r="AN284" s="211"/>
      <c r="AO284" s="211"/>
      <c r="AP284" s="211"/>
      <c r="AQ284" s="211"/>
      <c r="AR284" s="211"/>
      <c r="AS284" s="211"/>
      <c r="AT284" s="211"/>
      <c r="AU284" s="211"/>
      <c r="AV284" s="211"/>
      <c r="AW284" s="211"/>
      <c r="AX284" s="211"/>
      <c r="AY284" s="211"/>
      <c r="AZ284" s="211"/>
      <c r="BA284" s="211"/>
      <c r="BB284" s="211"/>
      <c r="BC284" s="211"/>
      <c r="BD284" s="211"/>
      <c r="BE284" s="211"/>
      <c r="BF284" s="211"/>
      <c r="BG284" s="211"/>
      <c r="BH284" s="211"/>
    </row>
    <row r="285" spans="1:60" outlineLevel="1" x14ac:dyDescent="0.2">
      <c r="A285" s="218"/>
      <c r="B285" s="219"/>
      <c r="C285" s="251" t="s">
        <v>302</v>
      </c>
      <c r="D285" s="243"/>
      <c r="E285" s="243"/>
      <c r="F285" s="243"/>
      <c r="G285" s="243"/>
      <c r="H285" s="220"/>
      <c r="I285" s="220"/>
      <c r="J285" s="220"/>
      <c r="K285" s="220"/>
      <c r="L285" s="220"/>
      <c r="M285" s="220"/>
      <c r="N285" s="220"/>
      <c r="O285" s="220"/>
      <c r="P285" s="220"/>
      <c r="Q285" s="220"/>
      <c r="R285" s="220"/>
      <c r="S285" s="220"/>
      <c r="T285" s="220"/>
      <c r="U285" s="220"/>
      <c r="V285" s="220"/>
      <c r="W285" s="220"/>
      <c r="X285" s="220"/>
      <c r="Y285" s="211"/>
      <c r="Z285" s="211"/>
      <c r="AA285" s="211"/>
      <c r="AB285" s="211"/>
      <c r="AC285" s="211"/>
      <c r="AD285" s="211"/>
      <c r="AE285" s="211"/>
      <c r="AF285" s="211"/>
      <c r="AG285" s="211" t="s">
        <v>148</v>
      </c>
      <c r="AH285" s="211"/>
      <c r="AI285" s="211"/>
      <c r="AJ285" s="211"/>
      <c r="AK285" s="211"/>
      <c r="AL285" s="211"/>
      <c r="AM285" s="211"/>
      <c r="AN285" s="211"/>
      <c r="AO285" s="211"/>
      <c r="AP285" s="211"/>
      <c r="AQ285" s="211"/>
      <c r="AR285" s="211"/>
      <c r="AS285" s="211"/>
      <c r="AT285" s="211"/>
      <c r="AU285" s="211"/>
      <c r="AV285" s="211"/>
      <c r="AW285" s="211"/>
      <c r="AX285" s="211"/>
      <c r="AY285" s="211"/>
      <c r="AZ285" s="211"/>
      <c r="BA285" s="211"/>
      <c r="BB285" s="211"/>
      <c r="BC285" s="211"/>
      <c r="BD285" s="211"/>
      <c r="BE285" s="211"/>
      <c r="BF285" s="211"/>
      <c r="BG285" s="211"/>
      <c r="BH285" s="211"/>
    </row>
    <row r="286" spans="1:60" outlineLevel="1" x14ac:dyDescent="0.2">
      <c r="A286" s="218"/>
      <c r="B286" s="219"/>
      <c r="C286" s="252" t="s">
        <v>303</v>
      </c>
      <c r="D286" s="224"/>
      <c r="E286" s="225"/>
      <c r="F286" s="220"/>
      <c r="G286" s="220"/>
      <c r="H286" s="220"/>
      <c r="I286" s="220"/>
      <c r="J286" s="220"/>
      <c r="K286" s="220"/>
      <c r="L286" s="220"/>
      <c r="M286" s="220"/>
      <c r="N286" s="220"/>
      <c r="O286" s="220"/>
      <c r="P286" s="220"/>
      <c r="Q286" s="220"/>
      <c r="R286" s="220"/>
      <c r="S286" s="220"/>
      <c r="T286" s="220"/>
      <c r="U286" s="220"/>
      <c r="V286" s="220"/>
      <c r="W286" s="220"/>
      <c r="X286" s="220"/>
      <c r="Y286" s="211"/>
      <c r="Z286" s="211"/>
      <c r="AA286" s="211"/>
      <c r="AB286" s="211"/>
      <c r="AC286" s="211"/>
      <c r="AD286" s="211"/>
      <c r="AE286" s="211"/>
      <c r="AF286" s="211"/>
      <c r="AG286" s="211" t="s">
        <v>176</v>
      </c>
      <c r="AH286" s="211">
        <v>0</v>
      </c>
      <c r="AI286" s="211"/>
      <c r="AJ286" s="211"/>
      <c r="AK286" s="211"/>
      <c r="AL286" s="211"/>
      <c r="AM286" s="211"/>
      <c r="AN286" s="211"/>
      <c r="AO286" s="211"/>
      <c r="AP286" s="211"/>
      <c r="AQ286" s="211"/>
      <c r="AR286" s="211"/>
      <c r="AS286" s="211"/>
      <c r="AT286" s="211"/>
      <c r="AU286" s="211"/>
      <c r="AV286" s="211"/>
      <c r="AW286" s="211"/>
      <c r="AX286" s="211"/>
      <c r="AY286" s="211"/>
      <c r="AZ286" s="211"/>
      <c r="BA286" s="211"/>
      <c r="BB286" s="211"/>
      <c r="BC286" s="211"/>
      <c r="BD286" s="211"/>
      <c r="BE286" s="211"/>
      <c r="BF286" s="211"/>
      <c r="BG286" s="211"/>
      <c r="BH286" s="211"/>
    </row>
    <row r="287" spans="1:60" outlineLevel="1" x14ac:dyDescent="0.2">
      <c r="A287" s="218"/>
      <c r="B287" s="219"/>
      <c r="C287" s="252" t="s">
        <v>509</v>
      </c>
      <c r="D287" s="224"/>
      <c r="E287" s="225"/>
      <c r="F287" s="220"/>
      <c r="G287" s="220"/>
      <c r="H287" s="220"/>
      <c r="I287" s="220"/>
      <c r="J287" s="220"/>
      <c r="K287" s="220"/>
      <c r="L287" s="220"/>
      <c r="M287" s="220"/>
      <c r="N287" s="220"/>
      <c r="O287" s="220"/>
      <c r="P287" s="220"/>
      <c r="Q287" s="220"/>
      <c r="R287" s="220"/>
      <c r="S287" s="220"/>
      <c r="T287" s="220"/>
      <c r="U287" s="220"/>
      <c r="V287" s="220"/>
      <c r="W287" s="220"/>
      <c r="X287" s="220"/>
      <c r="Y287" s="211"/>
      <c r="Z287" s="211"/>
      <c r="AA287" s="211"/>
      <c r="AB287" s="211"/>
      <c r="AC287" s="211"/>
      <c r="AD287" s="211"/>
      <c r="AE287" s="211"/>
      <c r="AF287" s="211"/>
      <c r="AG287" s="211" t="s">
        <v>176</v>
      </c>
      <c r="AH287" s="211">
        <v>0</v>
      </c>
      <c r="AI287" s="211"/>
      <c r="AJ287" s="211"/>
      <c r="AK287" s="211"/>
      <c r="AL287" s="211"/>
      <c r="AM287" s="211"/>
      <c r="AN287" s="211"/>
      <c r="AO287" s="211"/>
      <c r="AP287" s="211"/>
      <c r="AQ287" s="211"/>
      <c r="AR287" s="211"/>
      <c r="AS287" s="211"/>
      <c r="AT287" s="211"/>
      <c r="AU287" s="211"/>
      <c r="AV287" s="211"/>
      <c r="AW287" s="211"/>
      <c r="AX287" s="211"/>
      <c r="AY287" s="211"/>
      <c r="AZ287" s="211"/>
      <c r="BA287" s="211"/>
      <c r="BB287" s="211"/>
      <c r="BC287" s="211"/>
      <c r="BD287" s="211"/>
      <c r="BE287" s="211"/>
      <c r="BF287" s="211"/>
      <c r="BG287" s="211"/>
      <c r="BH287" s="211"/>
    </row>
    <row r="288" spans="1:60" outlineLevel="1" x14ac:dyDescent="0.2">
      <c r="A288" s="218"/>
      <c r="B288" s="219"/>
      <c r="C288" s="252" t="s">
        <v>510</v>
      </c>
      <c r="D288" s="224"/>
      <c r="E288" s="225">
        <v>604.01233000000002</v>
      </c>
      <c r="F288" s="220"/>
      <c r="G288" s="220"/>
      <c r="H288" s="220"/>
      <c r="I288" s="220"/>
      <c r="J288" s="220"/>
      <c r="K288" s="220"/>
      <c r="L288" s="220"/>
      <c r="M288" s="220"/>
      <c r="N288" s="220"/>
      <c r="O288" s="220"/>
      <c r="P288" s="220"/>
      <c r="Q288" s="220"/>
      <c r="R288" s="220"/>
      <c r="S288" s="220"/>
      <c r="T288" s="220"/>
      <c r="U288" s="220"/>
      <c r="V288" s="220"/>
      <c r="W288" s="220"/>
      <c r="X288" s="220"/>
      <c r="Y288" s="211"/>
      <c r="Z288" s="211"/>
      <c r="AA288" s="211"/>
      <c r="AB288" s="211"/>
      <c r="AC288" s="211"/>
      <c r="AD288" s="211"/>
      <c r="AE288" s="211"/>
      <c r="AF288" s="211"/>
      <c r="AG288" s="211" t="s">
        <v>176</v>
      </c>
      <c r="AH288" s="211">
        <v>0</v>
      </c>
      <c r="AI288" s="211"/>
      <c r="AJ288" s="211"/>
      <c r="AK288" s="211"/>
      <c r="AL288" s="211"/>
      <c r="AM288" s="211"/>
      <c r="AN288" s="211"/>
      <c r="AO288" s="211"/>
      <c r="AP288" s="211"/>
      <c r="AQ288" s="211"/>
      <c r="AR288" s="211"/>
      <c r="AS288" s="211"/>
      <c r="AT288" s="211"/>
      <c r="AU288" s="211"/>
      <c r="AV288" s="211"/>
      <c r="AW288" s="211"/>
      <c r="AX288" s="211"/>
      <c r="AY288" s="211"/>
      <c r="AZ288" s="211"/>
      <c r="BA288" s="211"/>
      <c r="BB288" s="211"/>
      <c r="BC288" s="211"/>
      <c r="BD288" s="211"/>
      <c r="BE288" s="211"/>
      <c r="BF288" s="211"/>
      <c r="BG288" s="211"/>
      <c r="BH288" s="211"/>
    </row>
    <row r="289" spans="1:60" outlineLevel="1" x14ac:dyDescent="0.2">
      <c r="A289" s="218"/>
      <c r="B289" s="219"/>
      <c r="C289" s="250"/>
      <c r="D289" s="242"/>
      <c r="E289" s="242"/>
      <c r="F289" s="242"/>
      <c r="G289" s="242"/>
      <c r="H289" s="220"/>
      <c r="I289" s="220"/>
      <c r="J289" s="220"/>
      <c r="K289" s="220"/>
      <c r="L289" s="220"/>
      <c r="M289" s="220"/>
      <c r="N289" s="220"/>
      <c r="O289" s="220"/>
      <c r="P289" s="220"/>
      <c r="Q289" s="220"/>
      <c r="R289" s="220"/>
      <c r="S289" s="220"/>
      <c r="T289" s="220"/>
      <c r="U289" s="220"/>
      <c r="V289" s="220"/>
      <c r="W289" s="220"/>
      <c r="X289" s="220"/>
      <c r="Y289" s="211"/>
      <c r="Z289" s="211"/>
      <c r="AA289" s="211"/>
      <c r="AB289" s="211"/>
      <c r="AC289" s="211"/>
      <c r="AD289" s="211"/>
      <c r="AE289" s="211"/>
      <c r="AF289" s="211"/>
      <c r="AG289" s="211" t="s">
        <v>151</v>
      </c>
      <c r="AH289" s="211"/>
      <c r="AI289" s="211"/>
      <c r="AJ289" s="211"/>
      <c r="AK289" s="211"/>
      <c r="AL289" s="211"/>
      <c r="AM289" s="211"/>
      <c r="AN289" s="211"/>
      <c r="AO289" s="211"/>
      <c r="AP289" s="211"/>
      <c r="AQ289" s="211"/>
      <c r="AR289" s="211"/>
      <c r="AS289" s="211"/>
      <c r="AT289" s="211"/>
      <c r="AU289" s="211"/>
      <c r="AV289" s="211"/>
      <c r="AW289" s="211"/>
      <c r="AX289" s="211"/>
      <c r="AY289" s="211"/>
      <c r="AZ289" s="211"/>
      <c r="BA289" s="211"/>
      <c r="BB289" s="211"/>
      <c r="BC289" s="211"/>
      <c r="BD289" s="211"/>
      <c r="BE289" s="211"/>
      <c r="BF289" s="211"/>
      <c r="BG289" s="211"/>
      <c r="BH289" s="211"/>
    </row>
    <row r="290" spans="1:60" outlineLevel="1" x14ac:dyDescent="0.2">
      <c r="A290" s="233">
        <v>27</v>
      </c>
      <c r="B290" s="234" t="s">
        <v>306</v>
      </c>
      <c r="C290" s="247" t="s">
        <v>307</v>
      </c>
      <c r="D290" s="235" t="s">
        <v>285</v>
      </c>
      <c r="E290" s="236">
        <v>12080.24668</v>
      </c>
      <c r="F290" s="237">
        <v>15.7</v>
      </c>
      <c r="G290" s="238">
        <f>ROUND(E290*F290,2)</f>
        <v>189659.87</v>
      </c>
      <c r="H290" s="237">
        <v>0</v>
      </c>
      <c r="I290" s="238">
        <f>ROUND(E290*H290,2)</f>
        <v>0</v>
      </c>
      <c r="J290" s="237">
        <v>15.7</v>
      </c>
      <c r="K290" s="238">
        <f>ROUND(E290*J290,2)</f>
        <v>189659.87</v>
      </c>
      <c r="L290" s="238">
        <v>21</v>
      </c>
      <c r="M290" s="238">
        <f>G290*(1+L290/100)</f>
        <v>229488.44269999999</v>
      </c>
      <c r="N290" s="238">
        <v>0</v>
      </c>
      <c r="O290" s="238">
        <f>ROUND(E290*N290,2)</f>
        <v>0</v>
      </c>
      <c r="P290" s="238">
        <v>0</v>
      </c>
      <c r="Q290" s="238">
        <f>ROUND(E290*P290,2)</f>
        <v>0</v>
      </c>
      <c r="R290" s="238" t="s">
        <v>246</v>
      </c>
      <c r="S290" s="238" t="s">
        <v>143</v>
      </c>
      <c r="T290" s="239" t="s">
        <v>225</v>
      </c>
      <c r="U290" s="220">
        <v>0</v>
      </c>
      <c r="V290" s="220">
        <f>ROUND(E290*U290,2)</f>
        <v>0</v>
      </c>
      <c r="W290" s="220"/>
      <c r="X290" s="220" t="s">
        <v>300</v>
      </c>
      <c r="Y290" s="211"/>
      <c r="Z290" s="211"/>
      <c r="AA290" s="211"/>
      <c r="AB290" s="211"/>
      <c r="AC290" s="211"/>
      <c r="AD290" s="211"/>
      <c r="AE290" s="211"/>
      <c r="AF290" s="211"/>
      <c r="AG290" s="211" t="s">
        <v>301</v>
      </c>
      <c r="AH290" s="211"/>
      <c r="AI290" s="211"/>
      <c r="AJ290" s="211"/>
      <c r="AK290" s="211"/>
      <c r="AL290" s="211"/>
      <c r="AM290" s="211"/>
      <c r="AN290" s="211"/>
      <c r="AO290" s="211"/>
      <c r="AP290" s="211"/>
      <c r="AQ290" s="211"/>
      <c r="AR290" s="211"/>
      <c r="AS290" s="211"/>
      <c r="AT290" s="211"/>
      <c r="AU290" s="211"/>
      <c r="AV290" s="211"/>
      <c r="AW290" s="211"/>
      <c r="AX290" s="211"/>
      <c r="AY290" s="211"/>
      <c r="AZ290" s="211"/>
      <c r="BA290" s="211"/>
      <c r="BB290" s="211"/>
      <c r="BC290" s="211"/>
      <c r="BD290" s="211"/>
      <c r="BE290" s="211"/>
      <c r="BF290" s="211"/>
      <c r="BG290" s="211"/>
      <c r="BH290" s="211"/>
    </row>
    <row r="291" spans="1:60" outlineLevel="1" x14ac:dyDescent="0.2">
      <c r="A291" s="218"/>
      <c r="B291" s="219"/>
      <c r="C291" s="252" t="s">
        <v>303</v>
      </c>
      <c r="D291" s="224"/>
      <c r="E291" s="225"/>
      <c r="F291" s="220"/>
      <c r="G291" s="220"/>
      <c r="H291" s="220"/>
      <c r="I291" s="220"/>
      <c r="J291" s="220"/>
      <c r="K291" s="220"/>
      <c r="L291" s="220"/>
      <c r="M291" s="220"/>
      <c r="N291" s="220"/>
      <c r="O291" s="220"/>
      <c r="P291" s="220"/>
      <c r="Q291" s="220"/>
      <c r="R291" s="220"/>
      <c r="S291" s="220"/>
      <c r="T291" s="220"/>
      <c r="U291" s="220"/>
      <c r="V291" s="220"/>
      <c r="W291" s="220"/>
      <c r="X291" s="220"/>
      <c r="Y291" s="211"/>
      <c r="Z291" s="211"/>
      <c r="AA291" s="211"/>
      <c r="AB291" s="211"/>
      <c r="AC291" s="211"/>
      <c r="AD291" s="211"/>
      <c r="AE291" s="211"/>
      <c r="AF291" s="211"/>
      <c r="AG291" s="211" t="s">
        <v>176</v>
      </c>
      <c r="AH291" s="211">
        <v>0</v>
      </c>
      <c r="AI291" s="211"/>
      <c r="AJ291" s="211"/>
      <c r="AK291" s="211"/>
      <c r="AL291" s="211"/>
      <c r="AM291" s="211"/>
      <c r="AN291" s="211"/>
      <c r="AO291" s="211"/>
      <c r="AP291" s="211"/>
      <c r="AQ291" s="211"/>
      <c r="AR291" s="211"/>
      <c r="AS291" s="211"/>
      <c r="AT291" s="211"/>
      <c r="AU291" s="211"/>
      <c r="AV291" s="211"/>
      <c r="AW291" s="211"/>
      <c r="AX291" s="211"/>
      <c r="AY291" s="211"/>
      <c r="AZ291" s="211"/>
      <c r="BA291" s="211"/>
      <c r="BB291" s="211"/>
      <c r="BC291" s="211"/>
      <c r="BD291" s="211"/>
      <c r="BE291" s="211"/>
      <c r="BF291" s="211"/>
      <c r="BG291" s="211"/>
      <c r="BH291" s="211"/>
    </row>
    <row r="292" spans="1:60" outlineLevel="1" x14ac:dyDescent="0.2">
      <c r="A292" s="218"/>
      <c r="B292" s="219"/>
      <c r="C292" s="252" t="s">
        <v>509</v>
      </c>
      <c r="D292" s="224"/>
      <c r="E292" s="225"/>
      <c r="F292" s="220"/>
      <c r="G292" s="220"/>
      <c r="H292" s="220"/>
      <c r="I292" s="220"/>
      <c r="J292" s="220"/>
      <c r="K292" s="220"/>
      <c r="L292" s="220"/>
      <c r="M292" s="220"/>
      <c r="N292" s="220"/>
      <c r="O292" s="220"/>
      <c r="P292" s="220"/>
      <c r="Q292" s="220"/>
      <c r="R292" s="220"/>
      <c r="S292" s="220"/>
      <c r="T292" s="220"/>
      <c r="U292" s="220"/>
      <c r="V292" s="220"/>
      <c r="W292" s="220"/>
      <c r="X292" s="220"/>
      <c r="Y292" s="211"/>
      <c r="Z292" s="211"/>
      <c r="AA292" s="211"/>
      <c r="AB292" s="211"/>
      <c r="AC292" s="211"/>
      <c r="AD292" s="211"/>
      <c r="AE292" s="211"/>
      <c r="AF292" s="211"/>
      <c r="AG292" s="211" t="s">
        <v>176</v>
      </c>
      <c r="AH292" s="211">
        <v>0</v>
      </c>
      <c r="AI292" s="211"/>
      <c r="AJ292" s="211"/>
      <c r="AK292" s="211"/>
      <c r="AL292" s="211"/>
      <c r="AM292" s="211"/>
      <c r="AN292" s="211"/>
      <c r="AO292" s="211"/>
      <c r="AP292" s="211"/>
      <c r="AQ292" s="211"/>
      <c r="AR292" s="211"/>
      <c r="AS292" s="211"/>
      <c r="AT292" s="211"/>
      <c r="AU292" s="211"/>
      <c r="AV292" s="211"/>
      <c r="AW292" s="211"/>
      <c r="AX292" s="211"/>
      <c r="AY292" s="211"/>
      <c r="AZ292" s="211"/>
      <c r="BA292" s="211"/>
      <c r="BB292" s="211"/>
      <c r="BC292" s="211"/>
      <c r="BD292" s="211"/>
      <c r="BE292" s="211"/>
      <c r="BF292" s="211"/>
      <c r="BG292" s="211"/>
      <c r="BH292" s="211"/>
    </row>
    <row r="293" spans="1:60" outlineLevel="1" x14ac:dyDescent="0.2">
      <c r="A293" s="218"/>
      <c r="B293" s="219"/>
      <c r="C293" s="252" t="s">
        <v>511</v>
      </c>
      <c r="D293" s="224"/>
      <c r="E293" s="225">
        <v>12080.24668</v>
      </c>
      <c r="F293" s="220"/>
      <c r="G293" s="220"/>
      <c r="H293" s="220"/>
      <c r="I293" s="220"/>
      <c r="J293" s="220"/>
      <c r="K293" s="220"/>
      <c r="L293" s="220"/>
      <c r="M293" s="220"/>
      <c r="N293" s="220"/>
      <c r="O293" s="220"/>
      <c r="P293" s="220"/>
      <c r="Q293" s="220"/>
      <c r="R293" s="220"/>
      <c r="S293" s="220"/>
      <c r="T293" s="220"/>
      <c r="U293" s="220"/>
      <c r="V293" s="220"/>
      <c r="W293" s="220"/>
      <c r="X293" s="220"/>
      <c r="Y293" s="211"/>
      <c r="Z293" s="211"/>
      <c r="AA293" s="211"/>
      <c r="AB293" s="211"/>
      <c r="AC293" s="211"/>
      <c r="AD293" s="211"/>
      <c r="AE293" s="211"/>
      <c r="AF293" s="211"/>
      <c r="AG293" s="211" t="s">
        <v>176</v>
      </c>
      <c r="AH293" s="211">
        <v>0</v>
      </c>
      <c r="AI293" s="211"/>
      <c r="AJ293" s="211"/>
      <c r="AK293" s="211"/>
      <c r="AL293" s="211"/>
      <c r="AM293" s="211"/>
      <c r="AN293" s="211"/>
      <c r="AO293" s="211"/>
      <c r="AP293" s="211"/>
      <c r="AQ293" s="211"/>
      <c r="AR293" s="211"/>
      <c r="AS293" s="211"/>
      <c r="AT293" s="211"/>
      <c r="AU293" s="211"/>
      <c r="AV293" s="211"/>
      <c r="AW293" s="211"/>
      <c r="AX293" s="211"/>
      <c r="AY293" s="211"/>
      <c r="AZ293" s="211"/>
      <c r="BA293" s="211"/>
      <c r="BB293" s="211"/>
      <c r="BC293" s="211"/>
      <c r="BD293" s="211"/>
      <c r="BE293" s="211"/>
      <c r="BF293" s="211"/>
      <c r="BG293" s="211"/>
      <c r="BH293" s="211"/>
    </row>
    <row r="294" spans="1:60" outlineLevel="1" x14ac:dyDescent="0.2">
      <c r="A294" s="218"/>
      <c r="B294" s="219"/>
      <c r="C294" s="250"/>
      <c r="D294" s="242"/>
      <c r="E294" s="242"/>
      <c r="F294" s="242"/>
      <c r="G294" s="242"/>
      <c r="H294" s="220"/>
      <c r="I294" s="220"/>
      <c r="J294" s="220"/>
      <c r="K294" s="220"/>
      <c r="L294" s="220"/>
      <c r="M294" s="220"/>
      <c r="N294" s="220"/>
      <c r="O294" s="220"/>
      <c r="P294" s="220"/>
      <c r="Q294" s="220"/>
      <c r="R294" s="220"/>
      <c r="S294" s="220"/>
      <c r="T294" s="220"/>
      <c r="U294" s="220"/>
      <c r="V294" s="220"/>
      <c r="W294" s="220"/>
      <c r="X294" s="220"/>
      <c r="Y294" s="211"/>
      <c r="Z294" s="211"/>
      <c r="AA294" s="211"/>
      <c r="AB294" s="211"/>
      <c r="AC294" s="211"/>
      <c r="AD294" s="211"/>
      <c r="AE294" s="211"/>
      <c r="AF294" s="211"/>
      <c r="AG294" s="211" t="s">
        <v>151</v>
      </c>
      <c r="AH294" s="211"/>
      <c r="AI294" s="211"/>
      <c r="AJ294" s="211"/>
      <c r="AK294" s="211"/>
      <c r="AL294" s="211"/>
      <c r="AM294" s="211"/>
      <c r="AN294" s="211"/>
      <c r="AO294" s="211"/>
      <c r="AP294" s="211"/>
      <c r="AQ294" s="211"/>
      <c r="AR294" s="211"/>
      <c r="AS294" s="211"/>
      <c r="AT294" s="211"/>
      <c r="AU294" s="211"/>
      <c r="AV294" s="211"/>
      <c r="AW294" s="211"/>
      <c r="AX294" s="211"/>
      <c r="AY294" s="211"/>
      <c r="AZ294" s="211"/>
      <c r="BA294" s="211"/>
      <c r="BB294" s="211"/>
      <c r="BC294" s="211"/>
      <c r="BD294" s="211"/>
      <c r="BE294" s="211"/>
      <c r="BF294" s="211"/>
      <c r="BG294" s="211"/>
      <c r="BH294" s="211"/>
    </row>
    <row r="295" spans="1:60" outlineLevel="1" x14ac:dyDescent="0.2">
      <c r="A295" s="233">
        <v>28</v>
      </c>
      <c r="B295" s="234" t="s">
        <v>309</v>
      </c>
      <c r="C295" s="247" t="s">
        <v>310</v>
      </c>
      <c r="D295" s="235" t="s">
        <v>285</v>
      </c>
      <c r="E295" s="236">
        <v>604.01233000000002</v>
      </c>
      <c r="F295" s="237">
        <v>305.5</v>
      </c>
      <c r="G295" s="238">
        <f>ROUND(E295*F295,2)</f>
        <v>184525.77</v>
      </c>
      <c r="H295" s="237">
        <v>0</v>
      </c>
      <c r="I295" s="238">
        <f>ROUND(E295*H295,2)</f>
        <v>0</v>
      </c>
      <c r="J295" s="237">
        <v>305.5</v>
      </c>
      <c r="K295" s="238">
        <f>ROUND(E295*J295,2)</f>
        <v>184525.77</v>
      </c>
      <c r="L295" s="238">
        <v>21</v>
      </c>
      <c r="M295" s="238">
        <f>G295*(1+L295/100)</f>
        <v>223276.18169999999</v>
      </c>
      <c r="N295" s="238">
        <v>0</v>
      </c>
      <c r="O295" s="238">
        <f>ROUND(E295*N295,2)</f>
        <v>0</v>
      </c>
      <c r="P295" s="238">
        <v>0</v>
      </c>
      <c r="Q295" s="238">
        <f>ROUND(E295*P295,2)</f>
        <v>0</v>
      </c>
      <c r="R295" s="238" t="s">
        <v>246</v>
      </c>
      <c r="S295" s="238" t="s">
        <v>143</v>
      </c>
      <c r="T295" s="239" t="s">
        <v>225</v>
      </c>
      <c r="U295" s="220">
        <v>0.94199999999999995</v>
      </c>
      <c r="V295" s="220">
        <f>ROUND(E295*U295,2)</f>
        <v>568.98</v>
      </c>
      <c r="W295" s="220"/>
      <c r="X295" s="220" t="s">
        <v>300</v>
      </c>
      <c r="Y295" s="211"/>
      <c r="Z295" s="211"/>
      <c r="AA295" s="211"/>
      <c r="AB295" s="211"/>
      <c r="AC295" s="211"/>
      <c r="AD295" s="211"/>
      <c r="AE295" s="211"/>
      <c r="AF295" s="211"/>
      <c r="AG295" s="211" t="s">
        <v>301</v>
      </c>
      <c r="AH295" s="211"/>
      <c r="AI295" s="211"/>
      <c r="AJ295" s="211"/>
      <c r="AK295" s="211"/>
      <c r="AL295" s="211"/>
      <c r="AM295" s="211"/>
      <c r="AN295" s="211"/>
      <c r="AO295" s="211"/>
      <c r="AP295" s="211"/>
      <c r="AQ295" s="211"/>
      <c r="AR295" s="211"/>
      <c r="AS295" s="211"/>
      <c r="AT295" s="211"/>
      <c r="AU295" s="211"/>
      <c r="AV295" s="211"/>
      <c r="AW295" s="211"/>
      <c r="AX295" s="211"/>
      <c r="AY295" s="211"/>
      <c r="AZ295" s="211"/>
      <c r="BA295" s="211"/>
      <c r="BB295" s="211"/>
      <c r="BC295" s="211"/>
      <c r="BD295" s="211"/>
      <c r="BE295" s="211"/>
      <c r="BF295" s="211"/>
      <c r="BG295" s="211"/>
      <c r="BH295" s="211"/>
    </row>
    <row r="296" spans="1:60" outlineLevel="1" x14ac:dyDescent="0.2">
      <c r="A296" s="218"/>
      <c r="B296" s="219"/>
      <c r="C296" s="251" t="s">
        <v>311</v>
      </c>
      <c r="D296" s="243"/>
      <c r="E296" s="243"/>
      <c r="F296" s="243"/>
      <c r="G296" s="243"/>
      <c r="H296" s="220"/>
      <c r="I296" s="220"/>
      <c r="J296" s="220"/>
      <c r="K296" s="220"/>
      <c r="L296" s="220"/>
      <c r="M296" s="220"/>
      <c r="N296" s="220"/>
      <c r="O296" s="220"/>
      <c r="P296" s="220"/>
      <c r="Q296" s="220"/>
      <c r="R296" s="220"/>
      <c r="S296" s="220"/>
      <c r="T296" s="220"/>
      <c r="U296" s="220"/>
      <c r="V296" s="220"/>
      <c r="W296" s="220"/>
      <c r="X296" s="220"/>
      <c r="Y296" s="211"/>
      <c r="Z296" s="211"/>
      <c r="AA296" s="211"/>
      <c r="AB296" s="211"/>
      <c r="AC296" s="211"/>
      <c r="AD296" s="211"/>
      <c r="AE296" s="211"/>
      <c r="AF296" s="211"/>
      <c r="AG296" s="211" t="s">
        <v>148</v>
      </c>
      <c r="AH296" s="211"/>
      <c r="AI296" s="211"/>
      <c r="AJ296" s="211"/>
      <c r="AK296" s="211"/>
      <c r="AL296" s="211"/>
      <c r="AM296" s="211"/>
      <c r="AN296" s="211"/>
      <c r="AO296" s="211"/>
      <c r="AP296" s="211"/>
      <c r="AQ296" s="211"/>
      <c r="AR296" s="211"/>
      <c r="AS296" s="211"/>
      <c r="AT296" s="211"/>
      <c r="AU296" s="211"/>
      <c r="AV296" s="211"/>
      <c r="AW296" s="211"/>
      <c r="AX296" s="211"/>
      <c r="AY296" s="211"/>
      <c r="AZ296" s="211"/>
      <c r="BA296" s="211"/>
      <c r="BB296" s="211"/>
      <c r="BC296" s="211"/>
      <c r="BD296" s="211"/>
      <c r="BE296" s="211"/>
      <c r="BF296" s="211"/>
      <c r="BG296" s="211"/>
      <c r="BH296" s="211"/>
    </row>
    <row r="297" spans="1:60" outlineLevel="1" x14ac:dyDescent="0.2">
      <c r="A297" s="218"/>
      <c r="B297" s="219"/>
      <c r="C297" s="252" t="s">
        <v>303</v>
      </c>
      <c r="D297" s="224"/>
      <c r="E297" s="225"/>
      <c r="F297" s="220"/>
      <c r="G297" s="220"/>
      <c r="H297" s="220"/>
      <c r="I297" s="220"/>
      <c r="J297" s="220"/>
      <c r="K297" s="220"/>
      <c r="L297" s="220"/>
      <c r="M297" s="220"/>
      <c r="N297" s="220"/>
      <c r="O297" s="220"/>
      <c r="P297" s="220"/>
      <c r="Q297" s="220"/>
      <c r="R297" s="220"/>
      <c r="S297" s="220"/>
      <c r="T297" s="220"/>
      <c r="U297" s="220"/>
      <c r="V297" s="220"/>
      <c r="W297" s="220"/>
      <c r="X297" s="220"/>
      <c r="Y297" s="211"/>
      <c r="Z297" s="211"/>
      <c r="AA297" s="211"/>
      <c r="AB297" s="211"/>
      <c r="AC297" s="211"/>
      <c r="AD297" s="211"/>
      <c r="AE297" s="211"/>
      <c r="AF297" s="211"/>
      <c r="AG297" s="211" t="s">
        <v>176</v>
      </c>
      <c r="AH297" s="211">
        <v>0</v>
      </c>
      <c r="AI297" s="211"/>
      <c r="AJ297" s="211"/>
      <c r="AK297" s="211"/>
      <c r="AL297" s="211"/>
      <c r="AM297" s="211"/>
      <c r="AN297" s="211"/>
      <c r="AO297" s="211"/>
      <c r="AP297" s="211"/>
      <c r="AQ297" s="211"/>
      <c r="AR297" s="211"/>
      <c r="AS297" s="211"/>
      <c r="AT297" s="211"/>
      <c r="AU297" s="211"/>
      <c r="AV297" s="211"/>
      <c r="AW297" s="211"/>
      <c r="AX297" s="211"/>
      <c r="AY297" s="211"/>
      <c r="AZ297" s="211"/>
      <c r="BA297" s="211"/>
      <c r="BB297" s="211"/>
      <c r="BC297" s="211"/>
      <c r="BD297" s="211"/>
      <c r="BE297" s="211"/>
      <c r="BF297" s="211"/>
      <c r="BG297" s="211"/>
      <c r="BH297" s="211"/>
    </row>
    <row r="298" spans="1:60" outlineLevel="1" x14ac:dyDescent="0.2">
      <c r="A298" s="218"/>
      <c r="B298" s="219"/>
      <c r="C298" s="252" t="s">
        <v>509</v>
      </c>
      <c r="D298" s="224"/>
      <c r="E298" s="225"/>
      <c r="F298" s="220"/>
      <c r="G298" s="220"/>
      <c r="H298" s="220"/>
      <c r="I298" s="220"/>
      <c r="J298" s="220"/>
      <c r="K298" s="220"/>
      <c r="L298" s="220"/>
      <c r="M298" s="220"/>
      <c r="N298" s="220"/>
      <c r="O298" s="220"/>
      <c r="P298" s="220"/>
      <c r="Q298" s="220"/>
      <c r="R298" s="220"/>
      <c r="S298" s="220"/>
      <c r="T298" s="220"/>
      <c r="U298" s="220"/>
      <c r="V298" s="220"/>
      <c r="W298" s="220"/>
      <c r="X298" s="220"/>
      <c r="Y298" s="211"/>
      <c r="Z298" s="211"/>
      <c r="AA298" s="211"/>
      <c r="AB298" s="211"/>
      <c r="AC298" s="211"/>
      <c r="AD298" s="211"/>
      <c r="AE298" s="211"/>
      <c r="AF298" s="211"/>
      <c r="AG298" s="211" t="s">
        <v>176</v>
      </c>
      <c r="AH298" s="211">
        <v>0</v>
      </c>
      <c r="AI298" s="211"/>
      <c r="AJ298" s="211"/>
      <c r="AK298" s="211"/>
      <c r="AL298" s="211"/>
      <c r="AM298" s="211"/>
      <c r="AN298" s="211"/>
      <c r="AO298" s="211"/>
      <c r="AP298" s="211"/>
      <c r="AQ298" s="211"/>
      <c r="AR298" s="211"/>
      <c r="AS298" s="211"/>
      <c r="AT298" s="211"/>
      <c r="AU298" s="211"/>
      <c r="AV298" s="211"/>
      <c r="AW298" s="211"/>
      <c r="AX298" s="211"/>
      <c r="AY298" s="211"/>
      <c r="AZ298" s="211"/>
      <c r="BA298" s="211"/>
      <c r="BB298" s="211"/>
      <c r="BC298" s="211"/>
      <c r="BD298" s="211"/>
      <c r="BE298" s="211"/>
      <c r="BF298" s="211"/>
      <c r="BG298" s="211"/>
      <c r="BH298" s="211"/>
    </row>
    <row r="299" spans="1:60" outlineLevel="1" x14ac:dyDescent="0.2">
      <c r="A299" s="218"/>
      <c r="B299" s="219"/>
      <c r="C299" s="252" t="s">
        <v>510</v>
      </c>
      <c r="D299" s="224"/>
      <c r="E299" s="225">
        <v>604.01233000000002</v>
      </c>
      <c r="F299" s="220"/>
      <c r="G299" s="220"/>
      <c r="H299" s="220"/>
      <c r="I299" s="220"/>
      <c r="J299" s="220"/>
      <c r="K299" s="220"/>
      <c r="L299" s="220"/>
      <c r="M299" s="220"/>
      <c r="N299" s="220"/>
      <c r="O299" s="220"/>
      <c r="P299" s="220"/>
      <c r="Q299" s="220"/>
      <c r="R299" s="220"/>
      <c r="S299" s="220"/>
      <c r="T299" s="220"/>
      <c r="U299" s="220"/>
      <c r="V299" s="220"/>
      <c r="W299" s="220"/>
      <c r="X299" s="220"/>
      <c r="Y299" s="211"/>
      <c r="Z299" s="211"/>
      <c r="AA299" s="211"/>
      <c r="AB299" s="211"/>
      <c r="AC299" s="211"/>
      <c r="AD299" s="211"/>
      <c r="AE299" s="211"/>
      <c r="AF299" s="211"/>
      <c r="AG299" s="211" t="s">
        <v>176</v>
      </c>
      <c r="AH299" s="211">
        <v>0</v>
      </c>
      <c r="AI299" s="211"/>
      <c r="AJ299" s="211"/>
      <c r="AK299" s="211"/>
      <c r="AL299" s="211"/>
      <c r="AM299" s="211"/>
      <c r="AN299" s="211"/>
      <c r="AO299" s="211"/>
      <c r="AP299" s="211"/>
      <c r="AQ299" s="211"/>
      <c r="AR299" s="211"/>
      <c r="AS299" s="211"/>
      <c r="AT299" s="211"/>
      <c r="AU299" s="211"/>
      <c r="AV299" s="211"/>
      <c r="AW299" s="211"/>
      <c r="AX299" s="211"/>
      <c r="AY299" s="211"/>
      <c r="AZ299" s="211"/>
      <c r="BA299" s="211"/>
      <c r="BB299" s="211"/>
      <c r="BC299" s="211"/>
      <c r="BD299" s="211"/>
      <c r="BE299" s="211"/>
      <c r="BF299" s="211"/>
      <c r="BG299" s="211"/>
      <c r="BH299" s="211"/>
    </row>
    <row r="300" spans="1:60" outlineLevel="1" x14ac:dyDescent="0.2">
      <c r="A300" s="218"/>
      <c r="B300" s="219"/>
      <c r="C300" s="250"/>
      <c r="D300" s="242"/>
      <c r="E300" s="242"/>
      <c r="F300" s="242"/>
      <c r="G300" s="242"/>
      <c r="H300" s="220"/>
      <c r="I300" s="220"/>
      <c r="J300" s="220"/>
      <c r="K300" s="220"/>
      <c r="L300" s="220"/>
      <c r="M300" s="220"/>
      <c r="N300" s="220"/>
      <c r="O300" s="220"/>
      <c r="P300" s="220"/>
      <c r="Q300" s="220"/>
      <c r="R300" s="220"/>
      <c r="S300" s="220"/>
      <c r="T300" s="220"/>
      <c r="U300" s="220"/>
      <c r="V300" s="220"/>
      <c r="W300" s="220"/>
      <c r="X300" s="220"/>
      <c r="Y300" s="211"/>
      <c r="Z300" s="211"/>
      <c r="AA300" s="211"/>
      <c r="AB300" s="211"/>
      <c r="AC300" s="211"/>
      <c r="AD300" s="211"/>
      <c r="AE300" s="211"/>
      <c r="AF300" s="211"/>
      <c r="AG300" s="211" t="s">
        <v>151</v>
      </c>
      <c r="AH300" s="211"/>
      <c r="AI300" s="211"/>
      <c r="AJ300" s="211"/>
      <c r="AK300" s="211"/>
      <c r="AL300" s="211"/>
      <c r="AM300" s="211"/>
      <c r="AN300" s="211"/>
      <c r="AO300" s="211"/>
      <c r="AP300" s="211"/>
      <c r="AQ300" s="211"/>
      <c r="AR300" s="211"/>
      <c r="AS300" s="211"/>
      <c r="AT300" s="211"/>
      <c r="AU300" s="211"/>
      <c r="AV300" s="211"/>
      <c r="AW300" s="211"/>
      <c r="AX300" s="211"/>
      <c r="AY300" s="211"/>
      <c r="AZ300" s="211"/>
      <c r="BA300" s="211"/>
      <c r="BB300" s="211"/>
      <c r="BC300" s="211"/>
      <c r="BD300" s="211"/>
      <c r="BE300" s="211"/>
      <c r="BF300" s="211"/>
      <c r="BG300" s="211"/>
      <c r="BH300" s="211"/>
    </row>
    <row r="301" spans="1:60" outlineLevel="1" x14ac:dyDescent="0.2">
      <c r="A301" s="233">
        <v>29</v>
      </c>
      <c r="B301" s="234" t="s">
        <v>312</v>
      </c>
      <c r="C301" s="247" t="s">
        <v>313</v>
      </c>
      <c r="D301" s="235" t="s">
        <v>285</v>
      </c>
      <c r="E301" s="236">
        <v>604.01233000000002</v>
      </c>
      <c r="F301" s="237">
        <v>300</v>
      </c>
      <c r="G301" s="238">
        <f>ROUND(E301*F301,2)</f>
        <v>181203.7</v>
      </c>
      <c r="H301" s="237">
        <v>0</v>
      </c>
      <c r="I301" s="238">
        <f>ROUND(E301*H301,2)</f>
        <v>0</v>
      </c>
      <c r="J301" s="237">
        <v>300</v>
      </c>
      <c r="K301" s="238">
        <f>ROUND(E301*J301,2)</f>
        <v>181203.7</v>
      </c>
      <c r="L301" s="238">
        <v>21</v>
      </c>
      <c r="M301" s="238">
        <f>G301*(1+L301/100)</f>
        <v>219256.47700000001</v>
      </c>
      <c r="N301" s="238">
        <v>0</v>
      </c>
      <c r="O301" s="238">
        <f>ROUND(E301*N301,2)</f>
        <v>0</v>
      </c>
      <c r="P301" s="238">
        <v>0</v>
      </c>
      <c r="Q301" s="238">
        <f>ROUND(E301*P301,2)</f>
        <v>0</v>
      </c>
      <c r="R301" s="238" t="s">
        <v>246</v>
      </c>
      <c r="S301" s="238" t="s">
        <v>143</v>
      </c>
      <c r="T301" s="239" t="s">
        <v>225</v>
      </c>
      <c r="U301" s="220">
        <v>0</v>
      </c>
      <c r="V301" s="220">
        <f>ROUND(E301*U301,2)</f>
        <v>0</v>
      </c>
      <c r="W301" s="220"/>
      <c r="X301" s="220" t="s">
        <v>300</v>
      </c>
      <c r="Y301" s="211"/>
      <c r="Z301" s="211"/>
      <c r="AA301" s="211"/>
      <c r="AB301" s="211"/>
      <c r="AC301" s="211"/>
      <c r="AD301" s="211"/>
      <c r="AE301" s="211"/>
      <c r="AF301" s="211"/>
      <c r="AG301" s="211" t="s">
        <v>301</v>
      </c>
      <c r="AH301" s="211"/>
      <c r="AI301" s="211"/>
      <c r="AJ301" s="211"/>
      <c r="AK301" s="211"/>
      <c r="AL301" s="211"/>
      <c r="AM301" s="211"/>
      <c r="AN301" s="211"/>
      <c r="AO301" s="211"/>
      <c r="AP301" s="211"/>
      <c r="AQ301" s="211"/>
      <c r="AR301" s="211"/>
      <c r="AS301" s="211"/>
      <c r="AT301" s="211"/>
      <c r="AU301" s="211"/>
      <c r="AV301" s="211"/>
      <c r="AW301" s="211"/>
      <c r="AX301" s="211"/>
      <c r="AY301" s="211"/>
      <c r="AZ301" s="211"/>
      <c r="BA301" s="211"/>
      <c r="BB301" s="211"/>
      <c r="BC301" s="211"/>
      <c r="BD301" s="211"/>
      <c r="BE301" s="211"/>
      <c r="BF301" s="211"/>
      <c r="BG301" s="211"/>
      <c r="BH301" s="211"/>
    </row>
    <row r="302" spans="1:60" ht="22.5" outlineLevel="1" x14ac:dyDescent="0.2">
      <c r="A302" s="218"/>
      <c r="B302" s="219"/>
      <c r="C302" s="251" t="s">
        <v>314</v>
      </c>
      <c r="D302" s="243"/>
      <c r="E302" s="243"/>
      <c r="F302" s="243"/>
      <c r="G302" s="243"/>
      <c r="H302" s="220"/>
      <c r="I302" s="220"/>
      <c r="J302" s="220"/>
      <c r="K302" s="220"/>
      <c r="L302" s="220"/>
      <c r="M302" s="220"/>
      <c r="N302" s="220"/>
      <c r="O302" s="220"/>
      <c r="P302" s="220"/>
      <c r="Q302" s="220"/>
      <c r="R302" s="220"/>
      <c r="S302" s="220"/>
      <c r="T302" s="220"/>
      <c r="U302" s="220"/>
      <c r="V302" s="220"/>
      <c r="W302" s="220"/>
      <c r="X302" s="220"/>
      <c r="Y302" s="211"/>
      <c r="Z302" s="211"/>
      <c r="AA302" s="211"/>
      <c r="AB302" s="211"/>
      <c r="AC302" s="211"/>
      <c r="AD302" s="211"/>
      <c r="AE302" s="211"/>
      <c r="AF302" s="211"/>
      <c r="AG302" s="211" t="s">
        <v>148</v>
      </c>
      <c r="AH302" s="211"/>
      <c r="AI302" s="211"/>
      <c r="AJ302" s="211"/>
      <c r="AK302" s="211"/>
      <c r="AL302" s="211"/>
      <c r="AM302" s="211"/>
      <c r="AN302" s="211"/>
      <c r="AO302" s="211"/>
      <c r="AP302" s="211"/>
      <c r="AQ302" s="211"/>
      <c r="AR302" s="211"/>
      <c r="AS302" s="211"/>
      <c r="AT302" s="211"/>
      <c r="AU302" s="211"/>
      <c r="AV302" s="211"/>
      <c r="AW302" s="211"/>
      <c r="AX302" s="211"/>
      <c r="AY302" s="211"/>
      <c r="AZ302" s="211"/>
      <c r="BA302" s="240" t="str">
        <f>C302</f>
        <v>Při likvidaci odpadů je třeba vycházet ze stanoviska MÚ Moravský Krumlov (č.j.  MUMK 23268/2019 ) a likvidaci odpadů kalkulovat dle požadavků tohoto stanoviska.</v>
      </c>
      <c r="BB302" s="211"/>
      <c r="BC302" s="211"/>
      <c r="BD302" s="211"/>
      <c r="BE302" s="211"/>
      <c r="BF302" s="211"/>
      <c r="BG302" s="211"/>
      <c r="BH302" s="211"/>
    </row>
    <row r="303" spans="1:60" outlineLevel="1" x14ac:dyDescent="0.2">
      <c r="A303" s="218"/>
      <c r="B303" s="219"/>
      <c r="C303" s="252" t="s">
        <v>303</v>
      </c>
      <c r="D303" s="224"/>
      <c r="E303" s="225"/>
      <c r="F303" s="220"/>
      <c r="G303" s="220"/>
      <c r="H303" s="220"/>
      <c r="I303" s="220"/>
      <c r="J303" s="220"/>
      <c r="K303" s="220"/>
      <c r="L303" s="220"/>
      <c r="M303" s="220"/>
      <c r="N303" s="220"/>
      <c r="O303" s="220"/>
      <c r="P303" s="220"/>
      <c r="Q303" s="220"/>
      <c r="R303" s="220"/>
      <c r="S303" s="220"/>
      <c r="T303" s="220"/>
      <c r="U303" s="220"/>
      <c r="V303" s="220"/>
      <c r="W303" s="220"/>
      <c r="X303" s="220"/>
      <c r="Y303" s="211"/>
      <c r="Z303" s="211"/>
      <c r="AA303" s="211"/>
      <c r="AB303" s="211"/>
      <c r="AC303" s="211"/>
      <c r="AD303" s="211"/>
      <c r="AE303" s="211"/>
      <c r="AF303" s="211"/>
      <c r="AG303" s="211" t="s">
        <v>176</v>
      </c>
      <c r="AH303" s="211">
        <v>0</v>
      </c>
      <c r="AI303" s="211"/>
      <c r="AJ303" s="211"/>
      <c r="AK303" s="211"/>
      <c r="AL303" s="211"/>
      <c r="AM303" s="211"/>
      <c r="AN303" s="211"/>
      <c r="AO303" s="211"/>
      <c r="AP303" s="211"/>
      <c r="AQ303" s="211"/>
      <c r="AR303" s="211"/>
      <c r="AS303" s="211"/>
      <c r="AT303" s="211"/>
      <c r="AU303" s="211"/>
      <c r="AV303" s="211"/>
      <c r="AW303" s="211"/>
      <c r="AX303" s="211"/>
      <c r="AY303" s="211"/>
      <c r="AZ303" s="211"/>
      <c r="BA303" s="211"/>
      <c r="BB303" s="211"/>
      <c r="BC303" s="211"/>
      <c r="BD303" s="211"/>
      <c r="BE303" s="211"/>
      <c r="BF303" s="211"/>
      <c r="BG303" s="211"/>
      <c r="BH303" s="211"/>
    </row>
    <row r="304" spans="1:60" outlineLevel="1" x14ac:dyDescent="0.2">
      <c r="A304" s="218"/>
      <c r="B304" s="219"/>
      <c r="C304" s="252" t="s">
        <v>509</v>
      </c>
      <c r="D304" s="224"/>
      <c r="E304" s="225"/>
      <c r="F304" s="220"/>
      <c r="G304" s="220"/>
      <c r="H304" s="220"/>
      <c r="I304" s="220"/>
      <c r="J304" s="220"/>
      <c r="K304" s="220"/>
      <c r="L304" s="220"/>
      <c r="M304" s="220"/>
      <c r="N304" s="220"/>
      <c r="O304" s="220"/>
      <c r="P304" s="220"/>
      <c r="Q304" s="220"/>
      <c r="R304" s="220"/>
      <c r="S304" s="220"/>
      <c r="T304" s="220"/>
      <c r="U304" s="220"/>
      <c r="V304" s="220"/>
      <c r="W304" s="220"/>
      <c r="X304" s="220"/>
      <c r="Y304" s="211"/>
      <c r="Z304" s="211"/>
      <c r="AA304" s="211"/>
      <c r="AB304" s="211"/>
      <c r="AC304" s="211"/>
      <c r="AD304" s="211"/>
      <c r="AE304" s="211"/>
      <c r="AF304" s="211"/>
      <c r="AG304" s="211" t="s">
        <v>176</v>
      </c>
      <c r="AH304" s="211">
        <v>0</v>
      </c>
      <c r="AI304" s="211"/>
      <c r="AJ304" s="211"/>
      <c r="AK304" s="211"/>
      <c r="AL304" s="211"/>
      <c r="AM304" s="211"/>
      <c r="AN304" s="211"/>
      <c r="AO304" s="211"/>
      <c r="AP304" s="211"/>
      <c r="AQ304" s="211"/>
      <c r="AR304" s="211"/>
      <c r="AS304" s="211"/>
      <c r="AT304" s="211"/>
      <c r="AU304" s="211"/>
      <c r="AV304" s="211"/>
      <c r="AW304" s="211"/>
      <c r="AX304" s="211"/>
      <c r="AY304" s="211"/>
      <c r="AZ304" s="211"/>
      <c r="BA304" s="211"/>
      <c r="BB304" s="211"/>
      <c r="BC304" s="211"/>
      <c r="BD304" s="211"/>
      <c r="BE304" s="211"/>
      <c r="BF304" s="211"/>
      <c r="BG304" s="211"/>
      <c r="BH304" s="211"/>
    </row>
    <row r="305" spans="1:60" outlineLevel="1" x14ac:dyDescent="0.2">
      <c r="A305" s="218"/>
      <c r="B305" s="219"/>
      <c r="C305" s="252" t="s">
        <v>510</v>
      </c>
      <c r="D305" s="224"/>
      <c r="E305" s="225">
        <v>604.01233000000002</v>
      </c>
      <c r="F305" s="220"/>
      <c r="G305" s="220"/>
      <c r="H305" s="220"/>
      <c r="I305" s="220"/>
      <c r="J305" s="220"/>
      <c r="K305" s="220"/>
      <c r="L305" s="220"/>
      <c r="M305" s="220"/>
      <c r="N305" s="220"/>
      <c r="O305" s="220"/>
      <c r="P305" s="220"/>
      <c r="Q305" s="220"/>
      <c r="R305" s="220"/>
      <c r="S305" s="220"/>
      <c r="T305" s="220"/>
      <c r="U305" s="220"/>
      <c r="V305" s="220"/>
      <c r="W305" s="220"/>
      <c r="X305" s="220"/>
      <c r="Y305" s="211"/>
      <c r="Z305" s="211"/>
      <c r="AA305" s="211"/>
      <c r="AB305" s="211"/>
      <c r="AC305" s="211"/>
      <c r="AD305" s="211"/>
      <c r="AE305" s="211"/>
      <c r="AF305" s="211"/>
      <c r="AG305" s="211" t="s">
        <v>176</v>
      </c>
      <c r="AH305" s="211">
        <v>0</v>
      </c>
      <c r="AI305" s="211"/>
      <c r="AJ305" s="211"/>
      <c r="AK305" s="211"/>
      <c r="AL305" s="211"/>
      <c r="AM305" s="211"/>
      <c r="AN305" s="211"/>
      <c r="AO305" s="211"/>
      <c r="AP305" s="211"/>
      <c r="AQ305" s="211"/>
      <c r="AR305" s="211"/>
      <c r="AS305" s="211"/>
      <c r="AT305" s="211"/>
      <c r="AU305" s="211"/>
      <c r="AV305" s="211"/>
      <c r="AW305" s="211"/>
      <c r="AX305" s="211"/>
      <c r="AY305" s="211"/>
      <c r="AZ305" s="211"/>
      <c r="BA305" s="211"/>
      <c r="BB305" s="211"/>
      <c r="BC305" s="211"/>
      <c r="BD305" s="211"/>
      <c r="BE305" s="211"/>
      <c r="BF305" s="211"/>
      <c r="BG305" s="211"/>
      <c r="BH305" s="211"/>
    </row>
    <row r="306" spans="1:60" outlineLevel="1" x14ac:dyDescent="0.2">
      <c r="A306" s="218"/>
      <c r="B306" s="219"/>
      <c r="C306" s="250"/>
      <c r="D306" s="242"/>
      <c r="E306" s="242"/>
      <c r="F306" s="242"/>
      <c r="G306" s="242"/>
      <c r="H306" s="220"/>
      <c r="I306" s="220"/>
      <c r="J306" s="220"/>
      <c r="K306" s="220"/>
      <c r="L306" s="220"/>
      <c r="M306" s="220"/>
      <c r="N306" s="220"/>
      <c r="O306" s="220"/>
      <c r="P306" s="220"/>
      <c r="Q306" s="220"/>
      <c r="R306" s="220"/>
      <c r="S306" s="220"/>
      <c r="T306" s="220"/>
      <c r="U306" s="220"/>
      <c r="V306" s="220"/>
      <c r="W306" s="220"/>
      <c r="X306" s="220"/>
      <c r="Y306" s="211"/>
      <c r="Z306" s="211"/>
      <c r="AA306" s="211"/>
      <c r="AB306" s="211"/>
      <c r="AC306" s="211"/>
      <c r="AD306" s="211"/>
      <c r="AE306" s="211"/>
      <c r="AF306" s="211"/>
      <c r="AG306" s="211" t="s">
        <v>151</v>
      </c>
      <c r="AH306" s="211"/>
      <c r="AI306" s="211"/>
      <c r="AJ306" s="211"/>
      <c r="AK306" s="211"/>
      <c r="AL306" s="211"/>
      <c r="AM306" s="211"/>
      <c r="AN306" s="211"/>
      <c r="AO306" s="211"/>
      <c r="AP306" s="211"/>
      <c r="AQ306" s="211"/>
      <c r="AR306" s="211"/>
      <c r="AS306" s="211"/>
      <c r="AT306" s="211"/>
      <c r="AU306" s="211"/>
      <c r="AV306" s="211"/>
      <c r="AW306" s="211"/>
      <c r="AX306" s="211"/>
      <c r="AY306" s="211"/>
      <c r="AZ306" s="211"/>
      <c r="BA306" s="211"/>
      <c r="BB306" s="211"/>
      <c r="BC306" s="211"/>
      <c r="BD306" s="211"/>
      <c r="BE306" s="211"/>
      <c r="BF306" s="211"/>
      <c r="BG306" s="211"/>
      <c r="BH306" s="211"/>
    </row>
    <row r="307" spans="1:60" x14ac:dyDescent="0.2">
      <c r="A307" s="3"/>
      <c r="B307" s="4"/>
      <c r="C307" s="254"/>
      <c r="D307" s="6"/>
      <c r="E307" s="3"/>
      <c r="F307" s="3"/>
      <c r="G307" s="3"/>
      <c r="H307" s="3"/>
      <c r="I307" s="3"/>
      <c r="J307" s="3"/>
      <c r="K307" s="3"/>
      <c r="L307" s="3"/>
      <c r="M307" s="3"/>
      <c r="N307" s="3"/>
      <c r="O307" s="3"/>
      <c r="P307" s="3"/>
      <c r="Q307" s="3"/>
      <c r="R307" s="3"/>
      <c r="S307" s="3"/>
      <c r="T307" s="3"/>
      <c r="U307" s="3"/>
      <c r="V307" s="3"/>
      <c r="W307" s="3"/>
      <c r="X307" s="3"/>
      <c r="AE307">
        <v>15</v>
      </c>
      <c r="AF307">
        <v>21</v>
      </c>
      <c r="AG307" t="s">
        <v>125</v>
      </c>
    </row>
    <row r="308" spans="1:60" x14ac:dyDescent="0.2">
      <c r="A308" s="214"/>
      <c r="B308" s="215" t="s">
        <v>29</v>
      </c>
      <c r="C308" s="255"/>
      <c r="D308" s="216"/>
      <c r="E308" s="217"/>
      <c r="F308" s="217"/>
      <c r="G308" s="245">
        <f>G8+G28+G98+G104+G109+G276+G283</f>
        <v>1293191.7200000002</v>
      </c>
      <c r="H308" s="3"/>
      <c r="I308" s="3"/>
      <c r="J308" s="3"/>
      <c r="K308" s="3"/>
      <c r="L308" s="3"/>
      <c r="M308" s="3"/>
      <c r="N308" s="3"/>
      <c r="O308" s="3"/>
      <c r="P308" s="3"/>
      <c r="Q308" s="3"/>
      <c r="R308" s="3"/>
      <c r="S308" s="3"/>
      <c r="T308" s="3"/>
      <c r="U308" s="3"/>
      <c r="V308" s="3"/>
      <c r="W308" s="3"/>
      <c r="X308" s="3"/>
      <c r="AE308">
        <f>SUMIF(L7:L306,AE307,G7:G306)</f>
        <v>0</v>
      </c>
      <c r="AF308">
        <f>SUMIF(L7:L306,AF307,G7:G306)</f>
        <v>1293191.72</v>
      </c>
      <c r="AG308" t="s">
        <v>198</v>
      </c>
    </row>
    <row r="309" spans="1:60" x14ac:dyDescent="0.2">
      <c r="A309" s="257" t="s">
        <v>315</v>
      </c>
      <c r="B309" s="257"/>
      <c r="C309" s="254"/>
      <c r="D309" s="6"/>
      <c r="E309" s="3"/>
      <c r="F309" s="3"/>
      <c r="G309" s="3"/>
      <c r="H309" s="3"/>
      <c r="I309" s="3"/>
      <c r="J309" s="3"/>
      <c r="K309" s="3"/>
      <c r="L309" s="3"/>
      <c r="M309" s="3"/>
      <c r="N309" s="3"/>
      <c r="O309" s="3"/>
      <c r="P309" s="3"/>
      <c r="Q309" s="3"/>
      <c r="R309" s="3"/>
      <c r="S309" s="3"/>
      <c r="T309" s="3"/>
      <c r="U309" s="3"/>
      <c r="V309" s="3"/>
      <c r="W309" s="3"/>
      <c r="X309" s="3"/>
    </row>
    <row r="310" spans="1:60" x14ac:dyDescent="0.2">
      <c r="A310" s="3"/>
      <c r="B310" s="4" t="s">
        <v>316</v>
      </c>
      <c r="C310" s="254" t="s">
        <v>97</v>
      </c>
      <c r="D310" s="6"/>
      <c r="E310" s="3"/>
      <c r="F310" s="3"/>
      <c r="G310" s="3"/>
      <c r="H310" s="3"/>
      <c r="I310" s="3"/>
      <c r="J310" s="3"/>
      <c r="K310" s="3"/>
      <c r="L310" s="3"/>
      <c r="M310" s="3"/>
      <c r="N310" s="3"/>
      <c r="O310" s="3"/>
      <c r="P310" s="3"/>
      <c r="Q310" s="3"/>
      <c r="R310" s="3"/>
      <c r="S310" s="3"/>
      <c r="T310" s="3"/>
      <c r="U310" s="3"/>
      <c r="V310" s="3"/>
      <c r="W310" s="3"/>
      <c r="X310" s="3"/>
      <c r="AG310" t="s">
        <v>317</v>
      </c>
    </row>
    <row r="311" spans="1:60" x14ac:dyDescent="0.2">
      <c r="A311" s="3"/>
      <c r="B311" s="4" t="s">
        <v>318</v>
      </c>
      <c r="C311" s="254" t="s">
        <v>147</v>
      </c>
      <c r="D311" s="6"/>
      <c r="E311" s="3"/>
      <c r="F311" s="3"/>
      <c r="G311" s="3"/>
      <c r="H311" s="3"/>
      <c r="I311" s="3"/>
      <c r="J311" s="3"/>
      <c r="K311" s="3"/>
      <c r="L311" s="3"/>
      <c r="M311" s="3"/>
      <c r="N311" s="3"/>
      <c r="O311" s="3"/>
      <c r="P311" s="3"/>
      <c r="Q311" s="3"/>
      <c r="R311" s="3"/>
      <c r="S311" s="3"/>
      <c r="T311" s="3"/>
      <c r="U311" s="3"/>
      <c r="V311" s="3"/>
      <c r="W311" s="3"/>
      <c r="X311" s="3"/>
      <c r="AG311" t="s">
        <v>319</v>
      </c>
    </row>
    <row r="312" spans="1:60" x14ac:dyDescent="0.2">
      <c r="A312" s="3"/>
      <c r="B312" s="4"/>
      <c r="C312" s="254" t="s">
        <v>320</v>
      </c>
      <c r="D312" s="6"/>
      <c r="E312" s="3"/>
      <c r="F312" s="3"/>
      <c r="G312" s="3"/>
      <c r="H312" s="3"/>
      <c r="I312" s="3"/>
      <c r="J312" s="3"/>
      <c r="K312" s="3"/>
      <c r="L312" s="3"/>
      <c r="M312" s="3"/>
      <c r="N312" s="3"/>
      <c r="O312" s="3"/>
      <c r="P312" s="3"/>
      <c r="Q312" s="3"/>
      <c r="R312" s="3"/>
      <c r="S312" s="3"/>
      <c r="T312" s="3"/>
      <c r="U312" s="3"/>
      <c r="V312" s="3"/>
      <c r="W312" s="3"/>
      <c r="X312" s="3"/>
      <c r="AG312" t="s">
        <v>321</v>
      </c>
    </row>
    <row r="313" spans="1:60" x14ac:dyDescent="0.2">
      <c r="A313" s="3"/>
      <c r="B313" s="4"/>
      <c r="C313" s="254"/>
      <c r="D313" s="6"/>
      <c r="E313" s="3"/>
      <c r="F313" s="3"/>
      <c r="G313" s="3"/>
      <c r="H313" s="3"/>
      <c r="I313" s="3"/>
      <c r="J313" s="3"/>
      <c r="K313" s="3"/>
      <c r="L313" s="3"/>
      <c r="M313" s="3"/>
      <c r="N313" s="3"/>
      <c r="O313" s="3"/>
      <c r="P313" s="3"/>
      <c r="Q313" s="3"/>
      <c r="R313" s="3"/>
      <c r="S313" s="3"/>
      <c r="T313" s="3"/>
      <c r="U313" s="3"/>
      <c r="V313" s="3"/>
      <c r="W313" s="3"/>
      <c r="X313" s="3"/>
    </row>
    <row r="314" spans="1:60" x14ac:dyDescent="0.2">
      <c r="C314" s="256"/>
      <c r="D314" s="10"/>
      <c r="AG314" t="s">
        <v>199</v>
      </c>
    </row>
    <row r="315" spans="1:60" x14ac:dyDescent="0.2">
      <c r="D315" s="10"/>
    </row>
    <row r="316" spans="1:60" x14ac:dyDescent="0.2">
      <c r="D316" s="10"/>
    </row>
    <row r="317" spans="1:60" x14ac:dyDescent="0.2">
      <c r="D317" s="10"/>
    </row>
    <row r="318" spans="1:60" x14ac:dyDescent="0.2">
      <c r="D318" s="10"/>
    </row>
    <row r="319" spans="1:60" x14ac:dyDescent="0.2">
      <c r="D319" s="10"/>
    </row>
    <row r="320" spans="1:60"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9FA1" sheet="1"/>
  <mergeCells count="51">
    <mergeCell ref="C294:G294"/>
    <mergeCell ref="C296:G296"/>
    <mergeCell ref="C300:G300"/>
    <mergeCell ref="C302:G302"/>
    <mergeCell ref="C306:G306"/>
    <mergeCell ref="C273:G273"/>
    <mergeCell ref="C275:G275"/>
    <mergeCell ref="C278:G278"/>
    <mergeCell ref="C282:G282"/>
    <mergeCell ref="C285:G285"/>
    <mergeCell ref="C289:G289"/>
    <mergeCell ref="C234:G234"/>
    <mergeCell ref="C236:G236"/>
    <mergeCell ref="C240:G240"/>
    <mergeCell ref="C242:G242"/>
    <mergeCell ref="C246:G246"/>
    <mergeCell ref="C269:G269"/>
    <mergeCell ref="C175:G175"/>
    <mergeCell ref="C197:G197"/>
    <mergeCell ref="C219:G219"/>
    <mergeCell ref="C221:G221"/>
    <mergeCell ref="C224:G224"/>
    <mergeCell ref="C226:G226"/>
    <mergeCell ref="C92:G92"/>
    <mergeCell ref="C97:G97"/>
    <mergeCell ref="C103:G103"/>
    <mergeCell ref="C108:G108"/>
    <mergeCell ref="C131:G131"/>
    <mergeCell ref="C153:G153"/>
    <mergeCell ref="C72:G72"/>
    <mergeCell ref="C74:G74"/>
    <mergeCell ref="C75:G75"/>
    <mergeCell ref="C82:G82"/>
    <mergeCell ref="C84:G84"/>
    <mergeCell ref="C90:G90"/>
    <mergeCell ref="C47:G47"/>
    <mergeCell ref="C52:G52"/>
    <mergeCell ref="C54:G54"/>
    <mergeCell ref="C59:G59"/>
    <mergeCell ref="C61:G61"/>
    <mergeCell ref="C66:G66"/>
    <mergeCell ref="A1:G1"/>
    <mergeCell ref="C2:G2"/>
    <mergeCell ref="C3:G3"/>
    <mergeCell ref="C4:G4"/>
    <mergeCell ref="A309:B309"/>
    <mergeCell ref="C27:G27"/>
    <mergeCell ref="C30:G30"/>
    <mergeCell ref="C37:G37"/>
    <mergeCell ref="C39:G39"/>
    <mergeCell ref="C45:G45"/>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68</v>
      </c>
      <c r="C3" s="200" t="s">
        <v>69</v>
      </c>
      <c r="D3" s="198"/>
      <c r="E3" s="198"/>
      <c r="F3" s="198"/>
      <c r="G3" s="199"/>
      <c r="AC3" s="176" t="s">
        <v>113</v>
      </c>
      <c r="AG3" t="s">
        <v>115</v>
      </c>
    </row>
    <row r="4" spans="1:60" ht="24.95" customHeight="1" x14ac:dyDescent="0.2">
      <c r="A4" s="201" t="s">
        <v>9</v>
      </c>
      <c r="B4" s="202" t="s">
        <v>68</v>
      </c>
      <c r="C4" s="203" t="s">
        <v>70</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v>0</v>
      </c>
      <c r="G9" s="238">
        <f>ROUND(E9*F9,2)</f>
        <v>0</v>
      </c>
      <c r="H9" s="237">
        <v>0</v>
      </c>
      <c r="I9" s="238">
        <f>ROUND(E9*H9,2)</f>
        <v>0</v>
      </c>
      <c r="J9" s="237">
        <v>0</v>
      </c>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78</v>
      </c>
      <c r="C28" s="246" t="s">
        <v>79</v>
      </c>
      <c r="D28" s="229"/>
      <c r="E28" s="230"/>
      <c r="F28" s="231"/>
      <c r="G28" s="231">
        <f>SUMIF(AG29:AG43,"&lt;&gt;NOR",G29:G43)</f>
        <v>73420</v>
      </c>
      <c r="H28" s="231"/>
      <c r="I28" s="231">
        <f>SUM(I29:I43)</f>
        <v>0</v>
      </c>
      <c r="J28" s="231"/>
      <c r="K28" s="231">
        <f>SUM(K29:K43)</f>
        <v>73420</v>
      </c>
      <c r="L28" s="231"/>
      <c r="M28" s="231">
        <f>SUM(M29:M43)</f>
        <v>88838.2</v>
      </c>
      <c r="N28" s="231"/>
      <c r="O28" s="231">
        <f>SUM(O29:O43)</f>
        <v>0</v>
      </c>
      <c r="P28" s="231"/>
      <c r="Q28" s="231">
        <f>SUM(Q29:Q43)</f>
        <v>0</v>
      </c>
      <c r="R28" s="231"/>
      <c r="S28" s="231"/>
      <c r="T28" s="232"/>
      <c r="U28" s="226"/>
      <c r="V28" s="226">
        <f>SUM(V29:V43)</f>
        <v>0</v>
      </c>
      <c r="W28" s="226"/>
      <c r="X28" s="226"/>
      <c r="AG28" t="s">
        <v>139</v>
      </c>
    </row>
    <row r="29" spans="1:60" ht="22.5" outlineLevel="1" x14ac:dyDescent="0.2">
      <c r="A29" s="233">
        <v>2</v>
      </c>
      <c r="B29" s="234" t="s">
        <v>512</v>
      </c>
      <c r="C29" s="247" t="s">
        <v>513</v>
      </c>
      <c r="D29" s="235" t="s">
        <v>142</v>
      </c>
      <c r="E29" s="236">
        <v>50</v>
      </c>
      <c r="F29" s="237">
        <v>700</v>
      </c>
      <c r="G29" s="238">
        <f>ROUND(E29*F29,2)</f>
        <v>35000</v>
      </c>
      <c r="H29" s="237">
        <v>0</v>
      </c>
      <c r="I29" s="238">
        <f>ROUND(E29*H29,2)</f>
        <v>0</v>
      </c>
      <c r="J29" s="237">
        <v>700</v>
      </c>
      <c r="K29" s="238">
        <f>ROUND(E29*J29,2)</f>
        <v>35000</v>
      </c>
      <c r="L29" s="238">
        <v>21</v>
      </c>
      <c r="M29" s="238">
        <f>G29*(1+L29/100)</f>
        <v>42350</v>
      </c>
      <c r="N29" s="238">
        <v>0</v>
      </c>
      <c r="O29" s="238">
        <f>ROUND(E29*N29,2)</f>
        <v>0</v>
      </c>
      <c r="P29" s="238">
        <v>0</v>
      </c>
      <c r="Q29" s="238">
        <f>ROUND(E29*P29,2)</f>
        <v>0</v>
      </c>
      <c r="R29" s="238"/>
      <c r="S29" s="238" t="s">
        <v>154</v>
      </c>
      <c r="T29" s="239" t="s">
        <v>144</v>
      </c>
      <c r="U29" s="220">
        <v>0</v>
      </c>
      <c r="V29" s="220">
        <f>ROUND(E29*U29,2)</f>
        <v>0</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ht="56.25" outlineLevel="1" x14ac:dyDescent="0.2">
      <c r="A30" s="218"/>
      <c r="B30" s="219"/>
      <c r="C30" s="251" t="s">
        <v>528</v>
      </c>
      <c r="D30" s="243"/>
      <c r="E30" s="243"/>
      <c r="F30" s="243"/>
      <c r="G30" s="243"/>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148</v>
      </c>
      <c r="AH30" s="211"/>
      <c r="AI30" s="211"/>
      <c r="AJ30" s="211"/>
      <c r="AK30" s="211"/>
      <c r="AL30" s="211"/>
      <c r="AM30" s="211"/>
      <c r="AN30" s="211"/>
      <c r="AO30" s="211"/>
      <c r="AP30" s="211"/>
      <c r="AQ30" s="211"/>
      <c r="AR30" s="211"/>
      <c r="AS30" s="211"/>
      <c r="AT30" s="211"/>
      <c r="AU30" s="211"/>
      <c r="AV30" s="211"/>
      <c r="AW30" s="211"/>
      <c r="AX30" s="211"/>
      <c r="AY30" s="211"/>
      <c r="AZ30" s="211"/>
      <c r="BA30" s="240" t="str">
        <f>C30</f>
        <v>Před zahájením bouracích prací bude proveden a dokumentován stav komína, včetně průzkumu stavu jeho hlavice. Předpokládá se přistavení výškového zařízení, odejmutí čapího hnízda a průzkum stavebního stavu konstrukce pod hlavicí. Pokud bude hlavice natolik narušená, že bude hrozit pád části konstrukcí v průběhu projektovaných prací, bude zajištěna bezpečnost komína. Řešení bude stanoveno na základě tohoto průzkumu. Upozornění: čapí hnízdo je možné sejmut mimo období hnízdění ptáků tj. srpen-1/2 března. V období hnízdění čápů (1/2 března-srpen) je třeba žádat o povolení výjimky Krajský úřad.</v>
      </c>
      <c r="BB30" s="211"/>
      <c r="BC30" s="211"/>
      <c r="BD30" s="211"/>
      <c r="BE30" s="211"/>
      <c r="BF30" s="211"/>
      <c r="BG30" s="211"/>
      <c r="BH30" s="211"/>
    </row>
    <row r="31" spans="1:60" ht="22.5" outlineLevel="1" x14ac:dyDescent="0.2">
      <c r="A31" s="218"/>
      <c r="B31" s="219"/>
      <c r="C31" s="249" t="s">
        <v>514</v>
      </c>
      <c r="D31" s="241"/>
      <c r="E31" s="241"/>
      <c r="F31" s="241"/>
      <c r="G31" s="241"/>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148</v>
      </c>
      <c r="AH31" s="211"/>
      <c r="AI31" s="211"/>
      <c r="AJ31" s="211"/>
      <c r="AK31" s="211"/>
      <c r="AL31" s="211"/>
      <c r="AM31" s="211"/>
      <c r="AN31" s="211"/>
      <c r="AO31" s="211"/>
      <c r="AP31" s="211"/>
      <c r="AQ31" s="211"/>
      <c r="AR31" s="211"/>
      <c r="AS31" s="211"/>
      <c r="AT31" s="211"/>
      <c r="AU31" s="211"/>
      <c r="AV31" s="211"/>
      <c r="AW31" s="211"/>
      <c r="AX31" s="211"/>
      <c r="AY31" s="211"/>
      <c r="AZ31" s="211"/>
      <c r="BA31" s="240" t="str">
        <f>C31</f>
        <v>Navržené řešení bude součástí samostatné projektové dokumentace , rovněž tak sanační opatření STATICKÝ POSUDEK	D.1.2.01 - kapitola 6 )</v>
      </c>
      <c r="BB31" s="211"/>
      <c r="BC31" s="211"/>
      <c r="BD31" s="211"/>
      <c r="BE31" s="211"/>
      <c r="BF31" s="211"/>
      <c r="BG31" s="211"/>
      <c r="BH31" s="211"/>
    </row>
    <row r="32" spans="1:60" outlineLevel="1" x14ac:dyDescent="0.2">
      <c r="A32" s="218"/>
      <c r="B32" s="219"/>
      <c r="C32" s="252" t="s">
        <v>515</v>
      </c>
      <c r="D32" s="224"/>
      <c r="E32" s="225">
        <v>50</v>
      </c>
      <c r="F32" s="220"/>
      <c r="G32" s="220"/>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176</v>
      </c>
      <c r="AH32" s="211">
        <v>0</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50"/>
      <c r="D33" s="242"/>
      <c r="E33" s="242"/>
      <c r="F33" s="242"/>
      <c r="G33" s="242"/>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151</v>
      </c>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outlineLevel="1" x14ac:dyDescent="0.2">
      <c r="A34" s="233">
        <v>3</v>
      </c>
      <c r="B34" s="234" t="s">
        <v>516</v>
      </c>
      <c r="C34" s="247" t="s">
        <v>517</v>
      </c>
      <c r="D34" s="235" t="s">
        <v>142</v>
      </c>
      <c r="E34" s="236">
        <v>50</v>
      </c>
      <c r="F34" s="237">
        <v>400</v>
      </c>
      <c r="G34" s="238">
        <f>ROUND(E34*F34,2)</f>
        <v>20000</v>
      </c>
      <c r="H34" s="237">
        <v>0</v>
      </c>
      <c r="I34" s="238">
        <f>ROUND(E34*H34,2)</f>
        <v>0</v>
      </c>
      <c r="J34" s="237">
        <v>400</v>
      </c>
      <c r="K34" s="238">
        <f>ROUND(E34*J34,2)</f>
        <v>20000</v>
      </c>
      <c r="L34" s="238">
        <v>21</v>
      </c>
      <c r="M34" s="238">
        <f>G34*(1+L34/100)</f>
        <v>24200</v>
      </c>
      <c r="N34" s="238">
        <v>0</v>
      </c>
      <c r="O34" s="238">
        <f>ROUND(E34*N34,2)</f>
        <v>0</v>
      </c>
      <c r="P34" s="238">
        <v>0</v>
      </c>
      <c r="Q34" s="238">
        <f>ROUND(E34*P34,2)</f>
        <v>0</v>
      </c>
      <c r="R34" s="238"/>
      <c r="S34" s="238" t="s">
        <v>154</v>
      </c>
      <c r="T34" s="239" t="s">
        <v>144</v>
      </c>
      <c r="U34" s="220">
        <v>0</v>
      </c>
      <c r="V34" s="220">
        <f>ROUND(E34*U34,2)</f>
        <v>0</v>
      </c>
      <c r="W34" s="220"/>
      <c r="X34" s="220" t="s">
        <v>202</v>
      </c>
      <c r="Y34" s="211"/>
      <c r="Z34" s="211"/>
      <c r="AA34" s="211"/>
      <c r="AB34" s="211"/>
      <c r="AC34" s="211"/>
      <c r="AD34" s="211"/>
      <c r="AE34" s="211"/>
      <c r="AF34" s="211"/>
      <c r="AG34" s="211" t="s">
        <v>203</v>
      </c>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ht="33.75" outlineLevel="1" x14ac:dyDescent="0.2">
      <c r="A35" s="218"/>
      <c r="B35" s="219"/>
      <c r="C35" s="251" t="s">
        <v>518</v>
      </c>
      <c r="D35" s="243"/>
      <c r="E35" s="243"/>
      <c r="F35" s="243"/>
      <c r="G35" s="243"/>
      <c r="H35" s="220"/>
      <c r="I35" s="220"/>
      <c r="J35" s="220"/>
      <c r="K35" s="220"/>
      <c r="L35" s="220"/>
      <c r="M35" s="220"/>
      <c r="N35" s="220"/>
      <c r="O35" s="220"/>
      <c r="P35" s="220"/>
      <c r="Q35" s="220"/>
      <c r="R35" s="220"/>
      <c r="S35" s="220"/>
      <c r="T35" s="220"/>
      <c r="U35" s="220"/>
      <c r="V35" s="220"/>
      <c r="W35" s="220"/>
      <c r="X35" s="220"/>
      <c r="Y35" s="211"/>
      <c r="Z35" s="211"/>
      <c r="AA35" s="211"/>
      <c r="AB35" s="211"/>
      <c r="AC35" s="211"/>
      <c r="AD35" s="211"/>
      <c r="AE35" s="211"/>
      <c r="AF35" s="211"/>
      <c r="AG35" s="211" t="s">
        <v>148</v>
      </c>
      <c r="AH35" s="211"/>
      <c r="AI35" s="211"/>
      <c r="AJ35" s="211"/>
      <c r="AK35" s="211"/>
      <c r="AL35" s="211"/>
      <c r="AM35" s="211"/>
      <c r="AN35" s="211"/>
      <c r="AO35" s="211"/>
      <c r="AP35" s="211"/>
      <c r="AQ35" s="211"/>
      <c r="AR35" s="211"/>
      <c r="AS35" s="211"/>
      <c r="AT35" s="211"/>
      <c r="AU35" s="211"/>
      <c r="AV35" s="211"/>
      <c r="AW35" s="211"/>
      <c r="AX35" s="211"/>
      <c r="AY35" s="211"/>
      <c r="AZ35" s="211"/>
      <c r="BA35" s="240" t="str">
        <f>C35</f>
        <v>V průběhu všech prací bude pravidelně (každý pracovní den či při každém úkonu v blízkosti komína /v okruhu 15m/ ) sledován stav komína, především paty a hlavice. V blízkosti tělesa i podnože (v rozsahu min. 6m) vyvarovat otřesů, rázů či jiné obdobné činnosti, která by mohla statiku komína narušit.</v>
      </c>
      <c r="BB35" s="211"/>
      <c r="BC35" s="211"/>
      <c r="BD35" s="211"/>
      <c r="BE35" s="211"/>
      <c r="BF35" s="211"/>
      <c r="BG35" s="211"/>
      <c r="BH35" s="211"/>
    </row>
    <row r="36" spans="1:60" outlineLevel="1" x14ac:dyDescent="0.2">
      <c r="A36" s="218"/>
      <c r="B36" s="219"/>
      <c r="C36" s="252" t="s">
        <v>515</v>
      </c>
      <c r="D36" s="224"/>
      <c r="E36" s="225">
        <v>50</v>
      </c>
      <c r="F36" s="220"/>
      <c r="G36" s="220"/>
      <c r="H36" s="220"/>
      <c r="I36" s="220"/>
      <c r="J36" s="220"/>
      <c r="K36" s="220"/>
      <c r="L36" s="220"/>
      <c r="M36" s="220"/>
      <c r="N36" s="220"/>
      <c r="O36" s="220"/>
      <c r="P36" s="220"/>
      <c r="Q36" s="220"/>
      <c r="R36" s="220"/>
      <c r="S36" s="220"/>
      <c r="T36" s="220"/>
      <c r="U36" s="220"/>
      <c r="V36" s="220"/>
      <c r="W36" s="220"/>
      <c r="X36" s="220"/>
      <c r="Y36" s="211"/>
      <c r="Z36" s="211"/>
      <c r="AA36" s="211"/>
      <c r="AB36" s="211"/>
      <c r="AC36" s="211"/>
      <c r="AD36" s="211"/>
      <c r="AE36" s="211"/>
      <c r="AF36" s="211"/>
      <c r="AG36" s="211" t="s">
        <v>176</v>
      </c>
      <c r="AH36" s="211">
        <v>0</v>
      </c>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0"/>
      <c r="D37" s="242"/>
      <c r="E37" s="242"/>
      <c r="F37" s="242"/>
      <c r="G37" s="242"/>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151</v>
      </c>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33">
        <v>4</v>
      </c>
      <c r="B38" s="234" t="s">
        <v>519</v>
      </c>
      <c r="C38" s="247" t="s">
        <v>520</v>
      </c>
      <c r="D38" s="235" t="s">
        <v>239</v>
      </c>
      <c r="E38" s="236">
        <v>1</v>
      </c>
      <c r="F38" s="237">
        <v>3500</v>
      </c>
      <c r="G38" s="238">
        <f>ROUND(E38*F38,2)</f>
        <v>3500</v>
      </c>
      <c r="H38" s="237">
        <v>0</v>
      </c>
      <c r="I38" s="238">
        <f>ROUND(E38*H38,2)</f>
        <v>0</v>
      </c>
      <c r="J38" s="237">
        <v>3500</v>
      </c>
      <c r="K38" s="238">
        <f>ROUND(E38*J38,2)</f>
        <v>3500</v>
      </c>
      <c r="L38" s="238">
        <v>21</v>
      </c>
      <c r="M38" s="238">
        <f>G38*(1+L38/100)</f>
        <v>4235</v>
      </c>
      <c r="N38" s="238">
        <v>0</v>
      </c>
      <c r="O38" s="238">
        <f>ROUND(E38*N38,2)</f>
        <v>0</v>
      </c>
      <c r="P38" s="238">
        <v>0</v>
      </c>
      <c r="Q38" s="238">
        <f>ROUND(E38*P38,2)</f>
        <v>0</v>
      </c>
      <c r="R38" s="238"/>
      <c r="S38" s="238" t="s">
        <v>154</v>
      </c>
      <c r="T38" s="239" t="s">
        <v>144</v>
      </c>
      <c r="U38" s="220">
        <v>0</v>
      </c>
      <c r="V38" s="220">
        <f>ROUND(E38*U38,2)</f>
        <v>0</v>
      </c>
      <c r="W38" s="220"/>
      <c r="X38" s="220" t="s">
        <v>202</v>
      </c>
      <c r="Y38" s="211"/>
      <c r="Z38" s="211"/>
      <c r="AA38" s="211"/>
      <c r="AB38" s="211"/>
      <c r="AC38" s="211"/>
      <c r="AD38" s="211"/>
      <c r="AE38" s="211"/>
      <c r="AF38" s="211"/>
      <c r="AG38" s="211" t="s">
        <v>203</v>
      </c>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18"/>
      <c r="B39" s="219"/>
      <c r="C39" s="252" t="s">
        <v>80</v>
      </c>
      <c r="D39" s="224"/>
      <c r="E39" s="225">
        <v>1</v>
      </c>
      <c r="F39" s="220"/>
      <c r="G39" s="220"/>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176</v>
      </c>
      <c r="AH39" s="211">
        <v>0</v>
      </c>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0"/>
      <c r="D40" s="242"/>
      <c r="E40" s="242"/>
      <c r="F40" s="242"/>
      <c r="G40" s="242"/>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151</v>
      </c>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outlineLevel="1" x14ac:dyDescent="0.2">
      <c r="A41" s="233">
        <v>5</v>
      </c>
      <c r="B41" s="234" t="s">
        <v>521</v>
      </c>
      <c r="C41" s="247" t="s">
        <v>522</v>
      </c>
      <c r="D41" s="235" t="s">
        <v>523</v>
      </c>
      <c r="E41" s="236">
        <v>40</v>
      </c>
      <c r="F41" s="237">
        <v>373</v>
      </c>
      <c r="G41" s="238">
        <f>ROUND(E41*F41,2)</f>
        <v>14920</v>
      </c>
      <c r="H41" s="237">
        <v>0</v>
      </c>
      <c r="I41" s="238">
        <f>ROUND(E41*H41,2)</f>
        <v>0</v>
      </c>
      <c r="J41" s="237">
        <v>373</v>
      </c>
      <c r="K41" s="238">
        <f>ROUND(E41*J41,2)</f>
        <v>14920</v>
      </c>
      <c r="L41" s="238">
        <v>21</v>
      </c>
      <c r="M41" s="238">
        <f>G41*(1+L41/100)</f>
        <v>18053.2</v>
      </c>
      <c r="N41" s="238">
        <v>0</v>
      </c>
      <c r="O41" s="238">
        <f>ROUND(E41*N41,2)</f>
        <v>0</v>
      </c>
      <c r="P41" s="238">
        <v>0</v>
      </c>
      <c r="Q41" s="238">
        <f>ROUND(E41*P41,2)</f>
        <v>0</v>
      </c>
      <c r="R41" s="238" t="s">
        <v>524</v>
      </c>
      <c r="S41" s="238" t="s">
        <v>143</v>
      </c>
      <c r="T41" s="239" t="s">
        <v>225</v>
      </c>
      <c r="U41" s="220">
        <v>0</v>
      </c>
      <c r="V41" s="220">
        <f>ROUND(E41*U41,2)</f>
        <v>0</v>
      </c>
      <c r="W41" s="220"/>
      <c r="X41" s="220" t="s">
        <v>525</v>
      </c>
      <c r="Y41" s="211"/>
      <c r="Z41" s="211"/>
      <c r="AA41" s="211"/>
      <c r="AB41" s="211"/>
      <c r="AC41" s="211"/>
      <c r="AD41" s="211"/>
      <c r="AE41" s="211"/>
      <c r="AF41" s="211"/>
      <c r="AG41" s="211" t="s">
        <v>526</v>
      </c>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527</v>
      </c>
      <c r="D42" s="224"/>
      <c r="E42" s="225">
        <v>40</v>
      </c>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0"/>
      <c r="D43" s="242"/>
      <c r="E43" s="242"/>
      <c r="F43" s="242"/>
      <c r="G43" s="242"/>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151</v>
      </c>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x14ac:dyDescent="0.2">
      <c r="A44" s="3"/>
      <c r="B44" s="4"/>
      <c r="C44" s="254"/>
      <c r="D44" s="6"/>
      <c r="E44" s="3"/>
      <c r="F44" s="3"/>
      <c r="G44" s="3"/>
      <c r="H44" s="3"/>
      <c r="I44" s="3"/>
      <c r="J44" s="3"/>
      <c r="K44" s="3"/>
      <c r="L44" s="3"/>
      <c r="M44" s="3"/>
      <c r="N44" s="3"/>
      <c r="O44" s="3"/>
      <c r="P44" s="3"/>
      <c r="Q44" s="3"/>
      <c r="R44" s="3"/>
      <c r="S44" s="3"/>
      <c r="T44" s="3"/>
      <c r="U44" s="3"/>
      <c r="V44" s="3"/>
      <c r="W44" s="3"/>
      <c r="X44" s="3"/>
      <c r="AE44">
        <v>15</v>
      </c>
      <c r="AF44">
        <v>21</v>
      </c>
      <c r="AG44" t="s">
        <v>125</v>
      </c>
    </row>
    <row r="45" spans="1:60" x14ac:dyDescent="0.2">
      <c r="A45" s="214"/>
      <c r="B45" s="215" t="s">
        <v>29</v>
      </c>
      <c r="C45" s="255"/>
      <c r="D45" s="216"/>
      <c r="E45" s="217"/>
      <c r="F45" s="217"/>
      <c r="G45" s="245">
        <f>G8+G28</f>
        <v>73420</v>
      </c>
      <c r="H45" s="3"/>
      <c r="I45" s="3"/>
      <c r="J45" s="3"/>
      <c r="K45" s="3"/>
      <c r="L45" s="3"/>
      <c r="M45" s="3"/>
      <c r="N45" s="3"/>
      <c r="O45" s="3"/>
      <c r="P45" s="3"/>
      <c r="Q45" s="3"/>
      <c r="R45" s="3"/>
      <c r="S45" s="3"/>
      <c r="T45" s="3"/>
      <c r="U45" s="3"/>
      <c r="V45" s="3"/>
      <c r="W45" s="3"/>
      <c r="X45" s="3"/>
      <c r="AE45">
        <f>SUMIF(L7:L43,AE44,G7:G43)</f>
        <v>0</v>
      </c>
      <c r="AF45">
        <f>SUMIF(L7:L43,AF44,G7:G43)</f>
        <v>73420</v>
      </c>
      <c r="AG45" t="s">
        <v>198</v>
      </c>
    </row>
    <row r="46" spans="1:60" x14ac:dyDescent="0.2">
      <c r="C46" s="256"/>
      <c r="D46" s="10"/>
      <c r="AG46" t="s">
        <v>199</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9FA1" sheet="1"/>
  <mergeCells count="12">
    <mergeCell ref="C31:G31"/>
    <mergeCell ref="C33:G33"/>
    <mergeCell ref="C35:G35"/>
    <mergeCell ref="C37:G37"/>
    <mergeCell ref="C40:G40"/>
    <mergeCell ref="C43:G43"/>
    <mergeCell ref="A1:G1"/>
    <mergeCell ref="C2:G2"/>
    <mergeCell ref="C3:G3"/>
    <mergeCell ref="C4:G4"/>
    <mergeCell ref="C27:G27"/>
    <mergeCell ref="C30:G3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60</vt:i4>
      </vt:variant>
    </vt:vector>
  </HeadingPairs>
  <TitlesOfParts>
    <vt:vector size="70" baseType="lpstr">
      <vt:lpstr>Pokyny pro vyplnění</vt:lpstr>
      <vt:lpstr>Stavba</vt:lpstr>
      <vt:lpstr>VzorPolozky</vt:lpstr>
      <vt:lpstr>00 00 Naklady</vt:lpstr>
      <vt:lpstr>01 01 Pol</vt:lpstr>
      <vt:lpstr>02 02 Pol</vt:lpstr>
      <vt:lpstr>03 03 Pol</vt:lpstr>
      <vt:lpstr>04 04 Pol</vt:lpstr>
      <vt:lpstr>05 05 Pol</vt:lpstr>
      <vt:lpstr>06 06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 Naklady'!Názvy_tisku</vt:lpstr>
      <vt:lpstr>'01 01 Pol'!Názvy_tisku</vt:lpstr>
      <vt:lpstr>'02 02 Pol'!Názvy_tisku</vt:lpstr>
      <vt:lpstr>'03 03 Pol'!Názvy_tisku</vt:lpstr>
      <vt:lpstr>'04 04 Pol'!Názvy_tisku</vt:lpstr>
      <vt:lpstr>'05 05 Pol'!Názvy_tisku</vt:lpstr>
      <vt:lpstr>'06 06 Pol'!Názvy_tisku</vt:lpstr>
      <vt:lpstr>oadresa</vt:lpstr>
      <vt:lpstr>Stavba!Objednatel</vt:lpstr>
      <vt:lpstr>Stavba!Objekt</vt:lpstr>
      <vt:lpstr>'00 00 Naklady'!Oblast_tisku</vt:lpstr>
      <vt:lpstr>'01 01 Pol'!Oblast_tisku</vt:lpstr>
      <vt:lpstr>'02 02 Pol'!Oblast_tisku</vt:lpstr>
      <vt:lpstr>'03 03 Pol'!Oblast_tisku</vt:lpstr>
      <vt:lpstr>'04 04 Pol'!Oblast_tisku</vt:lpstr>
      <vt:lpstr>'05 05 Pol'!Oblast_tisku</vt:lpstr>
      <vt:lpstr>'06 06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Pepa</dc:creator>
  <cp:lastModifiedBy>Pepa</cp:lastModifiedBy>
  <cp:lastPrinted>2019-03-19T12:27:02Z</cp:lastPrinted>
  <dcterms:created xsi:type="dcterms:W3CDTF">2009-04-08T07:15:50Z</dcterms:created>
  <dcterms:modified xsi:type="dcterms:W3CDTF">2020-04-30T09:42:14Z</dcterms:modified>
</cp:coreProperties>
</file>