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SUDOP\1911 ŽST Kysak obnova výhybiek\VV do súťaže 7.8.25\"/>
    </mc:Choice>
  </mc:AlternateContent>
  <xr:revisionPtr revIDLastSave="0" documentId="13_ncr:1_{9AB32DC0-C76F-4769-A49D-3A7CA0E1430B}" xr6:coauthVersionLast="47" xr6:coauthVersionMax="47" xr10:uidLastSave="{00000000-0000-0000-0000-000000000000}"/>
  <bookViews>
    <workbookView xWindow="28680" yWindow="690" windowWidth="29040" windowHeight="15720" xr2:uid="{00000000-000D-0000-FFFF-FFFF00000000}"/>
  </bookViews>
  <sheets>
    <sheet name="Rekapitulácia stavby" sheetId="1" r:id="rId1"/>
    <sheet name="PS 01 - Úprava zabezpečov..." sheetId="2" r:id="rId2"/>
    <sheet name="SO 01 - Železničný zvršok" sheetId="3" r:id="rId3"/>
    <sheet name="SO 02 - Železničný spodok" sheetId="4" r:id="rId4"/>
    <sheet name="SO 03 - Priechod pre prís..." sheetId="5" r:id="rId5"/>
    <sheet name="SO 04 - Úprava TV" sheetId="6" r:id="rId6"/>
    <sheet name="SO 05 - Úprava EOV" sheetId="7" r:id="rId7"/>
    <sheet name="SO 06 - Úprava VO" sheetId="8" r:id="rId8"/>
    <sheet name="SO 07 - Ukoľajňovací plán" sheetId="9" r:id="rId9"/>
    <sheet name="SO 08.1 - Preložky káblov..." sheetId="10" r:id="rId10"/>
    <sheet name="SO 08.2 - Ochrana oznamov..." sheetId="11" r:id="rId11"/>
  </sheets>
  <definedNames>
    <definedName name="_xlnm._FilterDatabase" localSheetId="1" hidden="1">'PS 01 - Úprava zabezpečov...'!$C$131:$K$253</definedName>
    <definedName name="_xlnm._FilterDatabase" localSheetId="2" hidden="1">'SO 01 - Železničný zvršok'!$C$133:$K$208</definedName>
    <definedName name="_xlnm._FilterDatabase" localSheetId="3" hidden="1">'SO 02 - Železničný spodok'!$C$134:$K$231</definedName>
    <definedName name="_xlnm._FilterDatabase" localSheetId="4" hidden="1">'SO 03 - Priechod pre prís...'!$C$131:$K$162</definedName>
    <definedName name="_xlnm._FilterDatabase" localSheetId="5" hidden="1">'SO 04 - Úprava TV'!$C$134:$K$275</definedName>
    <definedName name="_xlnm._FilterDatabase" localSheetId="6" hidden="1">'SO 05 - Úprava EOV'!$C$131:$K$169</definedName>
    <definedName name="_xlnm._FilterDatabase" localSheetId="7" hidden="1">'SO 06 - Úprava VO'!$C$137:$K$221</definedName>
    <definedName name="_xlnm._FilterDatabase" localSheetId="8" hidden="1">'SO 07 - Ukoľajňovací plán'!$C$129:$K$148</definedName>
    <definedName name="_xlnm._FilterDatabase" localSheetId="9" hidden="1">'SO 08.1 - Preložky káblov...'!$C$132:$K$149</definedName>
    <definedName name="_xlnm._FilterDatabase" localSheetId="10" hidden="1">'SO 08.2 - Ochrana oznamov...'!$C$139:$K$196</definedName>
    <definedName name="_xlnm.Print_Titles" localSheetId="1">'PS 01 - Úprava zabezpečov...'!$131:$131</definedName>
    <definedName name="_xlnm.Print_Titles" localSheetId="0">'Rekapitulácia stavby'!$92:$92</definedName>
    <definedName name="_xlnm.Print_Titles" localSheetId="2">'SO 01 - Železničný zvršok'!$133:$133</definedName>
    <definedName name="_xlnm.Print_Titles" localSheetId="3">'SO 02 - Železničný spodok'!$134:$134</definedName>
    <definedName name="_xlnm.Print_Titles" localSheetId="4">'SO 03 - Priechod pre prís...'!$131:$131</definedName>
    <definedName name="_xlnm.Print_Titles" localSheetId="5">'SO 04 - Úprava TV'!$134:$134</definedName>
    <definedName name="_xlnm.Print_Titles" localSheetId="6">'SO 05 - Úprava EOV'!$131:$131</definedName>
    <definedName name="_xlnm.Print_Titles" localSheetId="7">'SO 06 - Úprava VO'!$137:$137</definedName>
    <definedName name="_xlnm.Print_Titles" localSheetId="8">'SO 07 - Ukoľajňovací plán'!$129:$129</definedName>
    <definedName name="_xlnm.Print_Titles" localSheetId="9">'SO 08.1 - Preložky káblov...'!$132:$132</definedName>
    <definedName name="_xlnm.Print_Titles" localSheetId="10">'SO 08.2 - Ochrana oznamov...'!$139:$139</definedName>
    <definedName name="_xlnm.Print_Area" localSheetId="1">'PS 01 - Úprava zabezpečov...'!$C$4:$J$76,'PS 01 - Úprava zabezpečov...'!$C$82:$J$113,'PS 01 - Úprava zabezpečov...'!$C$119:$J$253</definedName>
    <definedName name="_xlnm.Print_Area" localSheetId="0">'Rekapitulácia stavby'!$D$4:$AO$76,'Rekapitulácia stavby'!$C$82:$AQ$112</definedName>
    <definedName name="_xlnm.Print_Area" localSheetId="2">'SO 01 - Železničný zvršok'!$C$4:$J$76,'SO 01 - Železničný zvršok'!$C$82:$J$115,'SO 01 - Železničný zvršok'!$C$121:$J$208</definedName>
    <definedName name="_xlnm.Print_Area" localSheetId="3">'SO 02 - Železničný spodok'!$C$4:$J$76,'SO 02 - Železničný spodok'!$C$82:$J$116,'SO 02 - Železničný spodok'!$C$122:$J$231</definedName>
    <definedName name="_xlnm.Print_Area" localSheetId="4">'SO 03 - Priechod pre prís...'!$C$4:$J$76,'SO 03 - Priechod pre prís...'!$C$82:$J$113,'SO 03 - Priechod pre prís...'!$C$119:$J$162</definedName>
    <definedName name="_xlnm.Print_Area" localSheetId="5">'SO 04 - Úprava TV'!$C$4:$J$76,'SO 04 - Úprava TV'!$C$82:$J$116,'SO 04 - Úprava TV'!$C$122:$J$275</definedName>
    <definedName name="_xlnm.Print_Area" localSheetId="6">'SO 05 - Úprava EOV'!$C$4:$J$76,'SO 05 - Úprava EOV'!$C$82:$J$113,'SO 05 - Úprava EOV'!$C$119:$J$169</definedName>
    <definedName name="_xlnm.Print_Area" localSheetId="7">'SO 06 - Úprava VO'!$C$4:$J$76,'SO 06 - Úprava VO'!$C$82:$J$119,'SO 06 - Úprava VO'!$C$125:$J$221</definedName>
    <definedName name="_xlnm.Print_Area" localSheetId="8">'SO 07 - Ukoľajňovací plán'!$C$4:$J$76,'SO 07 - Ukoľajňovací plán'!$C$82:$J$111,'SO 07 - Ukoľajňovací plán'!$C$117:$J$148</definedName>
    <definedName name="_xlnm.Print_Area" localSheetId="9">'SO 08.1 - Preložky káblov...'!$C$4:$J$76,'SO 08.1 - Preložky káblov...'!$C$82:$J$112,'SO 08.1 - Preložky káblov...'!$C$118:$J$149</definedName>
    <definedName name="_xlnm.Print_Area" localSheetId="10">'SO 08.2 - Ochrana oznamov...'!$C$4:$J$76,'SO 08.2 - Ochrana oznamov...'!$C$82:$J$119,'SO 08.2 - Ochrana oznamov...'!$C$125:$J$196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11" l="1"/>
  <c r="J40" i="11"/>
  <c r="AY105" i="1"/>
  <c r="J39" i="11"/>
  <c r="AX105" i="1"/>
  <c r="BI196" i="11"/>
  <c r="BH196" i="11"/>
  <c r="BG196" i="11"/>
  <c r="BE196" i="11"/>
  <c r="T196" i="11"/>
  <c r="T195" i="11"/>
  <c r="R196" i="11"/>
  <c r="R195" i="11"/>
  <c r="P196" i="11"/>
  <c r="P195" i="11"/>
  <c r="BI194" i="11"/>
  <c r="BH194" i="11"/>
  <c r="BG194" i="11"/>
  <c r="BE194" i="11"/>
  <c r="T194" i="11"/>
  <c r="R194" i="11"/>
  <c r="P194" i="11"/>
  <c r="BI193" i="11"/>
  <c r="BH193" i="11"/>
  <c r="BG193" i="11"/>
  <c r="BE193" i="11"/>
  <c r="T193" i="11"/>
  <c r="R193" i="11"/>
  <c r="P193" i="11"/>
  <c r="BI192" i="11"/>
  <c r="BH192" i="11"/>
  <c r="BG192" i="11"/>
  <c r="BE192" i="11"/>
  <c r="T192" i="11"/>
  <c r="R192" i="11"/>
  <c r="P192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7" i="11"/>
  <c r="BH147" i="11"/>
  <c r="BG147" i="11"/>
  <c r="BE147" i="11"/>
  <c r="T147" i="11"/>
  <c r="T146" i="11"/>
  <c r="R147" i="11"/>
  <c r="R146" i="11" s="1"/>
  <c r="P147" i="11"/>
  <c r="P146" i="11" s="1"/>
  <c r="BI145" i="11"/>
  <c r="BH145" i="11"/>
  <c r="BG145" i="11"/>
  <c r="BE145" i="11"/>
  <c r="T145" i="11"/>
  <c r="T144" i="11" s="1"/>
  <c r="R145" i="11"/>
  <c r="R144" i="11"/>
  <c r="P145" i="11"/>
  <c r="P144" i="11"/>
  <c r="BI143" i="11"/>
  <c r="BH143" i="11"/>
  <c r="BG143" i="11"/>
  <c r="BE143" i="11"/>
  <c r="T143" i="11"/>
  <c r="T142" i="11"/>
  <c r="R143" i="11"/>
  <c r="R142" i="11"/>
  <c r="R141" i="11" s="1"/>
  <c r="P143" i="11"/>
  <c r="P142" i="11" s="1"/>
  <c r="P141" i="11" s="1"/>
  <c r="J137" i="11"/>
  <c r="J136" i="11"/>
  <c r="F136" i="11"/>
  <c r="F134" i="11"/>
  <c r="E132" i="11"/>
  <c r="BI117" i="11"/>
  <c r="BH117" i="11"/>
  <c r="BG117" i="11"/>
  <c r="BE117" i="11"/>
  <c r="BI116" i="11"/>
  <c r="BH116" i="11"/>
  <c r="BG116" i="11"/>
  <c r="BF116" i="11"/>
  <c r="BE116" i="11"/>
  <c r="BI115" i="11"/>
  <c r="BH115" i="11"/>
  <c r="BG115" i="11"/>
  <c r="BF115" i="11"/>
  <c r="BE115" i="11"/>
  <c r="BI114" i="11"/>
  <c r="BH114" i="11"/>
  <c r="BG114" i="11"/>
  <c r="BF114" i="11"/>
  <c r="BE114" i="11"/>
  <c r="BI113" i="11"/>
  <c r="BH113" i="11"/>
  <c r="BG113" i="11"/>
  <c r="BF113" i="11"/>
  <c r="BE113" i="11"/>
  <c r="BI112" i="11"/>
  <c r="BH112" i="11"/>
  <c r="BG112" i="11"/>
  <c r="BF112" i="11"/>
  <c r="BE112" i="11"/>
  <c r="J94" i="11"/>
  <c r="J93" i="11"/>
  <c r="F93" i="11"/>
  <c r="F91" i="11"/>
  <c r="E89" i="11"/>
  <c r="J20" i="11"/>
  <c r="E20" i="11"/>
  <c r="F94" i="11" s="1"/>
  <c r="J19" i="11"/>
  <c r="J14" i="11"/>
  <c r="J134" i="11" s="1"/>
  <c r="E7" i="11"/>
  <c r="E128" i="11" s="1"/>
  <c r="J41" i="10"/>
  <c r="J40" i="10"/>
  <c r="AY104" i="1" s="1"/>
  <c r="J39" i="10"/>
  <c r="AX104" i="1"/>
  <c r="BI149" i="10"/>
  <c r="BH149" i="10"/>
  <c r="BG149" i="10"/>
  <c r="BE149" i="10"/>
  <c r="T149" i="10"/>
  <c r="T148" i="10" s="1"/>
  <c r="R149" i="10"/>
  <c r="R148" i="10"/>
  <c r="P149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J130" i="10"/>
  <c r="J129" i="10"/>
  <c r="F129" i="10"/>
  <c r="F127" i="10"/>
  <c r="E125" i="10"/>
  <c r="BI110" i="10"/>
  <c r="BH110" i="10"/>
  <c r="BG110" i="10"/>
  <c r="BE110" i="10"/>
  <c r="BI109" i="10"/>
  <c r="BH109" i="10"/>
  <c r="BG109" i="10"/>
  <c r="BF109" i="10"/>
  <c r="BE109" i="10"/>
  <c r="BI108" i="10"/>
  <c r="BH108" i="10"/>
  <c r="BG108" i="10"/>
  <c r="BF108" i="10"/>
  <c r="BE108" i="10"/>
  <c r="BI107" i="10"/>
  <c r="BH107" i="10"/>
  <c r="BG107" i="10"/>
  <c r="BF107" i="10"/>
  <c r="BE107" i="10"/>
  <c r="BI106" i="10"/>
  <c r="BH106" i="10"/>
  <c r="BG106" i="10"/>
  <c r="BF106" i="10"/>
  <c r="BE106" i="10"/>
  <c r="BI105" i="10"/>
  <c r="BH105" i="10"/>
  <c r="BG105" i="10"/>
  <c r="BF105" i="10"/>
  <c r="BE105" i="10"/>
  <c r="J94" i="10"/>
  <c r="J93" i="10"/>
  <c r="F93" i="10"/>
  <c r="F91" i="10"/>
  <c r="E89" i="10"/>
  <c r="J20" i="10"/>
  <c r="E20" i="10"/>
  <c r="F94" i="10" s="1"/>
  <c r="J19" i="10"/>
  <c r="J14" i="10"/>
  <c r="J127" i="10" s="1"/>
  <c r="E7" i="10"/>
  <c r="E121" i="10" s="1"/>
  <c r="J39" i="9"/>
  <c r="J38" i="9"/>
  <c r="AY102" i="1"/>
  <c r="J37" i="9"/>
  <c r="AX102" i="1" s="1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T142" i="9" s="1"/>
  <c r="R143" i="9"/>
  <c r="R142" i="9"/>
  <c r="P143" i="9"/>
  <c r="P142" i="9" s="1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J127" i="9"/>
  <c r="J126" i="9"/>
  <c r="F126" i="9"/>
  <c r="F124" i="9"/>
  <c r="E122" i="9"/>
  <c r="BI109" i="9"/>
  <c r="BH109" i="9"/>
  <c r="BG109" i="9"/>
  <c r="BE109" i="9"/>
  <c r="BI108" i="9"/>
  <c r="BH108" i="9"/>
  <c r="BG108" i="9"/>
  <c r="BF108" i="9"/>
  <c r="BE108" i="9"/>
  <c r="BI107" i="9"/>
  <c r="BH107" i="9"/>
  <c r="BG107" i="9"/>
  <c r="BF107" i="9"/>
  <c r="BE107" i="9"/>
  <c r="BI106" i="9"/>
  <c r="BH106" i="9"/>
  <c r="BG106" i="9"/>
  <c r="BF106" i="9"/>
  <c r="BE106" i="9"/>
  <c r="BI105" i="9"/>
  <c r="BH105" i="9"/>
  <c r="BG105" i="9"/>
  <c r="BF105" i="9"/>
  <c r="BE105" i="9"/>
  <c r="BI104" i="9"/>
  <c r="BH104" i="9"/>
  <c r="BG104" i="9"/>
  <c r="BF104" i="9"/>
  <c r="BE104" i="9"/>
  <c r="J92" i="9"/>
  <c r="J91" i="9"/>
  <c r="F91" i="9"/>
  <c r="F89" i="9"/>
  <c r="E87" i="9"/>
  <c r="J18" i="9"/>
  <c r="E18" i="9"/>
  <c r="F127" i="9" s="1"/>
  <c r="J17" i="9"/>
  <c r="J12" i="9"/>
  <c r="J124" i="9" s="1"/>
  <c r="E7" i="9"/>
  <c r="E120" i="9"/>
  <c r="J39" i="8"/>
  <c r="J38" i="8"/>
  <c r="AY101" i="1"/>
  <c r="J37" i="8"/>
  <c r="AX101" i="1"/>
  <c r="BI221" i="8"/>
  <c r="BH221" i="8"/>
  <c r="BG221" i="8"/>
  <c r="BE221" i="8"/>
  <c r="T221" i="8"/>
  <c r="T220" i="8"/>
  <c r="R221" i="8"/>
  <c r="R220" i="8"/>
  <c r="P221" i="8"/>
  <c r="P220" i="8" s="1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J135" i="8"/>
  <c r="J134" i="8"/>
  <c r="F134" i="8"/>
  <c r="F132" i="8"/>
  <c r="E130" i="8"/>
  <c r="BI117" i="8"/>
  <c r="BH117" i="8"/>
  <c r="BG117" i="8"/>
  <c r="BE117" i="8"/>
  <c r="BI116" i="8"/>
  <c r="BH116" i="8"/>
  <c r="BG116" i="8"/>
  <c r="BF116" i="8"/>
  <c r="BE116" i="8"/>
  <c r="BI115" i="8"/>
  <c r="BH115" i="8"/>
  <c r="BG115" i="8"/>
  <c r="BF115" i="8"/>
  <c r="BE115" i="8"/>
  <c r="BI114" i="8"/>
  <c r="BH114" i="8"/>
  <c r="BG114" i="8"/>
  <c r="BF114" i="8"/>
  <c r="BE114" i="8"/>
  <c r="BI113" i="8"/>
  <c r="BH113" i="8"/>
  <c r="BG113" i="8"/>
  <c r="BF113" i="8"/>
  <c r="BE113" i="8"/>
  <c r="BI112" i="8"/>
  <c r="BH112" i="8"/>
  <c r="BG112" i="8"/>
  <c r="BF112" i="8"/>
  <c r="BE112" i="8"/>
  <c r="J92" i="8"/>
  <c r="J91" i="8"/>
  <c r="F91" i="8"/>
  <c r="F89" i="8"/>
  <c r="E87" i="8"/>
  <c r="J18" i="8"/>
  <c r="E18" i="8"/>
  <c r="F92" i="8" s="1"/>
  <c r="J17" i="8"/>
  <c r="J12" i="8"/>
  <c r="J89" i="8" s="1"/>
  <c r="E7" i="8"/>
  <c r="E128" i="8" s="1"/>
  <c r="J39" i="7"/>
  <c r="J38" i="7"/>
  <c r="AY100" i="1" s="1"/>
  <c r="J37" i="7"/>
  <c r="AX100" i="1"/>
  <c r="BI169" i="7"/>
  <c r="BH169" i="7"/>
  <c r="BG169" i="7"/>
  <c r="BE169" i="7"/>
  <c r="T169" i="7"/>
  <c r="T168" i="7"/>
  <c r="R169" i="7"/>
  <c r="R168" i="7"/>
  <c r="P169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J129" i="7"/>
  <c r="J128" i="7"/>
  <c r="F128" i="7"/>
  <c r="F126" i="7"/>
  <c r="E124" i="7"/>
  <c r="BI111" i="7"/>
  <c r="BH111" i="7"/>
  <c r="BG111" i="7"/>
  <c r="BE111" i="7"/>
  <c r="BI110" i="7"/>
  <c r="BH110" i="7"/>
  <c r="BG110" i="7"/>
  <c r="BF110" i="7"/>
  <c r="BE110" i="7"/>
  <c r="BI109" i="7"/>
  <c r="BH109" i="7"/>
  <c r="BG109" i="7"/>
  <c r="BF109" i="7"/>
  <c r="BE109" i="7"/>
  <c r="BI108" i="7"/>
  <c r="BH108" i="7"/>
  <c r="BG108" i="7"/>
  <c r="BF108" i="7"/>
  <c r="BE108" i="7"/>
  <c r="BI107" i="7"/>
  <c r="BH107" i="7"/>
  <c r="BG107" i="7"/>
  <c r="BF107" i="7"/>
  <c r="BE107" i="7"/>
  <c r="BI106" i="7"/>
  <c r="BH106" i="7"/>
  <c r="BG106" i="7"/>
  <c r="BF106" i="7"/>
  <c r="BE106" i="7"/>
  <c r="J92" i="7"/>
  <c r="J91" i="7"/>
  <c r="F91" i="7"/>
  <c r="F89" i="7"/>
  <c r="E87" i="7"/>
  <c r="J18" i="7"/>
  <c r="E18" i="7"/>
  <c r="F92" i="7" s="1"/>
  <c r="J17" i="7"/>
  <c r="J12" i="7"/>
  <c r="J126" i="7" s="1"/>
  <c r="E7" i="7"/>
  <c r="E122" i="7" s="1"/>
  <c r="J39" i="6"/>
  <c r="J38" i="6"/>
  <c r="AY99" i="1" s="1"/>
  <c r="J37" i="6"/>
  <c r="AX99" i="1" s="1"/>
  <c r="BI275" i="6"/>
  <c r="BH275" i="6"/>
  <c r="BG275" i="6"/>
  <c r="BE275" i="6"/>
  <c r="T275" i="6"/>
  <c r="R275" i="6"/>
  <c r="P275" i="6"/>
  <c r="BI274" i="6"/>
  <c r="BH274" i="6"/>
  <c r="BG274" i="6"/>
  <c r="BE274" i="6"/>
  <c r="T274" i="6"/>
  <c r="R274" i="6"/>
  <c r="P274" i="6"/>
  <c r="BI273" i="6"/>
  <c r="BH273" i="6"/>
  <c r="BG273" i="6"/>
  <c r="BE273" i="6"/>
  <c r="T273" i="6"/>
  <c r="R273" i="6"/>
  <c r="P273" i="6"/>
  <c r="BI271" i="6"/>
  <c r="BH271" i="6"/>
  <c r="BG271" i="6"/>
  <c r="BE271" i="6"/>
  <c r="T271" i="6"/>
  <c r="R271" i="6"/>
  <c r="P271" i="6"/>
  <c r="BI270" i="6"/>
  <c r="BH270" i="6"/>
  <c r="BG270" i="6"/>
  <c r="BE270" i="6"/>
  <c r="T270" i="6"/>
  <c r="R270" i="6"/>
  <c r="P270" i="6"/>
  <c r="BI269" i="6"/>
  <c r="BH269" i="6"/>
  <c r="BG269" i="6"/>
  <c r="BE269" i="6"/>
  <c r="T269" i="6"/>
  <c r="R269" i="6"/>
  <c r="P269" i="6"/>
  <c r="BI268" i="6"/>
  <c r="BH268" i="6"/>
  <c r="BG268" i="6"/>
  <c r="BE268" i="6"/>
  <c r="T268" i="6"/>
  <c r="R268" i="6"/>
  <c r="P268" i="6"/>
  <c r="BI267" i="6"/>
  <c r="BH267" i="6"/>
  <c r="BG267" i="6"/>
  <c r="BE267" i="6"/>
  <c r="T267" i="6"/>
  <c r="R267" i="6"/>
  <c r="P267" i="6"/>
  <c r="BI266" i="6"/>
  <c r="BH266" i="6"/>
  <c r="BG266" i="6"/>
  <c r="BE266" i="6"/>
  <c r="T266" i="6"/>
  <c r="R266" i="6"/>
  <c r="P266" i="6"/>
  <c r="BI264" i="6"/>
  <c r="BH264" i="6"/>
  <c r="BG264" i="6"/>
  <c r="BE264" i="6"/>
  <c r="T264" i="6"/>
  <c r="R264" i="6"/>
  <c r="P264" i="6"/>
  <c r="BI263" i="6"/>
  <c r="BH263" i="6"/>
  <c r="BG263" i="6"/>
  <c r="BE263" i="6"/>
  <c r="T263" i="6"/>
  <c r="R263" i="6"/>
  <c r="P263" i="6"/>
  <c r="BI262" i="6"/>
  <c r="BH262" i="6"/>
  <c r="BG262" i="6"/>
  <c r="BE262" i="6"/>
  <c r="T262" i="6"/>
  <c r="R262" i="6"/>
  <c r="P262" i="6"/>
  <c r="BI261" i="6"/>
  <c r="BH261" i="6"/>
  <c r="BG261" i="6"/>
  <c r="BE261" i="6"/>
  <c r="T261" i="6"/>
  <c r="R261" i="6"/>
  <c r="P261" i="6"/>
  <c r="BI260" i="6"/>
  <c r="BH260" i="6"/>
  <c r="BG260" i="6"/>
  <c r="BE260" i="6"/>
  <c r="T260" i="6"/>
  <c r="R260" i="6"/>
  <c r="P260" i="6"/>
  <c r="BI259" i="6"/>
  <c r="BH259" i="6"/>
  <c r="BG259" i="6"/>
  <c r="BE259" i="6"/>
  <c r="T259" i="6"/>
  <c r="R259" i="6"/>
  <c r="P259" i="6"/>
  <c r="BI258" i="6"/>
  <c r="BH258" i="6"/>
  <c r="BG258" i="6"/>
  <c r="BE258" i="6"/>
  <c r="T258" i="6"/>
  <c r="R258" i="6"/>
  <c r="P258" i="6"/>
  <c r="BI257" i="6"/>
  <c r="BH257" i="6"/>
  <c r="BG257" i="6"/>
  <c r="BE257" i="6"/>
  <c r="T257" i="6"/>
  <c r="R257" i="6"/>
  <c r="P257" i="6"/>
  <c r="BI256" i="6"/>
  <c r="BH256" i="6"/>
  <c r="BG256" i="6"/>
  <c r="BE256" i="6"/>
  <c r="T256" i="6"/>
  <c r="R256" i="6"/>
  <c r="P256" i="6"/>
  <c r="BI255" i="6"/>
  <c r="BH255" i="6"/>
  <c r="BG255" i="6"/>
  <c r="BE255" i="6"/>
  <c r="T255" i="6"/>
  <c r="R255" i="6"/>
  <c r="P255" i="6"/>
  <c r="BI254" i="6"/>
  <c r="BH254" i="6"/>
  <c r="BG254" i="6"/>
  <c r="BE254" i="6"/>
  <c r="T254" i="6"/>
  <c r="R254" i="6"/>
  <c r="P254" i="6"/>
  <c r="BI253" i="6"/>
  <c r="BH253" i="6"/>
  <c r="BG253" i="6"/>
  <c r="BE253" i="6"/>
  <c r="T253" i="6"/>
  <c r="R253" i="6"/>
  <c r="P253" i="6"/>
  <c r="BI252" i="6"/>
  <c r="BH252" i="6"/>
  <c r="BG252" i="6"/>
  <c r="BE252" i="6"/>
  <c r="T252" i="6"/>
  <c r="R252" i="6"/>
  <c r="P252" i="6"/>
  <c r="BI251" i="6"/>
  <c r="BH251" i="6"/>
  <c r="BG251" i="6"/>
  <c r="BE251" i="6"/>
  <c r="T251" i="6"/>
  <c r="R251" i="6"/>
  <c r="P251" i="6"/>
  <c r="BI250" i="6"/>
  <c r="BH250" i="6"/>
  <c r="BG250" i="6"/>
  <c r="BE250" i="6"/>
  <c r="T250" i="6"/>
  <c r="R250" i="6"/>
  <c r="P250" i="6"/>
  <c r="BI249" i="6"/>
  <c r="BH249" i="6"/>
  <c r="BG249" i="6"/>
  <c r="BE249" i="6"/>
  <c r="T249" i="6"/>
  <c r="R249" i="6"/>
  <c r="P249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46" i="6"/>
  <c r="BH246" i="6"/>
  <c r="BG246" i="6"/>
  <c r="BE246" i="6"/>
  <c r="T246" i="6"/>
  <c r="R246" i="6"/>
  <c r="P246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3" i="6"/>
  <c r="BH243" i="6"/>
  <c r="BG243" i="6"/>
  <c r="BE243" i="6"/>
  <c r="T243" i="6"/>
  <c r="R243" i="6"/>
  <c r="P243" i="6"/>
  <c r="BI242" i="6"/>
  <c r="BH242" i="6"/>
  <c r="BG242" i="6"/>
  <c r="BE242" i="6"/>
  <c r="T242" i="6"/>
  <c r="R242" i="6"/>
  <c r="P242" i="6"/>
  <c r="BI241" i="6"/>
  <c r="BH241" i="6"/>
  <c r="BG241" i="6"/>
  <c r="BE241" i="6"/>
  <c r="T241" i="6"/>
  <c r="R241" i="6"/>
  <c r="P241" i="6"/>
  <c r="BI239" i="6"/>
  <c r="BH239" i="6"/>
  <c r="BG239" i="6"/>
  <c r="BE239" i="6"/>
  <c r="T239" i="6"/>
  <c r="R239" i="6"/>
  <c r="P239" i="6"/>
  <c r="BI238" i="6"/>
  <c r="BH238" i="6"/>
  <c r="BG238" i="6"/>
  <c r="BE238" i="6"/>
  <c r="T238" i="6"/>
  <c r="R238" i="6"/>
  <c r="P238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5" i="6"/>
  <c r="BH235" i="6"/>
  <c r="BG235" i="6"/>
  <c r="BE235" i="6"/>
  <c r="T235" i="6"/>
  <c r="R235" i="6"/>
  <c r="P235" i="6"/>
  <c r="BI234" i="6"/>
  <c r="BH234" i="6"/>
  <c r="BG234" i="6"/>
  <c r="BE234" i="6"/>
  <c r="T234" i="6"/>
  <c r="R234" i="6"/>
  <c r="P234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J132" i="6"/>
  <c r="J131" i="6"/>
  <c r="F131" i="6"/>
  <c r="F129" i="6"/>
  <c r="E127" i="6"/>
  <c r="BI114" i="6"/>
  <c r="BH114" i="6"/>
  <c r="BG114" i="6"/>
  <c r="BE114" i="6"/>
  <c r="BI113" i="6"/>
  <c r="BH113" i="6"/>
  <c r="BG113" i="6"/>
  <c r="BF113" i="6"/>
  <c r="BE113" i="6"/>
  <c r="BI112" i="6"/>
  <c r="BH112" i="6"/>
  <c r="BG112" i="6"/>
  <c r="BF112" i="6"/>
  <c r="BE112" i="6"/>
  <c r="BI111" i="6"/>
  <c r="BH111" i="6"/>
  <c r="BG111" i="6"/>
  <c r="BF111" i="6"/>
  <c r="BE111" i="6"/>
  <c r="BI110" i="6"/>
  <c r="BH110" i="6"/>
  <c r="BG110" i="6"/>
  <c r="BF110" i="6"/>
  <c r="BE110" i="6"/>
  <c r="BI109" i="6"/>
  <c r="BH109" i="6"/>
  <c r="BG109" i="6"/>
  <c r="BF109" i="6"/>
  <c r="BE109" i="6"/>
  <c r="J92" i="6"/>
  <c r="J91" i="6"/>
  <c r="F91" i="6"/>
  <c r="F89" i="6"/>
  <c r="E87" i="6"/>
  <c r="J18" i="6"/>
  <c r="E18" i="6"/>
  <c r="F92" i="6" s="1"/>
  <c r="J17" i="6"/>
  <c r="J12" i="6"/>
  <c r="J129" i="6" s="1"/>
  <c r="E7" i="6"/>
  <c r="E125" i="6" s="1"/>
  <c r="J39" i="5"/>
  <c r="J38" i="5"/>
  <c r="AY98" i="1" s="1"/>
  <c r="J37" i="5"/>
  <c r="AX98" i="1" s="1"/>
  <c r="BI162" i="5"/>
  <c r="BH162" i="5"/>
  <c r="BG162" i="5"/>
  <c r="BE162" i="5"/>
  <c r="T162" i="5"/>
  <c r="T161" i="5" s="1"/>
  <c r="R162" i="5"/>
  <c r="R161" i="5"/>
  <c r="P162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T141" i="5"/>
  <c r="R142" i="5"/>
  <c r="R141" i="5"/>
  <c r="P142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9" i="5"/>
  <c r="J128" i="5"/>
  <c r="F128" i="5"/>
  <c r="F126" i="5"/>
  <c r="E124" i="5"/>
  <c r="BI111" i="5"/>
  <c r="BH111" i="5"/>
  <c r="BG111" i="5"/>
  <c r="BE111" i="5"/>
  <c r="BI110" i="5"/>
  <c r="BH110" i="5"/>
  <c r="BG110" i="5"/>
  <c r="BF110" i="5"/>
  <c r="BE110" i="5"/>
  <c r="BI109" i="5"/>
  <c r="BH109" i="5"/>
  <c r="BG109" i="5"/>
  <c r="BF109" i="5"/>
  <c r="BE109" i="5"/>
  <c r="BI108" i="5"/>
  <c r="BH108" i="5"/>
  <c r="BG108" i="5"/>
  <c r="BF108" i="5"/>
  <c r="BE108" i="5"/>
  <c r="BI107" i="5"/>
  <c r="BH107" i="5"/>
  <c r="BG107" i="5"/>
  <c r="BF107" i="5"/>
  <c r="BE107" i="5"/>
  <c r="BI106" i="5"/>
  <c r="BH106" i="5"/>
  <c r="BG106" i="5"/>
  <c r="BF106" i="5"/>
  <c r="BE106" i="5"/>
  <c r="J92" i="5"/>
  <c r="J91" i="5"/>
  <c r="F91" i="5"/>
  <c r="F89" i="5"/>
  <c r="E87" i="5"/>
  <c r="J18" i="5"/>
  <c r="E18" i="5"/>
  <c r="F92" i="5" s="1"/>
  <c r="J17" i="5"/>
  <c r="J12" i="5"/>
  <c r="J126" i="5" s="1"/>
  <c r="E7" i="5"/>
  <c r="E85" i="5"/>
  <c r="J175" i="4"/>
  <c r="J100" i="4" s="1"/>
  <c r="J39" i="4"/>
  <c r="J38" i="4"/>
  <c r="AY97" i="1"/>
  <c r="J37" i="4"/>
  <c r="AX97" i="1" s="1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T176" i="4"/>
  <c r="R177" i="4"/>
  <c r="R176" i="4"/>
  <c r="P177" i="4"/>
  <c r="P176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J132" i="4"/>
  <c r="J131" i="4"/>
  <c r="F131" i="4"/>
  <c r="F129" i="4"/>
  <c r="E127" i="4"/>
  <c r="BI114" i="4"/>
  <c r="BH114" i="4"/>
  <c r="BG114" i="4"/>
  <c r="BE114" i="4"/>
  <c r="BI113" i="4"/>
  <c r="BH113" i="4"/>
  <c r="BG113" i="4"/>
  <c r="BF113" i="4"/>
  <c r="BE113" i="4"/>
  <c r="BI112" i="4"/>
  <c r="BH112" i="4"/>
  <c r="BG112" i="4"/>
  <c r="BF112" i="4"/>
  <c r="BE112" i="4"/>
  <c r="BI111" i="4"/>
  <c r="BH111" i="4"/>
  <c r="BG111" i="4"/>
  <c r="BF111" i="4"/>
  <c r="BE111" i="4"/>
  <c r="BI110" i="4"/>
  <c r="BH110" i="4"/>
  <c r="BG110" i="4"/>
  <c r="BF110" i="4"/>
  <c r="BE110" i="4"/>
  <c r="BI109" i="4"/>
  <c r="BH109" i="4"/>
  <c r="BG109" i="4"/>
  <c r="BF109" i="4"/>
  <c r="BE109" i="4"/>
  <c r="J92" i="4"/>
  <c r="J91" i="4"/>
  <c r="F91" i="4"/>
  <c r="F89" i="4"/>
  <c r="E87" i="4"/>
  <c r="J18" i="4"/>
  <c r="E18" i="4"/>
  <c r="F132" i="4" s="1"/>
  <c r="J17" i="4"/>
  <c r="J12" i="4"/>
  <c r="J129" i="4" s="1"/>
  <c r="E7" i="4"/>
  <c r="E85" i="4"/>
  <c r="J39" i="3"/>
  <c r="J38" i="3"/>
  <c r="AY96" i="1"/>
  <c r="J37" i="3"/>
  <c r="AX96" i="1" s="1"/>
  <c r="BI208" i="3"/>
  <c r="BH208" i="3"/>
  <c r="BG208" i="3"/>
  <c r="BE208" i="3"/>
  <c r="T208" i="3"/>
  <c r="T207" i="3" s="1"/>
  <c r="T206" i="3" s="1"/>
  <c r="R208" i="3"/>
  <c r="R207" i="3"/>
  <c r="R206" i="3" s="1"/>
  <c r="P208" i="3"/>
  <c r="P207" i="3"/>
  <c r="P206" i="3" s="1"/>
  <c r="BI205" i="3"/>
  <c r="BH205" i="3"/>
  <c r="BG205" i="3"/>
  <c r="BE205" i="3"/>
  <c r="T205" i="3"/>
  <c r="T204" i="3" s="1"/>
  <c r="R205" i="3"/>
  <c r="R204" i="3" s="1"/>
  <c r="P205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T139" i="3"/>
  <c r="R140" i="3"/>
  <c r="R139" i="3" s="1"/>
  <c r="P140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J131" i="3"/>
  <c r="J130" i="3"/>
  <c r="F130" i="3"/>
  <c r="F128" i="3"/>
  <c r="E126" i="3"/>
  <c r="BI113" i="3"/>
  <c r="BH113" i="3"/>
  <c r="BG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J92" i="3"/>
  <c r="J91" i="3"/>
  <c r="F91" i="3"/>
  <c r="F89" i="3"/>
  <c r="E87" i="3"/>
  <c r="J18" i="3"/>
  <c r="E18" i="3"/>
  <c r="F92" i="3" s="1"/>
  <c r="J17" i="3"/>
  <c r="J12" i="3"/>
  <c r="J128" i="3" s="1"/>
  <c r="E7" i="3"/>
  <c r="E124" i="3" s="1"/>
  <c r="J39" i="2"/>
  <c r="J38" i="2"/>
  <c r="AY95" i="1"/>
  <c r="J37" i="2"/>
  <c r="AX95" i="1"/>
  <c r="BI253" i="2"/>
  <c r="BH253" i="2"/>
  <c r="BG253" i="2"/>
  <c r="BE253" i="2"/>
  <c r="T253" i="2"/>
  <c r="T252" i="2" s="1"/>
  <c r="R253" i="2"/>
  <c r="R252" i="2"/>
  <c r="P253" i="2"/>
  <c r="P252" i="2" s="1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BI111" i="2"/>
  <c r="BH111" i="2"/>
  <c r="BG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J92" i="2"/>
  <c r="J91" i="2"/>
  <c r="F91" i="2"/>
  <c r="F89" i="2"/>
  <c r="E87" i="2"/>
  <c r="J18" i="2"/>
  <c r="E18" i="2"/>
  <c r="F129" i="2" s="1"/>
  <c r="J17" i="2"/>
  <c r="J12" i="2"/>
  <c r="J89" i="2" s="1"/>
  <c r="E7" i="2"/>
  <c r="E85" i="2"/>
  <c r="CK110" i="1"/>
  <c r="CJ110" i="1"/>
  <c r="CI110" i="1"/>
  <c r="CH110" i="1"/>
  <c r="CG110" i="1"/>
  <c r="CF110" i="1"/>
  <c r="BZ110" i="1"/>
  <c r="CE110" i="1"/>
  <c r="CK109" i="1"/>
  <c r="CJ109" i="1"/>
  <c r="CI109" i="1"/>
  <c r="CH109" i="1"/>
  <c r="CG109" i="1"/>
  <c r="CF109" i="1"/>
  <c r="BZ109" i="1"/>
  <c r="CE109" i="1"/>
  <c r="CK108" i="1"/>
  <c r="CJ108" i="1"/>
  <c r="CI108" i="1"/>
  <c r="CH108" i="1"/>
  <c r="CG108" i="1"/>
  <c r="CF108" i="1"/>
  <c r="BZ108" i="1"/>
  <c r="CE108" i="1"/>
  <c r="L90" i="1"/>
  <c r="AM90" i="1"/>
  <c r="AM89" i="1"/>
  <c r="L89" i="1"/>
  <c r="AM87" i="1"/>
  <c r="L87" i="1"/>
  <c r="L85" i="1"/>
  <c r="BK199" i="6"/>
  <c r="J167" i="7"/>
  <c r="J147" i="8"/>
  <c r="BK163" i="8"/>
  <c r="J141" i="8"/>
  <c r="BK174" i="8"/>
  <c r="J141" i="9"/>
  <c r="BK139" i="10"/>
  <c r="J188" i="11"/>
  <c r="BK175" i="11"/>
  <c r="J243" i="2"/>
  <c r="BK192" i="2"/>
  <c r="BK238" i="2"/>
  <c r="BK231" i="2"/>
  <c r="J221" i="2"/>
  <c r="J191" i="2"/>
  <c r="BK183" i="2"/>
  <c r="J149" i="2"/>
  <c r="BK136" i="2"/>
  <c r="J168" i="2"/>
  <c r="BK151" i="2"/>
  <c r="J146" i="2"/>
  <c r="BK237" i="2"/>
  <c r="BK230" i="2"/>
  <c r="BK215" i="2"/>
  <c r="J208" i="2"/>
  <c r="BK204" i="2"/>
  <c r="J196" i="2"/>
  <c r="J190" i="2"/>
  <c r="BK179" i="2"/>
  <c r="BK171" i="2"/>
  <c r="BK157" i="2"/>
  <c r="BK142" i="2"/>
  <c r="BK201" i="2"/>
  <c r="J154" i="2"/>
  <c r="BK228" i="2"/>
  <c r="BK135" i="2"/>
  <c r="J182" i="2"/>
  <c r="J216" i="2"/>
  <c r="J189" i="2"/>
  <c r="J174" i="2"/>
  <c r="J148" i="2"/>
  <c r="J251" i="2"/>
  <c r="J157" i="2"/>
  <c r="J173" i="2"/>
  <c r="J185" i="3"/>
  <c r="BK140" i="3"/>
  <c r="J166" i="3"/>
  <c r="BK165" i="3"/>
  <c r="BK160" i="3"/>
  <c r="BK159" i="3"/>
  <c r="BK143" i="3"/>
  <c r="J154" i="3"/>
  <c r="BK151" i="3"/>
  <c r="BK153" i="5"/>
  <c r="BK140" i="5"/>
  <c r="BK273" i="6"/>
  <c r="BK198" i="6"/>
  <c r="BK248" i="6"/>
  <c r="J263" i="6"/>
  <c r="J235" i="6"/>
  <c r="BK266" i="6"/>
  <c r="BK202" i="6"/>
  <c r="J167" i="6"/>
  <c r="J269" i="6"/>
  <c r="J164" i="6"/>
  <c r="BK230" i="6"/>
  <c r="BK252" i="6"/>
  <c r="BK215" i="6"/>
  <c r="J182" i="6"/>
  <c r="J231" i="6"/>
  <c r="BK245" i="6"/>
  <c r="J242" i="6"/>
  <c r="BK209" i="6"/>
  <c r="BK161" i="6"/>
  <c r="J143" i="6"/>
  <c r="J176" i="6"/>
  <c r="J152" i="6"/>
  <c r="J153" i="6"/>
  <c r="BK180" i="6"/>
  <c r="J193" i="6"/>
  <c r="J192" i="6"/>
  <c r="BK164" i="6"/>
  <c r="BK157" i="6"/>
  <c r="J198" i="6"/>
  <c r="BK167" i="7"/>
  <c r="J140" i="7"/>
  <c r="BK154" i="7"/>
  <c r="BK157" i="7"/>
  <c r="J152" i="7"/>
  <c r="J143" i="7"/>
  <c r="J142" i="7"/>
  <c r="J219" i="8"/>
  <c r="BK189" i="8"/>
  <c r="J199" i="8"/>
  <c r="J158" i="8"/>
  <c r="BK145" i="8"/>
  <c r="BK164" i="8"/>
  <c r="BK146" i="9"/>
  <c r="J145" i="9"/>
  <c r="BK147" i="9"/>
  <c r="BK147" i="10"/>
  <c r="BK140" i="10"/>
  <c r="J137" i="10"/>
  <c r="J190" i="11"/>
  <c r="BK169" i="11"/>
  <c r="BK189" i="11"/>
  <c r="BK193" i="11"/>
  <c r="J167" i="11"/>
  <c r="J185" i="11"/>
  <c r="BK171" i="11"/>
  <c r="BK243" i="6"/>
  <c r="BK186" i="6"/>
  <c r="BK135" i="7"/>
  <c r="BK221" i="8"/>
  <c r="BK159" i="8"/>
  <c r="J194" i="8"/>
  <c r="J170" i="8"/>
  <c r="J152" i="8"/>
  <c r="BK173" i="8"/>
  <c r="BK166" i="8"/>
  <c r="J178" i="8"/>
  <c r="BK167" i="11"/>
  <c r="BK170" i="11"/>
  <c r="J150" i="11"/>
  <c r="J180" i="11"/>
  <c r="BK165" i="11"/>
  <c r="BK169" i="6"/>
  <c r="BK177" i="6"/>
  <c r="BK154" i="6"/>
  <c r="BK218" i="6"/>
  <c r="J174" i="6"/>
  <c r="J168" i="6"/>
  <c r="J153" i="7"/>
  <c r="J138" i="7"/>
  <c r="BK146" i="7"/>
  <c r="BK136" i="7"/>
  <c r="BK188" i="8"/>
  <c r="J196" i="8"/>
  <c r="J208" i="8"/>
  <c r="J151" i="8"/>
  <c r="J186" i="6"/>
  <c r="BK228" i="6"/>
  <c r="J204" i="6"/>
  <c r="J196" i="6"/>
  <c r="J155" i="6"/>
  <c r="J234" i="6"/>
  <c r="J245" i="6"/>
  <c r="BK239" i="6"/>
  <c r="J202" i="6"/>
  <c r="BK140" i="6"/>
  <c r="BK146" i="6"/>
  <c r="J197" i="6"/>
  <c r="J157" i="6"/>
  <c r="BK231" i="6"/>
  <c r="J147" i="6"/>
  <c r="BK191" i="6"/>
  <c r="BK195" i="2"/>
  <c r="J234" i="2"/>
  <c r="BK226" i="2"/>
  <c r="J219" i="2"/>
  <c r="BK211" i="2"/>
  <c r="J184" i="2"/>
  <c r="BK173" i="2"/>
  <c r="BK139" i="2"/>
  <c r="J179" i="2"/>
  <c r="J163" i="2"/>
  <c r="BK150" i="2"/>
  <c r="BK143" i="2"/>
  <c r="BK234" i="2"/>
  <c r="J227" i="2"/>
  <c r="BK219" i="2"/>
  <c r="J213" i="2"/>
  <c r="BK207" i="2"/>
  <c r="BK200" i="2"/>
  <c r="J188" i="2"/>
  <c r="J175" i="2"/>
  <c r="BK158" i="2"/>
  <c r="BK144" i="2"/>
  <c r="J246" i="2"/>
  <c r="BK161" i="2"/>
  <c r="J150" i="2"/>
  <c r="J220" i="2"/>
  <c r="BK243" i="2"/>
  <c r="BK164" i="2"/>
  <c r="BK203" i="2"/>
  <c r="BK184" i="2"/>
  <c r="BK170" i="2"/>
  <c r="BK140" i="2"/>
  <c r="J155" i="2"/>
  <c r="BK206" i="2"/>
  <c r="J161" i="2"/>
  <c r="J139" i="2"/>
  <c r="AS103" i="1"/>
  <c r="BK198" i="3"/>
  <c r="J169" i="3"/>
  <c r="BK196" i="3"/>
  <c r="J186" i="3"/>
  <c r="J171" i="3"/>
  <c r="J203" i="3"/>
  <c r="BK187" i="3"/>
  <c r="BK194" i="3"/>
  <c r="J188" i="3"/>
  <c r="BK171" i="3"/>
  <c r="J157" i="3"/>
  <c r="BK184" i="3"/>
  <c r="BK177" i="3"/>
  <c r="BK169" i="3"/>
  <c r="J204" i="4"/>
  <c r="J188" i="4"/>
  <c r="J223" i="4"/>
  <c r="BK211" i="4"/>
  <c r="BK196" i="4"/>
  <c r="BK217" i="4"/>
  <c r="J206" i="4"/>
  <c r="J170" i="4"/>
  <c r="J159" i="4"/>
  <c r="BK154" i="4"/>
  <c r="BK216" i="4"/>
  <c r="J181" i="4"/>
  <c r="J214" i="4"/>
  <c r="BK162" i="4"/>
  <c r="J152" i="4"/>
  <c r="BK146" i="4"/>
  <c r="BK205" i="4"/>
  <c r="BK204" i="4"/>
  <c r="BK190" i="4"/>
  <c r="BK181" i="4"/>
  <c r="BK194" i="4"/>
  <c r="J145" i="4"/>
  <c r="BK166" i="4"/>
  <c r="J158" i="4"/>
  <c r="J154" i="4"/>
  <c r="J195" i="4"/>
  <c r="J151" i="4"/>
  <c r="J184" i="4"/>
  <c r="BK172" i="4"/>
  <c r="BK162" i="5"/>
  <c r="J155" i="5"/>
  <c r="J149" i="5"/>
  <c r="J135" i="5"/>
  <c r="J154" i="5"/>
  <c r="J142" i="5"/>
  <c r="BK148" i="5"/>
  <c r="BK135" i="5"/>
  <c r="BK259" i="6"/>
  <c r="J268" i="6"/>
  <c r="BK217" i="6"/>
  <c r="J271" i="6"/>
  <c r="BK229" i="6"/>
  <c r="J261" i="6"/>
  <c r="BK214" i="6"/>
  <c r="BK163" i="6"/>
  <c r="BK227" i="6"/>
  <c r="BK261" i="6"/>
  <c r="J226" i="6"/>
  <c r="J250" i="6"/>
  <c r="J214" i="6"/>
  <c r="J172" i="6"/>
  <c r="J256" i="6"/>
  <c r="BK247" i="6"/>
  <c r="BK244" i="6"/>
  <c r="J239" i="6"/>
  <c r="BK167" i="6"/>
  <c r="BK234" i="6"/>
  <c r="J187" i="6"/>
  <c r="J219" i="6"/>
  <c r="BK155" i="6"/>
  <c r="BK150" i="6"/>
  <c r="BK207" i="6"/>
  <c r="J221" i="6"/>
  <c r="BK204" i="6"/>
  <c r="J181" i="6"/>
  <c r="J170" i="6"/>
  <c r="J154" i="6"/>
  <c r="BK190" i="6"/>
  <c r="BK166" i="7"/>
  <c r="J144" i="7"/>
  <c r="BK144" i="7"/>
  <c r="BK150" i="7"/>
  <c r="J147" i="7"/>
  <c r="BK198" i="8"/>
  <c r="J176" i="8"/>
  <c r="BK147" i="8"/>
  <c r="BK141" i="9"/>
  <c r="BK148" i="9"/>
  <c r="J144" i="10"/>
  <c r="J142" i="10"/>
  <c r="J147" i="10"/>
  <c r="BK141" i="10"/>
  <c r="J189" i="11"/>
  <c r="BK196" i="11"/>
  <c r="J186" i="11"/>
  <c r="BK191" i="11"/>
  <c r="J182" i="11"/>
  <c r="J162" i="11"/>
  <c r="J175" i="11"/>
  <c r="BK156" i="11"/>
  <c r="J184" i="6"/>
  <c r="J154" i="7"/>
  <c r="J210" i="6"/>
  <c r="BK211" i="6"/>
  <c r="J164" i="7"/>
  <c r="J156" i="7"/>
  <c r="J148" i="7"/>
  <c r="BK207" i="8"/>
  <c r="BK213" i="8"/>
  <c r="J143" i="8"/>
  <c r="BK192" i="8"/>
  <c r="BK208" i="8"/>
  <c r="BK180" i="8"/>
  <c r="BK179" i="8"/>
  <c r="J249" i="2"/>
  <c r="J240" i="2"/>
  <c r="BK235" i="2"/>
  <c r="BK227" i="2"/>
  <c r="BK217" i="2"/>
  <c r="J205" i="2"/>
  <c r="BK185" i="2"/>
  <c r="J167" i="2"/>
  <c r="BK250" i="2"/>
  <c r="J178" i="2"/>
  <c r="J152" i="2"/>
  <c r="J144" i="2"/>
  <c r="BK236" i="2"/>
  <c r="J226" i="2"/>
  <c r="BK218" i="2"/>
  <c r="BK212" i="2"/>
  <c r="J207" i="2"/>
  <c r="BK202" i="2"/>
  <c r="J195" i="2"/>
  <c r="BK186" i="2"/>
  <c r="BK174" i="2"/>
  <c r="BK153" i="2"/>
  <c r="J198" i="2"/>
  <c r="BK245" i="2"/>
  <c r="J200" i="2"/>
  <c r="J193" i="2"/>
  <c r="J156" i="2"/>
  <c r="BK210" i="2"/>
  <c r="J187" i="2"/>
  <c r="BK167" i="2"/>
  <c r="BK147" i="2"/>
  <c r="J248" i="2"/>
  <c r="J242" i="2"/>
  <c r="J209" i="2"/>
  <c r="BK146" i="2"/>
  <c r="J138" i="2"/>
  <c r="J247" i="2"/>
  <c r="J223" i="2"/>
  <c r="J176" i="2"/>
  <c r="BK159" i="2"/>
  <c r="BK208" i="3"/>
  <c r="BK192" i="3"/>
  <c r="BK167" i="3"/>
  <c r="J199" i="3"/>
  <c r="J161" i="3"/>
  <c r="BK188" i="3"/>
  <c r="J198" i="3"/>
  <c r="J163" i="3"/>
  <c r="BK147" i="3"/>
  <c r="BK176" i="3"/>
  <c r="J173" i="3"/>
  <c r="J180" i="3"/>
  <c r="J145" i="3"/>
  <c r="BK168" i="3"/>
  <c r="BK149" i="3"/>
  <c r="J147" i="3"/>
  <c r="J138" i="3"/>
  <c r="J153" i="3"/>
  <c r="J143" i="3"/>
  <c r="J149" i="3"/>
  <c r="J146" i="3"/>
  <c r="BK137" i="3"/>
  <c r="J227" i="4"/>
  <c r="BK142" i="4"/>
  <c r="J229" i="4"/>
  <c r="BK224" i="4"/>
  <c r="BK218" i="4"/>
  <c r="J209" i="4"/>
  <c r="J196" i="4"/>
  <c r="BK225" i="4"/>
  <c r="J220" i="4"/>
  <c r="J207" i="4"/>
  <c r="BK200" i="4"/>
  <c r="J138" i="4"/>
  <c r="J173" i="4"/>
  <c r="J163" i="4"/>
  <c r="J157" i="4"/>
  <c r="J146" i="4"/>
  <c r="J217" i="4"/>
  <c r="BK207" i="4"/>
  <c r="BK140" i="4"/>
  <c r="BK186" i="4"/>
  <c r="J203" i="4"/>
  <c r="J185" i="4"/>
  <c r="J200" i="4"/>
  <c r="J199" i="4"/>
  <c r="BK174" i="4"/>
  <c r="BK184" i="4"/>
  <c r="J168" i="4"/>
  <c r="BK219" i="6"/>
  <c r="BK139" i="6"/>
  <c r="J209" i="6"/>
  <c r="J150" i="6"/>
  <c r="BK222" i="6"/>
  <c r="J222" i="6"/>
  <c r="BK200" i="6"/>
  <c r="J177" i="6"/>
  <c r="J238" i="6"/>
  <c r="J247" i="6"/>
  <c r="BK223" i="6"/>
  <c r="BK205" i="6"/>
  <c r="J139" i="6"/>
  <c r="BK203" i="6"/>
  <c r="J178" i="6"/>
  <c r="J158" i="6"/>
  <c r="J141" i="6"/>
  <c r="BK143" i="6"/>
  <c r="J164" i="2"/>
  <c r="J232" i="2"/>
  <c r="J225" i="2"/>
  <c r="J159" i="2"/>
  <c r="BK149" i="2"/>
  <c r="J202" i="2"/>
  <c r="J166" i="2"/>
  <c r="J229" i="2"/>
  <c r="J218" i="2"/>
  <c r="BK213" i="2"/>
  <c r="J212" i="2"/>
  <c r="J204" i="2"/>
  <c r="J185" i="2"/>
  <c r="BK156" i="2"/>
  <c r="J141" i="2"/>
  <c r="J197" i="2"/>
  <c r="J217" i="2"/>
  <c r="BK205" i="2"/>
  <c r="J142" i="2"/>
  <c r="J137" i="2"/>
  <c r="BK246" i="2"/>
  <c r="BK216" i="2"/>
  <c r="J171" i="2"/>
  <c r="BK141" i="2"/>
  <c r="BK195" i="3"/>
  <c r="J179" i="3"/>
  <c r="BK166" i="3"/>
  <c r="J197" i="3"/>
  <c r="J184" i="3"/>
  <c r="J172" i="3"/>
  <c r="BK205" i="3"/>
  <c r="J205" i="3"/>
  <c r="J196" i="3"/>
  <c r="J181" i="3"/>
  <c r="BK161" i="3"/>
  <c r="BK186" i="3"/>
  <c r="BK152" i="4"/>
  <c r="J230" i="4"/>
  <c r="J225" i="4"/>
  <c r="J219" i="4"/>
  <c r="BK199" i="4"/>
  <c r="J149" i="4"/>
  <c r="J159" i="5"/>
  <c r="J153" i="5"/>
  <c r="J137" i="5"/>
  <c r="BK158" i="5"/>
  <c r="J136" i="5"/>
  <c r="BK151" i="5"/>
  <c r="BK136" i="5"/>
  <c r="BK264" i="6"/>
  <c r="BK275" i="6"/>
  <c r="J254" i="6"/>
  <c r="J270" i="6"/>
  <c r="J237" i="6"/>
  <c r="J216" i="6"/>
  <c r="BK170" i="6"/>
  <c r="J140" i="6"/>
  <c r="BK210" i="6"/>
  <c r="J229" i="6"/>
  <c r="J206" i="6"/>
  <c r="BK213" i="6"/>
  <c r="BK175" i="6"/>
  <c r="BK201" i="6"/>
  <c r="BK162" i="6"/>
  <c r="J205" i="6"/>
  <c r="J212" i="6"/>
  <c r="BK162" i="7"/>
  <c r="J162" i="7"/>
  <c r="J151" i="7"/>
  <c r="BK145" i="7"/>
  <c r="J139" i="7"/>
  <c r="J136" i="7"/>
  <c r="BK202" i="8"/>
  <c r="BK146" i="8"/>
  <c r="J191" i="11"/>
  <c r="J170" i="11"/>
  <c r="J193" i="11"/>
  <c r="BK154" i="11"/>
  <c r="BK169" i="7"/>
  <c r="J163" i="7"/>
  <c r="J221" i="8"/>
  <c r="J177" i="8"/>
  <c r="J187" i="8"/>
  <c r="BK191" i="8"/>
  <c r="J150" i="8"/>
  <c r="BK184" i="8"/>
  <c r="BK157" i="8"/>
  <c r="J134" i="9"/>
  <c r="J143" i="9"/>
  <c r="BK143" i="10"/>
  <c r="BK142" i="10"/>
  <c r="J163" i="11"/>
  <c r="J169" i="4"/>
  <c r="J144" i="5"/>
  <c r="J156" i="5"/>
  <c r="BK144" i="5"/>
  <c r="BK142" i="5"/>
  <c r="J275" i="6"/>
  <c r="BK262" i="6"/>
  <c r="J266" i="6"/>
  <c r="J173" i="6"/>
  <c r="BK141" i="6"/>
  <c r="J246" i="6"/>
  <c r="J241" i="6"/>
  <c r="J159" i="6"/>
  <c r="J211" i="8"/>
  <c r="BK218" i="8"/>
  <c r="J206" i="8"/>
  <c r="J201" i="8"/>
  <c r="BK206" i="8"/>
  <c r="J179" i="8"/>
  <c r="BK172" i="8"/>
  <c r="J186" i="8"/>
  <c r="BK185" i="8"/>
  <c r="BK153" i="8"/>
  <c r="J166" i="8"/>
  <c r="BK165" i="8"/>
  <c r="BK170" i="8"/>
  <c r="BK178" i="8"/>
  <c r="BK155" i="11"/>
  <c r="BK179" i="11"/>
  <c r="BK183" i="11"/>
  <c r="J176" i="11"/>
  <c r="BK186" i="11"/>
  <c r="J165" i="11"/>
  <c r="BK168" i="11"/>
  <c r="J155" i="11"/>
  <c r="J146" i="5"/>
  <c r="BK149" i="5"/>
  <c r="BK146" i="5"/>
  <c r="J274" i="6"/>
  <c r="BK260" i="6"/>
  <c r="BK274" i="6"/>
  <c r="J252" i="6"/>
  <c r="J156" i="6"/>
  <c r="J259" i="6"/>
  <c r="BK226" i="6"/>
  <c r="BK257" i="6"/>
  <c r="J185" i="6"/>
  <c r="BK220" i="6"/>
  <c r="BK147" i="6"/>
  <c r="J200" i="6"/>
  <c r="J161" i="6"/>
  <c r="J150" i="7"/>
  <c r="J183" i="8"/>
  <c r="J180" i="8"/>
  <c r="J182" i="8"/>
  <c r="J154" i="8"/>
  <c r="BK160" i="8"/>
  <c r="J136" i="9"/>
  <c r="J137" i="9"/>
  <c r="BK135" i="9"/>
  <c r="J143" i="10"/>
  <c r="BK149" i="10"/>
  <c r="BK192" i="11"/>
  <c r="BK176" i="11"/>
  <c r="J194" i="11"/>
  <c r="BK177" i="11"/>
  <c r="BK181" i="11"/>
  <c r="BK147" i="11"/>
  <c r="J161" i="11"/>
  <c r="BK151" i="11"/>
  <c r="BK143" i="11"/>
  <c r="BK145" i="11"/>
  <c r="BK241" i="6"/>
  <c r="BK158" i="6"/>
  <c r="BK156" i="6"/>
  <c r="BK194" i="6"/>
  <c r="J180" i="6"/>
  <c r="BK208" i="6"/>
  <c r="BK165" i="7"/>
  <c r="J141" i="7"/>
  <c r="BK149" i="7"/>
  <c r="J146" i="7"/>
  <c r="J217" i="8"/>
  <c r="J145" i="8"/>
  <c r="BK168" i="8"/>
  <c r="J165" i="8"/>
  <c r="BK145" i="9"/>
  <c r="J133" i="9"/>
  <c r="BK146" i="10"/>
  <c r="J151" i="11"/>
  <c r="J168" i="11"/>
  <c r="BK173" i="11"/>
  <c r="J182" i="4"/>
  <c r="J167" i="4"/>
  <c r="BK158" i="4"/>
  <c r="BK195" i="4"/>
  <c r="BK163" i="4"/>
  <c r="BK156" i="4"/>
  <c r="BK182" i="4"/>
  <c r="J187" i="4"/>
  <c r="BK139" i="4"/>
  <c r="J147" i="4"/>
  <c r="BK156" i="5"/>
  <c r="BK150" i="5"/>
  <c r="BK157" i="5"/>
  <c r="BK137" i="5"/>
  <c r="BK139" i="5"/>
  <c r="J139" i="5"/>
  <c r="BK270" i="6"/>
  <c r="J255" i="6"/>
  <c r="J213" i="6"/>
  <c r="J273" i="6"/>
  <c r="BK253" i="6"/>
  <c r="BK221" i="6"/>
  <c r="J251" i="6"/>
  <c r="BK168" i="6"/>
  <c r="BK250" i="6"/>
  <c r="BK178" i="6"/>
  <c r="BK258" i="6"/>
  <c r="BK254" i="6"/>
  <c r="J232" i="6"/>
  <c r="BK195" i="6"/>
  <c r="J169" i="6"/>
  <c r="J142" i="6"/>
  <c r="BK246" i="6"/>
  <c r="BK242" i="6"/>
  <c r="J220" i="6"/>
  <c r="BK192" i="6"/>
  <c r="BK145" i="6"/>
  <c r="BK193" i="6"/>
  <c r="BK206" i="6"/>
  <c r="BK160" i="6"/>
  <c r="J215" i="6"/>
  <c r="J207" i="6"/>
  <c r="J191" i="6"/>
  <c r="BK151" i="6"/>
  <c r="BK174" i="6"/>
  <c r="J165" i="7"/>
  <c r="BK163" i="7"/>
  <c r="J149" i="7"/>
  <c r="J166" i="7"/>
  <c r="BK147" i="7"/>
  <c r="BK137" i="7"/>
  <c r="BK138" i="7"/>
  <c r="J185" i="8"/>
  <c r="J214" i="8"/>
  <c r="J191" i="8"/>
  <c r="BK212" i="8"/>
  <c r="J202" i="8"/>
  <c r="J188" i="8"/>
  <c r="J173" i="8"/>
  <c r="J195" i="8"/>
  <c r="BK168" i="4"/>
  <c r="J149" i="6"/>
  <c r="J163" i="6"/>
  <c r="J218" i="6"/>
  <c r="BK236" i="6"/>
  <c r="J189" i="6"/>
  <c r="BK138" i="6"/>
  <c r="J190" i="6"/>
  <c r="BK183" i="6"/>
  <c r="BK172" i="6"/>
  <c r="BK176" i="6"/>
  <c r="J169" i="7"/>
  <c r="BK153" i="7"/>
  <c r="J158" i="7"/>
  <c r="BK164" i="7"/>
  <c r="J157" i="7"/>
  <c r="BK194" i="8"/>
  <c r="J160" i="8"/>
  <c r="BK152" i="8"/>
  <c r="J172" i="8"/>
  <c r="BK144" i="8"/>
  <c r="BK177" i="8"/>
  <c r="BK161" i="8"/>
  <c r="BK142" i="8"/>
  <c r="BK140" i="9"/>
  <c r="J139" i="9"/>
  <c r="J140" i="10"/>
  <c r="BK144" i="10"/>
  <c r="J183" i="11"/>
  <c r="BK160" i="11"/>
  <c r="BK188" i="11"/>
  <c r="J187" i="11"/>
  <c r="J171" i="11"/>
  <c r="J184" i="11"/>
  <c r="J179" i="11"/>
  <c r="BK152" i="11"/>
  <c r="BK253" i="2"/>
  <c r="BK168" i="2"/>
  <c r="J238" i="2"/>
  <c r="J228" i="2"/>
  <c r="J222" i="2"/>
  <c r="J194" i="2"/>
  <c r="BK182" i="2"/>
  <c r="J147" i="2"/>
  <c r="BK241" i="2"/>
  <c r="BK166" i="2"/>
  <c r="BK148" i="2"/>
  <c r="BK244" i="2"/>
  <c r="BK232" i="2"/>
  <c r="BK225" i="2"/>
  <c r="J214" i="2"/>
  <c r="J211" i="2"/>
  <c r="J206" i="2"/>
  <c r="BK198" i="2"/>
  <c r="J192" i="2"/>
  <c r="J183" i="2"/>
  <c r="J170" i="2"/>
  <c r="BK152" i="2"/>
  <c r="BK138" i="2"/>
  <c r="J241" i="2"/>
  <c r="BK196" i="2"/>
  <c r="J153" i="2"/>
  <c r="BK222" i="2"/>
  <c r="BK145" i="2"/>
  <c r="J186" i="2"/>
  <c r="J244" i="2"/>
  <c r="BK209" i="2"/>
  <c r="BK175" i="2"/>
  <c r="J160" i="2"/>
  <c r="J253" i="2"/>
  <c r="BK199" i="2"/>
  <c r="BK221" i="2"/>
  <c r="J169" i="2"/>
  <c r="J135" i="2"/>
  <c r="J245" i="2"/>
  <c r="J177" i="2"/>
  <c r="BK172" i="2"/>
  <c r="J158" i="2"/>
  <c r="BK193" i="3"/>
  <c r="J176" i="3"/>
  <c r="BK138" i="3"/>
  <c r="J195" i="3"/>
  <c r="BK183" i="3"/>
  <c r="BK202" i="3"/>
  <c r="J189" i="4"/>
  <c r="J140" i="4"/>
  <c r="BK226" i="4"/>
  <c r="BK223" i="4"/>
  <c r="BK214" i="4"/>
  <c r="J197" i="4"/>
  <c r="J231" i="4"/>
  <c r="BK221" i="4"/>
  <c r="BK206" i="4"/>
  <c r="J198" i="4"/>
  <c r="BK222" i="4"/>
  <c r="J179" i="4"/>
  <c r="BK164" i="4"/>
  <c r="J156" i="4"/>
  <c r="BK138" i="4"/>
  <c r="J213" i="4"/>
  <c r="BK149" i="4"/>
  <c r="J216" i="4"/>
  <c r="BK198" i="4"/>
  <c r="BK155" i="4"/>
  <c r="BK208" i="4"/>
  <c r="BK169" i="4"/>
  <c r="BK167" i="4"/>
  <c r="J201" i="4"/>
  <c r="BK201" i="4"/>
  <c r="BK192" i="4"/>
  <c r="J141" i="4"/>
  <c r="J143" i="4"/>
  <c r="J166" i="4"/>
  <c r="BK159" i="4"/>
  <c r="J150" i="4"/>
  <c r="BK147" i="4"/>
  <c r="BK148" i="4"/>
  <c r="BK179" i="4"/>
  <c r="J180" i="4"/>
  <c r="J157" i="5"/>
  <c r="BK145" i="5"/>
  <c r="BK159" i="5"/>
  <c r="BK155" i="5"/>
  <c r="J145" i="5"/>
  <c r="BK138" i="5"/>
  <c r="BK271" i="6"/>
  <c r="BK256" i="6"/>
  <c r="J267" i="6"/>
  <c r="J203" i="6"/>
  <c r="BK142" i="6"/>
  <c r="BK232" i="6"/>
  <c r="BK268" i="6"/>
  <c r="J199" i="6"/>
  <c r="BK235" i="6"/>
  <c r="J175" i="6"/>
  <c r="J183" i="6"/>
  <c r="BK143" i="7"/>
  <c r="J145" i="7"/>
  <c r="BK210" i="8"/>
  <c r="J218" i="8"/>
  <c r="BK193" i="8"/>
  <c r="BK214" i="8"/>
  <c r="J205" i="8"/>
  <c r="BK199" i="8"/>
  <c r="J184" i="8"/>
  <c r="J146" i="9"/>
  <c r="BK134" i="9"/>
  <c r="BK136" i="9"/>
  <c r="J152" i="11"/>
  <c r="J169" i="11"/>
  <c r="BK249" i="2"/>
  <c r="BK193" i="2"/>
  <c r="J237" i="2"/>
  <c r="BK229" i="2"/>
  <c r="BK223" i="2"/>
  <c r="J215" i="2"/>
  <c r="BK189" i="2"/>
  <c r="BK176" i="2"/>
  <c r="J143" i="2"/>
  <c r="J172" i="2"/>
  <c r="BK160" i="2"/>
  <c r="J145" i="2"/>
  <c r="J235" i="2"/>
  <c r="J231" i="2"/>
  <c r="BK220" i="2"/>
  <c r="J210" i="2"/>
  <c r="J201" i="2"/>
  <c r="BK194" i="2"/>
  <c r="BK187" i="2"/>
  <c r="BK177" i="2"/>
  <c r="BK169" i="2"/>
  <c r="BK137" i="2"/>
  <c r="J199" i="2"/>
  <c r="BK163" i="2"/>
  <c r="BK240" i="2"/>
  <c r="BK173" i="3"/>
  <c r="BK203" i="3"/>
  <c r="J192" i="3"/>
  <c r="BK178" i="3"/>
  <c r="BK170" i="3"/>
  <c r="J201" i="3"/>
  <c r="J202" i="3"/>
  <c r="J190" i="3"/>
  <c r="J178" i="3"/>
  <c r="J164" i="3"/>
  <c r="BK191" i="3"/>
  <c r="BK182" i="3"/>
  <c r="BK174" i="3"/>
  <c r="J170" i="3"/>
  <c r="J156" i="3"/>
  <c r="J174" i="3"/>
  <c r="BK164" i="3"/>
  <c r="J159" i="3"/>
  <c r="BK158" i="3"/>
  <c r="J140" i="3"/>
  <c r="J151" i="3"/>
  <c r="BK154" i="3"/>
  <c r="J148" i="3"/>
  <c r="BK229" i="4"/>
  <c r="J190" i="4"/>
  <c r="J148" i="4"/>
  <c r="BK227" i="4"/>
  <c r="J221" i="4"/>
  <c r="J215" i="4"/>
  <c r="BK202" i="4"/>
  <c r="J192" i="4"/>
  <c r="J224" i="4"/>
  <c r="BK219" i="4"/>
  <c r="J205" i="4"/>
  <c r="J191" i="4"/>
  <c r="BK209" i="4"/>
  <c r="J172" i="4"/>
  <c r="J165" i="4"/>
  <c r="BK160" i="4"/>
  <c r="J155" i="4"/>
  <c r="J218" i="4"/>
  <c r="BK180" i="4"/>
  <c r="J208" i="4"/>
  <c r="J160" i="4"/>
  <c r="BK183" i="4"/>
  <c r="J139" i="4"/>
  <c r="BK144" i="4"/>
  <c r="BK177" i="4"/>
  <c r="BK143" i="4"/>
  <c r="BK185" i="4"/>
  <c r="J142" i="4"/>
  <c r="BK165" i="4"/>
  <c r="BK145" i="4"/>
  <c r="BK150" i="4"/>
  <c r="J158" i="5"/>
  <c r="J152" i="5"/>
  <c r="BK160" i="5"/>
  <c r="BK152" i="5"/>
  <c r="J148" i="5"/>
  <c r="J138" i="5"/>
  <c r="BK212" i="6"/>
  <c r="J257" i="6"/>
  <c r="BK267" i="6"/>
  <c r="BK249" i="6"/>
  <c r="J208" i="6"/>
  <c r="J188" i="6"/>
  <c r="J151" i="6"/>
  <c r="BK225" i="6"/>
  <c r="J162" i="6"/>
  <c r="J225" i="6"/>
  <c r="J249" i="6"/>
  <c r="BK185" i="6"/>
  <c r="J146" i="6"/>
  <c r="J228" i="6"/>
  <c r="J243" i="6"/>
  <c r="J227" i="6"/>
  <c r="BK187" i="6"/>
  <c r="J217" i="6"/>
  <c r="BK173" i="6"/>
  <c r="BK184" i="6"/>
  <c r="BK196" i="6"/>
  <c r="BK149" i="6"/>
  <c r="J166" i="6"/>
  <c r="J211" i="6"/>
  <c r="BK189" i="6"/>
  <c r="BK182" i="6"/>
  <c r="J146" i="8"/>
  <c r="J203" i="8"/>
  <c r="BK187" i="8"/>
  <c r="BK162" i="8"/>
  <c r="BK195" i="8"/>
  <c r="J189" i="8"/>
  <c r="BK182" i="8"/>
  <c r="BK186" i="8"/>
  <c r="J169" i="8"/>
  <c r="BK143" i="8"/>
  <c r="J157" i="8"/>
  <c r="J142" i="8"/>
  <c r="BK141" i="8"/>
  <c r="BK143" i="9"/>
  <c r="BK139" i="9"/>
  <c r="J149" i="10"/>
  <c r="J145" i="11"/>
  <c r="BK164" i="11"/>
  <c r="J250" i="2"/>
  <c r="J239" i="2"/>
  <c r="J230" i="2"/>
  <c r="J151" i="2"/>
  <c r="J136" i="2"/>
  <c r="BK197" i="2"/>
  <c r="BK199" i="3"/>
  <c r="J177" i="3"/>
  <c r="J165" i="3"/>
  <c r="J193" i="3"/>
  <c r="J182" i="3"/>
  <c r="J168" i="3"/>
  <c r="J194" i="3"/>
  <c r="BK197" i="3"/>
  <c r="J142" i="3"/>
  <c r="BK172" i="3"/>
  <c r="BK155" i="3"/>
  <c r="J183" i="3"/>
  <c r="BK180" i="3"/>
  <c r="BK146" i="3"/>
  <c r="BK163" i="3"/>
  <c r="BK175" i="3"/>
  <c r="BK156" i="3"/>
  <c r="J150" i="3"/>
  <c r="BK152" i="3"/>
  <c r="BK142" i="3"/>
  <c r="J137" i="3"/>
  <c r="BK150" i="3"/>
  <c r="BK144" i="3"/>
  <c r="BK231" i="4"/>
  <c r="J226" i="4"/>
  <c r="BK188" i="4"/>
  <c r="BK220" i="4"/>
  <c r="J211" i="4"/>
  <c r="BK189" i="4"/>
  <c r="J222" i="4"/>
  <c r="BK215" i="4"/>
  <c r="BK197" i="4"/>
  <c r="BK213" i="4"/>
  <c r="J202" i="4"/>
  <c r="BK171" i="4"/>
  <c r="J162" i="4"/>
  <c r="BK153" i="4"/>
  <c r="J210" i="4"/>
  <c r="BK151" i="4"/>
  <c r="J171" i="4"/>
  <c r="J174" i="4"/>
  <c r="BK170" i="4"/>
  <c r="BK210" i="4"/>
  <c r="J194" i="4"/>
  <c r="J183" i="4"/>
  <c r="J144" i="4"/>
  <c r="J153" i="4"/>
  <c r="J186" i="4"/>
  <c r="J164" i="4"/>
  <c r="BK157" i="4"/>
  <c r="BK191" i="4"/>
  <c r="BK187" i="4"/>
  <c r="J177" i="4"/>
  <c r="BK173" i="4"/>
  <c r="J160" i="5"/>
  <c r="BK237" i="6"/>
  <c r="BK159" i="6"/>
  <c r="J194" i="6"/>
  <c r="J201" i="6"/>
  <c r="J179" i="6"/>
  <c r="BK153" i="6"/>
  <c r="J138" i="6"/>
  <c r="BK152" i="6"/>
  <c r="J260" i="6"/>
  <c r="J253" i="6"/>
  <c r="BK216" i="6"/>
  <c r="BK179" i="6"/>
  <c r="BK144" i="6"/>
  <c r="BK255" i="6"/>
  <c r="J244" i="6"/>
  <c r="BK238" i="6"/>
  <c r="J144" i="6"/>
  <c r="J171" i="6"/>
  <c r="BK181" i="6"/>
  <c r="J159" i="7"/>
  <c r="BK139" i="7"/>
  <c r="BK201" i="8"/>
  <c r="BK190" i="8"/>
  <c r="J190" i="8"/>
  <c r="BK138" i="10"/>
  <c r="BK145" i="10"/>
  <c r="J196" i="11"/>
  <c r="J174" i="11"/>
  <c r="BK162" i="11"/>
  <c r="J192" i="11"/>
  <c r="BK172" i="11"/>
  <c r="BK185" i="11"/>
  <c r="J164" i="11"/>
  <c r="J181" i="11"/>
  <c r="BK178" i="11"/>
  <c r="J177" i="11"/>
  <c r="BK161" i="11"/>
  <c r="BK157" i="11"/>
  <c r="J143" i="11"/>
  <c r="BK151" i="7"/>
  <c r="BK140" i="7"/>
  <c r="BK211" i="8"/>
  <c r="BK217" i="8"/>
  <c r="BK141" i="7"/>
  <c r="J192" i="8"/>
  <c r="J212" i="8"/>
  <c r="J210" i="8"/>
  <c r="BK183" i="8"/>
  <c r="BK196" i="8"/>
  <c r="BK151" i="8"/>
  <c r="BK181" i="8"/>
  <c r="J159" i="8"/>
  <c r="J144" i="8"/>
  <c r="J167" i="8"/>
  <c r="J148" i="9"/>
  <c r="BK242" i="2"/>
  <c r="BK239" i="2"/>
  <c r="J236" i="2"/>
  <c r="BK224" i="2"/>
  <c r="BK208" i="2"/>
  <c r="BK188" i="2"/>
  <c r="J203" i="2"/>
  <c r="BK155" i="2"/>
  <c r="BK251" i="2"/>
  <c r="BK165" i="2"/>
  <c r="BK191" i="2"/>
  <c r="BK178" i="2"/>
  <c r="BK154" i="2"/>
  <c r="BK248" i="2"/>
  <c r="J162" i="2"/>
  <c r="BK214" i="2"/>
  <c r="BK162" i="2"/>
  <c r="J140" i="2"/>
  <c r="BK247" i="2"/>
  <c r="J224" i="2"/>
  <c r="BK190" i="2"/>
  <c r="J165" i="2"/>
  <c r="BK201" i="3"/>
  <c r="J191" i="3"/>
  <c r="J208" i="3"/>
  <c r="J187" i="3"/>
  <c r="J175" i="3"/>
  <c r="J160" i="3"/>
  <c r="J200" i="3"/>
  <c r="BK200" i="3"/>
  <c r="J144" i="3"/>
  <c r="BK179" i="3"/>
  <c r="J167" i="3"/>
  <c r="BK190" i="3"/>
  <c r="BK185" i="3"/>
  <c r="J162" i="3"/>
  <c r="J158" i="3"/>
  <c r="BK181" i="3"/>
  <c r="BK153" i="3"/>
  <c r="BK162" i="3"/>
  <c r="BK148" i="3"/>
  <c r="J155" i="3"/>
  <c r="BK157" i="3"/>
  <c r="J152" i="3"/>
  <c r="BK145" i="3"/>
  <c r="BK230" i="4"/>
  <c r="BK203" i="4"/>
  <c r="J258" i="6"/>
  <c r="BK166" i="6"/>
  <c r="BK188" i="6"/>
  <c r="BK159" i="7"/>
  <c r="BK158" i="7"/>
  <c r="BK142" i="7"/>
  <c r="BK169" i="8"/>
  <c r="J145" i="10"/>
  <c r="BK136" i="10"/>
  <c r="J136" i="10"/>
  <c r="J172" i="11"/>
  <c r="J158" i="11"/>
  <c r="BK184" i="11"/>
  <c r="BK190" i="11"/>
  <c r="J178" i="11"/>
  <c r="BK163" i="11"/>
  <c r="J173" i="11"/>
  <c r="J157" i="11"/>
  <c r="J156" i="11"/>
  <c r="BK150" i="11"/>
  <c r="BK209" i="8"/>
  <c r="J207" i="8"/>
  <c r="J174" i="8"/>
  <c r="BK203" i="8"/>
  <c r="J153" i="8"/>
  <c r="BK171" i="8"/>
  <c r="J181" i="8"/>
  <c r="J175" i="8"/>
  <c r="J162" i="8"/>
  <c r="J147" i="9"/>
  <c r="BK133" i="9"/>
  <c r="BK194" i="11"/>
  <c r="BK187" i="11"/>
  <c r="BK174" i="11"/>
  <c r="BK182" i="11"/>
  <c r="BK156" i="7"/>
  <c r="BK148" i="7"/>
  <c r="J135" i="7"/>
  <c r="BK205" i="8"/>
  <c r="BK150" i="8"/>
  <c r="BK154" i="8"/>
  <c r="J164" i="8"/>
  <c r="J193" i="8"/>
  <c r="BK175" i="8"/>
  <c r="BK167" i="8"/>
  <c r="J171" i="8"/>
  <c r="J161" i="8"/>
  <c r="J163" i="8"/>
  <c r="BK138" i="9"/>
  <c r="BK137" i="9"/>
  <c r="J146" i="10"/>
  <c r="J139" i="10"/>
  <c r="BK180" i="11"/>
  <c r="J154" i="11"/>
  <c r="BK158" i="11"/>
  <c r="J147" i="11"/>
  <c r="BK152" i="7"/>
  <c r="BK141" i="4"/>
  <c r="BK154" i="5"/>
  <c r="J151" i="5"/>
  <c r="J162" i="5"/>
  <c r="J150" i="5"/>
  <c r="J140" i="5"/>
  <c r="BK269" i="6"/>
  <c r="BK197" i="6"/>
  <c r="BK263" i="6"/>
  <c r="J160" i="6"/>
  <c r="J264" i="6"/>
  <c r="J230" i="6"/>
  <c r="J262" i="6"/>
  <c r="J236" i="6"/>
  <c r="BK171" i="6"/>
  <c r="J145" i="6"/>
  <c r="J223" i="6"/>
  <c r="J248" i="6"/>
  <c r="BK251" i="6"/>
  <c r="J195" i="6"/>
  <c r="J137" i="7"/>
  <c r="J213" i="8"/>
  <c r="J198" i="8"/>
  <c r="BK219" i="8"/>
  <c r="J209" i="8"/>
  <c r="BK176" i="8"/>
  <c r="BK158" i="8"/>
  <c r="J168" i="8"/>
  <c r="J135" i="9"/>
  <c r="J138" i="9"/>
  <c r="J140" i="9"/>
  <c r="J141" i="10"/>
  <c r="J138" i="10"/>
  <c r="BK137" i="10"/>
  <c r="J160" i="11"/>
  <c r="J35" i="2" l="1"/>
  <c r="F37" i="2"/>
  <c r="F39" i="2"/>
  <c r="BD95" i="1" s="1"/>
  <c r="F35" i="2"/>
  <c r="AZ95" i="1" s="1"/>
  <c r="T141" i="11"/>
  <c r="BK148" i="6"/>
  <c r="J148" i="6"/>
  <c r="J99" i="6"/>
  <c r="P240" i="6"/>
  <c r="BK272" i="6"/>
  <c r="J272" i="6"/>
  <c r="J105" i="6" s="1"/>
  <c r="BK155" i="7"/>
  <c r="J155" i="7"/>
  <c r="J99" i="7" s="1"/>
  <c r="BK140" i="8"/>
  <c r="J140" i="8"/>
  <c r="J98" i="8"/>
  <c r="P197" i="8"/>
  <c r="R200" i="8"/>
  <c r="P144" i="9"/>
  <c r="P131" i="9" s="1"/>
  <c r="P130" i="9" s="1"/>
  <c r="AU102" i="1" s="1"/>
  <c r="P149" i="8"/>
  <c r="P148" i="8" s="1"/>
  <c r="T200" i="8"/>
  <c r="BK165" i="6"/>
  <c r="J165" i="6" s="1"/>
  <c r="J100" i="6" s="1"/>
  <c r="BK233" i="6"/>
  <c r="J233" i="6"/>
  <c r="J102" i="6" s="1"/>
  <c r="P272" i="6"/>
  <c r="BK161" i="7"/>
  <c r="J161" i="7" s="1"/>
  <c r="J101" i="7" s="1"/>
  <c r="P204" i="8"/>
  <c r="P161" i="4"/>
  <c r="R212" i="4"/>
  <c r="T134" i="5"/>
  <c r="P143" i="5"/>
  <c r="BK134" i="7"/>
  <c r="BK133" i="7" s="1"/>
  <c r="J134" i="7"/>
  <c r="J98" i="7"/>
  <c r="T161" i="7"/>
  <c r="T160" i="7"/>
  <c r="R149" i="8"/>
  <c r="R148" i="8"/>
  <c r="P216" i="8"/>
  <c r="P215" i="8"/>
  <c r="R135" i="10"/>
  <c r="R134" i="10" s="1"/>
  <c r="R133" i="10" s="1"/>
  <c r="BK141" i="3"/>
  <c r="J141" i="3"/>
  <c r="J100" i="3" s="1"/>
  <c r="BK147" i="5"/>
  <c r="J147" i="5" s="1"/>
  <c r="J101" i="5" s="1"/>
  <c r="P137" i="6"/>
  <c r="R224" i="6"/>
  <c r="T134" i="7"/>
  <c r="BK149" i="8"/>
  <c r="J149" i="8"/>
  <c r="J100" i="8"/>
  <c r="T216" i="8"/>
  <c r="T215" i="8"/>
  <c r="BK200" i="8"/>
  <c r="J200" i="8"/>
  <c r="J104" i="8" s="1"/>
  <c r="P135" i="10"/>
  <c r="P134" i="10"/>
  <c r="P133" i="10" s="1"/>
  <c r="AU104" i="1" s="1"/>
  <c r="P165" i="6"/>
  <c r="R265" i="6"/>
  <c r="P141" i="3"/>
  <c r="T178" i="4"/>
  <c r="R134" i="5"/>
  <c r="R143" i="5"/>
  <c r="R165" i="6"/>
  <c r="T233" i="6"/>
  <c r="T265" i="6"/>
  <c r="R161" i="7"/>
  <c r="R160" i="7"/>
  <c r="P134" i="2"/>
  <c r="P133" i="2"/>
  <c r="R134" i="2"/>
  <c r="R133" i="2"/>
  <c r="BK181" i="2"/>
  <c r="J181" i="2" s="1"/>
  <c r="J100" i="2" s="1"/>
  <c r="T181" i="2"/>
  <c r="BK233" i="2"/>
  <c r="J233" i="2"/>
  <c r="J101" i="2"/>
  <c r="R233" i="2"/>
  <c r="T233" i="2"/>
  <c r="T180" i="2" s="1"/>
  <c r="R136" i="3"/>
  <c r="P189" i="3"/>
  <c r="R161" i="4"/>
  <c r="R193" i="4"/>
  <c r="P148" i="6"/>
  <c r="T155" i="7"/>
  <c r="T149" i="8"/>
  <c r="T148" i="8"/>
  <c r="R216" i="8"/>
  <c r="R215" i="8"/>
  <c r="T135" i="10"/>
  <c r="T134" i="10"/>
  <c r="T133" i="10" s="1"/>
  <c r="T136" i="3"/>
  <c r="R189" i="3"/>
  <c r="BK161" i="4"/>
  <c r="BK136" i="4" s="1"/>
  <c r="BK212" i="4"/>
  <c r="J212" i="4" s="1"/>
  <c r="J104" i="4" s="1"/>
  <c r="P228" i="4"/>
  <c r="T147" i="5"/>
  <c r="BK240" i="6"/>
  <c r="J240" i="6"/>
  <c r="J103" i="6"/>
  <c r="R156" i="8"/>
  <c r="T137" i="4"/>
  <c r="R178" i="4"/>
  <c r="T212" i="4"/>
  <c r="P134" i="5"/>
  <c r="P147" i="5"/>
  <c r="R148" i="6"/>
  <c r="R136" i="6" s="1"/>
  <c r="R135" i="6" s="1"/>
  <c r="BK224" i="6"/>
  <c r="J224" i="6"/>
  <c r="J101" i="6"/>
  <c r="R233" i="6"/>
  <c r="R134" i="7"/>
  <c r="BK156" i="8"/>
  <c r="J156" i="8" s="1"/>
  <c r="J102" i="8" s="1"/>
  <c r="BK204" i="8"/>
  <c r="J204" i="8" s="1"/>
  <c r="J105" i="8" s="1"/>
  <c r="R132" i="9"/>
  <c r="P156" i="8"/>
  <c r="R197" i="8"/>
  <c r="T156" i="8"/>
  <c r="T204" i="8"/>
  <c r="BK132" i="9"/>
  <c r="T144" i="9"/>
  <c r="T140" i="8"/>
  <c r="T139" i="8"/>
  <c r="BK197" i="8"/>
  <c r="J197" i="8"/>
  <c r="J103" i="8"/>
  <c r="R204" i="8"/>
  <c r="P132" i="9"/>
  <c r="R144" i="9"/>
  <c r="BK134" i="2"/>
  <c r="BK133" i="2" s="1"/>
  <c r="J133" i="2" s="1"/>
  <c r="J97" i="2" s="1"/>
  <c r="T134" i="2"/>
  <c r="T133" i="2"/>
  <c r="P181" i="2"/>
  <c r="P180" i="2"/>
  <c r="R181" i="2"/>
  <c r="R180" i="2" s="1"/>
  <c r="P233" i="2"/>
  <c r="P136" i="3"/>
  <c r="T189" i="3"/>
  <c r="P137" i="4"/>
  <c r="BK178" i="4"/>
  <c r="J178" i="4"/>
  <c r="J102" i="4"/>
  <c r="P212" i="4"/>
  <c r="T228" i="4"/>
  <c r="BK143" i="5"/>
  <c r="J143" i="5"/>
  <c r="J100" i="5"/>
  <c r="T143" i="5"/>
  <c r="T137" i="6"/>
  <c r="T240" i="6"/>
  <c r="T141" i="3"/>
  <c r="R137" i="4"/>
  <c r="R136" i="4" s="1"/>
  <c r="R135" i="4" s="1"/>
  <c r="P178" i="4"/>
  <c r="T193" i="4"/>
  <c r="BK134" i="5"/>
  <c r="J134" i="5" s="1"/>
  <c r="J98" i="5" s="1"/>
  <c r="R147" i="5"/>
  <c r="T165" i="6"/>
  <c r="P233" i="6"/>
  <c r="BK265" i="6"/>
  <c r="J265" i="6"/>
  <c r="J104" i="6" s="1"/>
  <c r="P134" i="7"/>
  <c r="P133" i="7"/>
  <c r="P132" i="7" s="1"/>
  <c r="AU100" i="1" s="1"/>
  <c r="P140" i="8"/>
  <c r="P139" i="8"/>
  <c r="P200" i="8"/>
  <c r="T132" i="9"/>
  <c r="T131" i="9"/>
  <c r="T130" i="9" s="1"/>
  <c r="BK193" i="4"/>
  <c r="J193" i="4"/>
  <c r="J103" i="4"/>
  <c r="BK228" i="4"/>
  <c r="J228" i="4"/>
  <c r="J105" i="4"/>
  <c r="P224" i="6"/>
  <c r="P265" i="6"/>
  <c r="P155" i="7"/>
  <c r="R141" i="3"/>
  <c r="BK137" i="4"/>
  <c r="J137" i="4" s="1"/>
  <c r="J98" i="4" s="1"/>
  <c r="P193" i="4"/>
  <c r="R228" i="4"/>
  <c r="BK137" i="6"/>
  <c r="BK136" i="6" s="1"/>
  <c r="J136" i="6" s="1"/>
  <c r="J97" i="6" s="1"/>
  <c r="T224" i="6"/>
  <c r="T272" i="6"/>
  <c r="T197" i="8"/>
  <c r="T153" i="11"/>
  <c r="R137" i="6"/>
  <c r="R240" i="6"/>
  <c r="R272" i="6"/>
  <c r="P161" i="7"/>
  <c r="P160" i="7"/>
  <c r="BK144" i="9"/>
  <c r="J144" i="9"/>
  <c r="J100" i="9"/>
  <c r="BK135" i="10"/>
  <c r="BK134" i="10"/>
  <c r="J134" i="10" s="1"/>
  <c r="J99" i="10" s="1"/>
  <c r="BK153" i="11"/>
  <c r="J153" i="11"/>
  <c r="J105" i="11" s="1"/>
  <c r="BK136" i="3"/>
  <c r="J136" i="3"/>
  <c r="J98" i="3"/>
  <c r="BK189" i="3"/>
  <c r="J189" i="3"/>
  <c r="J101" i="3"/>
  <c r="T161" i="4"/>
  <c r="T148" i="6"/>
  <c r="R155" i="7"/>
  <c r="R149" i="11"/>
  <c r="R148" i="11" s="1"/>
  <c r="R140" i="11" s="1"/>
  <c r="P153" i="11"/>
  <c r="BK159" i="11"/>
  <c r="J159" i="11"/>
  <c r="J106" i="11"/>
  <c r="P166" i="11"/>
  <c r="R140" i="8"/>
  <c r="R139" i="8"/>
  <c r="BK216" i="8"/>
  <c r="BK215" i="8" s="1"/>
  <c r="J215" i="8" s="1"/>
  <c r="J106" i="8" s="1"/>
  <c r="J216" i="8"/>
  <c r="J107" i="8"/>
  <c r="BK149" i="11"/>
  <c r="J149" i="11"/>
  <c r="J104" i="11"/>
  <c r="P149" i="11"/>
  <c r="T149" i="11"/>
  <c r="R153" i="11"/>
  <c r="P159" i="11"/>
  <c r="R159" i="11"/>
  <c r="T159" i="11"/>
  <c r="BK166" i="11"/>
  <c r="J166" i="11"/>
  <c r="J107" i="11"/>
  <c r="R166" i="11"/>
  <c r="T166" i="11"/>
  <c r="BK168" i="7"/>
  <c r="J168" i="7"/>
  <c r="J102" i="7" s="1"/>
  <c r="BK161" i="5"/>
  <c r="J161" i="5"/>
  <c r="J102" i="5"/>
  <c r="BK252" i="2"/>
  <c r="J252" i="2"/>
  <c r="J102" i="2"/>
  <c r="BK176" i="4"/>
  <c r="J176" i="4"/>
  <c r="J101" i="4"/>
  <c r="BK207" i="3"/>
  <c r="J207" i="3"/>
  <c r="J104" i="3"/>
  <c r="BK148" i="10"/>
  <c r="J148" i="10"/>
  <c r="J101" i="10" s="1"/>
  <c r="BK220" i="8"/>
  <c r="J220" i="8" s="1"/>
  <c r="J108" i="8" s="1"/>
  <c r="BK141" i="5"/>
  <c r="J141" i="5"/>
  <c r="J99" i="5" s="1"/>
  <c r="BK142" i="9"/>
  <c r="J142" i="9"/>
  <c r="J99" i="9"/>
  <c r="BK204" i="3"/>
  <c r="J204" i="3"/>
  <c r="J102" i="3"/>
  <c r="BK144" i="11"/>
  <c r="J144" i="11"/>
  <c r="J101" i="11"/>
  <c r="BK139" i="3"/>
  <c r="J139" i="3"/>
  <c r="J99" i="3"/>
  <c r="BK142" i="11"/>
  <c r="BK146" i="11"/>
  <c r="J146" i="11"/>
  <c r="J102" i="11"/>
  <c r="BK195" i="11"/>
  <c r="J195" i="11"/>
  <c r="J108" i="11"/>
  <c r="J91" i="11"/>
  <c r="BF145" i="11"/>
  <c r="BF147" i="11"/>
  <c r="BF152" i="11"/>
  <c r="BF151" i="11"/>
  <c r="J135" i="10"/>
  <c r="J100" i="10" s="1"/>
  <c r="BF150" i="11"/>
  <c r="BF154" i="11"/>
  <c r="E85" i="11"/>
  <c r="BF158" i="11"/>
  <c r="BF163" i="11"/>
  <c r="BF157" i="11"/>
  <c r="BF164" i="11"/>
  <c r="F137" i="11"/>
  <c r="BF156" i="11"/>
  <c r="BF162" i="11"/>
  <c r="BF173" i="11"/>
  <c r="BF165" i="11"/>
  <c r="BF170" i="11"/>
  <c r="BF143" i="11"/>
  <c r="BF155" i="11"/>
  <c r="BF172" i="11"/>
  <c r="BF167" i="11"/>
  <c r="BF179" i="11"/>
  <c r="BF181" i="11"/>
  <c r="BF176" i="11"/>
  <c r="BF177" i="11"/>
  <c r="BF180" i="11"/>
  <c r="BF182" i="11"/>
  <c r="BF183" i="11"/>
  <c r="BF185" i="11"/>
  <c r="BF189" i="11"/>
  <c r="BF160" i="11"/>
  <c r="BF175" i="11"/>
  <c r="BF184" i="11"/>
  <c r="BF188" i="11"/>
  <c r="BF191" i="11"/>
  <c r="BF193" i="11"/>
  <c r="BF178" i="11"/>
  <c r="BF192" i="11"/>
  <c r="BF194" i="11"/>
  <c r="BF196" i="11"/>
  <c r="BF161" i="11"/>
  <c r="BF168" i="11"/>
  <c r="BF169" i="11"/>
  <c r="BF171" i="11"/>
  <c r="BF174" i="11"/>
  <c r="BF186" i="11"/>
  <c r="BF187" i="11"/>
  <c r="BF190" i="11"/>
  <c r="J132" i="9"/>
  <c r="J98" i="9"/>
  <c r="BF136" i="10"/>
  <c r="BF139" i="10"/>
  <c r="J91" i="10"/>
  <c r="BF138" i="10"/>
  <c r="BF145" i="10"/>
  <c r="BF147" i="10"/>
  <c r="E85" i="10"/>
  <c r="F130" i="10"/>
  <c r="BF137" i="10"/>
  <c r="BF143" i="10"/>
  <c r="BF146" i="10"/>
  <c r="BF149" i="10"/>
  <c r="BF140" i="10"/>
  <c r="BF141" i="10"/>
  <c r="BF142" i="10"/>
  <c r="BF144" i="10"/>
  <c r="F92" i="9"/>
  <c r="BF133" i="9"/>
  <c r="BF135" i="9"/>
  <c r="E85" i="9"/>
  <c r="J89" i="9"/>
  <c r="BF134" i="9"/>
  <c r="BF137" i="9"/>
  <c r="BF140" i="9"/>
  <c r="BF143" i="9"/>
  <c r="BF145" i="9"/>
  <c r="BF147" i="9"/>
  <c r="BF148" i="9"/>
  <c r="BF136" i="9"/>
  <c r="BF138" i="9"/>
  <c r="BF139" i="9"/>
  <c r="BF141" i="9"/>
  <c r="BF146" i="9"/>
  <c r="BF143" i="8"/>
  <c r="BF152" i="8"/>
  <c r="BF158" i="8"/>
  <c r="BF164" i="8"/>
  <c r="BF161" i="8"/>
  <c r="BF166" i="8"/>
  <c r="BF147" i="8"/>
  <c r="BF167" i="8"/>
  <c r="F135" i="8"/>
  <c r="BF163" i="8"/>
  <c r="BF145" i="8"/>
  <c r="BF153" i="8"/>
  <c r="BF159" i="8"/>
  <c r="BF162" i="8"/>
  <c r="BF154" i="8"/>
  <c r="BF173" i="8"/>
  <c r="BF169" i="8"/>
  <c r="BF142" i="8"/>
  <c r="E85" i="8"/>
  <c r="BF144" i="8"/>
  <c r="BF151" i="8"/>
  <c r="BF157" i="8"/>
  <c r="BF141" i="8"/>
  <c r="BF172" i="8"/>
  <c r="BF174" i="8"/>
  <c r="BF178" i="8"/>
  <c r="BF168" i="8"/>
  <c r="BF170" i="8"/>
  <c r="BF176" i="8"/>
  <c r="BF177" i="8"/>
  <c r="BF160" i="8"/>
  <c r="BF165" i="8"/>
  <c r="BF171" i="8"/>
  <c r="BF181" i="8"/>
  <c r="BF184" i="8"/>
  <c r="BF185" i="8"/>
  <c r="BF195" i="8"/>
  <c r="BF182" i="8"/>
  <c r="BF193" i="8"/>
  <c r="BF150" i="8"/>
  <c r="BF180" i="8"/>
  <c r="BF183" i="8"/>
  <c r="BF188" i="8"/>
  <c r="BF190" i="8"/>
  <c r="BF192" i="8"/>
  <c r="BF202" i="8"/>
  <c r="BF186" i="8"/>
  <c r="BF194" i="8"/>
  <c r="J132" i="8"/>
  <c r="BF187" i="8"/>
  <c r="BF196" i="8"/>
  <c r="BF203" i="8"/>
  <c r="BF208" i="8"/>
  <c r="BF209" i="8"/>
  <c r="BF210" i="8"/>
  <c r="BF211" i="8"/>
  <c r="BF212" i="8"/>
  <c r="BF217" i="8"/>
  <c r="BF189" i="8"/>
  <c r="BF191" i="8"/>
  <c r="BF198" i="8"/>
  <c r="BF199" i="8"/>
  <c r="BF205" i="8"/>
  <c r="BF218" i="8"/>
  <c r="BF146" i="8"/>
  <c r="BF175" i="8"/>
  <c r="BF179" i="8"/>
  <c r="BF201" i="8"/>
  <c r="BF206" i="8"/>
  <c r="BF207" i="8"/>
  <c r="BF213" i="8"/>
  <c r="BF214" i="8"/>
  <c r="BF219" i="8"/>
  <c r="BF221" i="8"/>
  <c r="E85" i="7"/>
  <c r="F129" i="7"/>
  <c r="BF140" i="7"/>
  <c r="J89" i="7"/>
  <c r="BF136" i="7"/>
  <c r="BF137" i="7"/>
  <c r="BF135" i="7"/>
  <c r="BF144" i="7"/>
  <c r="BF149" i="7"/>
  <c r="BF138" i="7"/>
  <c r="BF141" i="7"/>
  <c r="BF145" i="7"/>
  <c r="BF147" i="7"/>
  <c r="BF162" i="7"/>
  <c r="BF142" i="7"/>
  <c r="BF143" i="7"/>
  <c r="BF148" i="7"/>
  <c r="BF151" i="7"/>
  <c r="BF139" i="7"/>
  <c r="BF152" i="7"/>
  <c r="BF153" i="7"/>
  <c r="BF154" i="7"/>
  <c r="BF159" i="7"/>
  <c r="BF166" i="7"/>
  <c r="BF146" i="7"/>
  <c r="BF156" i="7"/>
  <c r="BF158" i="7"/>
  <c r="BF169" i="7"/>
  <c r="BF150" i="7"/>
  <c r="BF157" i="7"/>
  <c r="BF163" i="7"/>
  <c r="BF164" i="7"/>
  <c r="BF165" i="7"/>
  <c r="BF167" i="7"/>
  <c r="BF169" i="6"/>
  <c r="BF172" i="6"/>
  <c r="BF175" i="6"/>
  <c r="BF177" i="6"/>
  <c r="BF180" i="6"/>
  <c r="BF193" i="6"/>
  <c r="BF184" i="6"/>
  <c r="BF189" i="6"/>
  <c r="BF192" i="6"/>
  <c r="BF201" i="6"/>
  <c r="BF208" i="6"/>
  <c r="BF217" i="6"/>
  <c r="BF160" i="6"/>
  <c r="BF167" i="6"/>
  <c r="BF221" i="6"/>
  <c r="BF140" i="6"/>
  <c r="BF143" i="6"/>
  <c r="BF152" i="6"/>
  <c r="BF213" i="6"/>
  <c r="BF204" i="6"/>
  <c r="BF219" i="6"/>
  <c r="F132" i="6"/>
  <c r="BF141" i="6"/>
  <c r="BF195" i="6"/>
  <c r="BF145" i="6"/>
  <c r="BF155" i="6"/>
  <c r="BF206" i="6"/>
  <c r="BF209" i="6"/>
  <c r="BF227" i="6"/>
  <c r="BF154" i="6"/>
  <c r="BF171" i="6"/>
  <c r="BF176" i="6"/>
  <c r="BF178" i="6"/>
  <c r="BF179" i="6"/>
  <c r="BF187" i="6"/>
  <c r="BF228" i="6"/>
  <c r="BF230" i="6"/>
  <c r="BF236" i="6"/>
  <c r="BF191" i="6"/>
  <c r="BF196" i="6"/>
  <c r="BF200" i="6"/>
  <c r="BF202" i="6"/>
  <c r="BF205" i="6"/>
  <c r="BF211" i="6"/>
  <c r="BF215" i="6"/>
  <c r="BF218" i="6"/>
  <c r="BF235" i="6"/>
  <c r="J89" i="6"/>
  <c r="BF142" i="6"/>
  <c r="BF149" i="6"/>
  <c r="BF162" i="6"/>
  <c r="BF168" i="6"/>
  <c r="BF170" i="6"/>
  <c r="BF203" i="6"/>
  <c r="BF207" i="6"/>
  <c r="BF210" i="6"/>
  <c r="BF212" i="6"/>
  <c r="BF214" i="6"/>
  <c r="BF232" i="6"/>
  <c r="BF234" i="6"/>
  <c r="BF238" i="6"/>
  <c r="BF239" i="6"/>
  <c r="BF241" i="6"/>
  <c r="BF242" i="6"/>
  <c r="BF243" i="6"/>
  <c r="BF244" i="6"/>
  <c r="BF245" i="6"/>
  <c r="BF246" i="6"/>
  <c r="BF247" i="6"/>
  <c r="BF146" i="6"/>
  <c r="BF147" i="6"/>
  <c r="BF151" i="6"/>
  <c r="BF182" i="6"/>
  <c r="BF183" i="6"/>
  <c r="BF186" i="6"/>
  <c r="BF220" i="6"/>
  <c r="BF223" i="6"/>
  <c r="BF226" i="6"/>
  <c r="BF174" i="6"/>
  <c r="BF198" i="6"/>
  <c r="BF248" i="6"/>
  <c r="BF254" i="6"/>
  <c r="BF263" i="6"/>
  <c r="BF237" i="6"/>
  <c r="E85" i="6"/>
  <c r="BF156" i="6"/>
  <c r="BF164" i="6"/>
  <c r="BF166" i="6"/>
  <c r="BF194" i="6"/>
  <c r="BF199" i="6"/>
  <c r="BF222" i="6"/>
  <c r="BF229" i="6"/>
  <c r="BF231" i="6"/>
  <c r="BF260" i="6"/>
  <c r="BF261" i="6"/>
  <c r="BF138" i="6"/>
  <c r="BF144" i="6"/>
  <c r="BF150" i="6"/>
  <c r="BF153" i="6"/>
  <c r="BF158" i="6"/>
  <c r="BF159" i="6"/>
  <c r="BF163" i="6"/>
  <c r="BF173" i="6"/>
  <c r="BF216" i="6"/>
  <c r="BF249" i="6"/>
  <c r="BF253" i="6"/>
  <c r="BF258" i="6"/>
  <c r="BF259" i="6"/>
  <c r="BF251" i="6"/>
  <c r="BF252" i="6"/>
  <c r="BF255" i="6"/>
  <c r="BF256" i="6"/>
  <c r="BF262" i="6"/>
  <c r="BF268" i="6"/>
  <c r="BF139" i="6"/>
  <c r="BF157" i="6"/>
  <c r="BF161" i="6"/>
  <c r="BF181" i="6"/>
  <c r="BF197" i="6"/>
  <c r="BF225" i="6"/>
  <c r="BF250" i="6"/>
  <c r="BF257" i="6"/>
  <c r="BF264" i="6"/>
  <c r="BF266" i="6"/>
  <c r="BF267" i="6"/>
  <c r="BF270" i="6"/>
  <c r="BF185" i="6"/>
  <c r="BF188" i="6"/>
  <c r="BF190" i="6"/>
  <c r="BF269" i="6"/>
  <c r="BF271" i="6"/>
  <c r="BF273" i="6"/>
  <c r="BF274" i="6"/>
  <c r="BF275" i="6"/>
  <c r="J89" i="5"/>
  <c r="BF138" i="5"/>
  <c r="E122" i="5"/>
  <c r="BF135" i="5"/>
  <c r="BF137" i="5"/>
  <c r="BF139" i="5"/>
  <c r="BF140" i="5"/>
  <c r="BF145" i="5"/>
  <c r="BF146" i="5"/>
  <c r="BF144" i="5"/>
  <c r="F129" i="5"/>
  <c r="BF148" i="5"/>
  <c r="BF153" i="5"/>
  <c r="BF136" i="5"/>
  <c r="BF142" i="5"/>
  <c r="BF150" i="5"/>
  <c r="BF151" i="5"/>
  <c r="BF155" i="5"/>
  <c r="BF160" i="5"/>
  <c r="BF149" i="5"/>
  <c r="BF152" i="5"/>
  <c r="BF154" i="5"/>
  <c r="BF156" i="5"/>
  <c r="BF157" i="5"/>
  <c r="BF158" i="5"/>
  <c r="BF159" i="5"/>
  <c r="BF162" i="5"/>
  <c r="BF149" i="4"/>
  <c r="BF171" i="4"/>
  <c r="BF184" i="4"/>
  <c r="BF146" i="4"/>
  <c r="BF181" i="4"/>
  <c r="J89" i="4"/>
  <c r="BF143" i="4"/>
  <c r="BF144" i="4"/>
  <c r="BF152" i="4"/>
  <c r="BF182" i="4"/>
  <c r="BF179" i="4"/>
  <c r="F92" i="4"/>
  <c r="BF189" i="4"/>
  <c r="BF148" i="4"/>
  <c r="BF158" i="4"/>
  <c r="BF159" i="4"/>
  <c r="BF162" i="4"/>
  <c r="BF163" i="4"/>
  <c r="BF165" i="4"/>
  <c r="BF166" i="4"/>
  <c r="BF183" i="4"/>
  <c r="BF150" i="4"/>
  <c r="BF151" i="4"/>
  <c r="BF157" i="4"/>
  <c r="BF169" i="4"/>
  <c r="BF170" i="4"/>
  <c r="BF139" i="4"/>
  <c r="BF168" i="4"/>
  <c r="BF187" i="4"/>
  <c r="BK135" i="3"/>
  <c r="J135" i="3" s="1"/>
  <c r="J97" i="3" s="1"/>
  <c r="BF188" i="4"/>
  <c r="BF147" i="4"/>
  <c r="BF185" i="4"/>
  <c r="BF194" i="4"/>
  <c r="BF198" i="4"/>
  <c r="BF206" i="4"/>
  <c r="BF167" i="4"/>
  <c r="BF201" i="4"/>
  <c r="BF140" i="4"/>
  <c r="BF180" i="4"/>
  <c r="BF191" i="4"/>
  <c r="E125" i="4"/>
  <c r="BF138" i="4"/>
  <c r="BF156" i="4"/>
  <c r="BF160" i="4"/>
  <c r="BF164" i="4"/>
  <c r="BF172" i="4"/>
  <c r="BF192" i="4"/>
  <c r="BF196" i="4"/>
  <c r="BF209" i="4"/>
  <c r="BF213" i="4"/>
  <c r="BF214" i="4"/>
  <c r="BF219" i="4"/>
  <c r="BF220" i="4"/>
  <c r="BF141" i="4"/>
  <c r="BF142" i="4"/>
  <c r="BF153" i="4"/>
  <c r="BF154" i="4"/>
  <c r="BF155" i="4"/>
  <c r="BF174" i="4"/>
  <c r="BF199" i="4"/>
  <c r="BF200" i="4"/>
  <c r="BF203" i="4"/>
  <c r="BF207" i="4"/>
  <c r="BF215" i="4"/>
  <c r="BF216" i="4"/>
  <c r="BF173" i="4"/>
  <c r="BF177" i="4"/>
  <c r="BF195" i="4"/>
  <c r="BF205" i="4"/>
  <c r="BF217" i="4"/>
  <c r="BF218" i="4"/>
  <c r="BF224" i="4"/>
  <c r="BF226" i="4"/>
  <c r="BF190" i="4"/>
  <c r="BF202" i="4"/>
  <c r="BF210" i="4"/>
  <c r="BF211" i="4"/>
  <c r="BF221" i="4"/>
  <c r="BF222" i="4"/>
  <c r="BF223" i="4"/>
  <c r="BF229" i="4"/>
  <c r="BF145" i="4"/>
  <c r="BF186" i="4"/>
  <c r="BF197" i="4"/>
  <c r="BF204" i="4"/>
  <c r="BF208" i="4"/>
  <c r="BF225" i="4"/>
  <c r="BF227" i="4"/>
  <c r="BF230" i="4"/>
  <c r="BF231" i="4"/>
  <c r="E85" i="3"/>
  <c r="BF146" i="3"/>
  <c r="BF147" i="3"/>
  <c r="J89" i="3"/>
  <c r="BF137" i="3"/>
  <c r="BF149" i="3"/>
  <c r="BF143" i="3"/>
  <c r="BF144" i="3"/>
  <c r="BF148" i="3"/>
  <c r="BF151" i="3"/>
  <c r="BF157" i="3"/>
  <c r="BF160" i="3"/>
  <c r="BF162" i="3"/>
  <c r="BF168" i="3"/>
  <c r="BF150" i="3"/>
  <c r="BF155" i="3"/>
  <c r="BF164" i="3"/>
  <c r="BF169" i="3"/>
  <c r="BF145" i="3"/>
  <c r="BF153" i="3"/>
  <c r="BF171" i="3"/>
  <c r="BF176" i="3"/>
  <c r="BF183" i="3"/>
  <c r="F131" i="3"/>
  <c r="BF138" i="3"/>
  <c r="BF170" i="3"/>
  <c r="BF173" i="3"/>
  <c r="BF178" i="3"/>
  <c r="BF159" i="3"/>
  <c r="BF166" i="3"/>
  <c r="BF167" i="3"/>
  <c r="BF180" i="3"/>
  <c r="BF140" i="3"/>
  <c r="BF142" i="3"/>
  <c r="BF152" i="3"/>
  <c r="BF154" i="3"/>
  <c r="BF158" i="3"/>
  <c r="BF165" i="3"/>
  <c r="BF174" i="3"/>
  <c r="BF175" i="3"/>
  <c r="BF186" i="3"/>
  <c r="BF190" i="3"/>
  <c r="BF197" i="3"/>
  <c r="BF199" i="3"/>
  <c r="BF201" i="3"/>
  <c r="BF208" i="3"/>
  <c r="BF192" i="3"/>
  <c r="BF193" i="3"/>
  <c r="BF203" i="3"/>
  <c r="BF163" i="3"/>
  <c r="BF172" i="3"/>
  <c r="BF181" i="3"/>
  <c r="BF184" i="3"/>
  <c r="BF185" i="3"/>
  <c r="BF188" i="3"/>
  <c r="BF191" i="3"/>
  <c r="BF195" i="3"/>
  <c r="BF196" i="3"/>
  <c r="BF198" i="3"/>
  <c r="BF205" i="3"/>
  <c r="BF156" i="3"/>
  <c r="BF161" i="3"/>
  <c r="BF177" i="3"/>
  <c r="BF179" i="3"/>
  <c r="BF182" i="3"/>
  <c r="BF187" i="3"/>
  <c r="BF194" i="3"/>
  <c r="BF200" i="3"/>
  <c r="BF202" i="3"/>
  <c r="BF253" i="2"/>
  <c r="BF145" i="2"/>
  <c r="BF154" i="2"/>
  <c r="BF156" i="2"/>
  <c r="BF160" i="2"/>
  <c r="BF184" i="2"/>
  <c r="BF185" i="2"/>
  <c r="BF187" i="2"/>
  <c r="BF199" i="2"/>
  <c r="BF205" i="2"/>
  <c r="BF213" i="2"/>
  <c r="BF220" i="2"/>
  <c r="BF244" i="2"/>
  <c r="BF246" i="2"/>
  <c r="J126" i="2"/>
  <c r="BF139" i="2"/>
  <c r="BF167" i="2"/>
  <c r="BF170" i="2"/>
  <c r="BF171" i="2"/>
  <c r="BF173" i="2"/>
  <c r="BF174" i="2"/>
  <c r="BF176" i="2"/>
  <c r="BF206" i="2"/>
  <c r="BF209" i="2"/>
  <c r="BF215" i="2"/>
  <c r="BF240" i="2"/>
  <c r="BF241" i="2"/>
  <c r="BF250" i="2"/>
  <c r="BF151" i="2"/>
  <c r="BF163" i="2"/>
  <c r="BF242" i="2"/>
  <c r="BB95" i="1"/>
  <c r="BF247" i="2"/>
  <c r="BF249" i="2"/>
  <c r="BF143" i="2"/>
  <c r="BF144" i="2"/>
  <c r="BF148" i="2"/>
  <c r="BF152" i="2"/>
  <c r="BF168" i="2"/>
  <c r="BF193" i="2"/>
  <c r="BF197" i="2"/>
  <c r="BF198" i="2"/>
  <c r="BF200" i="2"/>
  <c r="BF201" i="2"/>
  <c r="BF207" i="2"/>
  <c r="BF211" i="2"/>
  <c r="BF218" i="2"/>
  <c r="BF243" i="2"/>
  <c r="BF158" i="2"/>
  <c r="BF177" i="2"/>
  <c r="BF188" i="2"/>
  <c r="BF189" i="2"/>
  <c r="BF190" i="2"/>
  <c r="BF194" i="2"/>
  <c r="BF204" i="2"/>
  <c r="BF208" i="2"/>
  <c r="E122" i="2"/>
  <c r="BF136" i="2"/>
  <c r="BF138" i="2"/>
  <c r="BF146" i="2"/>
  <c r="BF203" i="2"/>
  <c r="BF210" i="2"/>
  <c r="BF212" i="2"/>
  <c r="BF216" i="2"/>
  <c r="BF157" i="2"/>
  <c r="BF164" i="2"/>
  <c r="BF166" i="2"/>
  <c r="BF195" i="2"/>
  <c r="BF245" i="2"/>
  <c r="BF135" i="2"/>
  <c r="BF140" i="2"/>
  <c r="BF149" i="2"/>
  <c r="BF159" i="2"/>
  <c r="BF162" i="2"/>
  <c r="BF172" i="2"/>
  <c r="BF178" i="2"/>
  <c r="BF179" i="2"/>
  <c r="BF192" i="2"/>
  <c r="BF202" i="2"/>
  <c r="BF214" i="2"/>
  <c r="BF219" i="2"/>
  <c r="BF221" i="2"/>
  <c r="BF222" i="2"/>
  <c r="BF225" i="2"/>
  <c r="BF229" i="2"/>
  <c r="BF230" i="2"/>
  <c r="BF234" i="2"/>
  <c r="BF235" i="2"/>
  <c r="BF251" i="2"/>
  <c r="AV95" i="1"/>
  <c r="BF137" i="2"/>
  <c r="BF161" i="2"/>
  <c r="BF169" i="2"/>
  <c r="BF175" i="2"/>
  <c r="BF183" i="2"/>
  <c r="BF186" i="2"/>
  <c r="BF191" i="2"/>
  <c r="F92" i="2"/>
  <c r="BF141" i="2"/>
  <c r="BF147" i="2"/>
  <c r="BF150" i="2"/>
  <c r="BF182" i="2"/>
  <c r="BF196" i="2"/>
  <c r="BF217" i="2"/>
  <c r="BF223" i="2"/>
  <c r="BF224" i="2"/>
  <c r="BF226" i="2"/>
  <c r="BF227" i="2"/>
  <c r="BF228" i="2"/>
  <c r="BF231" i="2"/>
  <c r="BF232" i="2"/>
  <c r="BF236" i="2"/>
  <c r="BF237" i="2"/>
  <c r="BF238" i="2"/>
  <c r="BF239" i="2"/>
  <c r="BF248" i="2"/>
  <c r="BF142" i="2"/>
  <c r="BF153" i="2"/>
  <c r="BF155" i="2"/>
  <c r="BF165" i="2"/>
  <c r="F37" i="4"/>
  <c r="BB97" i="1"/>
  <c r="F39" i="8"/>
  <c r="BD101" i="1"/>
  <c r="F38" i="4"/>
  <c r="BC97" i="1"/>
  <c r="F37" i="7"/>
  <c r="BB100" i="1" s="1"/>
  <c r="F35" i="9"/>
  <c r="AZ102" i="1"/>
  <c r="F37" i="11"/>
  <c r="AZ105" i="1"/>
  <c r="F39" i="4"/>
  <c r="BD97" i="1"/>
  <c r="F35" i="6"/>
  <c r="AZ99" i="1"/>
  <c r="F37" i="10"/>
  <c r="AZ104" i="1" s="1"/>
  <c r="AZ103" i="1" s="1"/>
  <c r="AV103" i="1" s="1"/>
  <c r="F40" i="10"/>
  <c r="BC104" i="1"/>
  <c r="F39" i="3"/>
  <c r="BD96" i="1"/>
  <c r="J35" i="6"/>
  <c r="AV99" i="1"/>
  <c r="AS94" i="1"/>
  <c r="F39" i="5"/>
  <c r="BD98" i="1"/>
  <c r="F38" i="5"/>
  <c r="BC98" i="1"/>
  <c r="F37" i="6"/>
  <c r="BB99" i="1"/>
  <c r="F39" i="10"/>
  <c r="BB104" i="1"/>
  <c r="F37" i="3"/>
  <c r="BB96" i="1"/>
  <c r="F35" i="7"/>
  <c r="AZ100" i="1"/>
  <c r="F37" i="9"/>
  <c r="BB102" i="1"/>
  <c r="F41" i="10"/>
  <c r="BD104" i="1"/>
  <c r="J35" i="4"/>
  <c r="AV97" i="1" s="1"/>
  <c r="F38" i="7"/>
  <c r="BC100" i="1"/>
  <c r="F39" i="9"/>
  <c r="BD102" i="1"/>
  <c r="F38" i="9"/>
  <c r="BC102" i="1"/>
  <c r="J37" i="11"/>
  <c r="AV105" i="1"/>
  <c r="F37" i="5"/>
  <c r="BB98" i="1"/>
  <c r="F38" i="6"/>
  <c r="BC99" i="1"/>
  <c r="J35" i="3"/>
  <c r="AV96" i="1"/>
  <c r="J35" i="5"/>
  <c r="AV98" i="1"/>
  <c r="J35" i="7"/>
  <c r="AV100" i="1" s="1"/>
  <c r="F37" i="8"/>
  <c r="BB101" i="1"/>
  <c r="J35" i="9"/>
  <c r="AV102" i="1"/>
  <c r="F39" i="11"/>
  <c r="BB105" i="1"/>
  <c r="F38" i="3"/>
  <c r="BC96" i="1"/>
  <c r="F39" i="6"/>
  <c r="BD99" i="1" s="1"/>
  <c r="F38" i="2"/>
  <c r="BC95" i="1"/>
  <c r="F35" i="8"/>
  <c r="AZ101" i="1"/>
  <c r="F40" i="11"/>
  <c r="BC105" i="1"/>
  <c r="F35" i="3"/>
  <c r="AZ96" i="1"/>
  <c r="F35" i="5"/>
  <c r="AZ98" i="1"/>
  <c r="F38" i="8"/>
  <c r="BC101" i="1"/>
  <c r="J37" i="10"/>
  <c r="AV104" i="1"/>
  <c r="F35" i="4"/>
  <c r="AZ97" i="1"/>
  <c r="F39" i="7"/>
  <c r="BD100" i="1"/>
  <c r="J35" i="8"/>
  <c r="AV101" i="1"/>
  <c r="F41" i="11"/>
  <c r="BD105" i="1"/>
  <c r="T132" i="2" l="1"/>
  <c r="J136" i="4"/>
  <c r="J97" i="4" s="1"/>
  <c r="BK135" i="4"/>
  <c r="J135" i="4" s="1"/>
  <c r="J96" i="4" s="1"/>
  <c r="J30" i="4" s="1"/>
  <c r="J114" i="4" s="1"/>
  <c r="BF114" i="4" s="1"/>
  <c r="J36" i="4" s="1"/>
  <c r="AW97" i="1" s="1"/>
  <c r="J137" i="6"/>
  <c r="J98" i="6" s="1"/>
  <c r="J161" i="4"/>
  <c r="J99" i="4" s="1"/>
  <c r="J134" i="2"/>
  <c r="J98" i="2" s="1"/>
  <c r="BK160" i="7"/>
  <c r="J160" i="7" s="1"/>
  <c r="J100" i="7" s="1"/>
  <c r="BK155" i="8"/>
  <c r="J155" i="8" s="1"/>
  <c r="J101" i="8" s="1"/>
  <c r="BK180" i="2"/>
  <c r="J180" i="2" s="1"/>
  <c r="J99" i="2" s="1"/>
  <c r="T136" i="6"/>
  <c r="T135" i="6"/>
  <c r="BK133" i="5"/>
  <c r="J133" i="5"/>
  <c r="J97" i="5"/>
  <c r="BK141" i="11"/>
  <c r="BK133" i="10"/>
  <c r="J133" i="10"/>
  <c r="J98" i="10"/>
  <c r="J32" i="10"/>
  <c r="P148" i="11"/>
  <c r="P140" i="11"/>
  <c r="AU105" i="1"/>
  <c r="AU103" i="1" s="1"/>
  <c r="R155" i="8"/>
  <c r="R138" i="8"/>
  <c r="P155" i="8"/>
  <c r="P138" i="8"/>
  <c r="AU101" i="1"/>
  <c r="T135" i="3"/>
  <c r="T134" i="3" s="1"/>
  <c r="R133" i="7"/>
  <c r="R132" i="7"/>
  <c r="P136" i="4"/>
  <c r="P135" i="4"/>
  <c r="AU97" i="1"/>
  <c r="BK131" i="9"/>
  <c r="J131" i="9"/>
  <c r="J97" i="9"/>
  <c r="R135" i="3"/>
  <c r="R134" i="3"/>
  <c r="T148" i="11"/>
  <c r="T140" i="11"/>
  <c r="T155" i="8"/>
  <c r="T138" i="8"/>
  <c r="R131" i="9"/>
  <c r="R130" i="9"/>
  <c r="R132" i="2"/>
  <c r="R133" i="5"/>
  <c r="R132" i="5"/>
  <c r="T136" i="4"/>
  <c r="T135" i="4"/>
  <c r="T133" i="7"/>
  <c r="T132" i="7"/>
  <c r="P136" i="6"/>
  <c r="P135" i="6"/>
  <c r="AU99" i="1"/>
  <c r="P133" i="5"/>
  <c r="P132" i="5" s="1"/>
  <c r="AU98" i="1" s="1"/>
  <c r="P132" i="2"/>
  <c r="AU95" i="1"/>
  <c r="P135" i="3"/>
  <c r="P134" i="3"/>
  <c r="AU96" i="1"/>
  <c r="T133" i="5"/>
  <c r="T132" i="5"/>
  <c r="BK139" i="8"/>
  <c r="J139" i="8"/>
  <c r="J97" i="8"/>
  <c r="BK148" i="8"/>
  <c r="J148" i="8"/>
  <c r="J99" i="8"/>
  <c r="BK206" i="3"/>
  <c r="BK134" i="3" s="1"/>
  <c r="J134" i="3" s="1"/>
  <c r="J96" i="3" s="1"/>
  <c r="J30" i="3" s="1"/>
  <c r="J113" i="3" s="1"/>
  <c r="BF113" i="3" s="1"/>
  <c r="F36" i="3" s="1"/>
  <c r="BA96" i="1" s="1"/>
  <c r="J206" i="3"/>
  <c r="J103" i="3"/>
  <c r="J142" i="11"/>
  <c r="J100" i="11"/>
  <c r="BK148" i="11"/>
  <c r="J148" i="11"/>
  <c r="J103" i="11"/>
  <c r="BK132" i="7"/>
  <c r="J132" i="7"/>
  <c r="J96" i="7"/>
  <c r="J30" i="7"/>
  <c r="J111" i="7" s="1"/>
  <c r="J105" i="7" s="1"/>
  <c r="J31" i="7" s="1"/>
  <c r="J133" i="7"/>
  <c r="J97" i="7" s="1"/>
  <c r="BK135" i="6"/>
  <c r="J135" i="6"/>
  <c r="J96" i="6"/>
  <c r="J30" i="6"/>
  <c r="BK132" i="2"/>
  <c r="J132" i="2"/>
  <c r="J96" i="2"/>
  <c r="J30" i="2"/>
  <c r="J111" i="2" s="1"/>
  <c r="BF111" i="2" s="1"/>
  <c r="J36" i="2" s="1"/>
  <c r="AW95" i="1" s="1"/>
  <c r="AT95" i="1" s="1"/>
  <c r="BC103" i="1"/>
  <c r="AY103" i="1" s="1"/>
  <c r="BB103" i="1"/>
  <c r="AX103" i="1" s="1"/>
  <c r="BD103" i="1"/>
  <c r="J110" i="10"/>
  <c r="J104" i="10"/>
  <c r="J33" i="10"/>
  <c r="F36" i="4"/>
  <c r="BA97" i="1"/>
  <c r="AZ94" i="1"/>
  <c r="AV94" i="1" s="1"/>
  <c r="J108" i="4"/>
  <c r="J116" i="4"/>
  <c r="J114" i="6"/>
  <c r="BF114" i="6"/>
  <c r="J36" i="6" s="1"/>
  <c r="AW99" i="1" s="1"/>
  <c r="AT99" i="1" s="1"/>
  <c r="AT97" i="1"/>
  <c r="J32" i="7" l="1"/>
  <c r="AG100" i="1" s="1"/>
  <c r="BK140" i="11"/>
  <c r="J140" i="11"/>
  <c r="J98" i="11"/>
  <c r="J32" i="11"/>
  <c r="BK138" i="8"/>
  <c r="J138" i="8"/>
  <c r="J96" i="8"/>
  <c r="J30" i="8" s="1"/>
  <c r="J117" i="8" s="1"/>
  <c r="BF117" i="8" s="1"/>
  <c r="J36" i="8" s="1"/>
  <c r="AW101" i="1" s="1"/>
  <c r="AT101" i="1" s="1"/>
  <c r="BK132" i="5"/>
  <c r="J132" i="5"/>
  <c r="J96" i="5"/>
  <c r="J30" i="5"/>
  <c r="BK130" i="9"/>
  <c r="J130" i="9"/>
  <c r="J96" i="9"/>
  <c r="J30" i="9"/>
  <c r="BF110" i="10"/>
  <c r="J38" i="10" s="1"/>
  <c r="AW104" i="1" s="1"/>
  <c r="AT104" i="1" s="1"/>
  <c r="J141" i="11"/>
  <c r="J99" i="11"/>
  <c r="BF111" i="7"/>
  <c r="J36" i="7" s="1"/>
  <c r="AW100" i="1" s="1"/>
  <c r="AT100" i="1" s="1"/>
  <c r="AN100" i="1" s="1"/>
  <c r="J31" i="4"/>
  <c r="J32" i="4" s="1"/>
  <c r="AG97" i="1" s="1"/>
  <c r="AN97" i="1" s="1"/>
  <c r="AU94" i="1"/>
  <c r="BC94" i="1"/>
  <c r="AY94" i="1" s="1"/>
  <c r="BD94" i="1"/>
  <c r="W36" i="1" s="1"/>
  <c r="J109" i="9"/>
  <c r="BF109" i="9" s="1"/>
  <c r="J36" i="9" s="1"/>
  <c r="AW102" i="1" s="1"/>
  <c r="AT102" i="1" s="1"/>
  <c r="F36" i="2"/>
  <c r="BA95" i="1" s="1"/>
  <c r="J117" i="11"/>
  <c r="J111" i="11"/>
  <c r="J33" i="11"/>
  <c r="J34" i="11"/>
  <c r="AG105" i="1"/>
  <c r="J111" i="5"/>
  <c r="J105" i="5"/>
  <c r="J113" i="5"/>
  <c r="J112" i="10"/>
  <c r="J107" i="3"/>
  <c r="J31" i="3"/>
  <c r="J32" i="3"/>
  <c r="AG96" i="1"/>
  <c r="BB94" i="1"/>
  <c r="AX94" i="1"/>
  <c r="J34" i="10"/>
  <c r="AG104" i="1"/>
  <c r="J105" i="2"/>
  <c r="J113" i="2"/>
  <c r="J36" i="3"/>
  <c r="AW96" i="1"/>
  <c r="AT96" i="1"/>
  <c r="J108" i="6"/>
  <c r="J116" i="6"/>
  <c r="F36" i="6"/>
  <c r="BA99" i="1"/>
  <c r="J113" i="7"/>
  <c r="F36" i="7"/>
  <c r="BA100" i="1"/>
  <c r="AG103" i="1" l="1"/>
  <c r="J43" i="10"/>
  <c r="BF111" i="5"/>
  <c r="BF117" i="11"/>
  <c r="J31" i="5"/>
  <c r="J41" i="7"/>
  <c r="J31" i="6"/>
  <c r="J41" i="3"/>
  <c r="J41" i="4"/>
  <c r="J31" i="2"/>
  <c r="J32" i="2" s="1"/>
  <c r="AG95" i="1" s="1"/>
  <c r="AN95" i="1" s="1"/>
  <c r="AN96" i="1"/>
  <c r="AN104" i="1"/>
  <c r="J103" i="9"/>
  <c r="J111" i="9"/>
  <c r="J111" i="8"/>
  <c r="J119" i="8"/>
  <c r="F36" i="9"/>
  <c r="BA102" i="1"/>
  <c r="J32" i="6"/>
  <c r="AG99" i="1" s="1"/>
  <c r="AN99" i="1" s="1"/>
  <c r="W34" i="1"/>
  <c r="J36" i="5"/>
  <c r="AW98" i="1" s="1"/>
  <c r="AT98" i="1" s="1"/>
  <c r="W35" i="1"/>
  <c r="F38" i="10"/>
  <c r="BA104" i="1"/>
  <c r="J119" i="11"/>
  <c r="F36" i="8"/>
  <c r="BA101" i="1"/>
  <c r="F38" i="11"/>
  <c r="BA105" i="1" s="1"/>
  <c r="J115" i="3"/>
  <c r="J32" i="5"/>
  <c r="AG98" i="1"/>
  <c r="AN98" i="1" l="1"/>
  <c r="J31" i="9"/>
  <c r="J31" i="8"/>
  <c r="J41" i="5"/>
  <c r="J41" i="6"/>
  <c r="J41" i="2"/>
  <c r="BA103" i="1"/>
  <c r="AW103" i="1"/>
  <c r="AT103" i="1" s="1"/>
  <c r="AN103" i="1" s="1"/>
  <c r="J32" i="9"/>
  <c r="AG102" i="1"/>
  <c r="AN102" i="1"/>
  <c r="F36" i="5"/>
  <c r="BA98" i="1"/>
  <c r="J32" i="8"/>
  <c r="AG101" i="1"/>
  <c r="AN101" i="1" s="1"/>
  <c r="J38" i="11"/>
  <c r="AW105" i="1" s="1"/>
  <c r="AT105" i="1" s="1"/>
  <c r="AN105" i="1" s="1"/>
  <c r="J41" i="8" l="1"/>
  <c r="J41" i="9"/>
  <c r="J43" i="11"/>
  <c r="AG94" i="1"/>
  <c r="AG108" i="1" s="1"/>
  <c r="CD108" i="1" s="1"/>
  <c r="BA94" i="1"/>
  <c r="W33" i="1" s="1"/>
  <c r="AG110" i="1" l="1"/>
  <c r="AG109" i="1"/>
  <c r="AV109" i="1"/>
  <c r="BY109" i="1" s="1"/>
  <c r="AK26" i="1"/>
  <c r="AV108" i="1"/>
  <c r="BY108" i="1" s="1"/>
  <c r="AW94" i="1"/>
  <c r="AK33" i="1" s="1"/>
  <c r="CD110" i="1" l="1"/>
  <c r="CD109" i="1"/>
  <c r="AG107" i="1"/>
  <c r="AK27" i="1" s="1"/>
  <c r="AK29" i="1" s="1"/>
  <c r="AN109" i="1"/>
  <c r="AV110" i="1"/>
  <c r="BY110" i="1" s="1"/>
  <c r="AT94" i="1"/>
  <c r="AN94" i="1" s="1"/>
  <c r="AN108" i="1"/>
  <c r="AK32" i="1" l="1"/>
  <c r="AG112" i="1"/>
  <c r="AN110" i="1"/>
  <c r="W32" i="1"/>
  <c r="AK38" i="1" l="1"/>
  <c r="AN107" i="1"/>
  <c r="AN112" i="1" s="1"/>
</calcChain>
</file>

<file path=xl/sharedStrings.xml><?xml version="1.0" encoding="utf-8"?>
<sst xmlns="http://schemas.openxmlformats.org/spreadsheetml/2006/main" count="10566" uniqueCount="2110">
  <si>
    <t>Export Komplet</t>
  </si>
  <si>
    <t/>
  </si>
  <si>
    <t>2.0</t>
  </si>
  <si>
    <t>ZAMOK</t>
  </si>
  <si>
    <t>False</t>
  </si>
  <si>
    <t>{2a6fd941-0495-42fc-aadf-b52c9be95962}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</si>
  <si>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</si>
  <si>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</si>
  <si>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</si>
  <si>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</si>
  <si>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</si>
  <si>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</si>
  <si>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</si>
  <si>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</si>
  <si>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</si>
  <si>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ŽST Kysak, obnova výhybiek č.23,25ab,27,29,30ab,31,32,33,34</t>
  </si>
  <si>
    <t>JKSO:</t>
  </si>
  <si>
    <t>ČS:</t>
  </si>
  <si>
    <t>Miesto:</t>
  </si>
  <si>
    <t>Kysak</t>
  </si>
  <si>
    <t>Dátum:</t>
  </si>
  <si>
    <t>Objednávateľ:</t>
  </si>
  <si>
    <t>IČO:</t>
  </si>
  <si>
    <t>Železnice Slovenskej republiky, Bratislava</t>
  </si>
  <si>
    <t>IČ DPH:</t>
  </si>
  <si>
    <t>Zhotoviteľ:</t>
  </si>
  <si>
    <t>Vyplň údaj</t>
  </si>
  <si>
    <t>Projektant:</t>
  </si>
  <si>
    <t>SUDOP Košice, a.s.</t>
  </si>
  <si>
    <t>True</t>
  </si>
  <si>
    <t>Spracovateľ:</t>
  </si>
  <si>
    <t>Ing. Lakatošová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</si>
  <si>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</si>
  <si>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</si>
  <si>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</si>
  <si>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</si>
  <si>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</si>
  <si>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</si>
  <si>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</si>
  <si>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</si>
  <si>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</si>
  <si>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</si>
  <si>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</si>
  <si>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</si>
  <si>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</si>
  <si>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</si>
  <si>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</si>
  <si>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</si>
  <si>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</si>
  <si>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</si>
  <si>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</si>
  <si>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</si>
  <si>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</si>
  <si>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</si>
  <si>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</si>
  <si>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</si>
  <si>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</si>
  <si>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</si>
  <si>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</si>
  <si>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</si>
  <si>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</si>
  <si>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</si>
  <si>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</si>
  <si>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</si>
  <si>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</si>
  <si>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</si>
  <si>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</si>
  <si>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</si>
  <si>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</si>
  <si>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</si>
  <si>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</si>
  <si>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</si>
  <si>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</si>
  <si>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</si>
  <si>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</si>
  <si>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</si>
  <si>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</si>
  <si>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</si>
  <si>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</si>
  <si>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</si>
  <si>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</si>
  <si>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Úprava zabezpečovacieho zariadenia</t>
  </si>
  <si>
    <t>PRO</t>
  </si>
  <si>
    <t>1</t>
  </si>
  <si>
    <t>{b8629f67-bc9e-4993-b5e1-a143f31aa33a}</t>
  </si>
  <si>
    <t>SO 01</t>
  </si>
  <si>
    <t>Železničný zvršok</t>
  </si>
  <si>
    <t>STA</t>
  </si>
  <si>
    <t>{3d07d42f-1d54-49ce-960f-bda2f1953088}</t>
  </si>
  <si>
    <t>SO 02</t>
  </si>
  <si>
    <t>Železničný spodok</t>
  </si>
  <si>
    <t>{0e30fec3-7149-4ed0-a550-8f63c4cd8067}</t>
  </si>
  <si>
    <t>SO 03</t>
  </si>
  <si>
    <t>Priechod pre prístup k úrovňovému nástupišťu pri koľaji č.1</t>
  </si>
  <si>
    <t>{fba21a43-76b4-44e6-8adc-f9eb1e6ce658}</t>
  </si>
  <si>
    <t>SO 04</t>
  </si>
  <si>
    <t>Úprava TV</t>
  </si>
  <si>
    <t>{cbe58d26-fc43-480b-aa83-917996281460}</t>
  </si>
  <si>
    <t>SO 05</t>
  </si>
  <si>
    <t>Úprava EOV</t>
  </si>
  <si>
    <t>{d6208d1f-ba49-4678-bf03-c2ff0cd152ca}</t>
  </si>
  <si>
    <t>SO 06</t>
  </si>
  <si>
    <t>Úprava VO</t>
  </si>
  <si>
    <t>{ab6e007e-3ac9-45fc-a4d7-4c57ea7fc44d}</t>
  </si>
  <si>
    <t>SO 07</t>
  </si>
  <si>
    <t>Ukoľajňovací plán</t>
  </si>
  <si>
    <t>{774ea0ec-13ef-43b2-81ad-c12dc0ddd1e2}</t>
  </si>
  <si>
    <t>SO 08</t>
  </si>
  <si>
    <t>Preložky a ochrana inžinierkych sietí</t>
  </si>
  <si>
    <t>{a8083827-7f77-4689-bf5a-6da61b47caaf}</t>
  </si>
  <si>
    <t>SO 08.1</t>
  </si>
  <si>
    <t>Preložky káblových vedení SEE</t>
  </si>
  <si>
    <t>Časť</t>
  </si>
  <si>
    <t>2</t>
  </si>
  <si>
    <t>{2d22da1b-435e-42a1-8cab-5a2f3cf42ab1}</t>
  </si>
  <si>
    <t>SO 08.2</t>
  </si>
  <si>
    <t>Ochrana oznamovacích káblov ŽSR</t>
  </si>
  <si>
    <t>{7d5ed621-a3d5-47ce-9cc5-239b4813c0d0}</t>
  </si>
  <si>
    <t>2) Ostatné náklady zo súhrnného listu</t>
  </si>
  <si>
    <t>Percent. zadanie_x000D_
[% nákladov rozpočtu]</t>
  </si>
  <si>
    <t>Zaradenie nákladov</t>
  </si>
  <si>
    <t>Projektové práce</t>
  </si>
  <si>
    <t>stavebná časť</t>
  </si>
  <si>
    <t>Ostatné náklady</t>
  </si>
  <si>
    <t>Vyplň vlastné</t>
  </si>
  <si>
    <t>OSTATNENAKLADYVLASTNE</t>
  </si>
  <si>
    <t>Celkové náklady za stavbu 1) + 2)</t>
  </si>
  <si>
    <t>KRYCÍ LIST ROZPOČTU</t>
  </si>
  <si>
    <t>Objekt:</t>
  </si>
  <si>
    <t>PS 01 - Úprava zabezpečovacieho zariadenia</t>
  </si>
  <si>
    <t>Ing. Komínek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</si>
  <si>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</si>
  <si>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</si>
  <si>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</si>
  <si>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</si>
  <si>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</si>
  <si>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</si>
  <si>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M</t>
  </si>
  <si>
    <t xml:space="preserve">    1 - Materiál</t>
  </si>
  <si>
    <t>M - M</t>
  </si>
  <si>
    <t xml:space="preserve">    22-M - Montáže oznam. a zabezp. zariadení</t>
  </si>
  <si>
    <t xml:space="preserve">    46-M - Zemné práce pri extr. mont. prácach</t>
  </si>
  <si>
    <t xml:space="preserve">    84-M - Geodetické práce</t>
  </si>
  <si>
    <t>2) Ostatné náklady</t>
  </si>
  <si>
    <t>GZS</t>
  </si>
  <si>
    <t>VRN</t>
  </si>
  <si>
    <t>Sťažené podmienky</t>
  </si>
  <si>
    <t>Vplyv prostredia</t>
  </si>
  <si>
    <t>Prevádzkové vplvy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</si>
  <si>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</si>
  <si>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</si>
  <si>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</si>
  <si>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</si>
  <si>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</si>
  <si>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</si>
  <si>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</si>
  <si>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</si>
  <si>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</si>
  <si>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</si>
  <si>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</si>
  <si>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</si>
  <si>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</si>
  <si>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</si>
  <si>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</si>
  <si>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M</t>
  </si>
  <si>
    <t>3</t>
  </si>
  <si>
    <t>ROZPOCET</t>
  </si>
  <si>
    <t>Materiál</t>
  </si>
  <si>
    <t>22082005521</t>
  </si>
  <si>
    <t>Elektromotorický prestavník ľavý - UIC ČZ, prírubový žľabový podval, 4-dr.</t>
  </si>
  <si>
    <t>ks</t>
  </si>
  <si>
    <t>1026740255</t>
  </si>
  <si>
    <t>22082005522</t>
  </si>
  <si>
    <t>Elektromotorický prestavník pravý - UIC ČZ, prírubový žľabový podval, 4-dr.</t>
  </si>
  <si>
    <t>1361427102</t>
  </si>
  <si>
    <t>220820071081</t>
  </si>
  <si>
    <t>Elektromotorický prestavník ľavý - UIC, ČZ, žľabový podval, 
križovatková výhybka + brzdička</t>
  </si>
  <si>
    <t>-617386874</t>
  </si>
  <si>
    <t>4</t>
  </si>
  <si>
    <t>220820071071</t>
  </si>
  <si>
    <t>Elektromotorický prestavník pravý - UIC ČZ, žľabový podval, 
križovatková výhybka + brzdička</t>
  </si>
  <si>
    <t>741242202</t>
  </si>
  <si>
    <t>5</t>
  </si>
  <si>
    <t>22082007106</t>
  </si>
  <si>
    <t>Elektromotorický prestavník ľavý - UIC ČZ, žľabový podval, 
križovatková výhybka, PHS</t>
  </si>
  <si>
    <t>1088517965</t>
  </si>
  <si>
    <t>6</t>
  </si>
  <si>
    <t>22082007105</t>
  </si>
  <si>
    <t>Elektromotorický prestavník pravý - UIC ČZ, žľabový podval, 
križovatková výhybka,PHS</t>
  </si>
  <si>
    <t>14117072</t>
  </si>
  <si>
    <t>7</t>
  </si>
  <si>
    <t>22082003067</t>
  </si>
  <si>
    <t>Tyč kontrolná pre výmenu krátká</t>
  </si>
  <si>
    <t>-573930664</t>
  </si>
  <si>
    <t>8</t>
  </si>
  <si>
    <t>22082003068</t>
  </si>
  <si>
    <t>Tyč kontrolná pre výmenu dlhá</t>
  </si>
  <si>
    <t>-474470617</t>
  </si>
  <si>
    <t>9</t>
  </si>
  <si>
    <t>22082012602</t>
  </si>
  <si>
    <t>Ohrádka prestavníka</t>
  </si>
  <si>
    <t>-1973227346</t>
  </si>
  <si>
    <t>10</t>
  </si>
  <si>
    <t>222080000202</t>
  </si>
  <si>
    <t>Výmenový zámok kontrolný pre križovatkovú výhybku</t>
  </si>
  <si>
    <t>-345490907</t>
  </si>
  <si>
    <t>11</t>
  </si>
  <si>
    <t>222080000102</t>
  </si>
  <si>
    <t>Výmenový zámok odtlačný pre križovatkovú výhybku</t>
  </si>
  <si>
    <t>-1631421863</t>
  </si>
  <si>
    <t>12</t>
  </si>
  <si>
    <t>222080000101</t>
  </si>
  <si>
    <t>Výmenový zámok jednoduchý pre jednoduchú výhybku</t>
  </si>
  <si>
    <t>781341331</t>
  </si>
  <si>
    <t>13</t>
  </si>
  <si>
    <t>22082029103</t>
  </si>
  <si>
    <t>Snímač polohy jazykov</t>
  </si>
  <si>
    <t>-915136494</t>
  </si>
  <si>
    <t>14</t>
  </si>
  <si>
    <t>22082029104</t>
  </si>
  <si>
    <t>Objímka podvalu</t>
  </si>
  <si>
    <t>1705152668</t>
  </si>
  <si>
    <t>15</t>
  </si>
  <si>
    <t>22082029105</t>
  </si>
  <si>
    <t>Príchytka trubky</t>
  </si>
  <si>
    <t>2050369453</t>
  </si>
  <si>
    <t>16</t>
  </si>
  <si>
    <t>22084005202</t>
  </si>
  <si>
    <t>Riadiaca a kontrolná skriňa návestidla</t>
  </si>
  <si>
    <t>-193587692</t>
  </si>
  <si>
    <t>17</t>
  </si>
  <si>
    <t>22084000301</t>
  </si>
  <si>
    <t>Podstavec pre riadiacu a kontrolnú skriňu návestidla</t>
  </si>
  <si>
    <t>2026761000</t>
  </si>
  <si>
    <t>18</t>
  </si>
  <si>
    <t>22084000302</t>
  </si>
  <si>
    <t>Základ plastový pod podstavec pre riadiacu a kontrolnú skriňu návestidla</t>
  </si>
  <si>
    <t>1885542952</t>
  </si>
  <si>
    <t>19</t>
  </si>
  <si>
    <t>22083004203</t>
  </si>
  <si>
    <t>Trpasličie návestidlo 2 svetlové (komplet zostava)</t>
  </si>
  <si>
    <t>-856264788</t>
  </si>
  <si>
    <t>20</t>
  </si>
  <si>
    <t>22083003311</t>
  </si>
  <si>
    <t>Základ trpasličieho návestidla</t>
  </si>
  <si>
    <t>1586374679</t>
  </si>
  <si>
    <t>21</t>
  </si>
  <si>
    <t>22083002110</t>
  </si>
  <si>
    <t>Betónový základ T III Z</t>
  </si>
  <si>
    <t>-2078602442</t>
  </si>
  <si>
    <t>22</t>
  </si>
  <si>
    <t>22083001325</t>
  </si>
  <si>
    <t>Betónový základ T I Z</t>
  </si>
  <si>
    <t>1712710605</t>
  </si>
  <si>
    <t>22085000729</t>
  </si>
  <si>
    <t>Snímač počítača osí</t>
  </si>
  <si>
    <t>-1451715842</t>
  </si>
  <si>
    <t>24</t>
  </si>
  <si>
    <t>22085000753</t>
  </si>
  <si>
    <t>Upevňovacia súprava snímača</t>
  </si>
  <si>
    <t>1463999634</t>
  </si>
  <si>
    <t>25</t>
  </si>
  <si>
    <t>2208500025</t>
  </si>
  <si>
    <t>Upevňovací kolík</t>
  </si>
  <si>
    <t>pár</t>
  </si>
  <si>
    <t>809949258</t>
  </si>
  <si>
    <t>26</t>
  </si>
  <si>
    <t>22085000714</t>
  </si>
  <si>
    <t>Neoprénová hadica 5m pre koľajnicový snímač</t>
  </si>
  <si>
    <t>1445378857</t>
  </si>
  <si>
    <t>27</t>
  </si>
  <si>
    <t>22085000713</t>
  </si>
  <si>
    <t>Montážna sada neoprénovej ochrannej hadice</t>
  </si>
  <si>
    <t>-893615433</t>
  </si>
  <si>
    <t>28</t>
  </si>
  <si>
    <t>22085023601</t>
  </si>
  <si>
    <t>Záver káblový UPMP1-WM</t>
  </si>
  <si>
    <t>1450452406</t>
  </si>
  <si>
    <t>29</t>
  </si>
  <si>
    <t>22085023605</t>
  </si>
  <si>
    <t>Záver káblový UPMP5-WM</t>
  </si>
  <si>
    <t>-837852608</t>
  </si>
  <si>
    <t>30</t>
  </si>
  <si>
    <t>22085023607</t>
  </si>
  <si>
    <t>Záver káblový UPMP7-WM</t>
  </si>
  <si>
    <t>277069025</t>
  </si>
  <si>
    <t>31</t>
  </si>
  <si>
    <t>22085023604</t>
  </si>
  <si>
    <t>Záver káblový UKMP1-WM</t>
  </si>
  <si>
    <t>1299644943</t>
  </si>
  <si>
    <t>32</t>
  </si>
  <si>
    <t>22006152122</t>
  </si>
  <si>
    <t>Kábel AJ-2Y(L)2YDB2Y 3XN 0,9</t>
  </si>
  <si>
    <t>m</t>
  </si>
  <si>
    <t>-1371382008</t>
  </si>
  <si>
    <t>33</t>
  </si>
  <si>
    <t>22006150207</t>
  </si>
  <si>
    <t xml:space="preserve">Kábel TCEKPFLEY 12P 1,0 </t>
  </si>
  <si>
    <t>1282280313</t>
  </si>
  <si>
    <t>34</t>
  </si>
  <si>
    <t>22006150139</t>
  </si>
  <si>
    <t xml:space="preserve">Kábel TCEKPFLEY 7P 1,0 </t>
  </si>
  <si>
    <t>655512986</t>
  </si>
  <si>
    <t>35</t>
  </si>
  <si>
    <t>22006150119</t>
  </si>
  <si>
    <t xml:space="preserve">Kábel TCEKPFLEY 3P 1,0 </t>
  </si>
  <si>
    <t>-1961979220</t>
  </si>
  <si>
    <t>36</t>
  </si>
  <si>
    <t>22006152107</t>
  </si>
  <si>
    <t xml:space="preserve">Kábel TCEPKPFLEZE 5XN 0,8 </t>
  </si>
  <si>
    <t>-2133229474</t>
  </si>
  <si>
    <t>37</t>
  </si>
  <si>
    <t>22006152106</t>
  </si>
  <si>
    <t>Kábel TCEPKPFLEZE 3XN 0,8</t>
  </si>
  <si>
    <t>432444262</t>
  </si>
  <si>
    <t>38</t>
  </si>
  <si>
    <t>217089994304</t>
  </si>
  <si>
    <t>Kábel JYFY 12x1,5</t>
  </si>
  <si>
    <t>-1093733217</t>
  </si>
  <si>
    <t>39</t>
  </si>
  <si>
    <t>22027028102</t>
  </si>
  <si>
    <t>Vodič oznamovací izolovaný  U1x0,8 čierny</t>
  </si>
  <si>
    <t>-787904675</t>
  </si>
  <si>
    <t>40</t>
  </si>
  <si>
    <t>22008003201</t>
  </si>
  <si>
    <t>Spojka VUKI 05ZR</t>
  </si>
  <si>
    <t>35833639</t>
  </si>
  <si>
    <t>41</t>
  </si>
  <si>
    <t>2200801041</t>
  </si>
  <si>
    <t>Spojka VUKI ZRPEY 7/12</t>
  </si>
  <si>
    <t>-121179039</t>
  </si>
  <si>
    <t>42</t>
  </si>
  <si>
    <t>2200801021</t>
  </si>
  <si>
    <t>Spojka VUKI ZRPEY 1/2/3/4</t>
  </si>
  <si>
    <t>-316546549</t>
  </si>
  <si>
    <t>43</t>
  </si>
  <si>
    <t>4603002022</t>
  </si>
  <si>
    <t>Ohybná kábelová rúra z PE označenie FXKVR 110 SW (čierna)</t>
  </si>
  <si>
    <t>-1494498444</t>
  </si>
  <si>
    <t>44</t>
  </si>
  <si>
    <t>4605102721</t>
  </si>
  <si>
    <t>Kábelový žľab plastový KŽ20</t>
  </si>
  <si>
    <t>1863133080</t>
  </si>
  <si>
    <t>45</t>
  </si>
  <si>
    <t>2830002000</t>
  </si>
  <si>
    <t>Fólia modrá, š.33mm</t>
  </si>
  <si>
    <t>-1871778526</t>
  </si>
  <si>
    <t>22-M</t>
  </si>
  <si>
    <t>Montáže oznam. a zabezp. zariadení</t>
  </si>
  <si>
    <t>46</t>
  </si>
  <si>
    <t>K</t>
  </si>
  <si>
    <t>220060301</t>
  </si>
  <si>
    <t xml:space="preserve">Príprava bubna,káblov,meranie,rezanie,odpancierovanie,úprava dvoch koncov káblov do 100 žíl   </t>
  </si>
  <si>
    <t>-202573879</t>
  </si>
  <si>
    <t>47</t>
  </si>
  <si>
    <t>220060341</t>
  </si>
  <si>
    <t xml:space="preserve">Premeranie izolačného stavu a kontinuity žíl kábla,úprava a uzavretie koncov-kábel úložny 10 žíl   </t>
  </si>
  <si>
    <t>-1602648013</t>
  </si>
  <si>
    <t>48</t>
  </si>
  <si>
    <t>220060342</t>
  </si>
  <si>
    <t xml:space="preserve">Premeranie izolačného stavu a kontinuity žíl kábla,úprava a uzavretie koncov-kábel úložny 20 žíl   </t>
  </si>
  <si>
    <t>1097362444</t>
  </si>
  <si>
    <t>49</t>
  </si>
  <si>
    <t>220060343</t>
  </si>
  <si>
    <t xml:space="preserve">Premeranie izolačného stavu a kontinuity žíl kábla,úprava a uzavretie koncov-kábel úložny 30 žíl  </t>
  </si>
  <si>
    <t>-265374910</t>
  </si>
  <si>
    <t>50</t>
  </si>
  <si>
    <t>220061502</t>
  </si>
  <si>
    <t>Montáž(uloženie) do lôžka alebo žľabu návestných káblov TCEKEY, TCEKFE, TCEKFY do 61x2 s jadr.CU 1,0</t>
  </si>
  <si>
    <t>-2047345090</t>
  </si>
  <si>
    <t>51</t>
  </si>
  <si>
    <t>220061501</t>
  </si>
  <si>
    <t>Montáž(uloženie) do lôžka alebo žľabu návestných káblov TCEKEY, TCEKFE, TCEKFY  do 7x2 sjadr.CU 1,0 mm</t>
  </si>
  <si>
    <t>-22367692</t>
  </si>
  <si>
    <t>52</t>
  </si>
  <si>
    <t>220061521</t>
  </si>
  <si>
    <t>Montáž(uloženie) do lôžka alebo žľabu návestných káblov TCEKEZE  50 XN s jadr.CU 0,8 mm</t>
  </si>
  <si>
    <t>-1497558297</t>
  </si>
  <si>
    <t>53</t>
  </si>
  <si>
    <t>220080103</t>
  </si>
  <si>
    <t>Montáž spojky rovnej S1 pre oznamov.a ovládacie celoplastové káble párové,žily 1,0 mm  do 14 žíl</t>
  </si>
  <si>
    <t>585760522</t>
  </si>
  <si>
    <t>54</t>
  </si>
  <si>
    <t>220080101</t>
  </si>
  <si>
    <t>Montáž spojky rovnej S1 pre oznamov.a ovládacie celoplastové káble párové,žily 1,0 mm  do 6 žíl</t>
  </si>
  <si>
    <t>-278808465</t>
  </si>
  <si>
    <t>55</t>
  </si>
  <si>
    <t>220080032</t>
  </si>
  <si>
    <t>Montáž spojky rovnej S1 (spoj.žíl zátorkami),žily 0,8 bez čislovania, celoplastové káble do 20 žíl</t>
  </si>
  <si>
    <t>1383495348</t>
  </si>
  <si>
    <t>56</t>
  </si>
  <si>
    <t>220110341</t>
  </si>
  <si>
    <t>Objímka káblova značkovacia,zhotovenie,vyraz.znaku,nasadenie,ovinutie objímky a plášťa benzopáskou</t>
  </si>
  <si>
    <t>1303231708</t>
  </si>
  <si>
    <t>57</t>
  </si>
  <si>
    <t>220110346</t>
  </si>
  <si>
    <t>Zhotovenie káblového štítka,vyrazenie znaku,pripevnenie,ovinutie štítka páskou PVC</t>
  </si>
  <si>
    <t>-1692024919</t>
  </si>
  <si>
    <t>58</t>
  </si>
  <si>
    <t>220300471</t>
  </si>
  <si>
    <t>Forma káblová pre káble TCEKE,TCEKFY,TCEKY,TCEKEZE,TCEKEY na kábli do 12 P 1.0</t>
  </si>
  <si>
    <t>2090780874</t>
  </si>
  <si>
    <t>59</t>
  </si>
  <si>
    <t>220300454</t>
  </si>
  <si>
    <t xml:space="preserve">Forma káblová pre káble TCEKE,TCEKFY,TCEKY,TCEKEZE,TCEKEY na kábli do 7 P 1.0   </t>
  </si>
  <si>
    <t>-1009327038</t>
  </si>
  <si>
    <t>60</t>
  </si>
  <si>
    <t>220300452</t>
  </si>
  <si>
    <t xml:space="preserve">Forma káblová pre káble TCEKE, TCEKFY,TCEKY,TCEKEZE,TCEKEY na kábli do 3 P 1.0   </t>
  </si>
  <si>
    <t>954280797</t>
  </si>
  <si>
    <t>61</t>
  </si>
  <si>
    <t>220300152</t>
  </si>
  <si>
    <t>Forma káblová pre káble TCEKE,TCEKES zapojenie pod skrutky,do dľžky 0,5 m na kábli 5 XN</t>
  </si>
  <si>
    <t>1423943374</t>
  </si>
  <si>
    <t>62</t>
  </si>
  <si>
    <t>220300153</t>
  </si>
  <si>
    <t>Forma káblová pre káble TCEKE,TCEKES zapojenie pod skrutky,do dľžky 0,5 m na kábli 2,5 XN</t>
  </si>
  <si>
    <t>-986843088</t>
  </si>
  <si>
    <t>63</t>
  </si>
  <si>
    <t>220880091</t>
  </si>
  <si>
    <t>Zhotovenie, úprava jedného zapojenia pri voľnej väzbe</t>
  </si>
  <si>
    <t>1857238006</t>
  </si>
  <si>
    <t>64</t>
  </si>
  <si>
    <t>220111431</t>
  </si>
  <si>
    <t>Jednosmerné meranie na miestnom oznamovacom kábli vr.vypracovania meracieho protokolu</t>
  </si>
  <si>
    <t>-715841376</t>
  </si>
  <si>
    <t>65</t>
  </si>
  <si>
    <t>220060411</t>
  </si>
  <si>
    <t>Utesnenie prestupu do objektu protipožiarne, odolné voči vode, vlhkosti a hlodavcom</t>
  </si>
  <si>
    <t>288997441</t>
  </si>
  <si>
    <t>66</t>
  </si>
  <si>
    <t>220850232</t>
  </si>
  <si>
    <t>Záver káblový zabezpečovací,montáž bez zemných prác, na zemnú podperu</t>
  </si>
  <si>
    <t>-966811284</t>
  </si>
  <si>
    <t>67</t>
  </si>
  <si>
    <t>220850232-D</t>
  </si>
  <si>
    <t>Demontáž - záver káblový zabezpečovací</t>
  </si>
  <si>
    <t>1934096895</t>
  </si>
  <si>
    <t>68</t>
  </si>
  <si>
    <t>220820036</t>
  </si>
  <si>
    <t>Mont.prestavníka elektromotor.vr. výkopu, na ľavej strane križov.výmeny</t>
  </si>
  <si>
    <t>-311222341</t>
  </si>
  <si>
    <t>69</t>
  </si>
  <si>
    <t>220820037</t>
  </si>
  <si>
    <t>Mont.prestavníka elektromotor.vr. výkopu, na pravej strane križov.výmeny</t>
  </si>
  <si>
    <t>2092471485</t>
  </si>
  <si>
    <t>70</t>
  </si>
  <si>
    <t>220820041</t>
  </si>
  <si>
    <t>Mont.prestavníka elektromotor.vr. výkopu, na Ľ strane jednoduchej výmeny</t>
  </si>
  <si>
    <t>-1383980308</t>
  </si>
  <si>
    <t>71</t>
  </si>
  <si>
    <t>220820042</t>
  </si>
  <si>
    <t>Mont.prestavníka elektromotor.vr. výkopu, na P strane jednoduchej výmeny</t>
  </si>
  <si>
    <t>-1861971750</t>
  </si>
  <si>
    <t>72</t>
  </si>
  <si>
    <t>220820036-D</t>
  </si>
  <si>
    <t>Demont.prestavníka elektromotor., na ľavej strane križov.výmeny</t>
  </si>
  <si>
    <t>-1955550528</t>
  </si>
  <si>
    <t>73</t>
  </si>
  <si>
    <t>220820037-D</t>
  </si>
  <si>
    <t>Demont.prestavníka elektromotor., na pravej strane križov.výmeny</t>
  </si>
  <si>
    <t>-1615479045</t>
  </si>
  <si>
    <t>74</t>
  </si>
  <si>
    <t>220820041-D</t>
  </si>
  <si>
    <t>Demont.prestavníka elektromotor., na Ľ strane jednoduchej výmeny</t>
  </si>
  <si>
    <t>145381193</t>
  </si>
  <si>
    <t>75</t>
  </si>
  <si>
    <t>220820042-D</t>
  </si>
  <si>
    <t>Demont.prestavníka elektromotor., na P strane jednoduchej výmeny</t>
  </si>
  <si>
    <t>374338326</t>
  </si>
  <si>
    <t>76</t>
  </si>
  <si>
    <t>220800001</t>
  </si>
  <si>
    <t>Montáž zámku výmenového, pretypovanie a zostavenie zámku a kontrola činnosti,s ochrannou skrinkou</t>
  </si>
  <si>
    <t>-1421337600</t>
  </si>
  <si>
    <t>77</t>
  </si>
  <si>
    <t>220800002</t>
  </si>
  <si>
    <t>Montáž zámku výmenového, pretypovanie a zostavenie zámku a kontrola,s ochrannou skrinkou pre PHS</t>
  </si>
  <si>
    <t>-664206737</t>
  </si>
  <si>
    <t>78</t>
  </si>
  <si>
    <t>220800001-D</t>
  </si>
  <si>
    <t>Demontáž zámku výmenového</t>
  </si>
  <si>
    <t>825803584</t>
  </si>
  <si>
    <t>79</t>
  </si>
  <si>
    <t>220820012</t>
  </si>
  <si>
    <t>Montáž snímača polohy jazykov</t>
  </si>
  <si>
    <t>-2118041924</t>
  </si>
  <si>
    <t>80</t>
  </si>
  <si>
    <t>220830016</t>
  </si>
  <si>
    <t>Mont.svetel.návestidla, jednostranného stožiarového s piatimi návest. lampášmi</t>
  </si>
  <si>
    <t>-230958169</t>
  </si>
  <si>
    <t>81</t>
  </si>
  <si>
    <t>220830012</t>
  </si>
  <si>
    <t>Montáž svetelného návestidla AŽD, jednostranného stožiarového s dvoma návestnými lampášmi</t>
  </si>
  <si>
    <t>-329348929</t>
  </si>
  <si>
    <t>82</t>
  </si>
  <si>
    <t>220830032</t>
  </si>
  <si>
    <t>Montáž svetelného návestidla, trpasličieho s dvoma návestnými lampami</t>
  </si>
  <si>
    <t>-757081389</t>
  </si>
  <si>
    <t>83</t>
  </si>
  <si>
    <t>220830016-D</t>
  </si>
  <si>
    <t>Demont.svetel.návestidla, jednostranného stožiarového s piatimi návest. lampášmi</t>
  </si>
  <si>
    <t>-1367867564</t>
  </si>
  <si>
    <t>84</t>
  </si>
  <si>
    <t>220830012-D</t>
  </si>
  <si>
    <t>Demontáž svetelného návestidla AŽD, jednostranného stožiarového s dvoma návestnými lampášmi</t>
  </si>
  <si>
    <t>-1712560257</t>
  </si>
  <si>
    <t>85</t>
  </si>
  <si>
    <t>220830032-D</t>
  </si>
  <si>
    <t>Demontáž svetelného návestidla, trpasličieho s dvoma návestnými lampami</t>
  </si>
  <si>
    <t>1833823668</t>
  </si>
  <si>
    <t>86</t>
  </si>
  <si>
    <t>220840001</t>
  </si>
  <si>
    <t>Montáž podstavca pre riadiacu a kontrolnú skrinku návestidla, postavenie podstavca na základy a náter</t>
  </si>
  <si>
    <t>2144237976</t>
  </si>
  <si>
    <t>87</t>
  </si>
  <si>
    <t>220840051</t>
  </si>
  <si>
    <t>Mont. riadiacej a kontrolnej skrinky návestidla, postavenie na podstavec vr. zatiahnutie káblov bez zapojenia</t>
  </si>
  <si>
    <t>120789337</t>
  </si>
  <si>
    <t>88</t>
  </si>
  <si>
    <t>220840001-D</t>
  </si>
  <si>
    <t>Demontáž podstavca pre riadiacu a kontrolnú skrinku návestidla</t>
  </si>
  <si>
    <t>390475511</t>
  </si>
  <si>
    <t>89</t>
  </si>
  <si>
    <t>220840051-D</t>
  </si>
  <si>
    <t>Demont. riadiacej a kontrolnej skrinky návestidla</t>
  </si>
  <si>
    <t>136478116</t>
  </si>
  <si>
    <t>90</t>
  </si>
  <si>
    <t>220850001</t>
  </si>
  <si>
    <t>Montáž koľajnicového snímača na pätu koľajnice</t>
  </si>
  <si>
    <t>-838222302</t>
  </si>
  <si>
    <t>91</t>
  </si>
  <si>
    <t>220850002-D</t>
  </si>
  <si>
    <t>Demontáž koľajnicového snímača</t>
  </si>
  <si>
    <t>164353624</t>
  </si>
  <si>
    <t>92</t>
  </si>
  <si>
    <t>220890011</t>
  </si>
  <si>
    <t>Skúšanie a regulov.elektromotor. prestavníkov, premeranie, preskúšanie chodu a funkcie kontrol na monitore</t>
  </si>
  <si>
    <t>-1227525998</t>
  </si>
  <si>
    <t>93</t>
  </si>
  <si>
    <t>220890021</t>
  </si>
  <si>
    <t>Regulovanie prúdokruhu svetelných návestidiel, premeranie a vyregulovanie napätia na žiarovkách</t>
  </si>
  <si>
    <t>257898486</t>
  </si>
  <si>
    <t>94</t>
  </si>
  <si>
    <t>220890026</t>
  </si>
  <si>
    <t>Regulovanie počítača osí</t>
  </si>
  <si>
    <t>640098077</t>
  </si>
  <si>
    <t>95</t>
  </si>
  <si>
    <t>220890041</t>
  </si>
  <si>
    <t>Preskúšanie vlakových ciest,postavenie ciest a komplexné preskúšanie na 1 vlakovú cestu</t>
  </si>
  <si>
    <t>2024727299</t>
  </si>
  <si>
    <t>96</t>
  </si>
  <si>
    <t>HZS</t>
  </si>
  <si>
    <t>Úprava stavadlového počítača</t>
  </si>
  <si>
    <t>hod</t>
  </si>
  <si>
    <t>-1583922675</t>
  </si>
  <si>
    <t>46-M</t>
  </si>
  <si>
    <t>Zemné práce pri extr. mont. prácach</t>
  </si>
  <si>
    <t>97</t>
  </si>
  <si>
    <t>460010021</t>
  </si>
  <si>
    <t>Vytýčenie trasy káblového vedenia</t>
  </si>
  <si>
    <t>km</t>
  </si>
  <si>
    <t>1630404975</t>
  </si>
  <si>
    <t>98</t>
  </si>
  <si>
    <t>460200714</t>
  </si>
  <si>
    <t>Hĺbenie káblovej ryhy 65 cm širokej a 150 cm hlbokej, v zemine triedy 4</t>
  </si>
  <si>
    <t>-1117839353</t>
  </si>
  <si>
    <t>99</t>
  </si>
  <si>
    <t>460200264</t>
  </si>
  <si>
    <t>Hĺbenie káblovej ryhy 50 cm širokej a 80 cm hlbokej, v zemine triedy 4</t>
  </si>
  <si>
    <t>-1445078866</t>
  </si>
  <si>
    <t>100</t>
  </si>
  <si>
    <t>460200164</t>
  </si>
  <si>
    <t>Hĺbenie káblovej ryhy 35 cm širokej a 80 cm hlbokej, v zemine triedy 4</t>
  </si>
  <si>
    <t>1647947518</t>
  </si>
  <si>
    <t>101</t>
  </si>
  <si>
    <t>460200114</t>
  </si>
  <si>
    <t>Hĺbenie káblovej ryhy ručne 35 cm širokej a 30 cm hlbokej, v zemine triedy 4</t>
  </si>
  <si>
    <t>-1374709738</t>
  </si>
  <si>
    <t>102</t>
  </si>
  <si>
    <t>460490012</t>
  </si>
  <si>
    <t xml:space="preserve">Rozvinutie a uloženie výstražnej fólie z PVC do ryhy,šírka 33 cm   </t>
  </si>
  <si>
    <t>634470121</t>
  </si>
  <si>
    <t>103</t>
  </si>
  <si>
    <t>460510272</t>
  </si>
  <si>
    <t>Žľab káblový z plast.hmoty, zriad. a osadenie</t>
  </si>
  <si>
    <t>1038776050</t>
  </si>
  <si>
    <t>104</t>
  </si>
  <si>
    <t>460510022</t>
  </si>
  <si>
    <t>Položenie chráničky 110mm</t>
  </si>
  <si>
    <t>-449795531</t>
  </si>
  <si>
    <t>105</t>
  </si>
  <si>
    <t>460560714</t>
  </si>
  <si>
    <t>Ručný zásyp nezap. káblovej ryhy bez zhutn. zeminy, 65 cm širokej, 150 cm hlbokej v zemine tr. 4</t>
  </si>
  <si>
    <t>-1899638174</t>
  </si>
  <si>
    <t>106</t>
  </si>
  <si>
    <t>460560264</t>
  </si>
  <si>
    <t>Ručný zásyp nezap. káblovej ryhy bez zhutn. zeminy, 50 cm širokej, 80 cm hlbokej v zemine tr. 4</t>
  </si>
  <si>
    <t>-117968876</t>
  </si>
  <si>
    <t>107</t>
  </si>
  <si>
    <t>460560164</t>
  </si>
  <si>
    <t>Ručný zásyp nezap. káblovej ryhy bez zhutn. zeminy, 35 cm širokej, 80 cm hlbokej v zemine tr. 4</t>
  </si>
  <si>
    <t>-741790285</t>
  </si>
  <si>
    <t>108</t>
  </si>
  <si>
    <t>460560114</t>
  </si>
  <si>
    <t>Ručný zásyp nezap. káblovej ryhy bez zhutn. zeminy, 35 cm širokej, 30 cm hlbokej v zemine tr. 4</t>
  </si>
  <si>
    <t>540268018</t>
  </si>
  <si>
    <t>109</t>
  </si>
  <si>
    <t>460070314</t>
  </si>
  <si>
    <t>Jama pre základ svetelného návestidla T III Z v zemine triedy 4</t>
  </si>
  <si>
    <t>-631343712</t>
  </si>
  <si>
    <t>110</t>
  </si>
  <si>
    <t>460070304</t>
  </si>
  <si>
    <t>Jama pre základ svetelného návestidla T I Z v zemine triedy 4</t>
  </si>
  <si>
    <t>1763413800</t>
  </si>
  <si>
    <t>111</t>
  </si>
  <si>
    <t>460070324</t>
  </si>
  <si>
    <t>Jama pre základ trpasličieho svetelného návestidla v zemine triedy 4</t>
  </si>
  <si>
    <t>1636359896</t>
  </si>
  <si>
    <t>112</t>
  </si>
  <si>
    <t>460070404</t>
  </si>
  <si>
    <t>Jama pre koľaj. skrinku WSSB, TJA, kábl. stoj. KSL ,kábl. záver UKM, UPM a osvetl. výmen v zem. tr.4</t>
  </si>
  <si>
    <t>-977434434</t>
  </si>
  <si>
    <t>113</t>
  </si>
  <si>
    <t>460070344</t>
  </si>
  <si>
    <t>Jama pre základ plastový pod podstavec pre riadiacu a kontronú skrinku návestidla v zemine triedy 4</t>
  </si>
  <si>
    <t>87507679</t>
  </si>
  <si>
    <t>114</t>
  </si>
  <si>
    <t>460620014</t>
  </si>
  <si>
    <t>Provizórna úprava terénu</t>
  </si>
  <si>
    <t>m2</t>
  </si>
  <si>
    <t>1402825388</t>
  </si>
  <si>
    <t>84-M</t>
  </si>
  <si>
    <t>Geodetické práce</t>
  </si>
  <si>
    <t>115</t>
  </si>
  <si>
    <t>984234900</t>
  </si>
  <si>
    <t>Polohopisné a výškové zameranie trasy kábla</t>
  </si>
  <si>
    <t>-124260025</t>
  </si>
  <si>
    <t>SO 01 - Železničný zvršok</t>
  </si>
  <si>
    <t>Ing. Gregová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</si>
  <si>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</si>
  <si>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</si>
  <si>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</si>
  <si>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</si>
  <si>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</si>
  <si>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</si>
  <si>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M - Práce a dodávky M</t>
  </si>
  <si>
    <t xml:space="preserve">    22-M - Montáže oznamovacích a zabezpečovacích zariadení</t>
  </si>
  <si>
    <t>Práce a dodávky HSV</t>
  </si>
  <si>
    <t>Zemné práce</t>
  </si>
  <si>
    <t>113106612.S</t>
  </si>
  <si>
    <t>Rozoberanie zámkovej dlažby všetkých druhov v ploche nad 20 m2,  -0,26000t</t>
  </si>
  <si>
    <t>-764398495</t>
  </si>
  <si>
    <t>171209004.S</t>
  </si>
  <si>
    <t>Poplatok za skladovanie - štrk zo železničného zvršku (17 05 ) ostatné</t>
  </si>
  <si>
    <t>t</t>
  </si>
  <si>
    <t>1378301305</t>
  </si>
  <si>
    <t>Zakladanie</t>
  </si>
  <si>
    <t>275313711.S</t>
  </si>
  <si>
    <t>Betón základových pätiek, prostý tr. C 25/30</t>
  </si>
  <si>
    <t>m3</t>
  </si>
  <si>
    <t>-1474927883</t>
  </si>
  <si>
    <t>Komunikácie</t>
  </si>
  <si>
    <t>511532111.S</t>
  </si>
  <si>
    <t>Koľajové lôžko so zhutnením z kameniva hrubého drveného</t>
  </si>
  <si>
    <t>765405809</t>
  </si>
  <si>
    <t>511582192.S</t>
  </si>
  <si>
    <t>Koľajové lôžko so zhutnením. Príplatok k cene za sťaženú prácu pri prekážke po jednej strane koľaje</t>
  </si>
  <si>
    <t>-214864720</t>
  </si>
  <si>
    <t>511582195.S</t>
  </si>
  <si>
    <t>Koľajové lôžko so zhutnením. Príplatok k cene za sťaženú prácu pri rekonštrukciách</t>
  </si>
  <si>
    <t>1145669569</t>
  </si>
  <si>
    <t>512502121.S</t>
  </si>
  <si>
    <t>Odstránenie koľajového lôžka z kameniva po rozob. koľaje alebo koľajového rozvetvenia,  -1,80800t</t>
  </si>
  <si>
    <t>1735505208</t>
  </si>
  <si>
    <t>512502992.S</t>
  </si>
  <si>
    <t>Odstránenie koľajového lôžka po rozobratí koľaje. Príplatok k cene za sťažené práce pri prekážke na jednej strane</t>
  </si>
  <si>
    <t>-1948736990</t>
  </si>
  <si>
    <t>512502995.S</t>
  </si>
  <si>
    <t>Odstránenie koľajového lôžkapo rozobratí koľaje. Príplatok k cene za sťažené práce pri rekonštrukciách</t>
  </si>
  <si>
    <t>-1204727462</t>
  </si>
  <si>
    <t>521454141.S</t>
  </si>
  <si>
    <t>Montáž koľaj. polí z koľajníc tvaru UIC 60 na podvaloch bet. vystr., bez podkladníc pružná zvierka, rozd. podvalov u</t>
  </si>
  <si>
    <t>-1103763597</t>
  </si>
  <si>
    <t>134910000500.S</t>
  </si>
  <si>
    <t>Koľajnica UIC 60E2, akosť ocele R 260</t>
  </si>
  <si>
    <t>1632366321</t>
  </si>
  <si>
    <t>592110002830.S</t>
  </si>
  <si>
    <t>Betónový podval BP-3 vystrojený, lxšxv 2600x300x220 mm na pružné upevnenie Skl 14, na koľajnicu UIC 60</t>
  </si>
  <si>
    <t>-1757254248</t>
  </si>
  <si>
    <t>134905100PR</t>
  </si>
  <si>
    <t>Prechodové koľajnica 60 E2/65 dl 3 m</t>
  </si>
  <si>
    <t>kus</t>
  </si>
  <si>
    <t>881893678</t>
  </si>
  <si>
    <t>525010012.S</t>
  </si>
  <si>
    <t>Vybratie koľajových polí na drevených podvaloch,  -0,31100t</t>
  </si>
  <si>
    <t>-1170078478</t>
  </si>
  <si>
    <t>525040012.S</t>
  </si>
  <si>
    <t>Vybratie koľajových polí na betónových podvaloch,  -0,60400t</t>
  </si>
  <si>
    <t>504511848</t>
  </si>
  <si>
    <t>525010021.S</t>
  </si>
  <si>
    <t>Rozobratie koľajových polí na drevených podvaloch,  -0,31100t</t>
  </si>
  <si>
    <t>-1781689911</t>
  </si>
  <si>
    <t>525040021.S</t>
  </si>
  <si>
    <t>Rozobratie koľajových polí na betónových podvaloch,  -0,60400t</t>
  </si>
  <si>
    <t>1880106443</t>
  </si>
  <si>
    <t>525019095.S</t>
  </si>
  <si>
    <t>Rozobratie koľajových polí na demontážnej základni. Príplatok k cene za sťažené práce pri rekonštrukciách</t>
  </si>
  <si>
    <t>-1345804882</t>
  </si>
  <si>
    <t>525099092.S</t>
  </si>
  <si>
    <t>Vybratie koľajových polí s rozpojením stykov. Príplatok k cene za sťažené práce pri prekážke na jednej strane</t>
  </si>
  <si>
    <t>-21219861</t>
  </si>
  <si>
    <t>525099095.S</t>
  </si>
  <si>
    <t>Vybratie koľajových polí s rozpojením stykov. Príplatok k cene za sťažené práce pri rekonštrukciách</t>
  </si>
  <si>
    <t>-1793533302</t>
  </si>
  <si>
    <t>531912111.S</t>
  </si>
  <si>
    <t>Zhotovenie výhybky jednoduchej J60E z ocele vákuovanej na podvaloch betónových koľajníc tvaru UIC 60</t>
  </si>
  <si>
    <t>-1107774618</t>
  </si>
  <si>
    <t>437110001300.S</t>
  </si>
  <si>
    <t>Výhybka jednoduchá J60E2, typ 1:11-300, na betónových podvaloch, dĺžka výhybky 47,217 m</t>
  </si>
  <si>
    <t>-1033662752</t>
  </si>
  <si>
    <t>437110001400.S</t>
  </si>
  <si>
    <t>Výhybka jednoduchá J60E2, typ 1:9-300, na betónových podvaloch, dĺžka výhybky 49,847 m</t>
  </si>
  <si>
    <t>1644457032</t>
  </si>
  <si>
    <t>437130000500.S</t>
  </si>
  <si>
    <t>Výhybka oblúková 60E, typ 1:9-300, na betónových podvaloch, dĺžka výhybky 49,847 m</t>
  </si>
  <si>
    <t>-995703560</t>
  </si>
  <si>
    <t>437160000100.S</t>
  </si>
  <si>
    <t>Výhybka celokrižovatková C60E2, typ 1:11-300, na betónových podvaloch</t>
  </si>
  <si>
    <t>12514929</t>
  </si>
  <si>
    <t>4371100001R</t>
  </si>
  <si>
    <t>Stred DKS 1:11-300 UIC na bet. podvaloch</t>
  </si>
  <si>
    <t>-1799656759</t>
  </si>
  <si>
    <t>539999992.S</t>
  </si>
  <si>
    <t>Príplatok k cene zhotovenia výhybky za sťaženú prácu pri prekážke po jednej strane koľaje</t>
  </si>
  <si>
    <t>1564032747</t>
  </si>
  <si>
    <t>539999995.S</t>
  </si>
  <si>
    <t>Príplatok k cene zhotovenia výhybky za sťaženú prácu pri rekonštrukciách</t>
  </si>
  <si>
    <t>-149468198</t>
  </si>
  <si>
    <t>535000211.S</t>
  </si>
  <si>
    <t>Rozobratie koľajového rozvetvenia na podvaloch drevených,  -0,42900t</t>
  </si>
  <si>
    <t>-1412966064</t>
  </si>
  <si>
    <t>535090092.S</t>
  </si>
  <si>
    <t>Rozobratie koľajového rozvetvenia. Príplatok k cene za sťažené práce pri prekážke na jednej strane</t>
  </si>
  <si>
    <t>-863691162</t>
  </si>
  <si>
    <t>535090095.S</t>
  </si>
  <si>
    <t>Rozobratie koľajového rozvetvenia. Príplatok k cene za sťažené práce pri rekonštrukciách</t>
  </si>
  <si>
    <t>-1602180413</t>
  </si>
  <si>
    <t>542991116.S</t>
  </si>
  <si>
    <t>Vloženie koľaj rozvetvenia železničným žeriavom hm. 20 t</t>
  </si>
  <si>
    <t>-1825158405</t>
  </si>
  <si>
    <t>542992116.S</t>
  </si>
  <si>
    <t>Naloženie, zloženie koľaj rozvetvenia železničným žeriavom hm. 20 t</t>
  </si>
  <si>
    <t>-2058380836</t>
  </si>
  <si>
    <t>542992993.S</t>
  </si>
  <si>
    <t>Príplatok  k cene 542992115 až 542992118  za sťaženú prácu pod trolejovým vedením pri hmotnosti koľaj.rozvetvenia do 20 t</t>
  </si>
  <si>
    <t>46524042</t>
  </si>
  <si>
    <t>542993112.S</t>
  </si>
  <si>
    <t>Premiestnenie koľaj. poľa pracovným vlakom na vzdialenosť do 2 km pri hmotnosti 10-20 t</t>
  </si>
  <si>
    <t>-1028718145</t>
  </si>
  <si>
    <t>543141111.S</t>
  </si>
  <si>
    <t>Vyrovnanie koľaje na podvaloch z betónu, bez doplnenia koľajového lôžka</t>
  </si>
  <si>
    <t>-613615737</t>
  </si>
  <si>
    <t>543149092.S</t>
  </si>
  <si>
    <t>Smerové a výškové vyrovnanie koľaje na podvaloch zo železového alebo predpätého betónu. Príplatok k cene za sťaženú prácu pri prekážke po jednej strane koľaje</t>
  </si>
  <si>
    <t>-191597643</t>
  </si>
  <si>
    <t>543149095.S</t>
  </si>
  <si>
    <t>Smerové a výškové vyrovnanie koľaje na podvaloch zo železového alebo predpätého betónu. Príplatok k cene za sťaženú prácu pri rekonštrukciách</t>
  </si>
  <si>
    <t>-1501362651</t>
  </si>
  <si>
    <t>548141111.S</t>
  </si>
  <si>
    <t>Brúsenie koľají brúsiacim vlakom koľajníc akéhokoľvek tvaru</t>
  </si>
  <si>
    <t>223283521</t>
  </si>
  <si>
    <t>548922221.S</t>
  </si>
  <si>
    <t>Tavné zvarenie koľajníc termitom priebežné v koľaji koľajnice tvaru S 49, akosti ocele 95 a 85</t>
  </si>
  <si>
    <t>1950374751</t>
  </si>
  <si>
    <t>548930012.S</t>
  </si>
  <si>
    <t>Rezanie koľajnice plameňom</t>
  </si>
  <si>
    <t>-1713452348</t>
  </si>
  <si>
    <t>548930013.S</t>
  </si>
  <si>
    <t>Vŕtanie koľajnice všetkých sústav vŕtačkou</t>
  </si>
  <si>
    <t>1940371292</t>
  </si>
  <si>
    <t>549820011.S</t>
  </si>
  <si>
    <t>Odstránenie koľajnicových stykových prepojok privarených ku koľajnici</t>
  </si>
  <si>
    <t>-1545129040</t>
  </si>
  <si>
    <t>549820013.R</t>
  </si>
  <si>
    <t>Odstránenie existujúcich podvalových kotiev</t>
  </si>
  <si>
    <t>-1029320955</t>
  </si>
  <si>
    <t>549820014.R</t>
  </si>
  <si>
    <t>Dodávka a montáž podvalových kotiev</t>
  </si>
  <si>
    <t>-301673244</t>
  </si>
  <si>
    <t>564702221.S</t>
  </si>
  <si>
    <t>Podkladné vrstvy pre koľaj novozriaďovanú, s urovnaním hornej plochy z kameniva drveného</t>
  </si>
  <si>
    <t>2049835163</t>
  </si>
  <si>
    <t>564802292.S</t>
  </si>
  <si>
    <t>Podkladné vrstvy pre koľaj novozriaďovanú - príplatok k cene za sťažené práce pri prekážke po jednej strane koľaje</t>
  </si>
  <si>
    <t>-252205028</t>
  </si>
  <si>
    <t>564802295.S</t>
  </si>
  <si>
    <t>Podkladné vrstvy pre koľaj novozriaďovanú - príplatok k cene za sťažené práce pri rekonštrukciách</t>
  </si>
  <si>
    <t>183358718</t>
  </si>
  <si>
    <t>596911222.S</t>
  </si>
  <si>
    <t>Kladenie betónovej zámkovej dlažby pozemných komunikácií hr. 80 mm pre peších nad 50 do 100 m2 so zriadením lôžka z piesku hr. 50 mm</t>
  </si>
  <si>
    <t>2113656470</t>
  </si>
  <si>
    <t>599632111.R</t>
  </si>
  <si>
    <t>Zaliatie škár cementovou maltou so zatrením</t>
  </si>
  <si>
    <t>1468940679</t>
  </si>
  <si>
    <t>Ostatné konštrukcie a práce-búranie</t>
  </si>
  <si>
    <t>914001111.S</t>
  </si>
  <si>
    <t>Osadenie a montáž cestnej zvislej dopravnej značky na stĺpik, stĺp, konzolu alebo objekt ( spätné osadenie)</t>
  </si>
  <si>
    <t>-1093130699</t>
  </si>
  <si>
    <t>966006211.S</t>
  </si>
  <si>
    <t>Odstránenie (demontáž) zvislej dopravnej značky zo stĺpov, stĺpikov alebo konzol,  -0,00400t</t>
  </si>
  <si>
    <t>-468710133</t>
  </si>
  <si>
    <t>922561134.S</t>
  </si>
  <si>
    <t>Úprava plôch železn. chodníka so zhutnením zo štrkodrvy fr. 8 - 16  mm 200 mm</t>
  </si>
  <si>
    <t>759370322</t>
  </si>
  <si>
    <t>923902111.R</t>
  </si>
  <si>
    <t>Rozobratie nástupištnej hrany Tischer  s uložením materiálu na vzd. do 20 m</t>
  </si>
  <si>
    <t>2060374667</t>
  </si>
  <si>
    <t>923921115.S</t>
  </si>
  <si>
    <t>Nástupištná konštrukcia zo želetobetónových hrán Tischer spätné osadenie</t>
  </si>
  <si>
    <t>-1083235664</t>
  </si>
  <si>
    <t>926925114.S</t>
  </si>
  <si>
    <t>Návestidlá a označovacie zariadenia, námedzník prefabrikovaný zo železového betónu (vzor.list ZT -7a)</t>
  </si>
  <si>
    <t>-1477125322</t>
  </si>
  <si>
    <t>926924418</t>
  </si>
  <si>
    <t>Zaisťovacie značky polohy koľaje</t>
  </si>
  <si>
    <t>940097042</t>
  </si>
  <si>
    <t>979089012</t>
  </si>
  <si>
    <t>Poplatok za skladovanie - betón, tehly, dlaždice (17 01) ostatné</t>
  </si>
  <si>
    <t>-566285079</t>
  </si>
  <si>
    <t>979089111</t>
  </si>
  <si>
    <t>Poplatok za skladovanie - drevo, sklo, plasty (17 02 ), nebezpečné</t>
  </si>
  <si>
    <t>-1094390868</t>
  </si>
  <si>
    <t>979089312Z</t>
  </si>
  <si>
    <t xml:space="preserve">Poplatok za skladovanie - kovy (meď, bronz, mosadz atď.) (17 04 ), ostatné _ výzisk </t>
  </si>
  <si>
    <t>-1215709875</t>
  </si>
  <si>
    <t>979091111.S</t>
  </si>
  <si>
    <t>Vodorovné premiestnenie vybúraných hmôt alebo konštrukcií na vzdialenosť do 7000 m</t>
  </si>
  <si>
    <t>587356965</t>
  </si>
  <si>
    <t>979091121.S</t>
  </si>
  <si>
    <t>Vodorovné premiestnenie vybúraných hmôt alebo konštrukcií za každých ďalších 1000 m</t>
  </si>
  <si>
    <t>-1950346370</t>
  </si>
  <si>
    <t>979091211.S</t>
  </si>
  <si>
    <t>Doprava vybúraných hmôt vodorovné premiestnenie sutiny na vzdialenosť do 7000 m</t>
  </si>
  <si>
    <t>688665471</t>
  </si>
  <si>
    <t>979091221.S</t>
  </si>
  <si>
    <t>Vodorovné premiestnenie sutiny na vzdialenosť nad 7000 m, za každých ďalších aj začatých 1000 m</t>
  </si>
  <si>
    <t>395242550</t>
  </si>
  <si>
    <t>Presun hmôt HSV</t>
  </si>
  <si>
    <t>998242011.S</t>
  </si>
  <si>
    <t>Presun hmôt pre železničný zvršok akéhokoľvek rozsahu a sklonu do 8 promile</t>
  </si>
  <si>
    <t>-1209855828</t>
  </si>
  <si>
    <t>Práce a dodávky M</t>
  </si>
  <si>
    <t>Montáže oznamovacích a zabezpečovacích zariadení</t>
  </si>
  <si>
    <t>220850121</t>
  </si>
  <si>
    <t>Koľajnicová prepojka -2, 9 m,pripevnenie prepojky na podvaly alebo montáž.trámky,na betónové podvaly</t>
  </si>
  <si>
    <t>-1219574611</t>
  </si>
  <si>
    <t>SO 02 - Železničný spodok</t>
  </si>
  <si>
    <t xml:space="preserve">    3 - Zvislé a kompletné konštrukcie</t>
  </si>
  <si>
    <t xml:space="preserve">    4 - Vodorovné konštrukcie</t>
  </si>
  <si>
    <t xml:space="preserve">    8 - Rúrové vedenie</t>
  </si>
  <si>
    <t>113106121.S</t>
  </si>
  <si>
    <t>Rozoberanie dlažby, z betónových alebo kamenin. dlaždíc, dosiek alebo tvaroviek,  -0,13800t</t>
  </si>
  <si>
    <t>1126087042</t>
  </si>
  <si>
    <t>113106241.S</t>
  </si>
  <si>
    <t>Rozoberanie vozovky a plochy z panelov so škárami zaliatymi asfaltovou alebo cementovou maltou,  -0,40800t</t>
  </si>
  <si>
    <t>514039275</t>
  </si>
  <si>
    <t>113107143.S</t>
  </si>
  <si>
    <t>Odstránenie krytu asfaltového v ploche do 200 m2, hr. nad 100 do 150 mm,  -0,31600t</t>
  </si>
  <si>
    <t>2051690052</t>
  </si>
  <si>
    <t>122302502.S</t>
  </si>
  <si>
    <t>Odkopávka a prekopávka nezapaž. pre spodnú stavbu železníc v hornine 4 do 1000 m3</t>
  </si>
  <si>
    <t>2046383138</t>
  </si>
  <si>
    <t>122302508.S</t>
  </si>
  <si>
    <t>Odkopávky a prekopávky nezapažené pre spodnú stavbu železníc. Príplatok k cenám za sťaženie pri rekonštruk. horniny 4</t>
  </si>
  <si>
    <t>-1703471628</t>
  </si>
  <si>
    <t>131301102.S</t>
  </si>
  <si>
    <t>Výkop nezapaženej jamy v hornine 4, nad 100 do 1000 m3</t>
  </si>
  <si>
    <t>1114659505</t>
  </si>
  <si>
    <t>132301202.S</t>
  </si>
  <si>
    <t>Výkop ryhy šírky 600-2000mm hor 4 100-1000 m3</t>
  </si>
  <si>
    <t>-1500645635</t>
  </si>
  <si>
    <t>151101901.S</t>
  </si>
  <si>
    <t>Paženie stien bez rozopretia alebo vzopretia s ponechaním pažín, príložné hĺbky do 4 m</t>
  </si>
  <si>
    <t>-807232715</t>
  </si>
  <si>
    <t>151101211.S</t>
  </si>
  <si>
    <t>Odstránenie paženia stien príložné hĺbky do 4 m</t>
  </si>
  <si>
    <t>1243157464</t>
  </si>
  <si>
    <t>162304122.S</t>
  </si>
  <si>
    <t>Vodorovné premiestnenie výkopku pre spodnú stavbu železníc po spevnenej ceste z  horniny tr.1-4  nad 1000 do 10000 m3 na vzdialenosť do 1000 m</t>
  </si>
  <si>
    <t>419675536</t>
  </si>
  <si>
    <t>162504123.S</t>
  </si>
  <si>
    <t>Vodorovné premiestnenie výkopku pre spodnú stavbu železníc po spevnenej ceste z horniny tr.1-4 nad 1000 do 10000 m3, príplatok k cene za každých ďalšich a začatých 1000 m</t>
  </si>
  <si>
    <t>190006804</t>
  </si>
  <si>
    <t>167102102.S</t>
  </si>
  <si>
    <t>Nakladanie neuľahnutého výkopku z hornín tr.1-4 nad 1000 do 10000 m3</t>
  </si>
  <si>
    <t>1778610625</t>
  </si>
  <si>
    <t>171201203.S</t>
  </si>
  <si>
    <t>Uloženie sypaniny na skládky nad 1000 do 10000 m3</t>
  </si>
  <si>
    <t>1631204858</t>
  </si>
  <si>
    <t>171209002.S</t>
  </si>
  <si>
    <t>Poplatok za skladovanie - zemina a kamenivo (17 05) ostatné</t>
  </si>
  <si>
    <t>-1624210414</t>
  </si>
  <si>
    <t>174101001.S</t>
  </si>
  <si>
    <t>Zásyp sypaninou so zhutnením jám, šachiet, rýh, zárezov alebo okolo objektov do 100 m3</t>
  </si>
  <si>
    <t>343657442</t>
  </si>
  <si>
    <t>174101002.S</t>
  </si>
  <si>
    <t>Zásyp sypaninou so zhutnením jám, šachiet, rýh, zárezov alebo okolo objektov nad 100 do 1000 m3</t>
  </si>
  <si>
    <t>-1238014494</t>
  </si>
  <si>
    <t>583410002900.S</t>
  </si>
  <si>
    <t>Kamenivo drvené hrubé frakcia 16-32 mm</t>
  </si>
  <si>
    <t>-313223790</t>
  </si>
  <si>
    <t>583820000900.S</t>
  </si>
  <si>
    <t>Kameň lomový neupravený, z vyvretých hornín, netriedený</t>
  </si>
  <si>
    <t>-134697884</t>
  </si>
  <si>
    <t>175101101.S</t>
  </si>
  <si>
    <t>Obsyp potrubia sypaninou z vhodných hornín 1 až 4 bez prehodenia sypaniny</t>
  </si>
  <si>
    <t>-391764012</t>
  </si>
  <si>
    <t>180401211.S</t>
  </si>
  <si>
    <t>Založenie trávnika lúčneho výsevom v rovine alebo na svahu do 1:5</t>
  </si>
  <si>
    <t>-11255596</t>
  </si>
  <si>
    <t>005720001300.S</t>
  </si>
  <si>
    <t>Osivá tráv - trávové semeno</t>
  </si>
  <si>
    <t>kg</t>
  </si>
  <si>
    <t>519280697</t>
  </si>
  <si>
    <t>181006111.S</t>
  </si>
  <si>
    <t>Rozprestretie zemín schopných zúrodnenia v rovine a v sklone do 1:5, pri hr. vrstvy do 0,10 m</t>
  </si>
  <si>
    <t>515003566</t>
  </si>
  <si>
    <t>181101102.S</t>
  </si>
  <si>
    <t>Úprava pláne v zárezoch v hornine 1-4 so zhutnením</t>
  </si>
  <si>
    <t>-1841974989</t>
  </si>
  <si>
    <t>211571121.S</t>
  </si>
  <si>
    <t>Výplň odvodňovacieho rebra alebo trativodu do rýh s úpravou povrchu výplne kamenivom drobným ťaženým</t>
  </si>
  <si>
    <t>1353344820</t>
  </si>
  <si>
    <t>211971121.S</t>
  </si>
  <si>
    <t>Zhotov. oplášt. výplne z geotext. v ryhe alebo v záreze pri rozvinutej šírke oplášt. od 0 do 2, 5 m</t>
  </si>
  <si>
    <t>988092298</t>
  </si>
  <si>
    <t>693110002900.S</t>
  </si>
  <si>
    <t>Geotextília polypropylénová netkaná 250 g/m2</t>
  </si>
  <si>
    <t>-1789776318</t>
  </si>
  <si>
    <t>212312111.S</t>
  </si>
  <si>
    <t>Lôžko pre trativod z betónu prostého</t>
  </si>
  <si>
    <t>-835645409</t>
  </si>
  <si>
    <t>212572111.S</t>
  </si>
  <si>
    <t>Lôžko pre trativod zo štrkopiesku triedeného</t>
  </si>
  <si>
    <t>-2104242677</t>
  </si>
  <si>
    <t>212755116.S</t>
  </si>
  <si>
    <t>Trativod z drenážnych rúrok bez lôžka, vnútorného priem. rúrok 160 mm</t>
  </si>
  <si>
    <t>-200329249</t>
  </si>
  <si>
    <t>286140033900</t>
  </si>
  <si>
    <t>Rúra plnostenná drenážna RAUDRIL RAIL PP DN 160 SN16, celoperforovaná, REHAU</t>
  </si>
  <si>
    <t>1883666461</t>
  </si>
  <si>
    <t>212755118.S</t>
  </si>
  <si>
    <t>Trativod z drenážnych rúrok bez lôžka, vnútorného priem. rúrok 200 mm</t>
  </si>
  <si>
    <t>151096499</t>
  </si>
  <si>
    <t>286140034300</t>
  </si>
  <si>
    <t>Rúra plnostenná drenážna RAUDRIL RAIL PP DN 200 SN16, celoperforovaná, REHAU</t>
  </si>
  <si>
    <t>-764276588</t>
  </si>
  <si>
    <t>289971212.S</t>
  </si>
  <si>
    <t>Zhotovenie vrstvy z geotextílie na upravenom povrchu sklon do 1 : 5 , šírky nad 3 do 6 m</t>
  </si>
  <si>
    <t>1803164345</t>
  </si>
  <si>
    <t>693110004710.S</t>
  </si>
  <si>
    <t>Geotextília polypropylénová netkaná 350 g/m2</t>
  </si>
  <si>
    <t>2140525754</t>
  </si>
  <si>
    <t>289971443.R</t>
  </si>
  <si>
    <t>Geomreža pre stabilizáciu podkladu, tuhá trojosá z polypropylénu pevnosť v ťahu do 40 kN/m sklon do 1 : 5</t>
  </si>
  <si>
    <t>-496123940</t>
  </si>
  <si>
    <t>693210000300.S</t>
  </si>
  <si>
    <t>Geomreža polypropylenová, šxl 4x50 m, monolitická trojosá</t>
  </si>
  <si>
    <t>-1799325114</t>
  </si>
  <si>
    <t>Zvislé a kompletné konštrukcie</t>
  </si>
  <si>
    <t>Vodorovné konštrukcie</t>
  </si>
  <si>
    <t>451573111</t>
  </si>
  <si>
    <t>Lôžko pod potrubie, stoky a drobné objekty, v otvorenom výkope z piesku a štrkopiesku do 63 mm</t>
  </si>
  <si>
    <t>845699184</t>
  </si>
  <si>
    <t>564261111.S</t>
  </si>
  <si>
    <t>Podklad alebo podsyp zo štrkopiesku s rozprestretím, vlhčením a zhutnením, po zhutnení hr. 200 mm</t>
  </si>
  <si>
    <t>1296868259</t>
  </si>
  <si>
    <t>157972510</t>
  </si>
  <si>
    <t>564802221.S</t>
  </si>
  <si>
    <t>Podkladné vrstvy pre koľaj novozriaďovanú s urovnaním hornej plochy zo štrkodrviny</t>
  </si>
  <si>
    <t>366611046</t>
  </si>
  <si>
    <t>1761129191</t>
  </si>
  <si>
    <t>564902221.S</t>
  </si>
  <si>
    <t>Podkladné vrstvy pre koľaj novozriaďovanú, s urovnaním hornej plochy z recyklovaného koľajového lôžka</t>
  </si>
  <si>
    <t>-1831158858</t>
  </si>
  <si>
    <t>565161211.S</t>
  </si>
  <si>
    <t>Podklad z asfaltového betónu AC 22 P s rozprestretím a zhutnením v pruhu š. do 3 m, po zhutnení hr. 80 mm</t>
  </si>
  <si>
    <t>39615706</t>
  </si>
  <si>
    <t>567123821.S</t>
  </si>
  <si>
    <t>Podklad z kameniva stmeleného cementom na diaľnici s rozprestretím a zhutnením CBGM C 5/6, hr. 150 mm</t>
  </si>
  <si>
    <t>586009298</t>
  </si>
  <si>
    <t>573111111.S</t>
  </si>
  <si>
    <t>Postrek asfaltový infiltračný s posypom kamenivom z asfaltu cestného v množstve 0,60 kg/m2</t>
  </si>
  <si>
    <t>-2088778416</t>
  </si>
  <si>
    <t>573211108.S</t>
  </si>
  <si>
    <t>Postrek asfaltový spojovací bez posypu kamenivom z asfaltu cestného v množstve 0,50 kg/m2</t>
  </si>
  <si>
    <t>-1032013797</t>
  </si>
  <si>
    <t>577144231.S</t>
  </si>
  <si>
    <t>Asfaltový betón vrstva obrusná AC 11 O v pruhu š. do 3 m z nemodifik. asfaltu tr. II, po zhutnení hr. 50 mm</t>
  </si>
  <si>
    <t>-1534457776</t>
  </si>
  <si>
    <t>577144331.S</t>
  </si>
  <si>
    <t>Asfaltový betón vrstva obrusná alebo ložná AC 16 v pruhu š. do 3 m z nemodifik. asfaltu tr. II, po zhutnení hr. 50 mm</t>
  </si>
  <si>
    <t>-1891513604</t>
  </si>
  <si>
    <t>584121111.S</t>
  </si>
  <si>
    <t>Osadenie cestných panelov zo železového betónu, so zhotovením podkladu z kam. ťaženého do hr. 40 mm</t>
  </si>
  <si>
    <t>-1108609923</t>
  </si>
  <si>
    <t>593810000700.S</t>
  </si>
  <si>
    <t>Cestný panel IZD 300/200/15 JP 20 ton, lxšxv 3000x2000x150 mm</t>
  </si>
  <si>
    <t>1734454603</t>
  </si>
  <si>
    <t>593810000300.S</t>
  </si>
  <si>
    <t>Cestný panel IZD 300/100/15 JP 20 ton, lxšxv 3000x1000x150 mm</t>
  </si>
  <si>
    <t>-288093166</t>
  </si>
  <si>
    <t>Rúrové vedenie</t>
  </si>
  <si>
    <t>871354006</t>
  </si>
  <si>
    <t>Montáž kanalizačného PP potrubia hladkého plnostenného SN 10 DN 200</t>
  </si>
  <si>
    <t>-1513969103</t>
  </si>
  <si>
    <t>286140001400</t>
  </si>
  <si>
    <t>Rúra KG 2000 PP, SN 10, DN 200 dĺ. 1 m hladká pre gravitačnú kanalizáciu, WAVIN</t>
  </si>
  <si>
    <t>1943471198</t>
  </si>
  <si>
    <t>893301012</t>
  </si>
  <si>
    <t>Osadenie  šachty železobetónovej, hmotnosti nad 3 do 6 t</t>
  </si>
  <si>
    <t>1073406553</t>
  </si>
  <si>
    <t>5922411243</t>
  </si>
  <si>
    <t>Betónová filtračná  šachta DN 1000 - komplet</t>
  </si>
  <si>
    <t>-71967518</t>
  </si>
  <si>
    <t>8941700401</t>
  </si>
  <si>
    <t>Montáž filtračnej prepážky do betónovej šachty DN1000</t>
  </si>
  <si>
    <t>-299058835</t>
  </si>
  <si>
    <t>286650001305</t>
  </si>
  <si>
    <t>Filtračná prepážka do betónovej šachty DN 1000</t>
  </si>
  <si>
    <t>1903618899</t>
  </si>
  <si>
    <t>8941700402</t>
  </si>
  <si>
    <t>Odvetrávacía hlavica DN 160, montáž a dodávka</t>
  </si>
  <si>
    <t>585743505</t>
  </si>
  <si>
    <t>551210008905</t>
  </si>
  <si>
    <t>Odvetrávacía hlavica DN 160</t>
  </si>
  <si>
    <t>1128410826</t>
  </si>
  <si>
    <t>894431168</t>
  </si>
  <si>
    <t>Montáž trativodnej šachty z PVC, DN 500</t>
  </si>
  <si>
    <t>-1406368234</t>
  </si>
  <si>
    <t>2866100006PC</t>
  </si>
  <si>
    <t>Plastová trativodná šachta s príslušenstvom DN 500 komplet</t>
  </si>
  <si>
    <t>1409326062</t>
  </si>
  <si>
    <t>894431169</t>
  </si>
  <si>
    <t>Montáž trativodnej šachty DN 800 PP</t>
  </si>
  <si>
    <t>-1498067134</t>
  </si>
  <si>
    <t>2866100007PC</t>
  </si>
  <si>
    <t>Plastová trativodná šachta s príslušenstvom DN 800 komplet</t>
  </si>
  <si>
    <t>-1719677059</t>
  </si>
  <si>
    <t>895970000</t>
  </si>
  <si>
    <t>Montáž vsakovacieho bloku  vrátane geotextílie</t>
  </si>
  <si>
    <t>-1614858359</t>
  </si>
  <si>
    <t>286650000100</t>
  </si>
  <si>
    <t>Vsakovací blok Drenblok DB20, 600x600x200 mm, pre vsakovanie dažďovej vody, PP, EKODREN</t>
  </si>
  <si>
    <t>-24261885</t>
  </si>
  <si>
    <t>899623151</t>
  </si>
  <si>
    <t>Obetónovanie potrubia alebo muriva stôk betónom  prostým tr. C 16/20 v otvorenom výkope</t>
  </si>
  <si>
    <t>1707242355</t>
  </si>
  <si>
    <t>899623182</t>
  </si>
  <si>
    <t xml:space="preserve">Utesnenie odvodňovacích otvorov zo strany koľaje pri priekope betón C12/15 </t>
  </si>
  <si>
    <t>-2062128750</t>
  </si>
  <si>
    <t>899912133</t>
  </si>
  <si>
    <t>Montáž kĺznej objímky RACI montovaná na potrubie DN 200</t>
  </si>
  <si>
    <t>1814581489</t>
  </si>
  <si>
    <t>286710001000</t>
  </si>
  <si>
    <t xml:space="preserve">Objímka kĺzna dištančná "RACI" E 110, HDPE, typ E, výška 110 mm, </t>
  </si>
  <si>
    <t>1882519447</t>
  </si>
  <si>
    <t>935111111.S</t>
  </si>
  <si>
    <t>Osadenie priekopového žľabu z betónových priekop. tvárnic šírky do 500 mm</t>
  </si>
  <si>
    <t>-295991315</t>
  </si>
  <si>
    <t>592270000100.S</t>
  </si>
  <si>
    <t>Tvárnica priekopová a melioračná, doska obkladová betónová TBM 2-50, rozmer 500x500x100 mm</t>
  </si>
  <si>
    <t>1075145587</t>
  </si>
  <si>
    <t>938909404.R</t>
  </si>
  <si>
    <t>Oprava spevnenej priekopy, vyčistenie a  vyrovnanie obkladových dosiek</t>
  </si>
  <si>
    <t>-981354667</t>
  </si>
  <si>
    <t>938909412.S</t>
  </si>
  <si>
    <t>Čistenie priekop komunikácií strojne  pri šírke dna nad 400 mm</t>
  </si>
  <si>
    <t>1781455385</t>
  </si>
  <si>
    <t>938909761.S</t>
  </si>
  <si>
    <t>Čistenie priepustov strojne tlakovou vodou priemeru do 0,5 m, hrúbka nánosu do 50%, -0,03434 t</t>
  </si>
  <si>
    <t>470398094</t>
  </si>
  <si>
    <t>963015141</t>
  </si>
  <si>
    <t>Demontáž prefabrikovanej krycej dosky kanála, šachty a žumpy do 1,0 t,  -0,19000t</t>
  </si>
  <si>
    <t>1064253748</t>
  </si>
  <si>
    <t>388129720</t>
  </si>
  <si>
    <t>Montáž dielca prefabrikovaného kanála zo železobetónu, krycia doska hm. do 1 t.</t>
  </si>
  <si>
    <t>-540090511</t>
  </si>
  <si>
    <t>593810000101R</t>
  </si>
  <si>
    <t xml:space="preserve">Prefabrikovaná betónová zákrytová doska 1,0 x1,5 m </t>
  </si>
  <si>
    <t>1414966744</t>
  </si>
  <si>
    <t>961043111</t>
  </si>
  <si>
    <t>Búranie základov alebo vybúranie otvorov plochy nad 4 m2 z betónu prostého alebo preloženého kameňom,  -2,20000t</t>
  </si>
  <si>
    <t>-89635324</t>
  </si>
  <si>
    <t>1010388527</t>
  </si>
  <si>
    <t>979089212</t>
  </si>
  <si>
    <t>Poplatok za skladovanie - bitúmenové zmesi, uholný decht, dechtové výrobky (17 03 ), ostatné</t>
  </si>
  <si>
    <t>-1726619619</t>
  </si>
  <si>
    <t>-2125377468</t>
  </si>
  <si>
    <t>-1590271380</t>
  </si>
  <si>
    <t>-1054599058</t>
  </si>
  <si>
    <t>624460345</t>
  </si>
  <si>
    <t>998241011.S</t>
  </si>
  <si>
    <t>Presun hmôt pre železničný spodok (824-1) akéhokoľvek rozsahu, so sklonom trate do 8 promile</t>
  </si>
  <si>
    <t>1319511361</t>
  </si>
  <si>
    <t>460490012.S</t>
  </si>
  <si>
    <t>Rozvinutie a uloženie výstražnej fólie z PE do ryhy, šírka do 33 cm</t>
  </si>
  <si>
    <t>-57786248</t>
  </si>
  <si>
    <t>283230008000</t>
  </si>
  <si>
    <t>Výstražná fóla PE, šxhr 300x0,08 mm, dĺ. 250 m, farba modrá</t>
  </si>
  <si>
    <t>128</t>
  </si>
  <si>
    <t>772830221</t>
  </si>
  <si>
    <t>SO 03 - Priechod pre prístup k úrovňovému nástupišťu pri koľaji č.1</t>
  </si>
  <si>
    <t>113107142.S</t>
  </si>
  <si>
    <t>Odstránenie krytu asfaltového v ploche do 200 m2, hr. nad 50 do 100 mm,  -0,18100t</t>
  </si>
  <si>
    <t>-2006575809</t>
  </si>
  <si>
    <t>122302201.S</t>
  </si>
  <si>
    <t>Odkopávka a prekopávka nezapažená pre cesty, v hornine 4 do 100 m3</t>
  </si>
  <si>
    <t>318855443</t>
  </si>
  <si>
    <t>162304102.S</t>
  </si>
  <si>
    <t>Vodorovné premiestnenie výkopku pre spodnú stavbu železníc po spevnenej ceste z horniny tr.1-4 do 1000 m3 na vzdialenosť do 1000 m</t>
  </si>
  <si>
    <t>1988664515</t>
  </si>
  <si>
    <t>162504103.S</t>
  </si>
  <si>
    <t>Vodorovné premiestnenie výkopku pre spodnú stavbu železníc po spevnenej ceste z horniny tr.1-4 do 1000 m3, príplatok k cene za každých ďalšich a začatých 1000 m</t>
  </si>
  <si>
    <t>-818093987</t>
  </si>
  <si>
    <t>171201201.S</t>
  </si>
  <si>
    <t>Uloženie sypaniny na skládky do 100 m3</t>
  </si>
  <si>
    <t>-325169456</t>
  </si>
  <si>
    <t>1859206813</t>
  </si>
  <si>
    <t>215901101.S</t>
  </si>
  <si>
    <t>Zhutnenie podložia z rastlej horniny 1 až 4 pod násypy, z hornina súdržných do 92 % PS a nesúdržných</t>
  </si>
  <si>
    <t>1081743900</t>
  </si>
  <si>
    <t>564251111.S</t>
  </si>
  <si>
    <t>Podklad alebo podsyp zo štrkopiesku s rozprestretím, vlhčením a zhutnením, po zhutnení hr. 150 mm</t>
  </si>
  <si>
    <t>288210009</t>
  </si>
  <si>
    <t>564861111.S</t>
  </si>
  <si>
    <t>Podklad zo štrkodrviny s rozprestretím a zhutnením, po zhutnení hr. 200 mm</t>
  </si>
  <si>
    <t>818911449</t>
  </si>
  <si>
    <t>581130315.S</t>
  </si>
  <si>
    <t>Kryt cementobetónový cestných komunikácií skupiny CB III pre TDZ IV, V a VI, hr. 200 mm</t>
  </si>
  <si>
    <t>-1163516947</t>
  </si>
  <si>
    <t>917862112.S</t>
  </si>
  <si>
    <t>Osadenie chodník. obrubníka betónového stojatého do lôžka z betónu prosteho tr. C 16/20 s bočnou oporou</t>
  </si>
  <si>
    <t>177540507</t>
  </si>
  <si>
    <t>ABO 14-10</t>
  </si>
  <si>
    <t>Chodníkový obrubník ABO 14-10 (100/250/1000)</t>
  </si>
  <si>
    <t>-1442513983</t>
  </si>
  <si>
    <t>919735112.S</t>
  </si>
  <si>
    <t>Rezanie existujúceho asfaltového krytu alebo podkladu hĺbky nad 50 do 100 mm</t>
  </si>
  <si>
    <t>-1418618566</t>
  </si>
  <si>
    <t>919732111.S</t>
  </si>
  <si>
    <t>Úprava povrchu cementobetónového krytu brúsením, hr. do 2 mm</t>
  </si>
  <si>
    <t>755478283</t>
  </si>
  <si>
    <t>919791211.S</t>
  </si>
  <si>
    <t>Náter krytu vozovky z cementobetónovej dosky 2x ochranný, uzatvárací s posypom kremičitým pieskom</t>
  </si>
  <si>
    <t>1750002516</t>
  </si>
  <si>
    <t>245290000400.S</t>
  </si>
  <si>
    <t>Náter ochranný krycí na betón, na báze akrylových živíc</t>
  </si>
  <si>
    <t>958808406</t>
  </si>
  <si>
    <t>921151111.S</t>
  </si>
  <si>
    <t>Prejazdy cestné cez 1 železn. koľaj gumové s poistkami proti posunu</t>
  </si>
  <si>
    <t>157782923</t>
  </si>
  <si>
    <t>921901111.S</t>
  </si>
  <si>
    <t>Rozobratie prejazdu s uložením získaného materiálu na vzdialenosť do 20 m,  -0,48200t</t>
  </si>
  <si>
    <t>1047358574</t>
  </si>
  <si>
    <t>-390512216</t>
  </si>
  <si>
    <t>-244999784</t>
  </si>
  <si>
    <t>-1950443626</t>
  </si>
  <si>
    <t>979089112</t>
  </si>
  <si>
    <t>Poplatok za skladovanie - drevo, sklo, plasty (17 02 ), ostatné</t>
  </si>
  <si>
    <t>-1992900625</t>
  </si>
  <si>
    <t>979094211.S</t>
  </si>
  <si>
    <t>Nakladanie alebo prekladanie sutiny</t>
  </si>
  <si>
    <t>1153612009</t>
  </si>
  <si>
    <t>-1038805698</t>
  </si>
  <si>
    <t>SO 04 - Úprava TV</t>
  </si>
  <si>
    <t>Ing. Mizerák</t>
  </si>
  <si>
    <t xml:space="preserve">D1 - </t>
  </si>
  <si>
    <t xml:space="preserve">    912524 - 912524 - Základy TV</t>
  </si>
  <si>
    <t xml:space="preserve">    91250 - 91250 - Stožiare TV</t>
  </si>
  <si>
    <t xml:space="preserve">    91251 - 91251 - Vodiče TV</t>
  </si>
  <si>
    <t xml:space="preserve">    91252 - 91252 - Nátery, zameranie TV</t>
  </si>
  <si>
    <t xml:space="preserve">    91253 - 91253 - Osvetlenie, ZOK, závesná kabel 22kV</t>
  </si>
  <si>
    <t xml:space="preserve">    91255 - 91255 - Demontáže TV</t>
  </si>
  <si>
    <t xml:space="preserve">    912551 - 912551 - Revízie a skúšky TV</t>
  </si>
  <si>
    <t xml:space="preserve">    912552 - 912552 - Skladné</t>
  </si>
  <si>
    <t>D1</t>
  </si>
  <si>
    <t>912524</t>
  </si>
  <si>
    <t>912524 - Základy TV</t>
  </si>
  <si>
    <t>91252401000010</t>
  </si>
  <si>
    <t>Úprava káblov pri základoch TV</t>
  </si>
  <si>
    <t>91252401000020</t>
  </si>
  <si>
    <t>Hĺbený základ vr. geodet. bodu, vytýčenia a sondy, zem 2-4</t>
  </si>
  <si>
    <t>91252401000030</t>
  </si>
  <si>
    <t>Výstuž pre základ TV - jednodielna</t>
  </si>
  <si>
    <t>91252401000040</t>
  </si>
  <si>
    <t>Svorník kotevný kovaný pre základ TV vr. povrchovej úpravy</t>
  </si>
  <si>
    <t>91252401000050</t>
  </si>
  <si>
    <t>Svorníkový kôš pre základ TV</t>
  </si>
  <si>
    <t>91252402020010</t>
  </si>
  <si>
    <t>Obetónovanie základu TV</t>
  </si>
  <si>
    <t>91252402030010</t>
  </si>
  <si>
    <t>Zaistenie svahu IZT dielom pri základe</t>
  </si>
  <si>
    <t>91252405010010</t>
  </si>
  <si>
    <t>Odvoz zeminy od základu TV</t>
  </si>
  <si>
    <t>91252405020010</t>
  </si>
  <si>
    <t>Príplatok za další km odvozu zeminy od základu TV</t>
  </si>
  <si>
    <t>26121444011211</t>
  </si>
  <si>
    <t>Ťažné hnacie vozidlo k pracovným súpravám (pre základy - montáž)</t>
  </si>
  <si>
    <t>91250</t>
  </si>
  <si>
    <t>91250 - Stožiare TV</t>
  </si>
  <si>
    <t>91250106010010</t>
  </si>
  <si>
    <t>Trubkový jednoduchý stožiar na svorníky, typ TS, TSI 219, dĺžky do 10 m</t>
  </si>
  <si>
    <t>91250107010010</t>
  </si>
  <si>
    <t>Trubkový jednoduchý stožiar na svorníky, typ TS, TSI 245, dĺžky do 10 m</t>
  </si>
  <si>
    <t>91250115020020</t>
  </si>
  <si>
    <t>Trubkový dvojitý stožiar na svorníky, typ 2TBS, 2TBSI 219, dĺžky od 10 m do 14 m</t>
  </si>
  <si>
    <t>91250116020020</t>
  </si>
  <si>
    <t>Trubkový dvojitý stožiar na svorníky, typ 2TBS, 2TBSI 245, dĺžky od 10 m do 14 m</t>
  </si>
  <si>
    <t>91250120010010</t>
  </si>
  <si>
    <t>Priehradový stožiar, typ BP, dĺžky 9 m</t>
  </si>
  <si>
    <t>91250120020010</t>
  </si>
  <si>
    <t>Priehradový stožiar, typ BP, dĺžky 10 m</t>
  </si>
  <si>
    <t>116</t>
  </si>
  <si>
    <t>91250120030010</t>
  </si>
  <si>
    <t>Priehradový stožiar, typ BP, dĺžky 11 m</t>
  </si>
  <si>
    <t>118</t>
  </si>
  <si>
    <t>91250130010010</t>
  </si>
  <si>
    <t>Brvno, typ 23L</t>
  </si>
  <si>
    <t>138</t>
  </si>
  <si>
    <t>91250130040010</t>
  </si>
  <si>
    <t>Pripevnenie brvna s ukončením B na 2T</t>
  </si>
  <si>
    <t>144</t>
  </si>
  <si>
    <t>91250130050010</t>
  </si>
  <si>
    <t>Pripevnenie brvna s ukončením C na BP</t>
  </si>
  <si>
    <t>146</t>
  </si>
  <si>
    <t>91250130080010</t>
  </si>
  <si>
    <t>Pripevnenie závesu brvna 23, 34 na 2T</t>
  </si>
  <si>
    <t>152</t>
  </si>
  <si>
    <t>91250130090010</t>
  </si>
  <si>
    <t>Pripevnenie závesu brvna 23, 34 na BP</t>
  </si>
  <si>
    <t>154</t>
  </si>
  <si>
    <t>91250130100010</t>
  </si>
  <si>
    <t>Brvienko spojenie dvojice T stožiarov</t>
  </si>
  <si>
    <t>156</t>
  </si>
  <si>
    <t>91250131010010</t>
  </si>
  <si>
    <t>Príplatok za montáž brvna nad existujúcim TV</t>
  </si>
  <si>
    <t>158</t>
  </si>
  <si>
    <t>91250132020010</t>
  </si>
  <si>
    <t>Zhotovenie hlavičky pre základ</t>
  </si>
  <si>
    <t>162</t>
  </si>
  <si>
    <t>26121444011212</t>
  </si>
  <si>
    <t>Ťažné hnacie vozidlo k pracovným súpravám (pre stožiare a brány - montáž)</t>
  </si>
  <si>
    <t>164</t>
  </si>
  <si>
    <t>91251</t>
  </si>
  <si>
    <t>91251 - Vodiče TV</t>
  </si>
  <si>
    <t>91251104010010</t>
  </si>
  <si>
    <t>Výšková a smerová regulácia konzoly TV,SIKu, funkčný súbor 1</t>
  </si>
  <si>
    <t>172</t>
  </si>
  <si>
    <t>91251104020010</t>
  </si>
  <si>
    <t>Uvoľnenie a spätná montáž TD alebo NL pre konzoly TV, funkčný súbor 1</t>
  </si>
  <si>
    <t>174</t>
  </si>
  <si>
    <t>91251101010010</t>
  </si>
  <si>
    <t>Záves TV na konzole bez prídavného lana pre funkčný súbor 1</t>
  </si>
  <si>
    <t>178</t>
  </si>
  <si>
    <t>91251102020010</t>
  </si>
  <si>
    <t>Príplatok 2x plastový izolátor do ramena TV alebo SIK-u</t>
  </si>
  <si>
    <t>184</t>
  </si>
  <si>
    <t>91251201030010</t>
  </si>
  <si>
    <t>Pohyblivý závesu lana alebo troleja na bráne TV, funkčný súbor 2</t>
  </si>
  <si>
    <t>190</t>
  </si>
  <si>
    <t>91251202010010</t>
  </si>
  <si>
    <t>Záves zostavy TV na bráne bez prídavného lana, funkčný súbor 2</t>
  </si>
  <si>
    <t>192</t>
  </si>
  <si>
    <t>91251301010010</t>
  </si>
  <si>
    <t>Kríženie zostáv pre TV, funkčný súbor 3</t>
  </si>
  <si>
    <t>216</t>
  </si>
  <si>
    <t>91251301020010</t>
  </si>
  <si>
    <t>Vešiak pre TV, funkčný súbor 3</t>
  </si>
  <si>
    <t>218</t>
  </si>
  <si>
    <t>91251302000010</t>
  </si>
  <si>
    <t>Prúdového prepojenie pre TV, funkčný súbor 3</t>
  </si>
  <si>
    <t>222</t>
  </si>
  <si>
    <t>91251303010010</t>
  </si>
  <si>
    <t>Neizolovaná spojka lán a trolejov, funkčný súbor 3</t>
  </si>
  <si>
    <t>224</t>
  </si>
  <si>
    <t>91251303020010</t>
  </si>
  <si>
    <t>Izolovaná spojka lán a trolejov, funkčný súbor 3</t>
  </si>
  <si>
    <t>226</t>
  </si>
  <si>
    <t>91251304010010</t>
  </si>
  <si>
    <t>Delič v troleji vrátane tabuľky, funkčný súbor 3</t>
  </si>
  <si>
    <t>230</t>
  </si>
  <si>
    <t>91251308010010</t>
  </si>
  <si>
    <t>Odťah nosného lana a troleja, funkčný súbor 3</t>
  </si>
  <si>
    <t>250</t>
  </si>
  <si>
    <t>91251401010010</t>
  </si>
  <si>
    <t>Kotvenie 1 alebo 2 smerových lán 50-70mm2 na stožiar BP, funkčný súbor 4</t>
  </si>
  <si>
    <t>256</t>
  </si>
  <si>
    <t>91251401020010</t>
  </si>
  <si>
    <t>Kotvenie 1 alebo 2 smerových lán 50-70mm2 na stožiar T, funkčný súbor 4</t>
  </si>
  <si>
    <t>258</t>
  </si>
  <si>
    <t>91251401030010</t>
  </si>
  <si>
    <t>Obojstranné, pevné alebo perové kotvenie smerových lán na stožiar T, funkčný súbor 4</t>
  </si>
  <si>
    <t>260</t>
  </si>
  <si>
    <t>91251401040020</t>
  </si>
  <si>
    <t>Kotvenie 1 alebo 2 smerových lán 50-70mm2 na stožiar 2TB, funkčný súbor 4</t>
  </si>
  <si>
    <t>262</t>
  </si>
  <si>
    <t>91251401050020</t>
  </si>
  <si>
    <t>Kotvenie 2 smerových lán 50-70mm2 na stožiar 1T, funkčný súbor 4</t>
  </si>
  <si>
    <t>264</t>
  </si>
  <si>
    <t>91251403020010</t>
  </si>
  <si>
    <t>Prúdové prepojenie pre smerové laná, funkčný súbor 4</t>
  </si>
  <si>
    <t>270</t>
  </si>
  <si>
    <t>91251403030010</t>
  </si>
  <si>
    <t>Vložená izolácia pre smerové laná, funkčný súbor 4</t>
  </si>
  <si>
    <t>272</t>
  </si>
  <si>
    <t>91251404010010</t>
  </si>
  <si>
    <t>Ťahanie smerových a priečných lán 50 mm2 Bz, Fe, funkčný súbor 4</t>
  </si>
  <si>
    <t>274</t>
  </si>
  <si>
    <t>91251501020010</t>
  </si>
  <si>
    <t>Pohyblivé kotvenie zostavy TV na stožiar BP 10 kN, funkčný súbor 5</t>
  </si>
  <si>
    <t>284</t>
  </si>
  <si>
    <t>91251502020010</t>
  </si>
  <si>
    <t>Pohyblivé kotvenie TD alebo NL na stožiar BP 10 kN, funkčný súbor 5</t>
  </si>
  <si>
    <t>290</t>
  </si>
  <si>
    <t>91251507010010</t>
  </si>
  <si>
    <t>Pevné kotvenie zostavy TV na stožiar BP, T, 2T/2TB do 15 kN, funkčný súbor 5</t>
  </si>
  <si>
    <t>316</t>
  </si>
  <si>
    <t>91251510010010</t>
  </si>
  <si>
    <t>Ťahanie nosného lana 50 mm2 Bz, Fe, funkčný súbor 5</t>
  </si>
  <si>
    <t>334</t>
  </si>
  <si>
    <t>91251510020010</t>
  </si>
  <si>
    <t>Ťahanie nosného lana 70 mm2 Bz, Fe, funkčný súbor 5</t>
  </si>
  <si>
    <t>336</t>
  </si>
  <si>
    <t>91251510030010</t>
  </si>
  <si>
    <t>Ťahanie nosného lana 120 mm2 Bz, Fe, funkčný súbor 5</t>
  </si>
  <si>
    <t>338</t>
  </si>
  <si>
    <t>91251511020010</t>
  </si>
  <si>
    <t>Ťahanie troleja 100 mm2 Cu, funkčný súbor 5</t>
  </si>
  <si>
    <t>342</t>
  </si>
  <si>
    <t>91251511040010</t>
  </si>
  <si>
    <t>Ťahanie troleja 150 mm2 Cu, funkčný súbor 5</t>
  </si>
  <si>
    <t>346</t>
  </si>
  <si>
    <t>91251511050010-P</t>
  </si>
  <si>
    <t>Násúvná izolácia M86/III vrátane montáže</t>
  </si>
  <si>
    <t>348</t>
  </si>
  <si>
    <t>91251512000010</t>
  </si>
  <si>
    <t>Výšková regulácia troleja, funkčný súbor 5</t>
  </si>
  <si>
    <t>350</t>
  </si>
  <si>
    <t>91251513000010</t>
  </si>
  <si>
    <t>Príplatok za rozvinutie NL nad DSL, funkčný súbor 5</t>
  </si>
  <si>
    <t>352</t>
  </si>
  <si>
    <t>91251514010010</t>
  </si>
  <si>
    <t>Definitívna regulácia kotvenia troleja, funkčný súbor 5</t>
  </si>
  <si>
    <t>354</t>
  </si>
  <si>
    <t>91251514020010</t>
  </si>
  <si>
    <t>Definitívna regulácia kotvenia nosného lana, funkčný súbor 5</t>
  </si>
  <si>
    <t>356</t>
  </si>
  <si>
    <t>91251515000010</t>
  </si>
  <si>
    <t>Zaistenie kotvenia NL a TD všetkých zostavení, funkčný súbor 5</t>
  </si>
  <si>
    <t>360</t>
  </si>
  <si>
    <t>91251516010010</t>
  </si>
  <si>
    <t>Skúšky mechanických vlastnosti TV, funkčný súbor 5</t>
  </si>
  <si>
    <t>362</t>
  </si>
  <si>
    <t>91251516020010</t>
  </si>
  <si>
    <t>Skúšky elektrických vlastností TV, funkčný súbor 5</t>
  </si>
  <si>
    <t>364</t>
  </si>
  <si>
    <t>91251601010010</t>
  </si>
  <si>
    <t>Pripevnenie jednostrannej lišty pre kotvenia ZV, NV, OV, funkčný súbor 6</t>
  </si>
  <si>
    <t>366</t>
  </si>
  <si>
    <t>91251602010010</t>
  </si>
  <si>
    <t>Kotvenie 1 lana ZV, NV, OVK, funkčný súbor 6</t>
  </si>
  <si>
    <t>370</t>
  </si>
  <si>
    <t>91251602050010</t>
  </si>
  <si>
    <t>Kotvenie 3 lán so zdvojenými izolátormi ZV, NV, OVK, funkčný súbor 6</t>
  </si>
  <si>
    <t>378</t>
  </si>
  <si>
    <t>91251603010010</t>
  </si>
  <si>
    <t>Pripevnenie konzoly ZV, NV, OV pre zvislý záves na stožiar T, P, BP, DS, funkčný súbor 6</t>
  </si>
  <si>
    <t>380</t>
  </si>
  <si>
    <t>91251603020010</t>
  </si>
  <si>
    <t>Pripevnenie konzoly ZV, NV, OV pre "V" záves na stožiar T, P, BP, DS, funkčný súbor 6</t>
  </si>
  <si>
    <t>382</t>
  </si>
  <si>
    <t>91251604010010</t>
  </si>
  <si>
    <t>Zvislý záves 1-2 lán ZV, NV, OV, funkčný súbor 6</t>
  </si>
  <si>
    <t>386</t>
  </si>
  <si>
    <t>91251604040010</t>
  </si>
  <si>
    <t>"V" záves 3-4 lán ZV, NV, OV, funkčný súbor 6</t>
  </si>
  <si>
    <t>392</t>
  </si>
  <si>
    <t>91251604050010</t>
  </si>
  <si>
    <t>Voľný záves 1-2 lán ZV, NV, OV, na bráne, funkčný súbor 6</t>
  </si>
  <si>
    <t>394</t>
  </si>
  <si>
    <t>91251604050010-P</t>
  </si>
  <si>
    <t>Atypický záves ZV, NV, OV na opore mosta</t>
  </si>
  <si>
    <t>396</t>
  </si>
  <si>
    <t>91251605030010</t>
  </si>
  <si>
    <t>Distančná rozperka pre 2-6 lán ZV, NV, OV, funkčný súbor 6</t>
  </si>
  <si>
    <t>404</t>
  </si>
  <si>
    <t>91251605040010</t>
  </si>
  <si>
    <t>Lisovaná spojka dvoch lán ZV, NV, OV, funkčný súbor 6</t>
  </si>
  <si>
    <t>406</t>
  </si>
  <si>
    <t>91251605050010</t>
  </si>
  <si>
    <t>Pripojenie 1-2 laná ZV, NV, OV  na TV, funkčný súbor 6</t>
  </si>
  <si>
    <t>408</t>
  </si>
  <si>
    <t>91251606010010</t>
  </si>
  <si>
    <t>Vložená izolácia v 1 lane ZV, NV, OV, funkčný súbor 6</t>
  </si>
  <si>
    <t>410</t>
  </si>
  <si>
    <t>91251607020010</t>
  </si>
  <si>
    <t>Ťahanie lana pre ZV, NV, OV-240 mm2 AlFe, funkčný súbor 6</t>
  </si>
  <si>
    <t>418</t>
  </si>
  <si>
    <t>91251705020010</t>
  </si>
  <si>
    <t>Prúdové prepojenia zostáv TV, funkčný súbor 7</t>
  </si>
  <si>
    <t>470</t>
  </si>
  <si>
    <t>91251801000010</t>
  </si>
  <si>
    <t>Upevnenie konzol pre TV - stredové, stranov, funkčný súbor 8</t>
  </si>
  <si>
    <t>556</t>
  </si>
  <si>
    <t>91251802000010</t>
  </si>
  <si>
    <t>Upevnenie 2 konzol pre TV, funkčný súbor 8</t>
  </si>
  <si>
    <t>558</t>
  </si>
  <si>
    <t>91251909010010</t>
  </si>
  <si>
    <t>Výstražná tabuľka na stožiar T, P, BP, DS a v zostave TV funkčný súbor 9</t>
  </si>
  <si>
    <t>650</t>
  </si>
  <si>
    <t>91251909020010</t>
  </si>
  <si>
    <t>Číslovanie stožiarov a pohonov odpájačov 1-3 znaky, funkčný súbor 9</t>
  </si>
  <si>
    <t>652</t>
  </si>
  <si>
    <t>91251911030010</t>
  </si>
  <si>
    <t>Úpravy existujúceho TV-provizórne stavy za 100m, funkčný súbor 9</t>
  </si>
  <si>
    <t>664</t>
  </si>
  <si>
    <t>26121444011213</t>
  </si>
  <si>
    <t>Ťažné hnacie vozidlo k pracovným súpravám (pre vodiče - montáž)</t>
  </si>
  <si>
    <t>672</t>
  </si>
  <si>
    <t>91252</t>
  </si>
  <si>
    <t>91252 - Nátery, zameranie TV</t>
  </si>
  <si>
    <t>91252002000010</t>
  </si>
  <si>
    <t>Náter na stožiar TV - bezpečnostný pruh na podpere žltý</t>
  </si>
  <si>
    <t>676</t>
  </si>
  <si>
    <t>91252003000010</t>
  </si>
  <si>
    <t>Náter na stožiar TV - bezpečnostný pruh na podpere červený</t>
  </si>
  <si>
    <t>678</t>
  </si>
  <si>
    <t>91252004000010</t>
  </si>
  <si>
    <t>Vrchný náter stožiara a brán podľa TP</t>
  </si>
  <si>
    <t>680</t>
  </si>
  <si>
    <t>91252005000010</t>
  </si>
  <si>
    <t>Odhrdzenie a očistenie podľa TP</t>
  </si>
  <si>
    <t>682</t>
  </si>
  <si>
    <t>91252006000010</t>
  </si>
  <si>
    <t>Náter svorníkov existujúceho základu TV</t>
  </si>
  <si>
    <t>684</t>
  </si>
  <si>
    <t>91252101010010</t>
  </si>
  <si>
    <t>Kontrolné geodetické zameranie základu TV</t>
  </si>
  <si>
    <t>686</t>
  </si>
  <si>
    <t>91252101020010</t>
  </si>
  <si>
    <t>Vytýčenie výšky TK projektovanej koľaje</t>
  </si>
  <si>
    <t>bod</t>
  </si>
  <si>
    <t>688</t>
  </si>
  <si>
    <t>91252101030010</t>
  </si>
  <si>
    <t>Stabilizácia plastikovým medzníkom</t>
  </si>
  <si>
    <t>690</t>
  </si>
  <si>
    <t>91253</t>
  </si>
  <si>
    <t>91253 - Osvetlenie, ZOK, závesná kabel 22kV</t>
  </si>
  <si>
    <t>91254001010010</t>
  </si>
  <si>
    <t>Pripevnenie konzoly - prosté ZOK na stožiar T, P, BP, DS</t>
  </si>
  <si>
    <t>764</t>
  </si>
  <si>
    <t>91254003010010</t>
  </si>
  <si>
    <t>Montáž prostej konzoly ZOK</t>
  </si>
  <si>
    <t>776</t>
  </si>
  <si>
    <t>91254101010010</t>
  </si>
  <si>
    <t>Jednoduché kotvenie ZOK na stožiar T, P, BP, DS</t>
  </si>
  <si>
    <t>792</t>
  </si>
  <si>
    <t>91254302010010</t>
  </si>
  <si>
    <t>Montáž závesu ZOK na kladke do 70 m</t>
  </si>
  <si>
    <t>832</t>
  </si>
  <si>
    <t>91254402010010</t>
  </si>
  <si>
    <t>Montáž kotevnej špirály ZOK ľahkej do 70 m</t>
  </si>
  <si>
    <t>840</t>
  </si>
  <si>
    <t>91254501020010-D</t>
  </si>
  <si>
    <t>Demontáž kotvenia ZOK vrátanie špirály a upevnenia</t>
  </si>
  <si>
    <t>852</t>
  </si>
  <si>
    <t>91255</t>
  </si>
  <si>
    <t>91255 - Demontáže TV</t>
  </si>
  <si>
    <t>91255001010010</t>
  </si>
  <si>
    <t>Demontáž betónovej základovej podpery TV</t>
  </si>
  <si>
    <t>912</t>
  </si>
  <si>
    <t>91255001040010</t>
  </si>
  <si>
    <t>Demontáž podpery TV oceľový stožiar TS, TBS</t>
  </si>
  <si>
    <t>918</t>
  </si>
  <si>
    <t>91255001050010</t>
  </si>
  <si>
    <t>Demontáž podpery TV oceľový stožiar 2TBS</t>
  </si>
  <si>
    <t>920</t>
  </si>
  <si>
    <t>91255001080010</t>
  </si>
  <si>
    <t>Demontáž podpery TV oceľový stožiar AP, BP</t>
  </si>
  <si>
    <t>926</t>
  </si>
  <si>
    <t>91255001090010</t>
  </si>
  <si>
    <t>Odvoz betónovej sutiny z demolácie základu TV</t>
  </si>
  <si>
    <t>928</t>
  </si>
  <si>
    <t>91255001100010</t>
  </si>
  <si>
    <t>Príplatok za odvoz betónovej sutiny z demolácie základu TV, za každý ďalší km</t>
  </si>
  <si>
    <t>930</t>
  </si>
  <si>
    <t>91255002010010</t>
  </si>
  <si>
    <t>Demontáž polbrány 23L, 34L - vrátane vyvesenia a ukončenia</t>
  </si>
  <si>
    <t>932</t>
  </si>
  <si>
    <t>91255003010010</t>
  </si>
  <si>
    <t>Demontáž závesu TV na konzole</t>
  </si>
  <si>
    <t>934</t>
  </si>
  <si>
    <t>91255003020010</t>
  </si>
  <si>
    <t>Demontáž závesu ZV alebo OV</t>
  </si>
  <si>
    <t>936</t>
  </si>
  <si>
    <t>91255004010010</t>
  </si>
  <si>
    <t>Demontáž závesu TV na bráne</t>
  </si>
  <si>
    <t>940</t>
  </si>
  <si>
    <t>91255004040010</t>
  </si>
  <si>
    <t>Demontáž odťahov na TV</t>
  </si>
  <si>
    <t>946</t>
  </si>
  <si>
    <t>91255005010010</t>
  </si>
  <si>
    <t>Demontáž nosného, priečneho, smerového lana vrátane kotvenia</t>
  </si>
  <si>
    <t>948</t>
  </si>
  <si>
    <t>91255006010010</t>
  </si>
  <si>
    <t>Demontáž vešiakov pre TV</t>
  </si>
  <si>
    <t>950</t>
  </si>
  <si>
    <t>91255006020010</t>
  </si>
  <si>
    <t>Demontáž prúdových prepojok - pozdĺžne, priečne</t>
  </si>
  <si>
    <t>952</t>
  </si>
  <si>
    <t>91255006050010</t>
  </si>
  <si>
    <t>Demontáž deliča</t>
  </si>
  <si>
    <t>958</t>
  </si>
  <si>
    <t>91255007010010</t>
  </si>
  <si>
    <t>Demontáž vloženej izolácie</t>
  </si>
  <si>
    <t>960</t>
  </si>
  <si>
    <t>91255009010010</t>
  </si>
  <si>
    <t>Strihanie troleja vrátane nástavkov</t>
  </si>
  <si>
    <t>964</t>
  </si>
  <si>
    <t>91255009030010</t>
  </si>
  <si>
    <t>Strihanie lana - nosného vrátane nástavkov</t>
  </si>
  <si>
    <t>968</t>
  </si>
  <si>
    <t>117</t>
  </si>
  <si>
    <t>91255010010010</t>
  </si>
  <si>
    <t>Demontáž kotvenia TD, NL-pevne</t>
  </si>
  <si>
    <t>972</t>
  </si>
  <si>
    <t>91255010020010</t>
  </si>
  <si>
    <t>Demontáž kotvenia TD, NL-pohyblivo</t>
  </si>
  <si>
    <t>974</t>
  </si>
  <si>
    <t>119</t>
  </si>
  <si>
    <t>91255011010010</t>
  </si>
  <si>
    <t>Demontáž kotvenia ZV, OV, NV, vr. pripevnenia líšt</t>
  </si>
  <si>
    <t>976</t>
  </si>
  <si>
    <t>120</t>
  </si>
  <si>
    <t>91255012010010</t>
  </si>
  <si>
    <t>Strihanie lana ZV</t>
  </si>
  <si>
    <t>978</t>
  </si>
  <si>
    <t>121</t>
  </si>
  <si>
    <t>91255013010010</t>
  </si>
  <si>
    <t>Demontáž obchádzacieho vedenia</t>
  </si>
  <si>
    <t>982</t>
  </si>
  <si>
    <t>122</t>
  </si>
  <si>
    <t>26121444011214</t>
  </si>
  <si>
    <t>Ťažné hnacie vozidlo k pracovným súpravám (pre demontáž)</t>
  </si>
  <si>
    <t>1018</t>
  </si>
  <si>
    <t>912551</t>
  </si>
  <si>
    <t>912551 - Revízie a skúšky TV</t>
  </si>
  <si>
    <t>123</t>
  </si>
  <si>
    <t>91255101010010</t>
  </si>
  <si>
    <t>Dynamické merania TV meracím vozom</t>
  </si>
  <si>
    <t>1020</t>
  </si>
  <si>
    <t>124</t>
  </si>
  <si>
    <t>91255101020010</t>
  </si>
  <si>
    <t>Statické merania TV</t>
  </si>
  <si>
    <t>1022</t>
  </si>
  <si>
    <t>125</t>
  </si>
  <si>
    <t>91255102010010</t>
  </si>
  <si>
    <t>Vystavenie protokol spôsobilosti pre TV</t>
  </si>
  <si>
    <t>512</t>
  </si>
  <si>
    <t>1024</t>
  </si>
  <si>
    <t>126</t>
  </si>
  <si>
    <t>91255102020010</t>
  </si>
  <si>
    <t>Technická kontrola TV</t>
  </si>
  <si>
    <t>1026</t>
  </si>
  <si>
    <t>127</t>
  </si>
  <si>
    <t>91255104040010</t>
  </si>
  <si>
    <t>Vystavenie revíznej správy</t>
  </si>
  <si>
    <t>1030</t>
  </si>
  <si>
    <t>91255105010010</t>
  </si>
  <si>
    <t>Výkon jednotiek Správcu</t>
  </si>
  <si>
    <t>1032</t>
  </si>
  <si>
    <t>912552</t>
  </si>
  <si>
    <t>912552 - Skladné</t>
  </si>
  <si>
    <t>129</t>
  </si>
  <si>
    <t>01040100090005</t>
  </si>
  <si>
    <t>Poplatok za skladovanie - zemina</t>
  </si>
  <si>
    <t>1038</t>
  </si>
  <si>
    <t>130</t>
  </si>
  <si>
    <t>01040100090006</t>
  </si>
  <si>
    <t>Poplatok za skladovanie - betónová suť</t>
  </si>
  <si>
    <t>1040</t>
  </si>
  <si>
    <t>131</t>
  </si>
  <si>
    <t>01040100090007</t>
  </si>
  <si>
    <t>Poplatok za skladovanie - odpady z elektrických a elektronických zariadení</t>
  </si>
  <si>
    <t>1042</t>
  </si>
  <si>
    <t>SO 05 - Úprava EOV</t>
  </si>
  <si>
    <t xml:space="preserve">Ing. Sedlák </t>
  </si>
  <si>
    <t xml:space="preserve">    21-M - Elektromontáže</t>
  </si>
  <si>
    <t xml:space="preserve">    46-M - Zemné práce vykonávané pri externých montážnych prácach</t>
  </si>
  <si>
    <t>N00 - Nepomenované práce</t>
  </si>
  <si>
    <t xml:space="preserve">    N01 - Nepomenovaný diel</t>
  </si>
  <si>
    <t>OST - Ostatné</t>
  </si>
  <si>
    <t>21-M</t>
  </si>
  <si>
    <t>Elektromontáže</t>
  </si>
  <si>
    <t>210010080</t>
  </si>
  <si>
    <t>Rúrka ohybná elektroinštalačná z HDPE, D 40 uložená voľne</t>
  </si>
  <si>
    <t>949001498</t>
  </si>
  <si>
    <t>286530129600</t>
  </si>
  <si>
    <t>Spojka nasúvacia HDPE DN 40, 02040 FA, čierna, KOPOS</t>
  </si>
  <si>
    <t>-1759821483</t>
  </si>
  <si>
    <t>345710005500</t>
  </si>
  <si>
    <t>Rúrka ohybná dvojplášťová HDPE, KOPOFLEX BA KF 09040 BA, DN 40, KOPOS</t>
  </si>
  <si>
    <t>1762856821</t>
  </si>
  <si>
    <t>345710038580</t>
  </si>
  <si>
    <t>Krúžok tesniaci 16040 FB pre korugované rúrky, D 40 mm, KOPOS</t>
  </si>
  <si>
    <t>628650391</t>
  </si>
  <si>
    <t>210010092</t>
  </si>
  <si>
    <t>Rúrka ohybná elektroinštalačná z HDPE, D 75 uložená voľne</t>
  </si>
  <si>
    <t>1737993415</t>
  </si>
  <si>
    <t>286530129900</t>
  </si>
  <si>
    <t>Spojka nasúvacia HDPE DN 75, 02075 FA, čierna, KOPOS</t>
  </si>
  <si>
    <t>-1266878255</t>
  </si>
  <si>
    <t>345710005800</t>
  </si>
  <si>
    <t>Rúrka ohybná dvojplášťová HDPE, KOPOFLEX BA KF 09075 BA, DN 75, KOPOS</t>
  </si>
  <si>
    <t>1084977511</t>
  </si>
  <si>
    <t>345710038800</t>
  </si>
  <si>
    <t>Krúžok tesniaci 16075 FB pre korugované rúrky, D 75 mm, KOPOS</t>
  </si>
  <si>
    <t>-2024709002</t>
  </si>
  <si>
    <t>210010176</t>
  </si>
  <si>
    <t>Rúrka tuhá elektroinštalačná z HDPE, D 160 uložená pevne</t>
  </si>
  <si>
    <t>-494019430</t>
  </si>
  <si>
    <t>286130073000</t>
  </si>
  <si>
    <t>Chránička delená KOPODUR KD 09160 BC, červená, DN 160, HDPE, KOPOS</t>
  </si>
  <si>
    <t>-641242014</t>
  </si>
  <si>
    <t>286530130300</t>
  </si>
  <si>
    <t>Spojka nasúvacia HDPE DN 160, 02160 FA, čierna, KOPOS</t>
  </si>
  <si>
    <t>-798498479</t>
  </si>
  <si>
    <t>345710039100</t>
  </si>
  <si>
    <t>Krúžok tesniaci 16160 FB pre korugované rúrky, D 160 mm, KOPOS</t>
  </si>
  <si>
    <t>791407772</t>
  </si>
  <si>
    <t>210120403</t>
  </si>
  <si>
    <t>Istič vzduchový dvojpólový do 63 A</t>
  </si>
  <si>
    <t>-153374011</t>
  </si>
  <si>
    <t>OEZ:41724</t>
  </si>
  <si>
    <t>Istič LTN-20B-2, In 20 A, Ue AC 230/400 V/DC 144 V, charakteristika B, 2-pól, Icn 10 kA</t>
  </si>
  <si>
    <t>390465749</t>
  </si>
  <si>
    <t>210290484</t>
  </si>
  <si>
    <t>Doplniť, vymeniť poškodené poistkové patróny do 25 A</t>
  </si>
  <si>
    <t>1822318905</t>
  </si>
  <si>
    <t>345290009100</t>
  </si>
  <si>
    <t>Patrón poistkový PV10/25A aM</t>
  </si>
  <si>
    <t>1389765051</t>
  </si>
  <si>
    <t>210800103</t>
  </si>
  <si>
    <t>Kábel medený uložený voľne CYKY 450/750 V 2x4</t>
  </si>
  <si>
    <t>-245468967</t>
  </si>
  <si>
    <t>341110000300</t>
  </si>
  <si>
    <t>Kábel medený CYKY 2x4 mm2</t>
  </si>
  <si>
    <t>-993179646</t>
  </si>
  <si>
    <t>210800115</t>
  </si>
  <si>
    <t>Kábel medený uložený voľne CYKY 450/750 V 4x4</t>
  </si>
  <si>
    <t>-531841172</t>
  </si>
  <si>
    <t>341110001500</t>
  </si>
  <si>
    <t>Kábel medený CYKY 4x4 mm2</t>
  </si>
  <si>
    <t>-602948834</t>
  </si>
  <si>
    <t>Zemné práce vykonávané pri externých montážnych prácach</t>
  </si>
  <si>
    <t>460200133</t>
  </si>
  <si>
    <t>Hĺbenie káblovej ryhy ručne 35 cm širokej a 50 cm hlbokej, v zemine triedy 3</t>
  </si>
  <si>
    <t>2090715985</t>
  </si>
  <si>
    <t>Rozvinutie a uloženie výstražnej fólie z PVC do ryhy, šírka do 33 cm</t>
  </si>
  <si>
    <t>-1321001634</t>
  </si>
  <si>
    <t>Výstražná fóla PE, šxhr 300x0,1 mm, dĺ. 250 m, farba červená, HAGARD</t>
  </si>
  <si>
    <t>-1290048231</t>
  </si>
  <si>
    <t>460560133</t>
  </si>
  <si>
    <t>Ručný zásyp nezap. káblovej ryhy bez zhutn. zeminy, 35 cm širokej, 50 cm hlbokej v zemine tr. 3</t>
  </si>
  <si>
    <t>1514302734</t>
  </si>
  <si>
    <t>N00</t>
  </si>
  <si>
    <t>Nepomenované práce</t>
  </si>
  <si>
    <t>N01</t>
  </si>
  <si>
    <t>Nepomenovaný diel</t>
  </si>
  <si>
    <t>OHL_EOV_J60_1-11-300</t>
  </si>
  <si>
    <t>Súprava EOV pre výhybku UIC60 1:11-300 s PHS</t>
  </si>
  <si>
    <t>1307317930</t>
  </si>
  <si>
    <t>OHL_EOV_60_1-11-300P</t>
  </si>
  <si>
    <t>165896883</t>
  </si>
  <si>
    <t>OHL_EOV_UI60_1-9-300</t>
  </si>
  <si>
    <t>Súprava EOV pre výhybku UIC60 1:9-300</t>
  </si>
  <si>
    <t>1137291108</t>
  </si>
  <si>
    <t>-1511929850</t>
  </si>
  <si>
    <t>OHL_ODDTR_2x3,8</t>
  </si>
  <si>
    <t>Oddeľovací transformátor 400//2x230V, 2x3,8kVA, 50Hz</t>
  </si>
  <si>
    <t>283873850</t>
  </si>
  <si>
    <t>OHL_ODDTR-2x3,8</t>
  </si>
  <si>
    <t>244375627</t>
  </si>
  <si>
    <t>OST</t>
  </si>
  <si>
    <t>Ostatné</t>
  </si>
  <si>
    <t>00150000PC</t>
  </si>
  <si>
    <t>Ostatné náklady stavby - nevyšpecifikovaný materiál a práce</t>
  </si>
  <si>
    <t>€</t>
  </si>
  <si>
    <t>-1863404716</t>
  </si>
  <si>
    <t>SO 06 - Úprava VO</t>
  </si>
  <si>
    <t>PSV - Práce a dodávky PSV</t>
  </si>
  <si>
    <t xml:space="preserve">    711 - Izolácie proti vode a vlhkosti</t>
  </si>
  <si>
    <t xml:space="preserve">    23-M - Montáže potrubia</t>
  </si>
  <si>
    <t>271573001.S</t>
  </si>
  <si>
    <t>Násyp pod základové konštrukcie so zhutnením zo štrkopiesku fr.0-32 mm</t>
  </si>
  <si>
    <t>-35131625</t>
  </si>
  <si>
    <t>273313521.S</t>
  </si>
  <si>
    <t>Betón základových dosiek, prostý tr. C 12/15</t>
  </si>
  <si>
    <t>463155249</t>
  </si>
  <si>
    <t>275313612.S</t>
  </si>
  <si>
    <t>Betón základových pätiek, prostý tr. C 20/25</t>
  </si>
  <si>
    <t>871764315</t>
  </si>
  <si>
    <t>275321511.S</t>
  </si>
  <si>
    <t>Betón základových pätiek, železový (bez výstuže), tr. C 30/37</t>
  </si>
  <si>
    <t>1505218343</t>
  </si>
  <si>
    <t>275351215.S</t>
  </si>
  <si>
    <t>Debnenie stien základových pätiek, zhotovenie-dielce</t>
  </si>
  <si>
    <t>-1400079926</t>
  </si>
  <si>
    <t>275351216.S</t>
  </si>
  <si>
    <t>Debnenie stien základovýcb pätiek, odstránenie-dielce</t>
  </si>
  <si>
    <t>-2137159107</t>
  </si>
  <si>
    <t>275361821.S</t>
  </si>
  <si>
    <t>Výstuž základových pätiek z ocele 10505</t>
  </si>
  <si>
    <t>54233660</t>
  </si>
  <si>
    <t>PSV</t>
  </si>
  <si>
    <t>Práce a dodávky PSV</t>
  </si>
  <si>
    <t>711</t>
  </si>
  <si>
    <t>Izolácie proti vode a vlhkosti</t>
  </si>
  <si>
    <t>711112001.S</t>
  </si>
  <si>
    <t>Zhotovenie  izolácie proti zemnej vlhkosti zvislá penetračným náterom za studena</t>
  </si>
  <si>
    <t>278093461</t>
  </si>
  <si>
    <t>246170000900.S</t>
  </si>
  <si>
    <t>Lak asfaltový penetračný</t>
  </si>
  <si>
    <t>1534427914</t>
  </si>
  <si>
    <t>711112011.S</t>
  </si>
  <si>
    <t>Zhotovenie  izolácie proti zemnej vlhkosti zvislá asfaltovou suspenziou za studena</t>
  </si>
  <si>
    <t>1738094792</t>
  </si>
  <si>
    <t>111630002300.S</t>
  </si>
  <si>
    <t>Suspenzia asfaltová</t>
  </si>
  <si>
    <t>-698123544</t>
  </si>
  <si>
    <t>998711101.S</t>
  </si>
  <si>
    <t>Presun hmôt pre izoláciu proti vode v objektoch výšky do 6 m</t>
  </si>
  <si>
    <t>-1763112045</t>
  </si>
  <si>
    <t>210010089</t>
  </si>
  <si>
    <t>Rúrka ohybná elektroinštalačná z HDPE, D 110 uložená pod omietkou</t>
  </si>
  <si>
    <t>1658648882</t>
  </si>
  <si>
    <t>345710006000</t>
  </si>
  <si>
    <t>Rúrka ohybná dvojplášťová HDPE, KOPOFLEX BA KF 09110 BA, DN 110, KOPOS</t>
  </si>
  <si>
    <t>1303787731</t>
  </si>
  <si>
    <t>210010091</t>
  </si>
  <si>
    <t>Rúrka ohybná elektroinštalačná z HDPE, D 63 uložená voľne</t>
  </si>
  <si>
    <t>-1032005998</t>
  </si>
  <si>
    <t>345710005700</t>
  </si>
  <si>
    <t>Rúrka ohybná dvojplášťová HDPE, KOPOFLEX BA KF 09063 BA, DN 63, KOPOS</t>
  </si>
  <si>
    <t>-1423616039</t>
  </si>
  <si>
    <t>210010093</t>
  </si>
  <si>
    <t>Rúrka ohybná elektroinštalačná z HDPE, D 90 uložená voľne</t>
  </si>
  <si>
    <t>460227015</t>
  </si>
  <si>
    <t>286530130000</t>
  </si>
  <si>
    <t>Spojka nasúvacia HDPE DN 90, 02090 FA, čierna, KOPOS</t>
  </si>
  <si>
    <t>-1185747591</t>
  </si>
  <si>
    <t>345710005900</t>
  </si>
  <si>
    <t>Rúrka ohybná dvojplášťová HDPE, KOPOFLEX BA KF 09090 BA, DN 90, KOPOS</t>
  </si>
  <si>
    <t>1154972191</t>
  </si>
  <si>
    <t>345710038900</t>
  </si>
  <si>
    <t>Krúžok tesniaci 16090 FB pre korugované rúrky, D 90 mm, KOPOS</t>
  </si>
  <si>
    <t>-1378096937</t>
  </si>
  <si>
    <t>210101263</t>
  </si>
  <si>
    <t>NN spojky pre káble s plastovou izoláciou do 1kV  50-70 mm2 pre vonkajšie práce</t>
  </si>
  <si>
    <t>1732027752</t>
  </si>
  <si>
    <t>345820000400</t>
  </si>
  <si>
    <t>Spojka NN s polymérovou izoláciou POLJ-01/4x 25-70</t>
  </si>
  <si>
    <t>2036685115</t>
  </si>
  <si>
    <t>210101264</t>
  </si>
  <si>
    <t>NN spojky pre káble s plastovou izoláciou do 1kV  95-150 mm2 pre vonkajšie práce</t>
  </si>
  <si>
    <t>-840214012</t>
  </si>
  <si>
    <t>345820000500</t>
  </si>
  <si>
    <t>Spojka NN s polymérovou izoláciou POLJ-01/4x 70-120</t>
  </si>
  <si>
    <t>-589269696</t>
  </si>
  <si>
    <t>210120034</t>
  </si>
  <si>
    <t>Lištové poistkové odpínače SPH 2 trojpólové do 400 A</t>
  </si>
  <si>
    <t>-1427299308</t>
  </si>
  <si>
    <t>345290012130</t>
  </si>
  <si>
    <t>Odpínač poistkový lištový FSD2-33-LM, 400 A, trojpólové ovládanie</t>
  </si>
  <si>
    <t>934751981</t>
  </si>
  <si>
    <t>210120106</t>
  </si>
  <si>
    <t>Poistka nožová veľkost 000 do 160A 500 V</t>
  </si>
  <si>
    <t>-1533497363</t>
  </si>
  <si>
    <t>345290004800</t>
  </si>
  <si>
    <t>Poistková vložka PNA000 32A gG, Un AC 500 V/DC 250 V, veľkosť 000, gG</t>
  </si>
  <si>
    <t>-810531701</t>
  </si>
  <si>
    <t>210802306</t>
  </si>
  <si>
    <t>Kábel medený uložený voľne H05VV-F (CYSY) 300/500 V  3x1,5</t>
  </si>
  <si>
    <t>1594500772</t>
  </si>
  <si>
    <t>341310011500</t>
  </si>
  <si>
    <t>Vodič medený flexibilný H05VV-F 3x1,5 mm2</t>
  </si>
  <si>
    <t>1872569374</t>
  </si>
  <si>
    <t>210810116</t>
  </si>
  <si>
    <t>Kábel medený silový uložený pevne 1-CYKY 0,6/1 kV 3x95+70 pre vonkajšie práce</t>
  </si>
  <si>
    <t>-1702703210</t>
  </si>
  <si>
    <t>341110005500</t>
  </si>
  <si>
    <t>Kábel medený 1-CYKY 3x95+70 mm2</t>
  </si>
  <si>
    <t>-633256399</t>
  </si>
  <si>
    <t>210902461</t>
  </si>
  <si>
    <t>Kábel hliníkový silový, uložený pevne NAYY 0,6/1 kV 4x16 pre vonkajšie práce</t>
  </si>
  <si>
    <t>-1258153814</t>
  </si>
  <si>
    <t>341110033900</t>
  </si>
  <si>
    <t>Kábel hliníkový NAYY 4x16 RE mm2</t>
  </si>
  <si>
    <t>-182817769</t>
  </si>
  <si>
    <t>210962070</t>
  </si>
  <si>
    <t>Demontáž stožiara osvetľovacieho ostatného oceľového do 18 m</t>
  </si>
  <si>
    <t>1972865405</t>
  </si>
  <si>
    <t>210962075</t>
  </si>
  <si>
    <t>Demontáž výložníka jednoramenného do 35 kg</t>
  </si>
  <si>
    <t>1284473030</t>
  </si>
  <si>
    <t>210964425</t>
  </si>
  <si>
    <t>Demontáž do sute - svietidla zo stožiara do 10 kg vrátane odpojenia   -0,01000 t</t>
  </si>
  <si>
    <t>57291078</t>
  </si>
  <si>
    <t>Rail-II-75L</t>
  </si>
  <si>
    <t>Vonkajšie LED svietidlo na výložník 230V/75W, 5500K, 134lum/W, IP65, min. IK09, typu LED Rail II-75L</t>
  </si>
  <si>
    <t>-2116263557</t>
  </si>
  <si>
    <t>Rail II-75L</t>
  </si>
  <si>
    <t>-1435733845</t>
  </si>
  <si>
    <t>Rail-Line-200</t>
  </si>
  <si>
    <t>Vonkajšie LED svietidlo na osvetľovacie veže 223W, IP65, min. IK09, typu LED Rail Line 200</t>
  </si>
  <si>
    <t>-922887584</t>
  </si>
  <si>
    <t>Rail Line 200</t>
  </si>
  <si>
    <t>-1305444930</t>
  </si>
  <si>
    <t>Rail-Spot-109</t>
  </si>
  <si>
    <t>Vonkajšie LED svietidlo na výložník 109W, IP65, min. IK09, typu LED Rail Spot-109</t>
  </si>
  <si>
    <t>-866635648</t>
  </si>
  <si>
    <t>Rail Spot-109</t>
  </si>
  <si>
    <t>-48187425</t>
  </si>
  <si>
    <t>Rail-Spot-77</t>
  </si>
  <si>
    <t>Vonkajšie LED svietidlo na výložník 77W, IP65, min. IK09, typu LED Rail Spot-77</t>
  </si>
  <si>
    <t>-577101546</t>
  </si>
  <si>
    <t>Rail Spot-77</t>
  </si>
  <si>
    <t>1303663399</t>
  </si>
  <si>
    <t>SEZ:01</t>
  </si>
  <si>
    <t>Stožiarová svorkovnica SŽR-S-LED pre LED svietidlo do 500VA</t>
  </si>
  <si>
    <t>-1117377343</t>
  </si>
  <si>
    <t>1279932398</t>
  </si>
  <si>
    <t>T127RLH</t>
  </si>
  <si>
    <t>Stožiar votknutý L=12m, sklopný pomocou hydrauliky</t>
  </si>
  <si>
    <t>-424594880</t>
  </si>
  <si>
    <t>-1152693977</t>
  </si>
  <si>
    <t>RLHxM</t>
  </si>
  <si>
    <t>Sklápacie hydraulické zariadenie pre stĺp do 12m, ručne ovládané</t>
  </si>
  <si>
    <t>-86111969</t>
  </si>
  <si>
    <t>VYLOZNIK_DUO_07</t>
  </si>
  <si>
    <t>Vyložník dvojitý na stožiar, L=0,75m</t>
  </si>
  <si>
    <t>895731125</t>
  </si>
  <si>
    <t>-484794803</t>
  </si>
  <si>
    <t>220060771</t>
  </si>
  <si>
    <t>Montáž(ruč.zatiahnutie) do trasy kábla plastového oznamovacieho a ovládacieho párového 1 až 7 P 1,0 mm</t>
  </si>
  <si>
    <t>-942542863</t>
  </si>
  <si>
    <t>341210008000PC</t>
  </si>
  <si>
    <t>Kábel medený signálny TCEKEZE 4x2x1 mm2</t>
  </si>
  <si>
    <t>413186532</t>
  </si>
  <si>
    <t>23-M</t>
  </si>
  <si>
    <t>Montáže potrubia</t>
  </si>
  <si>
    <t>230180030</t>
  </si>
  <si>
    <t>Montáž potrubia z plastických rúr PE, PP D x t 125 x 3.1</t>
  </si>
  <si>
    <t>2019237601</t>
  </si>
  <si>
    <t>286130048000</t>
  </si>
  <si>
    <t>Rúra HDPE PE100 D 250x14,8 mm, dĺ. 12 m PN 10 (SDR17) pre tlakový rozvod pitnej vody, PIPELIFE</t>
  </si>
  <si>
    <t>5704687</t>
  </si>
  <si>
    <t>286130046000</t>
  </si>
  <si>
    <t>Rúra HDPE  DN 32</t>
  </si>
  <si>
    <t>1818386569</t>
  </si>
  <si>
    <t>1618796385</t>
  </si>
  <si>
    <t>1031024406</t>
  </si>
  <si>
    <t>-100986716</t>
  </si>
  <si>
    <t>916869585</t>
  </si>
  <si>
    <t>460050612.S</t>
  </si>
  <si>
    <t>Výkop jamy pre stožiar, bet.základ, kotvu, príp. iné zar.,(vč.čerp.vody), strojový ,v zemine tr. 3-4</t>
  </si>
  <si>
    <t>895860909</t>
  </si>
  <si>
    <t>460120002.S</t>
  </si>
  <si>
    <t>Zásyp jamy so zhutnením a s úpravou povrchu, zemina triedy 3 - 4</t>
  </si>
  <si>
    <t>-613254185</t>
  </si>
  <si>
    <t>460600001.S</t>
  </si>
  <si>
    <t>Naloženie zeminy, odvoz do 1 km a zloženie na skládke a jazda späť</t>
  </si>
  <si>
    <t>53332831</t>
  </si>
  <si>
    <t>460600002.S</t>
  </si>
  <si>
    <t>Príplatok za odvoz zeminy za každý ďalší km a jazda späť</t>
  </si>
  <si>
    <t>71025673</t>
  </si>
  <si>
    <t>-1762266777</t>
  </si>
  <si>
    <t>460620014.S</t>
  </si>
  <si>
    <t>Proviz. úprava terénu v zemine tr. 4, aby nerovnosti terénu neboli väčšie ako 2 cm od vodor.hladiny</t>
  </si>
  <si>
    <t>-297512521</t>
  </si>
  <si>
    <t>OHL_RVO</t>
  </si>
  <si>
    <t>Rozvádzač R-VO kompletne vyzbrojený podla výkresu</t>
  </si>
  <si>
    <t>1936820747</t>
  </si>
  <si>
    <t>1154858713</t>
  </si>
  <si>
    <t>OHL_SW_UPRAVA</t>
  </si>
  <si>
    <t>Software úprava a rozšírenie rozvádzača MS-EOV o VO</t>
  </si>
  <si>
    <t>122034952</t>
  </si>
  <si>
    <t>-2138527652</t>
  </si>
  <si>
    <t>SO 07 - Ukoľajňovací plán</t>
  </si>
  <si>
    <t>91251902020010</t>
  </si>
  <si>
    <t>Pripojenie izolovaného zvodu na koľajnicu, funkčný súbor 9</t>
  </si>
  <si>
    <t>572</t>
  </si>
  <si>
    <t>91251903010010</t>
  </si>
  <si>
    <t>Priame ukoľajnenie stožiara T, P, 2T, BP, DS, OK - 1 vodič, funkčný súbor 9</t>
  </si>
  <si>
    <t>578</t>
  </si>
  <si>
    <t>91251903050010</t>
  </si>
  <si>
    <t>Ukoľajnenie s prierazkou T, P, 2T, BP, DS, OK -1 vodič</t>
  </si>
  <si>
    <t>586</t>
  </si>
  <si>
    <t>91251903060010</t>
  </si>
  <si>
    <t>Ukoľajnenie s prierazkou T, P, 2T, BP, DS, OK-2 vodiče</t>
  </si>
  <si>
    <t>588</t>
  </si>
  <si>
    <t>91251903070010</t>
  </si>
  <si>
    <t>Ukoľajnenie s prierazkou výst. dvojica 2T, 2P-1 vodič</t>
  </si>
  <si>
    <t>590</t>
  </si>
  <si>
    <t>91251906010060</t>
  </si>
  <si>
    <t>Priečna koľajová spojka vrátane vŕtania koľajnice, funkčný súbor 9</t>
  </si>
  <si>
    <t>610</t>
  </si>
  <si>
    <t>91251906040030</t>
  </si>
  <si>
    <t>Koľajová prúdová spojka, KS 1200-3000 vrátane vŕtania koľajnice, funkčný súbor 9</t>
  </si>
  <si>
    <t>616</t>
  </si>
  <si>
    <t>91251911040010</t>
  </si>
  <si>
    <t>Aktualizácia KSU a TP podľa koľajových postupov za 100m sprevádzkovanej skupiny, funkčný súbor 9</t>
  </si>
  <si>
    <t>660</t>
  </si>
  <si>
    <t>91251911060010</t>
  </si>
  <si>
    <t>Spracovanie KSU a TP pre účely uvedenia do prevádzky za 100m</t>
  </si>
  <si>
    <t>91255017020010</t>
  </si>
  <si>
    <t>Demontáž ukoľajnenie konštrukcií a stožiarov</t>
  </si>
  <si>
    <t>986</t>
  </si>
  <si>
    <t>1010</t>
  </si>
  <si>
    <t>1012</t>
  </si>
  <si>
    <t>91255103010010</t>
  </si>
  <si>
    <t>Merania dotykových napätí pri TP</t>
  </si>
  <si>
    <t>1014</t>
  </si>
  <si>
    <t>1016</t>
  </si>
  <si>
    <t>SO 08 - Preložky a ochrana inžinierkych sietí</t>
  </si>
  <si>
    <t>Časť:</t>
  </si>
  <si>
    <t>SO 08.1 - Preložky káblových vedení SEE</t>
  </si>
  <si>
    <t>210010175</t>
  </si>
  <si>
    <t>Rúrka tuhá elektroinštalačná z HDPE, D 125 uložená pevne</t>
  </si>
  <si>
    <t>-1751893374</t>
  </si>
  <si>
    <t>286530130200</t>
  </si>
  <si>
    <t>Spojka nasúvacia HDPE DN 125, 02125 FB, čierna, KOPOS</t>
  </si>
  <si>
    <t>-1824498456</t>
  </si>
  <si>
    <t>286530257600</t>
  </si>
  <si>
    <t>Upchávka uzatváracia pre korugované rúrky HDPE, DN 125, 17125 BB, červená, KOPOS</t>
  </si>
  <si>
    <t>-876544075</t>
  </si>
  <si>
    <t>345710000090</t>
  </si>
  <si>
    <t>Chránička tuhá dvojplášťová korugovaná KOPODUR z HDPE červená KD 09125 BC, D 125 mm, KOPOS</t>
  </si>
  <si>
    <t>-221123953</t>
  </si>
  <si>
    <t>210101271</t>
  </si>
  <si>
    <t>NN spojky pre káble s plastovou izoláciou bez panciera do 1kV (1-10 mm2), pre vonkajšie práce</t>
  </si>
  <si>
    <t>1086068890</t>
  </si>
  <si>
    <t>345820001100</t>
  </si>
  <si>
    <t>Spojka NN s polymérovou izoláciou SMOE 81511 1-10</t>
  </si>
  <si>
    <t>18090521</t>
  </si>
  <si>
    <t>210101272</t>
  </si>
  <si>
    <t>NN spojky pre káble s plastovou izoláciou bez panciera do 1kV (6-25 mm2), pre vonkajšie práce</t>
  </si>
  <si>
    <t>-1544213200</t>
  </si>
  <si>
    <t>345820001200</t>
  </si>
  <si>
    <t>Spojka NN s polymérovou izoláciou SMOE 81512 6-25</t>
  </si>
  <si>
    <t>-2125381435</t>
  </si>
  <si>
    <t>210800197</t>
  </si>
  <si>
    <t>Kábel medený uložený v rúrke CYKY 450/750 V 4x16</t>
  </si>
  <si>
    <t>1398639757</t>
  </si>
  <si>
    <t>341110001800</t>
  </si>
  <si>
    <t>Kábel medený CYKY 4x16 mm2</t>
  </si>
  <si>
    <t>2009181154</t>
  </si>
  <si>
    <t>210800206</t>
  </si>
  <si>
    <t>Kábel medený uložený v rúrke CYKY 450/750 V 7x4</t>
  </si>
  <si>
    <t>728486227</t>
  </si>
  <si>
    <t>341110002700</t>
  </si>
  <si>
    <t>Kábel medený CYKY 7x4 mm2</t>
  </si>
  <si>
    <t>-1056366428</t>
  </si>
  <si>
    <t>-52845922</t>
  </si>
  <si>
    <t>SO 08.2 - Ochrana oznamovacích káblov ŽSR</t>
  </si>
  <si>
    <t>Ing. Čabala</t>
  </si>
  <si>
    <t xml:space="preserve">    984 - Geodetické práce</t>
  </si>
  <si>
    <t xml:space="preserve">    46-M - Zemné práce pri extr.mont.prácach</t>
  </si>
  <si>
    <t xml:space="preserve">    HZS - Hodinové zúčtovacie sadzby</t>
  </si>
  <si>
    <t>113107112.S</t>
  </si>
  <si>
    <t>Odstránenie krytu v ploche do 200 m2 z kameniva ťaženého, hr.100 do 200 mm,  -0,24000t</t>
  </si>
  <si>
    <t>-1114291757</t>
  </si>
  <si>
    <t>564760211.S</t>
  </si>
  <si>
    <t>Podklad alebo kryt z kameniva hrubého drveného veľ. 16-32 mm s rozprestretím a zhutnením hr. 200 mm</t>
  </si>
  <si>
    <t>18634504</t>
  </si>
  <si>
    <t>998222012.S</t>
  </si>
  <si>
    <t>Presun hmôt na spevnených plochách s krytom z kameniva (8233, 8235) pre akékoľvek dľžky</t>
  </si>
  <si>
    <t>954724934</t>
  </si>
  <si>
    <t>984</t>
  </si>
  <si>
    <t>4601300003</t>
  </si>
  <si>
    <t xml:space="preserve">Prevádzková dokumentácia </t>
  </si>
  <si>
    <t>sada</t>
  </si>
  <si>
    <t>-525833947</t>
  </si>
  <si>
    <t>460-3</t>
  </si>
  <si>
    <t>Spracovanie knihy plánov</t>
  </si>
  <si>
    <t>-1470630575</t>
  </si>
  <si>
    <t>460-7</t>
  </si>
  <si>
    <t>1768593312</t>
  </si>
  <si>
    <t>210010164</t>
  </si>
  <si>
    <t>Rúrka tuhá elektroinštalačná z HDPE, D 110 uložená voľne</t>
  </si>
  <si>
    <t>43133292</t>
  </si>
  <si>
    <t>286130072900.S</t>
  </si>
  <si>
    <t>Chránička tuhá dvojplášťová korugovaná DN 110, HDPE</t>
  </si>
  <si>
    <t>-59933710</t>
  </si>
  <si>
    <t>286530130100</t>
  </si>
  <si>
    <t>Spojka nasúvacia HDPE DN 110, 02110 FA, čierna, KOPOS</t>
  </si>
  <si>
    <t>-751143565</t>
  </si>
  <si>
    <t>345710039000</t>
  </si>
  <si>
    <t>Krúžok tesniaci 16110 FB pre korugované rúrky, D 110 mm, KOPOS</t>
  </si>
  <si>
    <t>-1596367977</t>
  </si>
  <si>
    <t>286530257500</t>
  </si>
  <si>
    <t>Upchávka uzatváracia pre korugované rúrky HDPE, DN 110, 17110 BB, červená, KOPOS</t>
  </si>
  <si>
    <t>874693022</t>
  </si>
  <si>
    <t>220080015R</t>
  </si>
  <si>
    <t xml:space="preserve">Montáž spojky zmršťovacej </t>
  </si>
  <si>
    <t>1130569674</t>
  </si>
  <si>
    <t>36915000460P</t>
  </si>
  <si>
    <t>Spojka kábelová XAGA550-92/25-650/EY</t>
  </si>
  <si>
    <t>-1056633926</t>
  </si>
  <si>
    <t>220111401</t>
  </si>
  <si>
    <t>Zhotovenie vývodu od káblového plášťa pre účely merania</t>
  </si>
  <si>
    <t>766469921</t>
  </si>
  <si>
    <t>220180304R</t>
  </si>
  <si>
    <t>Vyvesenie kábla zastavanom priestore vrátane príprav.a záver.prác, od 7 do 10 kg/m</t>
  </si>
  <si>
    <t>-1717872564</t>
  </si>
  <si>
    <t>220180324</t>
  </si>
  <si>
    <t>Položenie kábla do lôžka v husto zastavanom priestore vrátane príprav.a záver.prác, od 7 do 10 kg/m</t>
  </si>
  <si>
    <t>-1347253510</t>
  </si>
  <si>
    <t>220220001</t>
  </si>
  <si>
    <t>Jednosmerné kontrolné merania káblov, pri kratších vložkách resp. rekonštrukciách(do 10 m) štvorica</t>
  </si>
  <si>
    <t>1645281309</t>
  </si>
  <si>
    <t>Zemné práce pri extr.mont.prácach</t>
  </si>
  <si>
    <t>460010024</t>
  </si>
  <si>
    <t>Vytýčenie trasy káblového vedenia,v zastavanom priestore</t>
  </si>
  <si>
    <t>-182585937</t>
  </si>
  <si>
    <t>460070433.S</t>
  </si>
  <si>
    <t>Jama pre označník izolovaného obvodu v zemine triedy triedy 3</t>
  </si>
  <si>
    <t>-18647902</t>
  </si>
  <si>
    <t>592120002600.S</t>
  </si>
  <si>
    <t>Prefabrikát betónový označník ABZ 17-60, rozmer 600x200x160 mm</t>
  </si>
  <si>
    <t>-1992246577</t>
  </si>
  <si>
    <t>460200284.S</t>
  </si>
  <si>
    <t>Hĺbenie káblovej ryhy ručne 50 cm širokej a 100 cm hlbokej, v zemine triedy 4</t>
  </si>
  <si>
    <t>400884540</t>
  </si>
  <si>
    <t>460200314.S</t>
  </si>
  <si>
    <t>Hĺbenie káblovej ryhy ručne 50 cm širokej a 130 cm hlbokej, v zemine triedy 4</t>
  </si>
  <si>
    <t>-1600427869</t>
  </si>
  <si>
    <t>460200734.S</t>
  </si>
  <si>
    <t>Hĺbenie káblovej ryhy ručne 65 cm širokej a 170 cm hlbokej, v zemine triedy 4</t>
  </si>
  <si>
    <t>-1150662771</t>
  </si>
  <si>
    <t>460260001</t>
  </si>
  <si>
    <t>Zatiahnutie lana do kanálika alebo tvárnicovej trasy</t>
  </si>
  <si>
    <t>144909510</t>
  </si>
  <si>
    <t>1561116500</t>
  </si>
  <si>
    <t>Drôt holý D 2,00 mm matný mäkký ozn.11 300</t>
  </si>
  <si>
    <t>-1426463316</t>
  </si>
  <si>
    <t>460400001.S</t>
  </si>
  <si>
    <t>Paženie káblovej ryhy šírky do 130 cm hĺbky do 200 cm</t>
  </si>
  <si>
    <t>-1906930859</t>
  </si>
  <si>
    <t>605110001700.S</t>
  </si>
  <si>
    <t>Dosky a fošne zo smreku neopracované neomietané akosť II hr. 18-22 mm, š. 250-300 mm</t>
  </si>
  <si>
    <t>1123483863</t>
  </si>
  <si>
    <t>605120002200.S</t>
  </si>
  <si>
    <t>Hranoly zo smrekovca neopracované hranené akosť II, prierez 25-75 cm2, dĺ. 1000-1750 mm</t>
  </si>
  <si>
    <t>-814257535</t>
  </si>
  <si>
    <t>999000000100.S</t>
  </si>
  <si>
    <t>Ostatný materiál</t>
  </si>
  <si>
    <t>eur</t>
  </si>
  <si>
    <t>-1929793452</t>
  </si>
  <si>
    <t>460400101.S</t>
  </si>
  <si>
    <t>Odstránenie príložného paženia z ryhy šírky do 1, 3 m hĺbky do 2 m</t>
  </si>
  <si>
    <t>-1092508695</t>
  </si>
  <si>
    <t>460420021.S</t>
  </si>
  <si>
    <t>Zriadenie, rekonšt. káblového lôžka z piesku bez zakrytia, v ryhe šír. do 65 cm, hrúbky vrstvy 5 cm</t>
  </si>
  <si>
    <t>596640656</t>
  </si>
  <si>
    <t>581530000400.S</t>
  </si>
  <si>
    <t>Piesok technický netriedený</t>
  </si>
  <si>
    <t>-1564559540</t>
  </si>
  <si>
    <t>-166861168</t>
  </si>
  <si>
    <t>1405861480</t>
  </si>
  <si>
    <t>460510201.S</t>
  </si>
  <si>
    <t>Káblový kanál z prefabrikovaných betónových žľabov neasfaltovaný TK1(17x14cm/10, 5x10 cm)</t>
  </si>
  <si>
    <t>300520216</t>
  </si>
  <si>
    <t>592650000600</t>
  </si>
  <si>
    <t>Káblový žľab BG-TK1, pre položený kryt, lxšxv vnútorný 1000x112x105 mm, vonkajší 1000x170x140 mm, betónový, HYDRO BG</t>
  </si>
  <si>
    <t>764299027</t>
  </si>
  <si>
    <t>592650001800</t>
  </si>
  <si>
    <t>Betónový kryt BG-TK1, lxšxv 500x170x30 mm, pre káblové žľaby, HYDRO BG</t>
  </si>
  <si>
    <t>-592104410</t>
  </si>
  <si>
    <t>460560284.S</t>
  </si>
  <si>
    <t>Ručný zásyp nezap. káblovej ryhy bez zhutn. zeminy, 50 cm širokej, 100 cm hlbokej v zemine tr. 4</t>
  </si>
  <si>
    <t>502343642</t>
  </si>
  <si>
    <t>460560314.S</t>
  </si>
  <si>
    <t>Ručný zásyp nezap. káblovej ryhy bez zhutn. zeminy, 50 cm širokej, 130 cm hlbokej v zemine tr. 4</t>
  </si>
  <si>
    <t>478141411</t>
  </si>
  <si>
    <t>460560734.S</t>
  </si>
  <si>
    <t>Ručný zásyp nezap. káblovej ryhy bez zhutn. zeminy, 65 cm širokej, 170 cm hlbokej v zemine tr. 4</t>
  </si>
  <si>
    <t>-1917513183</t>
  </si>
  <si>
    <t>460300006.S</t>
  </si>
  <si>
    <t>Zhutnenie zeminy po vrstvách pri zahrnutí rýh strojom, vrstva zeminy 20 cm</t>
  </si>
  <si>
    <t>23456150</t>
  </si>
  <si>
    <t>581553981</t>
  </si>
  <si>
    <t>-146033663</t>
  </si>
  <si>
    <t>1581139652</t>
  </si>
  <si>
    <t>-1162849143</t>
  </si>
  <si>
    <t>Hodinové zúčtovacie sadzby</t>
  </si>
  <si>
    <t>HZS000125.S</t>
  </si>
  <si>
    <t>Stavebno montážne práce mimoriadne odborné (Tr. 5) v rozsahu viac ako 8 hodín (dozor správcu kabelizácie pri ochrane)</t>
  </si>
  <si>
    <t>386827645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</si>
</sst>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4" fillId="4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5" fillId="0" borderId="23" xfId="0" applyFont="1" applyBorder="1" applyAlignment="1">
      <alignment horizontal="center" vertical="center"/>
    </xf>
    <xf numFmtId="49" fontId="35" fillId="0" borderId="23" xfId="0" applyNumberFormat="1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center" vertical="center" wrapText="1"/>
    </xf>
    <xf numFmtId="167" fontId="35" fillId="0" borderId="23" xfId="0" applyNumberFormat="1" applyFont="1" applyBorder="1" applyAlignment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>
      <alignment vertical="center"/>
    </xf>
    <xf numFmtId="0" fontId="36" fillId="0" borderId="23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9" fontId="16" fillId="0" borderId="0" xfId="0" applyNumberFormat="1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2" fillId="4" borderId="7" xfId="0" applyFont="1" applyFill="1" applyBorder="1" applyAlignment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4" fontId="24" fillId="4" borderId="0" xfId="0" applyNumberFormat="1" applyFont="1" applyFill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3"/>
  <sheetViews>
    <sheetView showGridLines="0" tabSelected="1" topLeftCell="A86" workbookViewId="0">
      <selection activeCell="BE86" sqref="BE8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1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16"/>
      <c r="BE5" s="198" t="s">
        <v>13</v>
      </c>
      <c r="BS5" s="13" t="s">
        <v>6</v>
      </c>
    </row>
    <row r="6" spans="1:74" ht="36.950000000000003" customHeight="1">
      <c r="B6" s="16"/>
      <c r="D6" s="22" t="s">
        <v>14</v>
      </c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16"/>
      <c r="BE6" s="199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99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3">
        <v>45876</v>
      </c>
      <c r="AR8" s="16"/>
      <c r="BE8" s="199"/>
      <c r="BS8" s="13" t="s">
        <v>6</v>
      </c>
    </row>
    <row r="9" spans="1:74" ht="14.45" customHeight="1">
      <c r="B9" s="16"/>
      <c r="AR9" s="16"/>
      <c r="BE9" s="199"/>
      <c r="BS9" s="13" t="s">
        <v>6</v>
      </c>
    </row>
    <row r="10" spans="1:74" ht="12" customHeight="1">
      <c r="B10" s="16"/>
      <c r="D10" s="23" t="s">
        <v>21</v>
      </c>
      <c r="AK10" s="23" t="s">
        <v>22</v>
      </c>
      <c r="AN10" s="21" t="s">
        <v>1</v>
      </c>
      <c r="AR10" s="16"/>
      <c r="BE10" s="199"/>
      <c r="BS10" s="13" t="s">
        <v>6</v>
      </c>
    </row>
    <row r="11" spans="1:74" ht="18.399999999999999" customHeight="1">
      <c r="B11" s="16"/>
      <c r="E11" s="21" t="s">
        <v>23</v>
      </c>
      <c r="AK11" s="23" t="s">
        <v>24</v>
      </c>
      <c r="AN11" s="21" t="s">
        <v>1</v>
      </c>
      <c r="AR11" s="16"/>
      <c r="BE11" s="199"/>
      <c r="BS11" s="13" t="s">
        <v>6</v>
      </c>
    </row>
    <row r="12" spans="1:74" ht="6.95" customHeight="1">
      <c r="B12" s="16"/>
      <c r="AR12" s="16"/>
      <c r="BE12" s="199"/>
      <c r="BS12" s="13" t="s">
        <v>6</v>
      </c>
    </row>
    <row r="13" spans="1:74" ht="12" customHeight="1">
      <c r="B13" s="16"/>
      <c r="D13" s="23" t="s">
        <v>25</v>
      </c>
      <c r="AK13" s="23" t="s">
        <v>22</v>
      </c>
      <c r="AN13" s="25" t="s">
        <v>26</v>
      </c>
      <c r="AR13" s="16"/>
      <c r="BE13" s="199"/>
      <c r="BS13" s="13" t="s">
        <v>6</v>
      </c>
    </row>
    <row r="14" spans="1:74" ht="12.75">
      <c r="B14" s="16"/>
      <c r="E14" s="204" t="s">
        <v>26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3" t="s">
        <v>24</v>
      </c>
      <c r="AN14" s="25" t="s">
        <v>26</v>
      </c>
      <c r="AR14" s="16"/>
      <c r="BE14" s="199"/>
      <c r="BS14" s="13" t="s">
        <v>6</v>
      </c>
    </row>
    <row r="15" spans="1:74" ht="6.95" customHeight="1">
      <c r="B15" s="16"/>
      <c r="AR15" s="16"/>
      <c r="BE15" s="199"/>
      <c r="BS15" s="13" t="s">
        <v>4</v>
      </c>
    </row>
    <row r="16" spans="1:74" ht="12" customHeight="1">
      <c r="B16" s="16"/>
      <c r="D16" s="23" t="s">
        <v>27</v>
      </c>
      <c r="AK16" s="23" t="s">
        <v>22</v>
      </c>
      <c r="AN16" s="21" t="s">
        <v>1</v>
      </c>
      <c r="AR16" s="16"/>
      <c r="BE16" s="199"/>
      <c r="BS16" s="13" t="s">
        <v>4</v>
      </c>
    </row>
    <row r="17" spans="2:71" ht="18.399999999999999" customHeight="1">
      <c r="B17" s="16"/>
      <c r="E17" s="21" t="s">
        <v>28</v>
      </c>
      <c r="AK17" s="23" t="s">
        <v>24</v>
      </c>
      <c r="AN17" s="21" t="s">
        <v>1</v>
      </c>
      <c r="AR17" s="16"/>
      <c r="BE17" s="199"/>
      <c r="BS17" s="13" t="s">
        <v>29</v>
      </c>
    </row>
    <row r="18" spans="2:71" ht="6.95" customHeight="1">
      <c r="B18" s="16"/>
      <c r="AR18" s="16"/>
      <c r="BE18" s="199"/>
      <c r="BS18" s="13" t="s">
        <v>6</v>
      </c>
    </row>
    <row r="19" spans="2:71" ht="12" customHeight="1">
      <c r="B19" s="16"/>
      <c r="D19" s="23" t="s">
        <v>30</v>
      </c>
      <c r="AK19" s="23" t="s">
        <v>22</v>
      </c>
      <c r="AN19" s="21" t="s">
        <v>1</v>
      </c>
      <c r="AR19" s="16"/>
      <c r="BE19" s="199"/>
      <c r="BS19" s="13" t="s">
        <v>6</v>
      </c>
    </row>
    <row r="20" spans="2:71" ht="18.399999999999999" customHeight="1">
      <c r="B20" s="16"/>
      <c r="E20" s="21" t="s">
        <v>31</v>
      </c>
      <c r="AK20" s="23" t="s">
        <v>24</v>
      </c>
      <c r="AN20" s="21" t="s">
        <v>1</v>
      </c>
      <c r="AR20" s="16"/>
      <c r="BE20" s="199"/>
      <c r="BS20" s="13" t="s">
        <v>29</v>
      </c>
    </row>
    <row r="21" spans="2:71" ht="6.95" customHeight="1">
      <c r="B21" s="16"/>
      <c r="AR21" s="16"/>
      <c r="BE21" s="199"/>
    </row>
    <row r="22" spans="2:71" ht="12" customHeight="1">
      <c r="B22" s="16"/>
      <c r="D22" s="23" t="s">
        <v>32</v>
      </c>
      <c r="AR22" s="16"/>
      <c r="BE22" s="199"/>
    </row>
    <row r="23" spans="2:71" ht="16.5" customHeight="1">
      <c r="B23" s="16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6"/>
      <c r="BE23" s="199"/>
    </row>
    <row r="24" spans="2:71" ht="6.95" customHeight="1">
      <c r="B24" s="16"/>
      <c r="AR24" s="16"/>
      <c r="BE24" s="19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9"/>
    </row>
    <row r="26" spans="2:71" ht="14.45" customHeight="1">
      <c r="B26" s="16"/>
      <c r="D26" s="28" t="s">
        <v>33</v>
      </c>
      <c r="AK26" s="207">
        <f>ROUND(AG94,2)</f>
        <v>0</v>
      </c>
      <c r="AL26" s="202"/>
      <c r="AM26" s="202"/>
      <c r="AN26" s="202"/>
      <c r="AO26" s="202"/>
      <c r="AR26" s="16"/>
      <c r="BE26" s="199"/>
    </row>
    <row r="27" spans="2:71" ht="14.45" customHeight="1">
      <c r="B27" s="16"/>
      <c r="D27" s="28" t="s">
        <v>34</v>
      </c>
      <c r="AK27" s="207">
        <f>ROUND(AG107, 2)</f>
        <v>0</v>
      </c>
      <c r="AL27" s="207"/>
      <c r="AM27" s="207"/>
      <c r="AN27" s="207"/>
      <c r="AO27" s="207"/>
      <c r="AR27" s="16"/>
      <c r="BE27" s="199"/>
    </row>
    <row r="28" spans="2:71" s="1" customFormat="1" ht="6.95" customHeight="1">
      <c r="B28" s="30"/>
      <c r="AR28" s="30"/>
      <c r="BE28" s="199"/>
    </row>
    <row r="29" spans="2:71" s="1" customFormat="1" ht="25.9" customHeight="1">
      <c r="B29" s="30"/>
      <c r="D29" s="31" t="s">
        <v>35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08">
        <f>ROUND(AK26 + AK27, 2)</f>
        <v>0</v>
      </c>
      <c r="AL29" s="209"/>
      <c r="AM29" s="209"/>
      <c r="AN29" s="209"/>
      <c r="AO29" s="209"/>
      <c r="AR29" s="30"/>
      <c r="BE29" s="199"/>
    </row>
    <row r="30" spans="2:71" s="1" customFormat="1" ht="6.95" customHeight="1">
      <c r="B30" s="30"/>
      <c r="AR30" s="30"/>
      <c r="BE30" s="199"/>
    </row>
    <row r="31" spans="2:71" s="1" customFormat="1" ht="12.75">
      <c r="B31" s="30"/>
      <c r="L31" s="210" t="s">
        <v>36</v>
      </c>
      <c r="M31" s="210"/>
      <c r="N31" s="210"/>
      <c r="O31" s="210"/>
      <c r="P31" s="210"/>
      <c r="W31" s="210" t="s">
        <v>37</v>
      </c>
      <c r="X31" s="210"/>
      <c r="Y31" s="210"/>
      <c r="Z31" s="210"/>
      <c r="AA31" s="210"/>
      <c r="AB31" s="210"/>
      <c r="AC31" s="210"/>
      <c r="AD31" s="210"/>
      <c r="AE31" s="210"/>
      <c r="AK31" s="210" t="s">
        <v>38</v>
      </c>
      <c r="AL31" s="210"/>
      <c r="AM31" s="210"/>
      <c r="AN31" s="210"/>
      <c r="AO31" s="210"/>
      <c r="AR31" s="30"/>
      <c r="BE31" s="199"/>
    </row>
    <row r="32" spans="2:71" s="2" customFormat="1" ht="14.45" customHeight="1">
      <c r="B32" s="34"/>
      <c r="D32" s="23" t="s">
        <v>39</v>
      </c>
      <c r="F32" s="35" t="s">
        <v>40</v>
      </c>
      <c r="L32" s="211">
        <v>0.23</v>
      </c>
      <c r="M32" s="211"/>
      <c r="N32" s="211"/>
      <c r="O32" s="211"/>
      <c r="P32" s="211"/>
      <c r="Q32" s="36"/>
      <c r="R32" s="36"/>
      <c r="S32" s="36"/>
      <c r="T32" s="36"/>
      <c r="U32" s="36"/>
      <c r="V32" s="36"/>
      <c r="W32" s="189">
        <f>ROUND(AZ94 + SUM(CD107:CD110), 2)</f>
        <v>0</v>
      </c>
      <c r="X32" s="190"/>
      <c r="Y32" s="190"/>
      <c r="Z32" s="190"/>
      <c r="AA32" s="190"/>
      <c r="AB32" s="190"/>
      <c r="AC32" s="190"/>
      <c r="AD32" s="190"/>
      <c r="AE32" s="190"/>
      <c r="AF32" s="36"/>
      <c r="AG32" s="36"/>
      <c r="AH32" s="36"/>
      <c r="AI32" s="36"/>
      <c r="AJ32" s="36"/>
      <c r="AK32" s="189">
        <f>ROUND(AV94 + SUM(BY107:BY110), 2)</f>
        <v>0</v>
      </c>
      <c r="AL32" s="190"/>
      <c r="AM32" s="190"/>
      <c r="AN32" s="190"/>
      <c r="AO32" s="190"/>
      <c r="AP32" s="36"/>
      <c r="AQ32" s="36"/>
      <c r="AR32" s="37"/>
      <c r="AS32" s="36"/>
      <c r="AT32" s="36"/>
      <c r="AU32" s="36"/>
      <c r="AV32" s="36"/>
      <c r="AW32" s="36"/>
      <c r="AX32" s="36"/>
      <c r="AY32" s="36"/>
      <c r="AZ32" s="36"/>
      <c r="BE32" s="200"/>
    </row>
    <row r="33" spans="2:57" s="2" customFormat="1" ht="14.45" customHeight="1">
      <c r="B33" s="34"/>
      <c r="F33" s="35" t="s">
        <v>41</v>
      </c>
      <c r="L33" s="191">
        <v>0.23</v>
      </c>
      <c r="M33" s="190"/>
      <c r="N33" s="190"/>
      <c r="O33" s="190"/>
      <c r="P33" s="190"/>
      <c r="Q33" s="36"/>
      <c r="R33" s="36"/>
      <c r="S33" s="36"/>
      <c r="T33" s="36"/>
      <c r="U33" s="36"/>
      <c r="V33" s="36"/>
      <c r="W33" s="189">
        <f>ROUND(BA94 + SUM(CE107:CE110), 2)</f>
        <v>0</v>
      </c>
      <c r="X33" s="190"/>
      <c r="Y33" s="190"/>
      <c r="Z33" s="190"/>
      <c r="AA33" s="190"/>
      <c r="AB33" s="190"/>
      <c r="AC33" s="190"/>
      <c r="AD33" s="190"/>
      <c r="AE33" s="190"/>
      <c r="AF33" s="36"/>
      <c r="AG33" s="36"/>
      <c r="AH33" s="36"/>
      <c r="AI33" s="36"/>
      <c r="AJ33" s="36"/>
      <c r="AK33" s="189">
        <f>ROUND(AW94 + SUM(BZ107:BZ110), 2)</f>
        <v>0</v>
      </c>
      <c r="AL33" s="190"/>
      <c r="AM33" s="190"/>
      <c r="AN33" s="190"/>
      <c r="AO33" s="190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0"/>
    </row>
    <row r="34" spans="2:57" s="2" customFormat="1" ht="14.45" hidden="1" customHeight="1">
      <c r="B34" s="34"/>
      <c r="F34" s="23" t="s">
        <v>42</v>
      </c>
      <c r="L34" s="213">
        <v>0.23</v>
      </c>
      <c r="M34" s="214"/>
      <c r="N34" s="214"/>
      <c r="O34" s="214"/>
      <c r="P34" s="214"/>
      <c r="W34" s="215">
        <f>ROUND(BB94 + SUM(CF107:CF110), 2)</f>
        <v>0</v>
      </c>
      <c r="X34" s="214"/>
      <c r="Y34" s="214"/>
      <c r="Z34" s="214"/>
      <c r="AA34" s="214"/>
      <c r="AB34" s="214"/>
      <c r="AC34" s="214"/>
      <c r="AD34" s="214"/>
      <c r="AE34" s="214"/>
      <c r="AK34" s="215">
        <v>0</v>
      </c>
      <c r="AL34" s="214"/>
      <c r="AM34" s="214"/>
      <c r="AN34" s="214"/>
      <c r="AO34" s="214"/>
      <c r="AR34" s="34"/>
      <c r="BE34" s="200"/>
    </row>
    <row r="35" spans="2:57" s="2" customFormat="1" ht="14.45" hidden="1" customHeight="1">
      <c r="B35" s="34"/>
      <c r="F35" s="23" t="s">
        <v>43</v>
      </c>
      <c r="L35" s="213">
        <v>0.23</v>
      </c>
      <c r="M35" s="214"/>
      <c r="N35" s="214"/>
      <c r="O35" s="214"/>
      <c r="P35" s="214"/>
      <c r="W35" s="215">
        <f>ROUND(BC94 + SUM(CG107:CG110), 2)</f>
        <v>0</v>
      </c>
      <c r="X35" s="214"/>
      <c r="Y35" s="214"/>
      <c r="Z35" s="214"/>
      <c r="AA35" s="214"/>
      <c r="AB35" s="214"/>
      <c r="AC35" s="214"/>
      <c r="AD35" s="214"/>
      <c r="AE35" s="214"/>
      <c r="AK35" s="215">
        <v>0</v>
      </c>
      <c r="AL35" s="214"/>
      <c r="AM35" s="214"/>
      <c r="AN35" s="214"/>
      <c r="AO35" s="214"/>
      <c r="AR35" s="34"/>
    </row>
    <row r="36" spans="2:57" s="2" customFormat="1" ht="14.45" hidden="1" customHeight="1">
      <c r="B36" s="34"/>
      <c r="F36" s="35" t="s">
        <v>44</v>
      </c>
      <c r="L36" s="191">
        <v>0</v>
      </c>
      <c r="M36" s="190"/>
      <c r="N36" s="190"/>
      <c r="O36" s="190"/>
      <c r="P36" s="190"/>
      <c r="Q36" s="36"/>
      <c r="R36" s="36"/>
      <c r="S36" s="36"/>
      <c r="T36" s="36"/>
      <c r="U36" s="36"/>
      <c r="V36" s="36"/>
      <c r="W36" s="189">
        <f>ROUND(BD94 + SUM(CH107:CH110), 2)</f>
        <v>0</v>
      </c>
      <c r="X36" s="190"/>
      <c r="Y36" s="190"/>
      <c r="Z36" s="190"/>
      <c r="AA36" s="190"/>
      <c r="AB36" s="190"/>
      <c r="AC36" s="190"/>
      <c r="AD36" s="190"/>
      <c r="AE36" s="190"/>
      <c r="AF36" s="36"/>
      <c r="AG36" s="36"/>
      <c r="AH36" s="36"/>
      <c r="AI36" s="36"/>
      <c r="AJ36" s="36"/>
      <c r="AK36" s="189">
        <v>0</v>
      </c>
      <c r="AL36" s="190"/>
      <c r="AM36" s="190"/>
      <c r="AN36" s="190"/>
      <c r="AO36" s="190"/>
      <c r="AP36" s="36"/>
      <c r="AQ36" s="36"/>
      <c r="AR36" s="37"/>
      <c r="AS36" s="36"/>
      <c r="AT36" s="36"/>
      <c r="AU36" s="36"/>
      <c r="AV36" s="36"/>
      <c r="AW36" s="36"/>
      <c r="AX36" s="36"/>
      <c r="AY36" s="36"/>
      <c r="AZ36" s="36"/>
    </row>
    <row r="37" spans="2:57" s="1" customFormat="1" ht="6.95" customHeight="1">
      <c r="B37" s="30"/>
      <c r="AR37" s="30"/>
    </row>
    <row r="38" spans="2:57" s="1" customFormat="1" ht="25.9" customHeight="1">
      <c r="B38" s="30"/>
      <c r="C38" s="38"/>
      <c r="D38" s="39" t="s">
        <v>45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1" t="s">
        <v>46</v>
      </c>
      <c r="U38" s="40"/>
      <c r="V38" s="40"/>
      <c r="W38" s="40"/>
      <c r="X38" s="219" t="s">
        <v>47</v>
      </c>
      <c r="Y38" s="217"/>
      <c r="Z38" s="217"/>
      <c r="AA38" s="217"/>
      <c r="AB38" s="217"/>
      <c r="AC38" s="40"/>
      <c r="AD38" s="40"/>
      <c r="AE38" s="40"/>
      <c r="AF38" s="40"/>
      <c r="AG38" s="40"/>
      <c r="AH38" s="40"/>
      <c r="AI38" s="40"/>
      <c r="AJ38" s="40"/>
      <c r="AK38" s="216">
        <f>SUM(AK29:AK36)</f>
        <v>0</v>
      </c>
      <c r="AL38" s="217"/>
      <c r="AM38" s="217"/>
      <c r="AN38" s="217"/>
      <c r="AO38" s="218"/>
      <c r="AP38" s="38"/>
      <c r="AQ38" s="38"/>
      <c r="AR38" s="30"/>
    </row>
    <row r="39" spans="2:57" s="1" customFormat="1" ht="6.95" customHeight="1">
      <c r="B39" s="30"/>
      <c r="AR39" s="30"/>
    </row>
    <row r="40" spans="2:57" s="1" customFormat="1" ht="14.45" customHeight="1">
      <c r="B40" s="30"/>
      <c r="AR40" s="30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30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30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30"/>
      <c r="D60" s="44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50</v>
      </c>
      <c r="AI60" s="32"/>
      <c r="AJ60" s="32"/>
      <c r="AK60" s="32"/>
      <c r="AL60" s="32"/>
      <c r="AM60" s="44" t="s">
        <v>51</v>
      </c>
      <c r="AN60" s="32"/>
      <c r="AO60" s="32"/>
      <c r="AR60" s="30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30"/>
      <c r="D64" s="42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53</v>
      </c>
      <c r="AI64" s="43"/>
      <c r="AJ64" s="43"/>
      <c r="AK64" s="43"/>
      <c r="AL64" s="43"/>
      <c r="AM64" s="43"/>
      <c r="AN64" s="43"/>
      <c r="AO64" s="43"/>
      <c r="AR64" s="30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30"/>
      <c r="D75" s="44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50</v>
      </c>
      <c r="AI75" s="32"/>
      <c r="AJ75" s="32"/>
      <c r="AK75" s="32"/>
      <c r="AL75" s="32"/>
      <c r="AM75" s="44" t="s">
        <v>51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5" customHeight="1">
      <c r="B82" s="30"/>
      <c r="C82" s="17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9"/>
      <c r="C84" s="23" t="s">
        <v>12</v>
      </c>
      <c r="AR84" s="49"/>
    </row>
    <row r="85" spans="1:91" s="4" customFormat="1" ht="36.950000000000003" customHeight="1">
      <c r="B85" s="50"/>
      <c r="C85" s="51" t="s">
        <v>14</v>
      </c>
      <c r="L85" s="192" t="str">
        <f>K6</f>
        <v>ŽST Kysak, obnova výhybiek č.23,25ab,27,29,30ab,31,32,33,34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50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3" t="s">
        <v>18</v>
      </c>
      <c r="L87" s="52" t="str">
        <f>IF(K8="","",K8)</f>
        <v>Kysak</v>
      </c>
      <c r="AI87" s="23" t="s">
        <v>20</v>
      </c>
      <c r="AM87" s="228">
        <f>IF(AN8= "","",AN8)</f>
        <v>45876</v>
      </c>
      <c r="AN87" s="228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3" t="s">
        <v>21</v>
      </c>
      <c r="L89" s="3" t="str">
        <f>IF(E11= "","",E11)</f>
        <v>Železnice Slovenskej republiky, Bratislava</v>
      </c>
      <c r="AI89" s="23" t="s">
        <v>27</v>
      </c>
      <c r="AM89" s="229" t="str">
        <f>IF(E17="","",E17)</f>
        <v>SUDOP Košice, a.s.</v>
      </c>
      <c r="AN89" s="230"/>
      <c r="AO89" s="230"/>
      <c r="AP89" s="230"/>
      <c r="AR89" s="30"/>
      <c r="AS89" s="224" t="s">
        <v>55</v>
      </c>
      <c r="AT89" s="225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0"/>
      <c r="C90" s="23" t="s">
        <v>25</v>
      </c>
      <c r="L90" s="3" t="str">
        <f>IF(E14= "Vyplň údaj","",E14)</f>
        <v/>
      </c>
      <c r="AI90" s="23" t="s">
        <v>30</v>
      </c>
      <c r="AM90" s="229" t="str">
        <f>IF(E20="","",E20)</f>
        <v>Ing. Lakatošová</v>
      </c>
      <c r="AN90" s="230"/>
      <c r="AO90" s="230"/>
      <c r="AP90" s="230"/>
      <c r="AR90" s="30"/>
      <c r="AS90" s="226"/>
      <c r="AT90" s="227"/>
      <c r="BD90" s="57"/>
    </row>
    <row r="91" spans="1:91" s="1" customFormat="1" ht="10.9" customHeight="1">
      <c r="B91" s="30"/>
      <c r="AR91" s="30"/>
      <c r="AS91" s="226"/>
      <c r="AT91" s="227"/>
      <c r="BD91" s="57"/>
    </row>
    <row r="92" spans="1:91" s="1" customFormat="1" ht="29.25" customHeight="1">
      <c r="B92" s="30"/>
      <c r="C92" s="212" t="s">
        <v>56</v>
      </c>
      <c r="D92" s="195"/>
      <c r="E92" s="195"/>
      <c r="F92" s="195"/>
      <c r="G92" s="195"/>
      <c r="H92" s="58"/>
      <c r="I92" s="194" t="s">
        <v>57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223" t="s">
        <v>58</v>
      </c>
      <c r="AH92" s="195"/>
      <c r="AI92" s="195"/>
      <c r="AJ92" s="195"/>
      <c r="AK92" s="195"/>
      <c r="AL92" s="195"/>
      <c r="AM92" s="195"/>
      <c r="AN92" s="194" t="s">
        <v>59</v>
      </c>
      <c r="AO92" s="195"/>
      <c r="AP92" s="233"/>
      <c r="AQ92" s="59" t="s">
        <v>60</v>
      </c>
      <c r="AR92" s="30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</row>
    <row r="93" spans="1:91" s="1" customFormat="1" ht="10.9" customHeight="1">
      <c r="B93" s="30"/>
      <c r="AR93" s="30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73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97">
        <f>ROUND(AG95+SUM(AG96:AG103),2)</f>
        <v>0</v>
      </c>
      <c r="AH94" s="197"/>
      <c r="AI94" s="197"/>
      <c r="AJ94" s="197"/>
      <c r="AK94" s="197"/>
      <c r="AL94" s="197"/>
      <c r="AM94" s="197"/>
      <c r="AN94" s="234">
        <f t="shared" ref="AN94:AN105" si="0">SUM(AG94,AT94)</f>
        <v>0</v>
      </c>
      <c r="AO94" s="234"/>
      <c r="AP94" s="234"/>
      <c r="AQ94" s="68" t="s">
        <v>1</v>
      </c>
      <c r="AR94" s="64"/>
      <c r="AS94" s="69">
        <f>ROUND(AS95+SUM(AS96:AS103),2)</f>
        <v>0</v>
      </c>
      <c r="AT94" s="70">
        <f t="shared" ref="AT94:AT105" si="1">ROUND(SUM(AV94:AW94),2)</f>
        <v>0</v>
      </c>
      <c r="AU94" s="71">
        <f>ROUND(AU95+SUM(AU96:AU103),5)</f>
        <v>0</v>
      </c>
      <c r="AV94" s="70">
        <f>ROUND(AZ94*L32,2)</f>
        <v>0</v>
      </c>
      <c r="AW94" s="70">
        <f>ROUND(BA94*L33,2)</f>
        <v>0</v>
      </c>
      <c r="AX94" s="70">
        <f>ROUND(BB94*L32,2)</f>
        <v>0</v>
      </c>
      <c r="AY94" s="70">
        <f>ROUND(BC94*L33,2)</f>
        <v>0</v>
      </c>
      <c r="AZ94" s="70">
        <f>ROUND(AZ95+SUM(AZ96:AZ103),2)</f>
        <v>0</v>
      </c>
      <c r="BA94" s="70">
        <f>ROUND(BA95+SUM(BA96:BA103),2)</f>
        <v>0</v>
      </c>
      <c r="BB94" s="70">
        <f>ROUND(BB95+SUM(BB96:BB103),2)</f>
        <v>0</v>
      </c>
      <c r="BC94" s="70">
        <f>ROUND(BC95+SUM(BC96:BC103),2)</f>
        <v>0</v>
      </c>
      <c r="BD94" s="72">
        <f>ROUND(BD95+SUM(BD96:BD103),2)</f>
        <v>0</v>
      </c>
      <c r="BS94" s="73" t="s">
        <v>74</v>
      </c>
      <c r="BT94" s="73" t="s">
        <v>75</v>
      </c>
      <c r="BU94" s="74" t="s">
        <v>76</v>
      </c>
      <c r="BV94" s="73" t="s">
        <v>77</v>
      </c>
      <c r="BW94" s="73" t="s">
        <v>5</v>
      </c>
      <c r="BX94" s="73" t="s">
        <v>78</v>
      </c>
      <c r="CL94" s="73" t="s">
        <v>1</v>
      </c>
    </row>
    <row r="95" spans="1:91" s="6" customFormat="1" ht="16.5" customHeight="1">
      <c r="A95" s="75" t="s">
        <v>79</v>
      </c>
      <c r="B95" s="76"/>
      <c r="C95" s="77"/>
      <c r="D95" s="188" t="s">
        <v>80</v>
      </c>
      <c r="E95" s="188"/>
      <c r="F95" s="188"/>
      <c r="G95" s="188"/>
      <c r="H95" s="188"/>
      <c r="I95" s="78"/>
      <c r="J95" s="188" t="s">
        <v>81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220">
        <f>'PS 01 - Úprava zabezpečov...'!J32</f>
        <v>0</v>
      </c>
      <c r="AH95" s="221"/>
      <c r="AI95" s="221"/>
      <c r="AJ95" s="221"/>
      <c r="AK95" s="221"/>
      <c r="AL95" s="221"/>
      <c r="AM95" s="221"/>
      <c r="AN95" s="220">
        <f t="shared" si="0"/>
        <v>0</v>
      </c>
      <c r="AO95" s="221"/>
      <c r="AP95" s="221"/>
      <c r="AQ95" s="79" t="s">
        <v>82</v>
      </c>
      <c r="AR95" s="76"/>
      <c r="AS95" s="80">
        <v>0</v>
      </c>
      <c r="AT95" s="81">
        <f t="shared" si="1"/>
        <v>0</v>
      </c>
      <c r="AU95" s="82">
        <f>'PS 01 - Úprava zabezpečov...'!P132</f>
        <v>0</v>
      </c>
      <c r="AV95" s="81">
        <f>'PS 01 - Úprava zabezpečov...'!J35</f>
        <v>0</v>
      </c>
      <c r="AW95" s="81">
        <f>'PS 01 - Úprava zabezpečov...'!J36</f>
        <v>0</v>
      </c>
      <c r="AX95" s="81">
        <f>'PS 01 - Úprava zabezpečov...'!J37</f>
        <v>0</v>
      </c>
      <c r="AY95" s="81">
        <f>'PS 01 - Úprava zabezpečov...'!J38</f>
        <v>0</v>
      </c>
      <c r="AZ95" s="81">
        <f>'PS 01 - Úprava zabezpečov...'!F35</f>
        <v>0</v>
      </c>
      <c r="BA95" s="81">
        <f>'PS 01 - Úprava zabezpečov...'!F36</f>
        <v>0</v>
      </c>
      <c r="BB95" s="81">
        <f>'PS 01 - Úprava zabezpečov...'!F37</f>
        <v>0</v>
      </c>
      <c r="BC95" s="81">
        <f>'PS 01 - Úprava zabezpečov...'!F38</f>
        <v>0</v>
      </c>
      <c r="BD95" s="83">
        <f>'PS 01 - Úprava zabezpečov...'!F39</f>
        <v>0</v>
      </c>
      <c r="BT95" s="84" t="s">
        <v>83</v>
      </c>
      <c r="BV95" s="84" t="s">
        <v>77</v>
      </c>
      <c r="BW95" s="84" t="s">
        <v>84</v>
      </c>
      <c r="BX95" s="84" t="s">
        <v>5</v>
      </c>
      <c r="CL95" s="84" t="s">
        <v>1</v>
      </c>
      <c r="CM95" s="84" t="s">
        <v>83</v>
      </c>
    </row>
    <row r="96" spans="1:91" s="6" customFormat="1" ht="16.5" customHeight="1">
      <c r="A96" s="75" t="s">
        <v>79</v>
      </c>
      <c r="B96" s="76"/>
      <c r="C96" s="77"/>
      <c r="D96" s="188" t="s">
        <v>85</v>
      </c>
      <c r="E96" s="188"/>
      <c r="F96" s="188"/>
      <c r="G96" s="188"/>
      <c r="H96" s="188"/>
      <c r="I96" s="78"/>
      <c r="J96" s="188" t="s">
        <v>86</v>
      </c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220">
        <f>'SO 01 - Železničný zvršok'!J32</f>
        <v>0</v>
      </c>
      <c r="AH96" s="221"/>
      <c r="AI96" s="221"/>
      <c r="AJ96" s="221"/>
      <c r="AK96" s="221"/>
      <c r="AL96" s="221"/>
      <c r="AM96" s="221"/>
      <c r="AN96" s="220">
        <f t="shared" si="0"/>
        <v>0</v>
      </c>
      <c r="AO96" s="221"/>
      <c r="AP96" s="221"/>
      <c r="AQ96" s="79" t="s">
        <v>87</v>
      </c>
      <c r="AR96" s="76"/>
      <c r="AS96" s="80">
        <v>0</v>
      </c>
      <c r="AT96" s="81">
        <f t="shared" si="1"/>
        <v>0</v>
      </c>
      <c r="AU96" s="82">
        <f>'SO 01 - Železničný zvršok'!P134</f>
        <v>0</v>
      </c>
      <c r="AV96" s="81">
        <f>'SO 01 - Železničný zvršok'!J35</f>
        <v>0</v>
      </c>
      <c r="AW96" s="81">
        <f>'SO 01 - Železničný zvršok'!J36</f>
        <v>0</v>
      </c>
      <c r="AX96" s="81">
        <f>'SO 01 - Železničný zvršok'!J37</f>
        <v>0</v>
      </c>
      <c r="AY96" s="81">
        <f>'SO 01 - Železničný zvršok'!J38</f>
        <v>0</v>
      </c>
      <c r="AZ96" s="81">
        <f>'SO 01 - Železničný zvršok'!F35</f>
        <v>0</v>
      </c>
      <c r="BA96" s="81">
        <f>'SO 01 - Železničný zvršok'!F36</f>
        <v>0</v>
      </c>
      <c r="BB96" s="81">
        <f>'SO 01 - Železničný zvršok'!F37</f>
        <v>0</v>
      </c>
      <c r="BC96" s="81">
        <f>'SO 01 - Železničný zvršok'!F38</f>
        <v>0</v>
      </c>
      <c r="BD96" s="83">
        <f>'SO 01 - Železničný zvršok'!F39</f>
        <v>0</v>
      </c>
      <c r="BT96" s="84" t="s">
        <v>83</v>
      </c>
      <c r="BV96" s="84" t="s">
        <v>77</v>
      </c>
      <c r="BW96" s="84" t="s">
        <v>88</v>
      </c>
      <c r="BX96" s="84" t="s">
        <v>5</v>
      </c>
      <c r="CL96" s="84" t="s">
        <v>1</v>
      </c>
      <c r="CM96" s="84" t="s">
        <v>75</v>
      </c>
    </row>
    <row r="97" spans="1:91" s="6" customFormat="1" ht="16.5" customHeight="1">
      <c r="A97" s="75" t="s">
        <v>79</v>
      </c>
      <c r="B97" s="76"/>
      <c r="C97" s="77"/>
      <c r="D97" s="188" t="s">
        <v>89</v>
      </c>
      <c r="E97" s="188"/>
      <c r="F97" s="188"/>
      <c r="G97" s="188"/>
      <c r="H97" s="188"/>
      <c r="I97" s="78"/>
      <c r="J97" s="188" t="s">
        <v>90</v>
      </c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220">
        <f>'SO 02 - Železničný spodok'!J32</f>
        <v>0</v>
      </c>
      <c r="AH97" s="221"/>
      <c r="AI97" s="221"/>
      <c r="AJ97" s="221"/>
      <c r="AK97" s="221"/>
      <c r="AL97" s="221"/>
      <c r="AM97" s="221"/>
      <c r="AN97" s="220">
        <f t="shared" si="0"/>
        <v>0</v>
      </c>
      <c r="AO97" s="221"/>
      <c r="AP97" s="221"/>
      <c r="AQ97" s="79" t="s">
        <v>87</v>
      </c>
      <c r="AR97" s="76"/>
      <c r="AS97" s="80">
        <v>0</v>
      </c>
      <c r="AT97" s="81">
        <f t="shared" si="1"/>
        <v>0</v>
      </c>
      <c r="AU97" s="82">
        <f>'SO 02 - Železničný spodok'!P135</f>
        <v>0</v>
      </c>
      <c r="AV97" s="81">
        <f>'SO 02 - Železničný spodok'!J35</f>
        <v>0</v>
      </c>
      <c r="AW97" s="81">
        <f>'SO 02 - Železničný spodok'!J36</f>
        <v>0</v>
      </c>
      <c r="AX97" s="81">
        <f>'SO 02 - Železničný spodok'!J37</f>
        <v>0</v>
      </c>
      <c r="AY97" s="81">
        <f>'SO 02 - Železničný spodok'!J38</f>
        <v>0</v>
      </c>
      <c r="AZ97" s="81">
        <f>'SO 02 - Železničný spodok'!F35</f>
        <v>0</v>
      </c>
      <c r="BA97" s="81">
        <f>'SO 02 - Železničný spodok'!F36</f>
        <v>0</v>
      </c>
      <c r="BB97" s="81">
        <f>'SO 02 - Železničný spodok'!F37</f>
        <v>0</v>
      </c>
      <c r="BC97" s="81">
        <f>'SO 02 - Železničný spodok'!F38</f>
        <v>0</v>
      </c>
      <c r="BD97" s="83">
        <f>'SO 02 - Železničný spodok'!F39</f>
        <v>0</v>
      </c>
      <c r="BT97" s="84" t="s">
        <v>83</v>
      </c>
      <c r="BV97" s="84" t="s">
        <v>77</v>
      </c>
      <c r="BW97" s="84" t="s">
        <v>91</v>
      </c>
      <c r="BX97" s="84" t="s">
        <v>5</v>
      </c>
      <c r="CL97" s="84" t="s">
        <v>1</v>
      </c>
      <c r="CM97" s="84" t="s">
        <v>75</v>
      </c>
    </row>
    <row r="98" spans="1:91" s="6" customFormat="1" ht="24.75" customHeight="1">
      <c r="A98" s="75" t="s">
        <v>79</v>
      </c>
      <c r="B98" s="76"/>
      <c r="C98" s="77"/>
      <c r="D98" s="188" t="s">
        <v>92</v>
      </c>
      <c r="E98" s="188"/>
      <c r="F98" s="188"/>
      <c r="G98" s="188"/>
      <c r="H98" s="188"/>
      <c r="I98" s="78"/>
      <c r="J98" s="188" t="s">
        <v>93</v>
      </c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220">
        <f>'SO 03 - Priechod pre prís...'!J32</f>
        <v>0</v>
      </c>
      <c r="AH98" s="221"/>
      <c r="AI98" s="221"/>
      <c r="AJ98" s="221"/>
      <c r="AK98" s="221"/>
      <c r="AL98" s="221"/>
      <c r="AM98" s="221"/>
      <c r="AN98" s="220">
        <f t="shared" si="0"/>
        <v>0</v>
      </c>
      <c r="AO98" s="221"/>
      <c r="AP98" s="221"/>
      <c r="AQ98" s="79" t="s">
        <v>87</v>
      </c>
      <c r="AR98" s="76"/>
      <c r="AS98" s="80">
        <v>0</v>
      </c>
      <c r="AT98" s="81">
        <f t="shared" si="1"/>
        <v>0</v>
      </c>
      <c r="AU98" s="82">
        <f>'SO 03 - Priechod pre prís...'!P132</f>
        <v>0</v>
      </c>
      <c r="AV98" s="81">
        <f>'SO 03 - Priechod pre prís...'!J35</f>
        <v>0</v>
      </c>
      <c r="AW98" s="81">
        <f>'SO 03 - Priechod pre prís...'!J36</f>
        <v>0</v>
      </c>
      <c r="AX98" s="81">
        <f>'SO 03 - Priechod pre prís...'!J37</f>
        <v>0</v>
      </c>
      <c r="AY98" s="81">
        <f>'SO 03 - Priechod pre prís...'!J38</f>
        <v>0</v>
      </c>
      <c r="AZ98" s="81">
        <f>'SO 03 - Priechod pre prís...'!F35</f>
        <v>0</v>
      </c>
      <c r="BA98" s="81">
        <f>'SO 03 - Priechod pre prís...'!F36</f>
        <v>0</v>
      </c>
      <c r="BB98" s="81">
        <f>'SO 03 - Priechod pre prís...'!F37</f>
        <v>0</v>
      </c>
      <c r="BC98" s="81">
        <f>'SO 03 - Priechod pre prís...'!F38</f>
        <v>0</v>
      </c>
      <c r="BD98" s="83">
        <f>'SO 03 - Priechod pre prís...'!F39</f>
        <v>0</v>
      </c>
      <c r="BT98" s="84" t="s">
        <v>83</v>
      </c>
      <c r="BV98" s="84" t="s">
        <v>77</v>
      </c>
      <c r="BW98" s="84" t="s">
        <v>94</v>
      </c>
      <c r="BX98" s="84" t="s">
        <v>5</v>
      </c>
      <c r="CL98" s="84" t="s">
        <v>1</v>
      </c>
      <c r="CM98" s="84" t="s">
        <v>75</v>
      </c>
    </row>
    <row r="99" spans="1:91" s="6" customFormat="1" ht="16.5" customHeight="1">
      <c r="A99" s="75" t="s">
        <v>79</v>
      </c>
      <c r="B99" s="76"/>
      <c r="C99" s="77"/>
      <c r="D99" s="188" t="s">
        <v>95</v>
      </c>
      <c r="E99" s="188"/>
      <c r="F99" s="188"/>
      <c r="G99" s="188"/>
      <c r="H99" s="188"/>
      <c r="I99" s="78"/>
      <c r="J99" s="188" t="s">
        <v>96</v>
      </c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220">
        <f>'SO 04 - Úprava TV'!J32</f>
        <v>0</v>
      </c>
      <c r="AH99" s="221"/>
      <c r="AI99" s="221"/>
      <c r="AJ99" s="221"/>
      <c r="AK99" s="221"/>
      <c r="AL99" s="221"/>
      <c r="AM99" s="221"/>
      <c r="AN99" s="220">
        <f t="shared" si="0"/>
        <v>0</v>
      </c>
      <c r="AO99" s="221"/>
      <c r="AP99" s="221"/>
      <c r="AQ99" s="79" t="s">
        <v>87</v>
      </c>
      <c r="AR99" s="76"/>
      <c r="AS99" s="80">
        <v>0</v>
      </c>
      <c r="AT99" s="81">
        <f t="shared" si="1"/>
        <v>0</v>
      </c>
      <c r="AU99" s="82">
        <f>'SO 04 - Úprava TV'!P135</f>
        <v>0</v>
      </c>
      <c r="AV99" s="81">
        <f>'SO 04 - Úprava TV'!J35</f>
        <v>0</v>
      </c>
      <c r="AW99" s="81">
        <f>'SO 04 - Úprava TV'!J36</f>
        <v>0</v>
      </c>
      <c r="AX99" s="81">
        <f>'SO 04 - Úprava TV'!J37</f>
        <v>0</v>
      </c>
      <c r="AY99" s="81">
        <f>'SO 04 - Úprava TV'!J38</f>
        <v>0</v>
      </c>
      <c r="AZ99" s="81">
        <f>'SO 04 - Úprava TV'!F35</f>
        <v>0</v>
      </c>
      <c r="BA99" s="81">
        <f>'SO 04 - Úprava TV'!F36</f>
        <v>0</v>
      </c>
      <c r="BB99" s="81">
        <f>'SO 04 - Úprava TV'!F37</f>
        <v>0</v>
      </c>
      <c r="BC99" s="81">
        <f>'SO 04 - Úprava TV'!F38</f>
        <v>0</v>
      </c>
      <c r="BD99" s="83">
        <f>'SO 04 - Úprava TV'!F39</f>
        <v>0</v>
      </c>
      <c r="BT99" s="84" t="s">
        <v>83</v>
      </c>
      <c r="BV99" s="84" t="s">
        <v>77</v>
      </c>
      <c r="BW99" s="84" t="s">
        <v>97</v>
      </c>
      <c r="BX99" s="84" t="s">
        <v>5</v>
      </c>
      <c r="CL99" s="84" t="s">
        <v>1</v>
      </c>
      <c r="CM99" s="84" t="s">
        <v>83</v>
      </c>
    </row>
    <row r="100" spans="1:91" s="6" customFormat="1" ht="16.5" customHeight="1">
      <c r="A100" s="75" t="s">
        <v>79</v>
      </c>
      <c r="B100" s="76"/>
      <c r="C100" s="77"/>
      <c r="D100" s="188" t="s">
        <v>98</v>
      </c>
      <c r="E100" s="188"/>
      <c r="F100" s="188"/>
      <c r="G100" s="188"/>
      <c r="H100" s="188"/>
      <c r="I100" s="78"/>
      <c r="J100" s="188" t="s">
        <v>99</v>
      </c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220">
        <f>'SO 05 - Úprava EOV'!J32</f>
        <v>0</v>
      </c>
      <c r="AH100" s="221"/>
      <c r="AI100" s="221"/>
      <c r="AJ100" s="221"/>
      <c r="AK100" s="221"/>
      <c r="AL100" s="221"/>
      <c r="AM100" s="221"/>
      <c r="AN100" s="220">
        <f t="shared" si="0"/>
        <v>0</v>
      </c>
      <c r="AO100" s="221"/>
      <c r="AP100" s="221"/>
      <c r="AQ100" s="79" t="s">
        <v>87</v>
      </c>
      <c r="AR100" s="76"/>
      <c r="AS100" s="80">
        <v>0</v>
      </c>
      <c r="AT100" s="81">
        <f t="shared" si="1"/>
        <v>0</v>
      </c>
      <c r="AU100" s="82">
        <f>'SO 05 - Úprava EOV'!P132</f>
        <v>0</v>
      </c>
      <c r="AV100" s="81">
        <f>'SO 05 - Úprava EOV'!J35</f>
        <v>0</v>
      </c>
      <c r="AW100" s="81">
        <f>'SO 05 - Úprava EOV'!J36</f>
        <v>0</v>
      </c>
      <c r="AX100" s="81">
        <f>'SO 05 - Úprava EOV'!J37</f>
        <v>0</v>
      </c>
      <c r="AY100" s="81">
        <f>'SO 05 - Úprava EOV'!J38</f>
        <v>0</v>
      </c>
      <c r="AZ100" s="81">
        <f>'SO 05 - Úprava EOV'!F35</f>
        <v>0</v>
      </c>
      <c r="BA100" s="81">
        <f>'SO 05 - Úprava EOV'!F36</f>
        <v>0</v>
      </c>
      <c r="BB100" s="81">
        <f>'SO 05 - Úprava EOV'!F37</f>
        <v>0</v>
      </c>
      <c r="BC100" s="81">
        <f>'SO 05 - Úprava EOV'!F38</f>
        <v>0</v>
      </c>
      <c r="BD100" s="83">
        <f>'SO 05 - Úprava EOV'!F39</f>
        <v>0</v>
      </c>
      <c r="BT100" s="84" t="s">
        <v>83</v>
      </c>
      <c r="BV100" s="84" t="s">
        <v>77</v>
      </c>
      <c r="BW100" s="84" t="s">
        <v>100</v>
      </c>
      <c r="BX100" s="84" t="s">
        <v>5</v>
      </c>
      <c r="CL100" s="84" t="s">
        <v>1</v>
      </c>
      <c r="CM100" s="84" t="s">
        <v>75</v>
      </c>
    </row>
    <row r="101" spans="1:91" s="6" customFormat="1" ht="16.5" customHeight="1">
      <c r="A101" s="75" t="s">
        <v>79</v>
      </c>
      <c r="B101" s="76"/>
      <c r="C101" s="77"/>
      <c r="D101" s="188" t="s">
        <v>101</v>
      </c>
      <c r="E101" s="188"/>
      <c r="F101" s="188"/>
      <c r="G101" s="188"/>
      <c r="H101" s="188"/>
      <c r="I101" s="78"/>
      <c r="J101" s="188" t="s">
        <v>102</v>
      </c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220">
        <f>'SO 06 - Úprava VO'!J32</f>
        <v>0</v>
      </c>
      <c r="AH101" s="221"/>
      <c r="AI101" s="221"/>
      <c r="AJ101" s="221"/>
      <c r="AK101" s="221"/>
      <c r="AL101" s="221"/>
      <c r="AM101" s="221"/>
      <c r="AN101" s="220">
        <f t="shared" si="0"/>
        <v>0</v>
      </c>
      <c r="AO101" s="221"/>
      <c r="AP101" s="221"/>
      <c r="AQ101" s="79" t="s">
        <v>87</v>
      </c>
      <c r="AR101" s="76"/>
      <c r="AS101" s="80">
        <v>0</v>
      </c>
      <c r="AT101" s="81">
        <f t="shared" si="1"/>
        <v>0</v>
      </c>
      <c r="AU101" s="82">
        <f>'SO 06 - Úprava VO'!P138</f>
        <v>0</v>
      </c>
      <c r="AV101" s="81">
        <f>'SO 06 - Úprava VO'!J35</f>
        <v>0</v>
      </c>
      <c r="AW101" s="81">
        <f>'SO 06 - Úprava VO'!J36</f>
        <v>0</v>
      </c>
      <c r="AX101" s="81">
        <f>'SO 06 - Úprava VO'!J37</f>
        <v>0</v>
      </c>
      <c r="AY101" s="81">
        <f>'SO 06 - Úprava VO'!J38</f>
        <v>0</v>
      </c>
      <c r="AZ101" s="81">
        <f>'SO 06 - Úprava VO'!F35</f>
        <v>0</v>
      </c>
      <c r="BA101" s="81">
        <f>'SO 06 - Úprava VO'!F36</f>
        <v>0</v>
      </c>
      <c r="BB101" s="81">
        <f>'SO 06 - Úprava VO'!F37</f>
        <v>0</v>
      </c>
      <c r="BC101" s="81">
        <f>'SO 06 - Úprava VO'!F38</f>
        <v>0</v>
      </c>
      <c r="BD101" s="83">
        <f>'SO 06 - Úprava VO'!F39</f>
        <v>0</v>
      </c>
      <c r="BT101" s="84" t="s">
        <v>83</v>
      </c>
      <c r="BV101" s="84" t="s">
        <v>77</v>
      </c>
      <c r="BW101" s="84" t="s">
        <v>103</v>
      </c>
      <c r="BX101" s="84" t="s">
        <v>5</v>
      </c>
      <c r="CL101" s="84" t="s">
        <v>1</v>
      </c>
      <c r="CM101" s="84" t="s">
        <v>75</v>
      </c>
    </row>
    <row r="102" spans="1:91" s="6" customFormat="1" ht="16.5" customHeight="1">
      <c r="A102" s="75" t="s">
        <v>79</v>
      </c>
      <c r="B102" s="76"/>
      <c r="C102" s="77"/>
      <c r="D102" s="188" t="s">
        <v>104</v>
      </c>
      <c r="E102" s="188"/>
      <c r="F102" s="188"/>
      <c r="G102" s="188"/>
      <c r="H102" s="188"/>
      <c r="I102" s="78"/>
      <c r="J102" s="188" t="s">
        <v>105</v>
      </c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220">
        <f>'SO 07 - Ukoľajňovací plán'!J32</f>
        <v>0</v>
      </c>
      <c r="AH102" s="221"/>
      <c r="AI102" s="221"/>
      <c r="AJ102" s="221"/>
      <c r="AK102" s="221"/>
      <c r="AL102" s="221"/>
      <c r="AM102" s="221"/>
      <c r="AN102" s="220">
        <f t="shared" si="0"/>
        <v>0</v>
      </c>
      <c r="AO102" s="221"/>
      <c r="AP102" s="221"/>
      <c r="AQ102" s="79" t="s">
        <v>87</v>
      </c>
      <c r="AR102" s="76"/>
      <c r="AS102" s="80">
        <v>0</v>
      </c>
      <c r="AT102" s="81">
        <f t="shared" si="1"/>
        <v>0</v>
      </c>
      <c r="AU102" s="82">
        <f>'SO 07 - Ukoľajňovací plán'!P130</f>
        <v>0</v>
      </c>
      <c r="AV102" s="81">
        <f>'SO 07 - Ukoľajňovací plán'!J35</f>
        <v>0</v>
      </c>
      <c r="AW102" s="81">
        <f>'SO 07 - Ukoľajňovací plán'!J36</f>
        <v>0</v>
      </c>
      <c r="AX102" s="81">
        <f>'SO 07 - Ukoľajňovací plán'!J37</f>
        <v>0</v>
      </c>
      <c r="AY102" s="81">
        <f>'SO 07 - Ukoľajňovací plán'!J38</f>
        <v>0</v>
      </c>
      <c r="AZ102" s="81">
        <f>'SO 07 - Ukoľajňovací plán'!F35</f>
        <v>0</v>
      </c>
      <c r="BA102" s="81">
        <f>'SO 07 - Ukoľajňovací plán'!F36</f>
        <v>0</v>
      </c>
      <c r="BB102" s="81">
        <f>'SO 07 - Ukoľajňovací plán'!F37</f>
        <v>0</v>
      </c>
      <c r="BC102" s="81">
        <f>'SO 07 - Ukoľajňovací plán'!F38</f>
        <v>0</v>
      </c>
      <c r="BD102" s="83">
        <f>'SO 07 - Ukoľajňovací plán'!F39</f>
        <v>0</v>
      </c>
      <c r="BT102" s="84" t="s">
        <v>83</v>
      </c>
      <c r="BV102" s="84" t="s">
        <v>77</v>
      </c>
      <c r="BW102" s="84" t="s">
        <v>106</v>
      </c>
      <c r="BX102" s="84" t="s">
        <v>5</v>
      </c>
      <c r="CL102" s="84" t="s">
        <v>1</v>
      </c>
      <c r="CM102" s="84" t="s">
        <v>83</v>
      </c>
    </row>
    <row r="103" spans="1:91" s="6" customFormat="1" ht="16.5" customHeight="1">
      <c r="B103" s="76"/>
      <c r="C103" s="77"/>
      <c r="D103" s="188" t="s">
        <v>107</v>
      </c>
      <c r="E103" s="188"/>
      <c r="F103" s="188"/>
      <c r="G103" s="188"/>
      <c r="H103" s="188"/>
      <c r="I103" s="78"/>
      <c r="J103" s="188" t="s">
        <v>108</v>
      </c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222">
        <f>ROUND(SUM(AG104:AG105),2)</f>
        <v>0</v>
      </c>
      <c r="AH103" s="221"/>
      <c r="AI103" s="221"/>
      <c r="AJ103" s="221"/>
      <c r="AK103" s="221"/>
      <c r="AL103" s="221"/>
      <c r="AM103" s="221"/>
      <c r="AN103" s="220">
        <f t="shared" si="0"/>
        <v>0</v>
      </c>
      <c r="AO103" s="221"/>
      <c r="AP103" s="221"/>
      <c r="AQ103" s="79" t="s">
        <v>87</v>
      </c>
      <c r="AR103" s="76"/>
      <c r="AS103" s="80">
        <f>ROUND(SUM(AS104:AS105),2)</f>
        <v>0</v>
      </c>
      <c r="AT103" s="81">
        <f t="shared" si="1"/>
        <v>0</v>
      </c>
      <c r="AU103" s="82">
        <f>ROUND(SUM(AU104:AU105),5)</f>
        <v>0</v>
      </c>
      <c r="AV103" s="81">
        <f>ROUND(AZ103*L32,2)</f>
        <v>0</v>
      </c>
      <c r="AW103" s="81">
        <f>ROUND(BA103*L33,2)</f>
        <v>0</v>
      </c>
      <c r="AX103" s="81">
        <f>ROUND(BB103*L32,2)</f>
        <v>0</v>
      </c>
      <c r="AY103" s="81">
        <f>ROUND(BC103*L33,2)</f>
        <v>0</v>
      </c>
      <c r="AZ103" s="81">
        <f>ROUND(SUM(AZ104:AZ105),2)</f>
        <v>0</v>
      </c>
      <c r="BA103" s="81">
        <f>ROUND(SUM(BA104:BA105),2)</f>
        <v>0</v>
      </c>
      <c r="BB103" s="81">
        <f>ROUND(SUM(BB104:BB105),2)</f>
        <v>0</v>
      </c>
      <c r="BC103" s="81">
        <f>ROUND(SUM(BC104:BC105),2)</f>
        <v>0</v>
      </c>
      <c r="BD103" s="83">
        <f>ROUND(SUM(BD104:BD105),2)</f>
        <v>0</v>
      </c>
      <c r="BS103" s="84" t="s">
        <v>74</v>
      </c>
      <c r="BT103" s="84" t="s">
        <v>83</v>
      </c>
      <c r="BU103" s="84" t="s">
        <v>76</v>
      </c>
      <c r="BV103" s="84" t="s">
        <v>77</v>
      </c>
      <c r="BW103" s="84" t="s">
        <v>109</v>
      </c>
      <c r="BX103" s="84" t="s">
        <v>5</v>
      </c>
      <c r="CL103" s="84" t="s">
        <v>1</v>
      </c>
      <c r="CM103" s="84" t="s">
        <v>75</v>
      </c>
    </row>
    <row r="104" spans="1:91" s="3" customFormat="1" ht="16.5" customHeight="1">
      <c r="A104" s="75" t="s">
        <v>79</v>
      </c>
      <c r="B104" s="49"/>
      <c r="C104" s="9"/>
      <c r="D104" s="9"/>
      <c r="E104" s="196" t="s">
        <v>110</v>
      </c>
      <c r="F104" s="196"/>
      <c r="G104" s="196"/>
      <c r="H104" s="196"/>
      <c r="I104" s="196"/>
      <c r="J104" s="9"/>
      <c r="K104" s="196" t="s">
        <v>111</v>
      </c>
      <c r="L104" s="196"/>
      <c r="M104" s="196"/>
      <c r="N104" s="196"/>
      <c r="O104" s="196"/>
      <c r="P104" s="196"/>
      <c r="Q104" s="196"/>
      <c r="R104" s="196"/>
      <c r="S104" s="196"/>
      <c r="T104" s="196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  <c r="AF104" s="196"/>
      <c r="AG104" s="231">
        <f>'SO 08.1 - Preložky káblov...'!J34</f>
        <v>0</v>
      </c>
      <c r="AH104" s="232"/>
      <c r="AI104" s="232"/>
      <c r="AJ104" s="232"/>
      <c r="AK104" s="232"/>
      <c r="AL104" s="232"/>
      <c r="AM104" s="232"/>
      <c r="AN104" s="231">
        <f t="shared" si="0"/>
        <v>0</v>
      </c>
      <c r="AO104" s="232"/>
      <c r="AP104" s="232"/>
      <c r="AQ104" s="85" t="s">
        <v>112</v>
      </c>
      <c r="AR104" s="49"/>
      <c r="AS104" s="86">
        <v>0</v>
      </c>
      <c r="AT104" s="87">
        <f t="shared" si="1"/>
        <v>0</v>
      </c>
      <c r="AU104" s="88">
        <f>'SO 08.1 - Preložky káblov...'!P133</f>
        <v>0</v>
      </c>
      <c r="AV104" s="87">
        <f>'SO 08.1 - Preložky káblov...'!J37</f>
        <v>0</v>
      </c>
      <c r="AW104" s="87">
        <f>'SO 08.1 - Preložky káblov...'!J38</f>
        <v>0</v>
      </c>
      <c r="AX104" s="87">
        <f>'SO 08.1 - Preložky káblov...'!J39</f>
        <v>0</v>
      </c>
      <c r="AY104" s="87">
        <f>'SO 08.1 - Preložky káblov...'!J40</f>
        <v>0</v>
      </c>
      <c r="AZ104" s="87">
        <f>'SO 08.1 - Preložky káblov...'!F37</f>
        <v>0</v>
      </c>
      <c r="BA104" s="87">
        <f>'SO 08.1 - Preložky káblov...'!F38</f>
        <v>0</v>
      </c>
      <c r="BB104" s="87">
        <f>'SO 08.1 - Preložky káblov...'!F39</f>
        <v>0</v>
      </c>
      <c r="BC104" s="87">
        <f>'SO 08.1 - Preložky káblov...'!F40</f>
        <v>0</v>
      </c>
      <c r="BD104" s="89">
        <f>'SO 08.1 - Preložky káblov...'!F41</f>
        <v>0</v>
      </c>
      <c r="BT104" s="21" t="s">
        <v>113</v>
      </c>
      <c r="BV104" s="21" t="s">
        <v>77</v>
      </c>
      <c r="BW104" s="21" t="s">
        <v>114</v>
      </c>
      <c r="BX104" s="21" t="s">
        <v>109</v>
      </c>
      <c r="CL104" s="21" t="s">
        <v>1</v>
      </c>
    </row>
    <row r="105" spans="1:91" s="3" customFormat="1" ht="16.5" customHeight="1">
      <c r="A105" s="75" t="s">
        <v>79</v>
      </c>
      <c r="B105" s="49"/>
      <c r="C105" s="9"/>
      <c r="D105" s="9"/>
      <c r="E105" s="196" t="s">
        <v>115</v>
      </c>
      <c r="F105" s="196"/>
      <c r="G105" s="196"/>
      <c r="H105" s="196"/>
      <c r="I105" s="196"/>
      <c r="J105" s="9"/>
      <c r="K105" s="196" t="s">
        <v>116</v>
      </c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6"/>
      <c r="AG105" s="231">
        <f>'SO 08.2 - Ochrana oznamov...'!J34</f>
        <v>0</v>
      </c>
      <c r="AH105" s="232"/>
      <c r="AI105" s="232"/>
      <c r="AJ105" s="232"/>
      <c r="AK105" s="232"/>
      <c r="AL105" s="232"/>
      <c r="AM105" s="232"/>
      <c r="AN105" s="231">
        <f t="shared" si="0"/>
        <v>0</v>
      </c>
      <c r="AO105" s="232"/>
      <c r="AP105" s="232"/>
      <c r="AQ105" s="85" t="s">
        <v>112</v>
      </c>
      <c r="AR105" s="49"/>
      <c r="AS105" s="90">
        <v>0</v>
      </c>
      <c r="AT105" s="91">
        <f t="shared" si="1"/>
        <v>0</v>
      </c>
      <c r="AU105" s="92">
        <f>'SO 08.2 - Ochrana oznamov...'!P140</f>
        <v>0</v>
      </c>
      <c r="AV105" s="91">
        <f>'SO 08.2 - Ochrana oznamov...'!J37</f>
        <v>0</v>
      </c>
      <c r="AW105" s="91">
        <f>'SO 08.2 - Ochrana oznamov...'!J38</f>
        <v>0</v>
      </c>
      <c r="AX105" s="91">
        <f>'SO 08.2 - Ochrana oznamov...'!J39</f>
        <v>0</v>
      </c>
      <c r="AY105" s="91">
        <f>'SO 08.2 - Ochrana oznamov...'!J40</f>
        <v>0</v>
      </c>
      <c r="AZ105" s="91">
        <f>'SO 08.2 - Ochrana oznamov...'!F37</f>
        <v>0</v>
      </c>
      <c r="BA105" s="91">
        <f>'SO 08.2 - Ochrana oznamov...'!F38</f>
        <v>0</v>
      </c>
      <c r="BB105" s="91">
        <f>'SO 08.2 - Ochrana oznamov...'!F39</f>
        <v>0</v>
      </c>
      <c r="BC105" s="91">
        <f>'SO 08.2 - Ochrana oznamov...'!F40</f>
        <v>0</v>
      </c>
      <c r="BD105" s="93">
        <f>'SO 08.2 - Ochrana oznamov...'!F41</f>
        <v>0</v>
      </c>
      <c r="BT105" s="21" t="s">
        <v>113</v>
      </c>
      <c r="BV105" s="21" t="s">
        <v>77</v>
      </c>
      <c r="BW105" s="21" t="s">
        <v>117</v>
      </c>
      <c r="BX105" s="21" t="s">
        <v>109</v>
      </c>
      <c r="CL105" s="21" t="s">
        <v>1</v>
      </c>
    </row>
    <row r="106" spans="1:91">
      <c r="B106" s="16"/>
      <c r="AR106" s="16"/>
    </row>
    <row r="107" spans="1:91" s="1" customFormat="1" ht="30" customHeight="1">
      <c r="B107" s="30"/>
      <c r="C107" s="65" t="s">
        <v>118</v>
      </c>
      <c r="AG107" s="234">
        <f>ROUND(SUM(AG108:AG110), 2)</f>
        <v>0</v>
      </c>
      <c r="AH107" s="234"/>
      <c r="AI107" s="234"/>
      <c r="AJ107" s="234"/>
      <c r="AK107" s="234"/>
      <c r="AL107" s="234"/>
      <c r="AM107" s="234"/>
      <c r="AN107" s="234">
        <f>ROUND(SUM(AN108:AN110), 2)</f>
        <v>0</v>
      </c>
      <c r="AO107" s="234"/>
      <c r="AP107" s="234"/>
      <c r="AQ107" s="94"/>
      <c r="AR107" s="30"/>
      <c r="AS107" s="60" t="s">
        <v>119</v>
      </c>
      <c r="AT107" s="61" t="s">
        <v>120</v>
      </c>
      <c r="AU107" s="61" t="s">
        <v>39</v>
      </c>
      <c r="AV107" s="62" t="s">
        <v>62</v>
      </c>
    </row>
    <row r="108" spans="1:91" s="1" customFormat="1" ht="19.899999999999999" customHeight="1">
      <c r="B108" s="30"/>
      <c r="D108" s="236" t="s">
        <v>124</v>
      </c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G108" s="238">
        <f>ROUND(AG94 * AS108, 2)</f>
        <v>0</v>
      </c>
      <c r="AH108" s="231"/>
      <c r="AI108" s="231"/>
      <c r="AJ108" s="231"/>
      <c r="AK108" s="231"/>
      <c r="AL108" s="231"/>
      <c r="AM108" s="231"/>
      <c r="AN108" s="231">
        <f t="shared" ref="AN108:AN110" si="2">ROUND(AG108 + AV108, 2)</f>
        <v>0</v>
      </c>
      <c r="AO108" s="231"/>
      <c r="AP108" s="231"/>
      <c r="AR108" s="30"/>
      <c r="AS108" s="97">
        <v>0</v>
      </c>
      <c r="AT108" s="98" t="s">
        <v>122</v>
      </c>
      <c r="AU108" s="98" t="s">
        <v>40</v>
      </c>
      <c r="AV108" s="89">
        <f>ROUND(IF(AU108="základná",AG108*L32,IF(AU108="znížená",AG108*L33,0)), 2)</f>
        <v>0</v>
      </c>
      <c r="BV108" s="13" t="s">
        <v>125</v>
      </c>
      <c r="BY108" s="99">
        <f t="shared" ref="BY108:BY110" si="3">IF(AU108="základná",AV108,0)</f>
        <v>0</v>
      </c>
      <c r="BZ108" s="99">
        <f t="shared" ref="BZ108:BZ110" si="4">IF(AU108="znížená",AV108,0)</f>
        <v>0</v>
      </c>
      <c r="CA108" s="99">
        <v>0</v>
      </c>
      <c r="CB108" s="99">
        <v>0</v>
      </c>
      <c r="CC108" s="99">
        <v>0</v>
      </c>
      <c r="CD108" s="99">
        <f t="shared" ref="CD108:CD110" si="5">IF(AU108="základná",AG108,0)</f>
        <v>0</v>
      </c>
      <c r="CE108" s="99">
        <f t="shared" ref="CE108:CE110" si="6">IF(AU108="znížená",AG108,0)</f>
        <v>0</v>
      </c>
      <c r="CF108" s="99">
        <f t="shared" ref="CF108:CF110" si="7">IF(AU108="zákl. prenesená",AG108,0)</f>
        <v>0</v>
      </c>
      <c r="CG108" s="99">
        <f t="shared" ref="CG108:CG110" si="8">IF(AU108="zníž. prenesená",AG108,0)</f>
        <v>0</v>
      </c>
      <c r="CH108" s="99">
        <f t="shared" ref="CH108:CH110" si="9">IF(AU108="nulová",AG108,0)</f>
        <v>0</v>
      </c>
      <c r="CI108" s="13">
        <f t="shared" ref="CI108:CI110" si="10">IF(AU108="základná",1,IF(AU108="znížená",2,IF(AU108="zákl. prenesená",4,IF(AU108="zníž. prenesená",5,3))))</f>
        <v>1</v>
      </c>
      <c r="CJ108" s="13">
        <f t="shared" ref="CJ108:CJ110" si="11">IF(AT108="stavebná časť",1,IF(AT108="investičná časť",2,3))</f>
        <v>1</v>
      </c>
      <c r="CK108" s="13" t="str">
        <f t="shared" ref="CK108:CK110" si="12">IF(D108="Vyplň vlastné","","x")</f>
        <v/>
      </c>
    </row>
    <row r="109" spans="1:91" s="1" customFormat="1" ht="19.899999999999999" customHeight="1">
      <c r="B109" s="30"/>
      <c r="D109" s="236" t="s">
        <v>124</v>
      </c>
      <c r="E109" s="237"/>
      <c r="F109" s="237"/>
      <c r="G109" s="237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G109" s="238">
        <f>ROUND(AG94 * AS109, 2)</f>
        <v>0</v>
      </c>
      <c r="AH109" s="231"/>
      <c r="AI109" s="231"/>
      <c r="AJ109" s="231"/>
      <c r="AK109" s="231"/>
      <c r="AL109" s="231"/>
      <c r="AM109" s="231"/>
      <c r="AN109" s="231">
        <f t="shared" si="2"/>
        <v>0</v>
      </c>
      <c r="AO109" s="231"/>
      <c r="AP109" s="231"/>
      <c r="AR109" s="30"/>
      <c r="AS109" s="97">
        <v>0</v>
      </c>
      <c r="AT109" s="98" t="s">
        <v>122</v>
      </c>
      <c r="AU109" s="98" t="s">
        <v>40</v>
      </c>
      <c r="AV109" s="89">
        <f>ROUND(IF(AU109="základná",AG109*L32,IF(AU109="znížená",AG109*L33,0)), 2)</f>
        <v>0</v>
      </c>
      <c r="BV109" s="13" t="s">
        <v>125</v>
      </c>
      <c r="BY109" s="99">
        <f t="shared" si="3"/>
        <v>0</v>
      </c>
      <c r="BZ109" s="99">
        <f t="shared" si="4"/>
        <v>0</v>
      </c>
      <c r="CA109" s="99">
        <v>0</v>
      </c>
      <c r="CB109" s="99">
        <v>0</v>
      </c>
      <c r="CC109" s="99">
        <v>0</v>
      </c>
      <c r="CD109" s="99">
        <f t="shared" si="5"/>
        <v>0</v>
      </c>
      <c r="CE109" s="99">
        <f t="shared" si="6"/>
        <v>0</v>
      </c>
      <c r="CF109" s="99">
        <f t="shared" si="7"/>
        <v>0</v>
      </c>
      <c r="CG109" s="99">
        <f t="shared" si="8"/>
        <v>0</v>
      </c>
      <c r="CH109" s="99">
        <f t="shared" si="9"/>
        <v>0</v>
      </c>
      <c r="CI109" s="13">
        <f t="shared" si="10"/>
        <v>1</v>
      </c>
      <c r="CJ109" s="13">
        <f t="shared" si="11"/>
        <v>1</v>
      </c>
      <c r="CK109" s="13" t="str">
        <f t="shared" si="12"/>
        <v/>
      </c>
    </row>
    <row r="110" spans="1:91" s="1" customFormat="1" ht="19.899999999999999" customHeight="1">
      <c r="B110" s="30"/>
      <c r="D110" s="236" t="s">
        <v>124</v>
      </c>
      <c r="E110" s="237"/>
      <c r="F110" s="237"/>
      <c r="G110" s="237"/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G110" s="238">
        <f>ROUND(AG94 * AS110, 2)</f>
        <v>0</v>
      </c>
      <c r="AH110" s="231"/>
      <c r="AI110" s="231"/>
      <c r="AJ110" s="231"/>
      <c r="AK110" s="231"/>
      <c r="AL110" s="231"/>
      <c r="AM110" s="231"/>
      <c r="AN110" s="231">
        <f t="shared" si="2"/>
        <v>0</v>
      </c>
      <c r="AO110" s="231"/>
      <c r="AP110" s="231"/>
      <c r="AR110" s="30"/>
      <c r="AS110" s="100">
        <v>0</v>
      </c>
      <c r="AT110" s="101" t="s">
        <v>122</v>
      </c>
      <c r="AU110" s="101" t="s">
        <v>40</v>
      </c>
      <c r="AV110" s="93">
        <f>ROUND(IF(AU110="základná",AG110*L32,IF(AU110="znížená",AG110*L33,0)), 2)</f>
        <v>0</v>
      </c>
      <c r="BV110" s="13" t="s">
        <v>125</v>
      </c>
      <c r="BY110" s="99">
        <f t="shared" si="3"/>
        <v>0</v>
      </c>
      <c r="BZ110" s="99">
        <f t="shared" si="4"/>
        <v>0</v>
      </c>
      <c r="CA110" s="99">
        <v>0</v>
      </c>
      <c r="CB110" s="99">
        <v>0</v>
      </c>
      <c r="CC110" s="99">
        <v>0</v>
      </c>
      <c r="CD110" s="99">
        <f t="shared" si="5"/>
        <v>0</v>
      </c>
      <c r="CE110" s="99">
        <f t="shared" si="6"/>
        <v>0</v>
      </c>
      <c r="CF110" s="99">
        <f t="shared" si="7"/>
        <v>0</v>
      </c>
      <c r="CG110" s="99">
        <f t="shared" si="8"/>
        <v>0</v>
      </c>
      <c r="CH110" s="99">
        <f t="shared" si="9"/>
        <v>0</v>
      </c>
      <c r="CI110" s="13">
        <f t="shared" si="10"/>
        <v>1</v>
      </c>
      <c r="CJ110" s="13">
        <f t="shared" si="11"/>
        <v>1</v>
      </c>
      <c r="CK110" s="13" t="str">
        <f t="shared" si="12"/>
        <v/>
      </c>
    </row>
    <row r="111" spans="1:91" s="1" customFormat="1" ht="10.9" customHeight="1">
      <c r="B111" s="30"/>
      <c r="AR111" s="30"/>
    </row>
    <row r="112" spans="1:91" s="1" customFormat="1" ht="30" customHeight="1">
      <c r="B112" s="30"/>
      <c r="C112" s="102" t="s">
        <v>126</v>
      </c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235">
        <f>ROUND(AG94 + AG107, 2)</f>
        <v>0</v>
      </c>
      <c r="AH112" s="235"/>
      <c r="AI112" s="235"/>
      <c r="AJ112" s="235"/>
      <c r="AK112" s="235"/>
      <c r="AL112" s="235"/>
      <c r="AM112" s="235"/>
      <c r="AN112" s="235">
        <f>ROUND(AN94 + AN107, 2)</f>
        <v>0</v>
      </c>
      <c r="AO112" s="235"/>
      <c r="AP112" s="235"/>
      <c r="AQ112" s="103"/>
      <c r="AR112" s="30"/>
    </row>
    <row r="113" spans="2:44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30"/>
    </row>
  </sheetData>
  <sheetProtection algorithmName="SHA-512" hashValue="diNg5Gtf5TfhOHefIELH+knYKUotqkJAjYrMccB/IkJU2CW0LXIqw9o7yB88wsLVAL3c7UOxZpxym59Kxl+eew==" saltValue="THit8JXNEJYANqXWrPnIRA==" spinCount="100000" sheet="1" formatColumns="0" formatRows="0"/>
  <mergeCells count="97">
    <mergeCell ref="AG107:AM107"/>
    <mergeCell ref="AN107:AP107"/>
    <mergeCell ref="AG112:AM112"/>
    <mergeCell ref="AN112:AP112"/>
    <mergeCell ref="D108:AB108"/>
    <mergeCell ref="AG108:AM108"/>
    <mergeCell ref="AN108:AP108"/>
    <mergeCell ref="D109:AB109"/>
    <mergeCell ref="AG109:AM109"/>
    <mergeCell ref="AN109:AP109"/>
    <mergeCell ref="D110:AB110"/>
    <mergeCell ref="AG110:AM110"/>
    <mergeCell ref="AN110:AP110"/>
    <mergeCell ref="AN105:AP105"/>
    <mergeCell ref="AG105:AM105"/>
    <mergeCell ref="AN94:AP94"/>
    <mergeCell ref="AG104:AM104"/>
    <mergeCell ref="AM90:AP90"/>
    <mergeCell ref="AN104:AP104"/>
    <mergeCell ref="AN96:AP96"/>
    <mergeCell ref="AN103:AP103"/>
    <mergeCell ref="AN102:AP102"/>
    <mergeCell ref="AN99:AP99"/>
    <mergeCell ref="AN98:AP98"/>
    <mergeCell ref="AN97:AP97"/>
    <mergeCell ref="AN100:AP100"/>
    <mergeCell ref="AN101:AP101"/>
    <mergeCell ref="AR2:BE2"/>
    <mergeCell ref="AG97:AM97"/>
    <mergeCell ref="AG103:AM103"/>
    <mergeCell ref="AG102:AM102"/>
    <mergeCell ref="AG101:AM101"/>
    <mergeCell ref="AG92:AM92"/>
    <mergeCell ref="AG95:AM95"/>
    <mergeCell ref="AG100:AM100"/>
    <mergeCell ref="AG98:AM98"/>
    <mergeCell ref="AG96:AM96"/>
    <mergeCell ref="AG99:AM99"/>
    <mergeCell ref="AS89:AT91"/>
    <mergeCell ref="AK34:AO34"/>
    <mergeCell ref="AK36:AO36"/>
    <mergeCell ref="AM87:AN87"/>
    <mergeCell ref="AM89:AP89"/>
    <mergeCell ref="C92:G92"/>
    <mergeCell ref="L34:P34"/>
    <mergeCell ref="W34:AE34"/>
    <mergeCell ref="W35:AE35"/>
    <mergeCell ref="L35:P35"/>
    <mergeCell ref="X38:AB38"/>
    <mergeCell ref="D103:H103"/>
    <mergeCell ref="J103:AF103"/>
    <mergeCell ref="E104:I104"/>
    <mergeCell ref="K104:AF104"/>
    <mergeCell ref="D98:H98"/>
    <mergeCell ref="D99:H99"/>
    <mergeCell ref="J99:AF99"/>
    <mergeCell ref="J100:AF100"/>
    <mergeCell ref="D100:H100"/>
    <mergeCell ref="J101:AF101"/>
    <mergeCell ref="D101:H101"/>
    <mergeCell ref="J102:AF102"/>
    <mergeCell ref="D102:H102"/>
    <mergeCell ref="E105:I105"/>
    <mergeCell ref="K105:AF105"/>
    <mergeCell ref="AG94:AM9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J98:AF98"/>
    <mergeCell ref="L85:AO85"/>
    <mergeCell ref="I92:AF92"/>
    <mergeCell ref="J95:AF95"/>
    <mergeCell ref="W36:AE36"/>
    <mergeCell ref="L36:P36"/>
    <mergeCell ref="AK35:AO35"/>
    <mergeCell ref="AK38:AO38"/>
    <mergeCell ref="AN92:AP92"/>
    <mergeCell ref="AN95:AP95"/>
    <mergeCell ref="D95:H95"/>
    <mergeCell ref="D96:H96"/>
    <mergeCell ref="J96:AF96"/>
    <mergeCell ref="J97:AF97"/>
    <mergeCell ref="D97:H97"/>
  </mergeCells>
  <dataValidations count="2">
    <dataValidation type="list" allowBlank="1" showInputMessage="1" showErrorMessage="1" error="Povolené sú hodnoty základná, znížená, nulová." sqref="AU107:AU110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7:AT110" xr:uid="{00000000-0002-0000-0000-000001000000}">
      <formula1>"stavebná časť, technologická časť, investičná časť"</formula1>
    </dataValidation>
  </dataValidations>
  <hyperlinks>
    <hyperlink ref="A95" location="'PS 01 - Úprava zabezpečov...'!C2" display="/" xr:uid="{00000000-0004-0000-0000-000000000000}"/>
    <hyperlink ref="A96" location="'SO 01 - Železničný zvršok'!C2" display="/" xr:uid="{00000000-0004-0000-0000-000001000000}"/>
    <hyperlink ref="A97" location="'SO 02 - Železničný spodok'!C2" display="/" xr:uid="{00000000-0004-0000-0000-000002000000}"/>
    <hyperlink ref="A98" location="'SO 03 - Priechod pre prís...'!C2" display="/" xr:uid="{00000000-0004-0000-0000-000003000000}"/>
    <hyperlink ref="A99" location="'SO 04 - Úprava TV'!C2" display="/" xr:uid="{00000000-0004-0000-0000-000004000000}"/>
    <hyperlink ref="A100" location="'SO 05 - Úprava EOV'!C2" display="/" xr:uid="{00000000-0004-0000-0000-000005000000}"/>
    <hyperlink ref="A101" location="'SO 06 - Úprava VO'!C2" display="/" xr:uid="{00000000-0004-0000-0000-000006000000}"/>
    <hyperlink ref="A102" location="'SO 07 - Ukoľajňovací plán'!C2" display="/" xr:uid="{00000000-0004-0000-0000-000007000000}"/>
    <hyperlink ref="A104" location="'SO 08.1 - Preložky káblov...'!C2" display="/" xr:uid="{00000000-0004-0000-0000-000008000000}"/>
    <hyperlink ref="A105" location="'SO 08.2 - Ochrana oznamov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5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114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ht="12" customHeight="1">
      <c r="B8" s="16"/>
      <c r="D8" s="23" t="s">
        <v>128</v>
      </c>
      <c r="L8" s="16"/>
    </row>
    <row r="9" spans="2:46" s="1" customFormat="1" ht="16.5" customHeight="1">
      <c r="B9" s="30"/>
      <c r="E9" s="239" t="s">
        <v>1935</v>
      </c>
      <c r="F9" s="241"/>
      <c r="G9" s="241"/>
      <c r="H9" s="241"/>
      <c r="L9" s="30"/>
    </row>
    <row r="10" spans="2:46" s="1" customFormat="1" ht="12" customHeight="1">
      <c r="B10" s="30"/>
      <c r="D10" s="23" t="s">
        <v>1936</v>
      </c>
      <c r="L10" s="30"/>
    </row>
    <row r="11" spans="2:46" s="1" customFormat="1" ht="16.5" customHeight="1">
      <c r="B11" s="30"/>
      <c r="E11" s="192" t="s">
        <v>1937</v>
      </c>
      <c r="F11" s="241"/>
      <c r="G11" s="241"/>
      <c r="H11" s="241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3" t="s">
        <v>16</v>
      </c>
      <c r="F13" s="21" t="s">
        <v>1</v>
      </c>
      <c r="I13" s="23" t="s">
        <v>17</v>
      </c>
      <c r="J13" s="21" t="s">
        <v>1</v>
      </c>
      <c r="L13" s="30"/>
    </row>
    <row r="14" spans="2:46" s="1" customFormat="1" ht="12" customHeight="1">
      <c r="B14" s="30"/>
      <c r="D14" s="23" t="s">
        <v>18</v>
      </c>
      <c r="F14" s="21" t="s">
        <v>19</v>
      </c>
      <c r="I14" s="23" t="s">
        <v>20</v>
      </c>
      <c r="J14" s="53">
        <f>'Rekapitulácia stavby'!AN8</f>
        <v>45876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3" t="s">
        <v>21</v>
      </c>
      <c r="I16" s="23" t="s">
        <v>22</v>
      </c>
      <c r="J16" s="21" t="s">
        <v>1</v>
      </c>
      <c r="L16" s="30"/>
    </row>
    <row r="17" spans="2:12" s="1" customFormat="1" ht="18" customHeight="1">
      <c r="B17" s="30"/>
      <c r="E17" s="21" t="s">
        <v>23</v>
      </c>
      <c r="I17" s="23" t="s">
        <v>24</v>
      </c>
      <c r="J17" s="21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3" t="s">
        <v>25</v>
      </c>
      <c r="I19" s="23" t="s">
        <v>22</v>
      </c>
      <c r="J19" s="24" t="str">
        <f>'Rekapitulácia stavby'!AN13</f>
        <v>Vyplň údaj</v>
      </c>
      <c r="L19" s="30"/>
    </row>
    <row r="20" spans="2:12" s="1" customFormat="1" ht="18" customHeight="1">
      <c r="B20" s="30"/>
      <c r="E20" s="242" t="str">
        <f>'Rekapitulácia stavby'!E14</f>
        <v>Vyplň údaj</v>
      </c>
      <c r="F20" s="201"/>
      <c r="G20" s="201"/>
      <c r="H20" s="201"/>
      <c r="I20" s="23" t="s">
        <v>24</v>
      </c>
      <c r="J20" s="24" t="str">
        <f>'Rekapitulácia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3" t="s">
        <v>27</v>
      </c>
      <c r="I22" s="23" t="s">
        <v>22</v>
      </c>
      <c r="J22" s="21" t="s">
        <v>1</v>
      </c>
      <c r="L22" s="30"/>
    </row>
    <row r="23" spans="2:12" s="1" customFormat="1" ht="18" customHeight="1">
      <c r="B23" s="30"/>
      <c r="E23" s="21" t="s">
        <v>28</v>
      </c>
      <c r="I23" s="23" t="s">
        <v>24</v>
      </c>
      <c r="J23" s="21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3" t="s">
        <v>30</v>
      </c>
      <c r="I25" s="23" t="s">
        <v>22</v>
      </c>
      <c r="J25" s="21" t="s">
        <v>1</v>
      </c>
      <c r="L25" s="30"/>
    </row>
    <row r="26" spans="2:12" s="1" customFormat="1" ht="18" customHeight="1">
      <c r="B26" s="30"/>
      <c r="E26" s="21" t="s">
        <v>1597</v>
      </c>
      <c r="I26" s="23" t="s">
        <v>24</v>
      </c>
      <c r="J26" s="21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3" t="s">
        <v>32</v>
      </c>
      <c r="L28" s="30"/>
    </row>
    <row r="29" spans="2:12" s="7" customFormat="1" ht="16.5" customHeight="1">
      <c r="B29" s="106"/>
      <c r="E29" s="206" t="s">
        <v>1</v>
      </c>
      <c r="F29" s="206"/>
      <c r="G29" s="206"/>
      <c r="H29" s="206"/>
      <c r="L29" s="106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45" customHeight="1">
      <c r="B32" s="30"/>
      <c r="D32" s="21" t="s">
        <v>131</v>
      </c>
      <c r="J32" s="29">
        <f>J98</f>
        <v>0</v>
      </c>
      <c r="L32" s="30"/>
    </row>
    <row r="33" spans="2:12" s="1" customFormat="1" ht="14.45" customHeight="1">
      <c r="B33" s="30"/>
      <c r="D33" s="28" t="s">
        <v>123</v>
      </c>
      <c r="J33" s="29">
        <f>J104</f>
        <v>0</v>
      </c>
      <c r="L33" s="30"/>
    </row>
    <row r="34" spans="2:12" s="1" customFormat="1" ht="25.35" customHeight="1">
      <c r="B34" s="30"/>
      <c r="D34" s="107" t="s">
        <v>35</v>
      </c>
      <c r="J34" s="67">
        <f>ROUND(J32 + J33, 2)</f>
        <v>0</v>
      </c>
      <c r="L34" s="30"/>
    </row>
    <row r="35" spans="2:12" s="1" customFormat="1" ht="6.95" customHeight="1">
      <c r="B35" s="30"/>
      <c r="D35" s="54"/>
      <c r="E35" s="54"/>
      <c r="F35" s="54"/>
      <c r="G35" s="54"/>
      <c r="H35" s="54"/>
      <c r="I35" s="54"/>
      <c r="J35" s="54"/>
      <c r="K35" s="54"/>
      <c r="L35" s="30"/>
    </row>
    <row r="36" spans="2:12" s="1" customFormat="1" ht="14.45" customHeight="1">
      <c r="B36" s="30"/>
      <c r="F36" s="33" t="s">
        <v>37</v>
      </c>
      <c r="I36" s="33" t="s">
        <v>36</v>
      </c>
      <c r="J36" s="33" t="s">
        <v>38</v>
      </c>
      <c r="L36" s="30"/>
    </row>
    <row r="37" spans="2:12" s="1" customFormat="1" ht="14.45" customHeight="1">
      <c r="B37" s="30"/>
      <c r="D37" s="56" t="s">
        <v>39</v>
      </c>
      <c r="E37" s="35" t="s">
        <v>40</v>
      </c>
      <c r="F37" s="108">
        <f>ROUND((SUM(BE104:BE111) + SUM(BE133:BE149)),  2)</f>
        <v>0</v>
      </c>
      <c r="G37" s="109"/>
      <c r="H37" s="109"/>
      <c r="I37" s="110">
        <v>0.23</v>
      </c>
      <c r="J37" s="108">
        <f>ROUND(((SUM(BE104:BE111) + SUM(BE133:BE149))*I37),  2)</f>
        <v>0</v>
      </c>
      <c r="L37" s="30"/>
    </row>
    <row r="38" spans="2:12" s="1" customFormat="1" ht="14.45" customHeight="1">
      <c r="B38" s="30"/>
      <c r="E38" s="35" t="s">
        <v>41</v>
      </c>
      <c r="F38" s="108">
        <f>ROUND((SUM(BF104:BF111) + SUM(BF133:BF149)),  2)</f>
        <v>0</v>
      </c>
      <c r="G38" s="109"/>
      <c r="H38" s="109"/>
      <c r="I38" s="110">
        <v>0.23</v>
      </c>
      <c r="J38" s="108">
        <f>ROUND(((SUM(BF104:BF111) + SUM(BF133:BF149))*I38),  2)</f>
        <v>0</v>
      </c>
      <c r="L38" s="30"/>
    </row>
    <row r="39" spans="2:12" s="1" customFormat="1" ht="14.45" hidden="1" customHeight="1">
      <c r="B39" s="30"/>
      <c r="E39" s="23" t="s">
        <v>42</v>
      </c>
      <c r="F39" s="87">
        <f>ROUND((SUM(BG104:BG111) + SUM(BG133:BG149)),  2)</f>
        <v>0</v>
      </c>
      <c r="I39" s="111">
        <v>0.23</v>
      </c>
      <c r="J39" s="87">
        <f>0</f>
        <v>0</v>
      </c>
      <c r="L39" s="30"/>
    </row>
    <row r="40" spans="2:12" s="1" customFormat="1" ht="14.45" hidden="1" customHeight="1">
      <c r="B40" s="30"/>
      <c r="E40" s="23" t="s">
        <v>43</v>
      </c>
      <c r="F40" s="87">
        <f>ROUND((SUM(BH104:BH111) + SUM(BH133:BH149)),  2)</f>
        <v>0</v>
      </c>
      <c r="I40" s="111">
        <v>0.23</v>
      </c>
      <c r="J40" s="87">
        <f>0</f>
        <v>0</v>
      </c>
      <c r="L40" s="30"/>
    </row>
    <row r="41" spans="2:12" s="1" customFormat="1" ht="14.45" hidden="1" customHeight="1">
      <c r="B41" s="30"/>
      <c r="E41" s="35" t="s">
        <v>44</v>
      </c>
      <c r="F41" s="108">
        <f>ROUND((SUM(BI104:BI111) + SUM(BI133:BI149)),  2)</f>
        <v>0</v>
      </c>
      <c r="G41" s="109"/>
      <c r="H41" s="109"/>
      <c r="I41" s="110">
        <v>0</v>
      </c>
      <c r="J41" s="108">
        <f>0</f>
        <v>0</v>
      </c>
      <c r="L41" s="30"/>
    </row>
    <row r="42" spans="2:12" s="1" customFormat="1" ht="6.95" customHeight="1">
      <c r="B42" s="30"/>
      <c r="L42" s="30"/>
    </row>
    <row r="43" spans="2:12" s="1" customFormat="1" ht="25.35" customHeight="1">
      <c r="B43" s="30"/>
      <c r="C43" s="103"/>
      <c r="D43" s="112" t="s">
        <v>45</v>
      </c>
      <c r="E43" s="58"/>
      <c r="F43" s="58"/>
      <c r="G43" s="113" t="s">
        <v>46</v>
      </c>
      <c r="H43" s="114" t="s">
        <v>47</v>
      </c>
      <c r="I43" s="58"/>
      <c r="J43" s="115">
        <f>SUM(J34:J41)</f>
        <v>0</v>
      </c>
      <c r="K43" s="116"/>
      <c r="L43" s="30"/>
    </row>
    <row r="44" spans="2:12" s="1" customFormat="1" ht="14.45" customHeight="1">
      <c r="B44" s="30"/>
      <c r="L44" s="30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12" s="1" customFormat="1" ht="24.95" customHeight="1">
      <c r="B82" s="30"/>
      <c r="C82" s="17" t="s">
        <v>132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3" t="s">
        <v>14</v>
      </c>
      <c r="L84" s="30"/>
    </row>
    <row r="85" spans="2:12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12" ht="12" customHeight="1">
      <c r="B86" s="16"/>
      <c r="C86" s="23" t="s">
        <v>128</v>
      </c>
      <c r="L86" s="16"/>
    </row>
    <row r="87" spans="2:12" s="1" customFormat="1" ht="16.5" customHeight="1">
      <c r="B87" s="30"/>
      <c r="E87" s="239" t="s">
        <v>1935</v>
      </c>
      <c r="F87" s="241"/>
      <c r="G87" s="241"/>
      <c r="H87" s="241"/>
      <c r="L87" s="30"/>
    </row>
    <row r="88" spans="2:12" s="1" customFormat="1" ht="12" customHeight="1">
      <c r="B88" s="30"/>
      <c r="C88" s="23" t="s">
        <v>1936</v>
      </c>
      <c r="L88" s="30"/>
    </row>
    <row r="89" spans="2:12" s="1" customFormat="1" ht="16.5" customHeight="1">
      <c r="B89" s="30"/>
      <c r="E89" s="192" t="str">
        <f>E11</f>
        <v>SO 08.1 - Preložky káblových vedení SEE</v>
      </c>
      <c r="F89" s="241"/>
      <c r="G89" s="241"/>
      <c r="H89" s="241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3" t="s">
        <v>18</v>
      </c>
      <c r="F91" s="21" t="str">
        <f>F14</f>
        <v>Kysak</v>
      </c>
      <c r="I91" s="23" t="s">
        <v>20</v>
      </c>
      <c r="J91" s="53">
        <f>IF(J14="","",J14)</f>
        <v>45876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3" t="s">
        <v>21</v>
      </c>
      <c r="F93" s="21" t="str">
        <f>E17</f>
        <v>Železnice Slovenskej republiky, Bratislava</v>
      </c>
      <c r="I93" s="23" t="s">
        <v>27</v>
      </c>
      <c r="J93" s="26" t="str">
        <f>E23</f>
        <v>SUDOP Košice, a.s.</v>
      </c>
      <c r="L93" s="30"/>
    </row>
    <row r="94" spans="2:12" s="1" customFormat="1" ht="15.2" customHeight="1">
      <c r="B94" s="30"/>
      <c r="C94" s="23" t="s">
        <v>25</v>
      </c>
      <c r="F94" s="21" t="str">
        <f>IF(E20="","",E20)</f>
        <v>Vyplň údaj</v>
      </c>
      <c r="I94" s="23" t="s">
        <v>30</v>
      </c>
      <c r="J94" s="26" t="str">
        <f>E26</f>
        <v xml:space="preserve">Ing. Sedlák 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19" t="s">
        <v>133</v>
      </c>
      <c r="D96" s="103"/>
      <c r="E96" s="103"/>
      <c r="F96" s="103"/>
      <c r="G96" s="103"/>
      <c r="H96" s="103"/>
      <c r="I96" s="103"/>
      <c r="J96" s="120" t="s">
        <v>134</v>
      </c>
      <c r="K96" s="103"/>
      <c r="L96" s="30"/>
    </row>
    <row r="97" spans="2:65" s="1" customFormat="1" ht="10.35" customHeight="1">
      <c r="B97" s="30"/>
      <c r="L97" s="30"/>
    </row>
    <row r="98" spans="2:65" s="1" customFormat="1" ht="22.9" customHeight="1">
      <c r="B98" s="30"/>
      <c r="C98" s="121" t="s">
        <v>135</v>
      </c>
      <c r="J98" s="67">
        <f>J133</f>
        <v>0</v>
      </c>
      <c r="L98" s="30"/>
      <c r="AU98" s="13" t="s">
        <v>136</v>
      </c>
    </row>
    <row r="99" spans="2:65" s="8" customFormat="1" ht="24.95" customHeight="1">
      <c r="B99" s="122"/>
      <c r="D99" s="123" t="s">
        <v>645</v>
      </c>
      <c r="E99" s="124"/>
      <c r="F99" s="124"/>
      <c r="G99" s="124"/>
      <c r="H99" s="124"/>
      <c r="I99" s="124"/>
      <c r="J99" s="125">
        <f>J134</f>
        <v>0</v>
      </c>
      <c r="L99" s="122"/>
    </row>
    <row r="100" spans="2:65" s="9" customFormat="1" ht="19.899999999999999" customHeight="1">
      <c r="B100" s="126"/>
      <c r="D100" s="127" t="s">
        <v>1598</v>
      </c>
      <c r="E100" s="128"/>
      <c r="F100" s="128"/>
      <c r="G100" s="128"/>
      <c r="H100" s="128"/>
      <c r="I100" s="128"/>
      <c r="J100" s="129">
        <f>J135</f>
        <v>0</v>
      </c>
      <c r="L100" s="126"/>
    </row>
    <row r="101" spans="2:65" s="8" customFormat="1" ht="24.95" customHeight="1">
      <c r="B101" s="122"/>
      <c r="D101" s="123" t="s">
        <v>1602</v>
      </c>
      <c r="E101" s="124"/>
      <c r="F101" s="124"/>
      <c r="G101" s="124"/>
      <c r="H101" s="124"/>
      <c r="I101" s="124"/>
      <c r="J101" s="125">
        <f>J148</f>
        <v>0</v>
      </c>
      <c r="L101" s="122"/>
    </row>
    <row r="102" spans="2:65" s="1" customFormat="1" ht="21.75" customHeight="1">
      <c r="B102" s="30"/>
      <c r="L102" s="30"/>
    </row>
    <row r="103" spans="2:65" s="1" customFormat="1" ht="6.95" customHeight="1">
      <c r="B103" s="30"/>
      <c r="L103" s="30"/>
    </row>
    <row r="104" spans="2:65" s="1" customFormat="1" ht="29.25" customHeight="1">
      <c r="B104" s="30"/>
      <c r="C104" s="121" t="s">
        <v>143</v>
      </c>
      <c r="J104" s="130">
        <f>ROUND(J105 + J106 + J107 + J108 + J109 + J110,2)</f>
        <v>0</v>
      </c>
      <c r="L104" s="30"/>
      <c r="N104" s="131" t="s">
        <v>39</v>
      </c>
    </row>
    <row r="105" spans="2:65" s="1" customFormat="1" ht="18" customHeight="1">
      <c r="B105" s="30"/>
      <c r="D105" s="236" t="s">
        <v>144</v>
      </c>
      <c r="E105" s="237"/>
      <c r="F105" s="237"/>
      <c r="J105" s="96">
        <v>0</v>
      </c>
      <c r="L105" s="132"/>
      <c r="M105" s="133"/>
      <c r="N105" s="134" t="s">
        <v>41</v>
      </c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3"/>
      <c r="AH105" s="133"/>
      <c r="AI105" s="133"/>
      <c r="AJ105" s="133"/>
      <c r="AK105" s="133"/>
      <c r="AL105" s="133"/>
      <c r="AM105" s="133"/>
      <c r="AN105" s="133"/>
      <c r="AO105" s="133"/>
      <c r="AP105" s="133"/>
      <c r="AQ105" s="133"/>
      <c r="AR105" s="133"/>
      <c r="AS105" s="133"/>
      <c r="AT105" s="133"/>
      <c r="AU105" s="133"/>
      <c r="AV105" s="133"/>
      <c r="AW105" s="133"/>
      <c r="AX105" s="133"/>
      <c r="AY105" s="135" t="s">
        <v>145</v>
      </c>
      <c r="AZ105" s="133"/>
      <c r="BA105" s="133"/>
      <c r="BB105" s="133"/>
      <c r="BC105" s="133"/>
      <c r="BD105" s="133"/>
      <c r="BE105" s="136">
        <f t="shared" ref="BE105:BE110" si="0">IF(N105="základná",J105,0)</f>
        <v>0</v>
      </c>
      <c r="BF105" s="136">
        <f t="shared" ref="BF105:BF110" si="1">IF(N105="znížená",J105,0)</f>
        <v>0</v>
      </c>
      <c r="BG105" s="136">
        <f t="shared" ref="BG105:BG110" si="2">IF(N105="zákl. prenesená",J105,0)</f>
        <v>0</v>
      </c>
      <c r="BH105" s="136">
        <f t="shared" ref="BH105:BH110" si="3">IF(N105="zníž. prenesená",J105,0)</f>
        <v>0</v>
      </c>
      <c r="BI105" s="136">
        <f t="shared" ref="BI105:BI110" si="4">IF(N105="nulová",J105,0)</f>
        <v>0</v>
      </c>
      <c r="BJ105" s="135" t="s">
        <v>113</v>
      </c>
      <c r="BK105" s="133"/>
      <c r="BL105" s="133"/>
      <c r="BM105" s="133"/>
    </row>
    <row r="106" spans="2:65" s="1" customFormat="1" ht="18" customHeight="1">
      <c r="B106" s="30"/>
      <c r="D106" s="236" t="s">
        <v>121</v>
      </c>
      <c r="E106" s="237"/>
      <c r="F106" s="237"/>
      <c r="J106" s="96">
        <v>0</v>
      </c>
      <c r="L106" s="132"/>
      <c r="M106" s="133"/>
      <c r="N106" s="134" t="s">
        <v>41</v>
      </c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3"/>
      <c r="AL106" s="133"/>
      <c r="AM106" s="133"/>
      <c r="AN106" s="133"/>
      <c r="AO106" s="133"/>
      <c r="AP106" s="133"/>
      <c r="AQ106" s="133"/>
      <c r="AR106" s="133"/>
      <c r="AS106" s="133"/>
      <c r="AT106" s="133"/>
      <c r="AU106" s="133"/>
      <c r="AV106" s="133"/>
      <c r="AW106" s="133"/>
      <c r="AX106" s="133"/>
      <c r="AY106" s="135" t="s">
        <v>145</v>
      </c>
      <c r="AZ106" s="133"/>
      <c r="BA106" s="133"/>
      <c r="BB106" s="133"/>
      <c r="BC106" s="133"/>
      <c r="BD106" s="133"/>
      <c r="BE106" s="136">
        <f t="shared" si="0"/>
        <v>0</v>
      </c>
      <c r="BF106" s="136">
        <f t="shared" si="1"/>
        <v>0</v>
      </c>
      <c r="BG106" s="136">
        <f t="shared" si="2"/>
        <v>0</v>
      </c>
      <c r="BH106" s="136">
        <f t="shared" si="3"/>
        <v>0</v>
      </c>
      <c r="BI106" s="136">
        <f t="shared" si="4"/>
        <v>0</v>
      </c>
      <c r="BJ106" s="135" t="s">
        <v>113</v>
      </c>
      <c r="BK106" s="133"/>
      <c r="BL106" s="133"/>
      <c r="BM106" s="133"/>
    </row>
    <row r="107" spans="2:65" s="1" customFormat="1" ht="18" customHeight="1">
      <c r="B107" s="30"/>
      <c r="D107" s="236" t="s">
        <v>146</v>
      </c>
      <c r="E107" s="237"/>
      <c r="F107" s="237"/>
      <c r="J107" s="96">
        <v>0</v>
      </c>
      <c r="L107" s="132"/>
      <c r="M107" s="133"/>
      <c r="N107" s="134" t="s">
        <v>41</v>
      </c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  <c r="AL107" s="133"/>
      <c r="AM107" s="133"/>
      <c r="AN107" s="133"/>
      <c r="AO107" s="133"/>
      <c r="AP107" s="133"/>
      <c r="AQ107" s="133"/>
      <c r="AR107" s="133"/>
      <c r="AS107" s="133"/>
      <c r="AT107" s="133"/>
      <c r="AU107" s="133"/>
      <c r="AV107" s="133"/>
      <c r="AW107" s="133"/>
      <c r="AX107" s="133"/>
      <c r="AY107" s="135" t="s">
        <v>145</v>
      </c>
      <c r="AZ107" s="133"/>
      <c r="BA107" s="133"/>
      <c r="BB107" s="133"/>
      <c r="BC107" s="133"/>
      <c r="BD107" s="133"/>
      <c r="BE107" s="136">
        <f t="shared" si="0"/>
        <v>0</v>
      </c>
      <c r="BF107" s="136">
        <f t="shared" si="1"/>
        <v>0</v>
      </c>
      <c r="BG107" s="136">
        <f t="shared" si="2"/>
        <v>0</v>
      </c>
      <c r="BH107" s="136">
        <f t="shared" si="3"/>
        <v>0</v>
      </c>
      <c r="BI107" s="136">
        <f t="shared" si="4"/>
        <v>0</v>
      </c>
      <c r="BJ107" s="135" t="s">
        <v>113</v>
      </c>
      <c r="BK107" s="133"/>
      <c r="BL107" s="133"/>
      <c r="BM107" s="133"/>
    </row>
    <row r="108" spans="2:65" s="1" customFormat="1" ht="18" customHeight="1">
      <c r="B108" s="30"/>
      <c r="D108" s="236" t="s">
        <v>147</v>
      </c>
      <c r="E108" s="237"/>
      <c r="F108" s="237"/>
      <c r="J108" s="96">
        <v>0</v>
      </c>
      <c r="L108" s="132"/>
      <c r="M108" s="133"/>
      <c r="N108" s="134" t="s">
        <v>41</v>
      </c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5" t="s">
        <v>145</v>
      </c>
      <c r="AZ108" s="133"/>
      <c r="BA108" s="133"/>
      <c r="BB108" s="133"/>
      <c r="BC108" s="133"/>
      <c r="BD108" s="133"/>
      <c r="BE108" s="136">
        <f t="shared" si="0"/>
        <v>0</v>
      </c>
      <c r="BF108" s="136">
        <f t="shared" si="1"/>
        <v>0</v>
      </c>
      <c r="BG108" s="136">
        <f t="shared" si="2"/>
        <v>0</v>
      </c>
      <c r="BH108" s="136">
        <f t="shared" si="3"/>
        <v>0</v>
      </c>
      <c r="BI108" s="136">
        <f t="shared" si="4"/>
        <v>0</v>
      </c>
      <c r="BJ108" s="135" t="s">
        <v>113</v>
      </c>
      <c r="BK108" s="133"/>
      <c r="BL108" s="133"/>
      <c r="BM108" s="133"/>
    </row>
    <row r="109" spans="2:65" s="1" customFormat="1" ht="18" customHeight="1">
      <c r="B109" s="30"/>
      <c r="D109" s="236" t="s">
        <v>148</v>
      </c>
      <c r="E109" s="237"/>
      <c r="F109" s="237"/>
      <c r="J109" s="96">
        <v>0</v>
      </c>
      <c r="L109" s="132"/>
      <c r="M109" s="133"/>
      <c r="N109" s="134" t="s">
        <v>41</v>
      </c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5" t="s">
        <v>145</v>
      </c>
      <c r="AZ109" s="133"/>
      <c r="BA109" s="133"/>
      <c r="BB109" s="133"/>
      <c r="BC109" s="133"/>
      <c r="BD109" s="133"/>
      <c r="BE109" s="136">
        <f t="shared" si="0"/>
        <v>0</v>
      </c>
      <c r="BF109" s="136">
        <f t="shared" si="1"/>
        <v>0</v>
      </c>
      <c r="BG109" s="136">
        <f t="shared" si="2"/>
        <v>0</v>
      </c>
      <c r="BH109" s="136">
        <f t="shared" si="3"/>
        <v>0</v>
      </c>
      <c r="BI109" s="136">
        <f t="shared" si="4"/>
        <v>0</v>
      </c>
      <c r="BJ109" s="135" t="s">
        <v>113</v>
      </c>
      <c r="BK109" s="133"/>
      <c r="BL109" s="133"/>
      <c r="BM109" s="133"/>
    </row>
    <row r="110" spans="2:65" s="1" customFormat="1" ht="18" customHeight="1">
      <c r="B110" s="30"/>
      <c r="D110" s="95" t="s">
        <v>149</v>
      </c>
      <c r="J110" s="96">
        <f>ROUND(J32*T110,2)</f>
        <v>0</v>
      </c>
      <c r="L110" s="132"/>
      <c r="M110" s="133"/>
      <c r="N110" s="134" t="s">
        <v>41</v>
      </c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33"/>
      <c r="AK110" s="133"/>
      <c r="AL110" s="133"/>
      <c r="AM110" s="133"/>
      <c r="AN110" s="133"/>
      <c r="AO110" s="133"/>
      <c r="AP110" s="133"/>
      <c r="AQ110" s="133"/>
      <c r="AR110" s="133"/>
      <c r="AS110" s="133"/>
      <c r="AT110" s="133"/>
      <c r="AU110" s="133"/>
      <c r="AV110" s="133"/>
      <c r="AW110" s="133"/>
      <c r="AX110" s="133"/>
      <c r="AY110" s="135" t="s">
        <v>150</v>
      </c>
      <c r="AZ110" s="133"/>
      <c r="BA110" s="133"/>
      <c r="BB110" s="133"/>
      <c r="BC110" s="133"/>
      <c r="BD110" s="133"/>
      <c r="BE110" s="136">
        <f t="shared" si="0"/>
        <v>0</v>
      </c>
      <c r="BF110" s="136">
        <f t="shared" si="1"/>
        <v>0</v>
      </c>
      <c r="BG110" s="136">
        <f t="shared" si="2"/>
        <v>0</v>
      </c>
      <c r="BH110" s="136">
        <f t="shared" si="3"/>
        <v>0</v>
      </c>
      <c r="BI110" s="136">
        <f t="shared" si="4"/>
        <v>0</v>
      </c>
      <c r="BJ110" s="135" t="s">
        <v>113</v>
      </c>
      <c r="BK110" s="133"/>
      <c r="BL110" s="133"/>
      <c r="BM110" s="133"/>
    </row>
    <row r="111" spans="2:65" s="1" customFormat="1">
      <c r="B111" s="30"/>
      <c r="L111" s="30"/>
    </row>
    <row r="112" spans="2:65" s="1" customFormat="1" ht="29.25" customHeight="1">
      <c r="B112" s="30"/>
      <c r="C112" s="102" t="s">
        <v>126</v>
      </c>
      <c r="D112" s="103"/>
      <c r="E112" s="103"/>
      <c r="F112" s="103"/>
      <c r="G112" s="103"/>
      <c r="H112" s="103"/>
      <c r="I112" s="103"/>
      <c r="J112" s="104">
        <f>ROUND(J98+J104,2)</f>
        <v>0</v>
      </c>
      <c r="K112" s="103"/>
      <c r="L112" s="30"/>
    </row>
    <row r="113" spans="2:12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0"/>
    </row>
    <row r="117" spans="2:12" s="1" customFormat="1" ht="6.95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30"/>
    </row>
    <row r="118" spans="2:12" s="1" customFormat="1" ht="24.95" customHeight="1">
      <c r="B118" s="30"/>
      <c r="C118" s="17" t="s">
        <v>151</v>
      </c>
      <c r="L118" s="30"/>
    </row>
    <row r="119" spans="2:12" s="1" customFormat="1" ht="6.95" customHeight="1">
      <c r="B119" s="30"/>
      <c r="L119" s="30"/>
    </row>
    <row r="120" spans="2:12" s="1" customFormat="1" ht="12" customHeight="1">
      <c r="B120" s="30"/>
      <c r="C120" s="23" t="s">
        <v>14</v>
      </c>
      <c r="L120" s="30"/>
    </row>
    <row r="121" spans="2:12" s="1" customFormat="1" ht="16.5" customHeight="1">
      <c r="B121" s="30"/>
      <c r="E121" s="239" t="str">
        <f>E7</f>
        <v>ŽST Kysak, obnova výhybiek č.23,25ab,27,29,30ab,31,32,33,34</v>
      </c>
      <c r="F121" s="240"/>
      <c r="G121" s="240"/>
      <c r="H121" s="240"/>
      <c r="L121" s="30"/>
    </row>
    <row r="122" spans="2:12" ht="12" customHeight="1">
      <c r="B122" s="16"/>
      <c r="C122" s="23" t="s">
        <v>128</v>
      </c>
      <c r="L122" s="16"/>
    </row>
    <row r="123" spans="2:12" s="1" customFormat="1" ht="16.5" customHeight="1">
      <c r="B123" s="30"/>
      <c r="E123" s="239" t="s">
        <v>1935</v>
      </c>
      <c r="F123" s="241"/>
      <c r="G123" s="241"/>
      <c r="H123" s="241"/>
      <c r="L123" s="30"/>
    </row>
    <row r="124" spans="2:12" s="1" customFormat="1" ht="12" customHeight="1">
      <c r="B124" s="30"/>
      <c r="C124" s="23" t="s">
        <v>1936</v>
      </c>
      <c r="L124" s="30"/>
    </row>
    <row r="125" spans="2:12" s="1" customFormat="1" ht="16.5" customHeight="1">
      <c r="B125" s="30"/>
      <c r="E125" s="192" t="str">
        <f>E11</f>
        <v>SO 08.1 - Preložky káblových vedení SEE</v>
      </c>
      <c r="F125" s="241"/>
      <c r="G125" s="241"/>
      <c r="H125" s="241"/>
      <c r="L125" s="30"/>
    </row>
    <row r="126" spans="2:12" s="1" customFormat="1" ht="6.95" customHeight="1">
      <c r="B126" s="30"/>
      <c r="L126" s="30"/>
    </row>
    <row r="127" spans="2:12" s="1" customFormat="1" ht="12" customHeight="1">
      <c r="B127" s="30"/>
      <c r="C127" s="23" t="s">
        <v>18</v>
      </c>
      <c r="F127" s="21" t="str">
        <f>F14</f>
        <v>Kysak</v>
      </c>
      <c r="I127" s="23" t="s">
        <v>20</v>
      </c>
      <c r="J127" s="53">
        <f>IF(J14="","",J14)</f>
        <v>45876</v>
      </c>
      <c r="L127" s="30"/>
    </row>
    <row r="128" spans="2:12" s="1" customFormat="1" ht="6.95" customHeight="1">
      <c r="B128" s="30"/>
      <c r="L128" s="30"/>
    </row>
    <row r="129" spans="2:65" s="1" customFormat="1" ht="15.2" customHeight="1">
      <c r="B129" s="30"/>
      <c r="C129" s="23" t="s">
        <v>21</v>
      </c>
      <c r="F129" s="21" t="str">
        <f>E17</f>
        <v>Železnice Slovenskej republiky, Bratislava</v>
      </c>
      <c r="I129" s="23" t="s">
        <v>27</v>
      </c>
      <c r="J129" s="26" t="str">
        <f>E23</f>
        <v>SUDOP Košice, a.s.</v>
      </c>
      <c r="L129" s="30"/>
    </row>
    <row r="130" spans="2:65" s="1" customFormat="1" ht="15.2" customHeight="1">
      <c r="B130" s="30"/>
      <c r="C130" s="23" t="s">
        <v>25</v>
      </c>
      <c r="F130" s="21" t="str">
        <f>IF(E20="","",E20)</f>
        <v>Vyplň údaj</v>
      </c>
      <c r="I130" s="23" t="s">
        <v>30</v>
      </c>
      <c r="J130" s="26" t="str">
        <f>E26</f>
        <v xml:space="preserve">Ing. Sedlák </v>
      </c>
      <c r="L130" s="30"/>
    </row>
    <row r="131" spans="2:65" s="1" customFormat="1" ht="10.35" customHeight="1">
      <c r="B131" s="30"/>
      <c r="L131" s="30"/>
    </row>
    <row r="132" spans="2:65" s="10" customFormat="1" ht="29.25" customHeight="1">
      <c r="B132" s="137"/>
      <c r="C132" s="138" t="s">
        <v>152</v>
      </c>
      <c r="D132" s="139" t="s">
        <v>60</v>
      </c>
      <c r="E132" s="139" t="s">
        <v>56</v>
      </c>
      <c r="F132" s="139" t="s">
        <v>57</v>
      </c>
      <c r="G132" s="139" t="s">
        <v>153</v>
      </c>
      <c r="H132" s="139" t="s">
        <v>154</v>
      </c>
      <c r="I132" s="139" t="s">
        <v>155</v>
      </c>
      <c r="J132" s="140" t="s">
        <v>134</v>
      </c>
      <c r="K132" s="141" t="s">
        <v>156</v>
      </c>
      <c r="L132" s="137"/>
      <c r="M132" s="60" t="s">
        <v>1</v>
      </c>
      <c r="N132" s="61" t="s">
        <v>39</v>
      </c>
      <c r="O132" s="61" t="s">
        <v>157</v>
      </c>
      <c r="P132" s="61" t="s">
        <v>158</v>
      </c>
      <c r="Q132" s="61" t="s">
        <v>159</v>
      </c>
      <c r="R132" s="61" t="s">
        <v>160</v>
      </c>
      <c r="S132" s="61" t="s">
        <v>161</v>
      </c>
      <c r="T132" s="62" t="s">
        <v>162</v>
      </c>
    </row>
    <row r="133" spans="2:65" s="1" customFormat="1" ht="22.9" customHeight="1">
      <c r="B133" s="30"/>
      <c r="C133" s="65" t="s">
        <v>131</v>
      </c>
      <c r="J133" s="142">
        <f>BK133</f>
        <v>0</v>
      </c>
      <c r="L133" s="30"/>
      <c r="M133" s="63"/>
      <c r="N133" s="54"/>
      <c r="O133" s="54"/>
      <c r="P133" s="143">
        <f>P134+P148</f>
        <v>0</v>
      </c>
      <c r="Q133" s="54"/>
      <c r="R133" s="143">
        <f>R134+R148</f>
        <v>8.8049999999999989E-2</v>
      </c>
      <c r="S133" s="54"/>
      <c r="T133" s="144">
        <f>T134+T148</f>
        <v>0</v>
      </c>
      <c r="AT133" s="13" t="s">
        <v>74</v>
      </c>
      <c r="AU133" s="13" t="s">
        <v>136</v>
      </c>
      <c r="BK133" s="145">
        <f>BK134+BK148</f>
        <v>0</v>
      </c>
    </row>
    <row r="134" spans="2:65" s="11" customFormat="1" ht="25.9" customHeight="1">
      <c r="B134" s="146"/>
      <c r="D134" s="147" t="s">
        <v>74</v>
      </c>
      <c r="E134" s="148" t="s">
        <v>164</v>
      </c>
      <c r="F134" s="148" t="s">
        <v>851</v>
      </c>
      <c r="I134" s="149"/>
      <c r="J134" s="150">
        <f>BK134</f>
        <v>0</v>
      </c>
      <c r="L134" s="146"/>
      <c r="M134" s="151"/>
      <c r="P134" s="152">
        <f>P135</f>
        <v>0</v>
      </c>
      <c r="R134" s="152">
        <f>R135</f>
        <v>8.8049999999999989E-2</v>
      </c>
      <c r="T134" s="153">
        <f>T135</f>
        <v>0</v>
      </c>
      <c r="AR134" s="147" t="s">
        <v>165</v>
      </c>
      <c r="AT134" s="154" t="s">
        <v>74</v>
      </c>
      <c r="AU134" s="154" t="s">
        <v>75</v>
      </c>
      <c r="AY134" s="147" t="s">
        <v>166</v>
      </c>
      <c r="BK134" s="155">
        <f>BK135</f>
        <v>0</v>
      </c>
    </row>
    <row r="135" spans="2:65" s="11" customFormat="1" ht="22.9" customHeight="1">
      <c r="B135" s="146"/>
      <c r="D135" s="147" t="s">
        <v>74</v>
      </c>
      <c r="E135" s="156" t="s">
        <v>1603</v>
      </c>
      <c r="F135" s="156" t="s">
        <v>1604</v>
      </c>
      <c r="I135" s="149"/>
      <c r="J135" s="157">
        <f>BK135</f>
        <v>0</v>
      </c>
      <c r="L135" s="146"/>
      <c r="M135" s="151"/>
      <c r="P135" s="152">
        <f>SUM(P136:P147)</f>
        <v>0</v>
      </c>
      <c r="R135" s="152">
        <f>SUM(R136:R147)</f>
        <v>8.8049999999999989E-2</v>
      </c>
      <c r="T135" s="153">
        <f>SUM(T136:T147)</f>
        <v>0</v>
      </c>
      <c r="AR135" s="147" t="s">
        <v>165</v>
      </c>
      <c r="AT135" s="154" t="s">
        <v>74</v>
      </c>
      <c r="AU135" s="154" t="s">
        <v>83</v>
      </c>
      <c r="AY135" s="147" t="s">
        <v>166</v>
      </c>
      <c r="BK135" s="155">
        <f>SUM(BK136:BK147)</f>
        <v>0</v>
      </c>
    </row>
    <row r="136" spans="2:65" s="1" customFormat="1" ht="24.2" customHeight="1">
      <c r="B136" s="30"/>
      <c r="C136" s="172" t="s">
        <v>83</v>
      </c>
      <c r="D136" s="172" t="s">
        <v>350</v>
      </c>
      <c r="E136" s="173" t="s">
        <v>1938</v>
      </c>
      <c r="F136" s="174" t="s">
        <v>1939</v>
      </c>
      <c r="G136" s="175" t="s">
        <v>293</v>
      </c>
      <c r="H136" s="176">
        <v>30</v>
      </c>
      <c r="I136" s="177"/>
      <c r="J136" s="178">
        <f t="shared" ref="J136:J147" si="5">ROUND(I136*H136,2)</f>
        <v>0</v>
      </c>
      <c r="K136" s="179"/>
      <c r="L136" s="30"/>
      <c r="M136" s="180" t="s">
        <v>1</v>
      </c>
      <c r="N136" s="131" t="s">
        <v>41</v>
      </c>
      <c r="P136" s="169">
        <f t="shared" ref="P136:P147" si="6">O136*H136</f>
        <v>0</v>
      </c>
      <c r="Q136" s="169">
        <v>0</v>
      </c>
      <c r="R136" s="169">
        <f t="shared" ref="R136:R147" si="7">Q136*H136</f>
        <v>0</v>
      </c>
      <c r="S136" s="169">
        <v>0</v>
      </c>
      <c r="T136" s="170">
        <f t="shared" ref="T136:T147" si="8">S136*H136</f>
        <v>0</v>
      </c>
      <c r="AR136" s="171" t="s">
        <v>422</v>
      </c>
      <c r="AT136" s="171" t="s">
        <v>350</v>
      </c>
      <c r="AU136" s="171" t="s">
        <v>113</v>
      </c>
      <c r="AY136" s="13" t="s">
        <v>166</v>
      </c>
      <c r="BE136" s="99">
        <f t="shared" ref="BE136:BE147" si="9">IF(N136="základná",J136,0)</f>
        <v>0</v>
      </c>
      <c r="BF136" s="99">
        <f t="shared" ref="BF136:BF147" si="10">IF(N136="znížená",J136,0)</f>
        <v>0</v>
      </c>
      <c r="BG136" s="99">
        <f t="shared" ref="BG136:BG147" si="11">IF(N136="zákl. prenesená",J136,0)</f>
        <v>0</v>
      </c>
      <c r="BH136" s="99">
        <f t="shared" ref="BH136:BH147" si="12">IF(N136="zníž. prenesená",J136,0)</f>
        <v>0</v>
      </c>
      <c r="BI136" s="99">
        <f t="shared" ref="BI136:BI147" si="13">IF(N136="nulová",J136,0)</f>
        <v>0</v>
      </c>
      <c r="BJ136" s="13" t="s">
        <v>113</v>
      </c>
      <c r="BK136" s="99">
        <f t="shared" ref="BK136:BK147" si="14">ROUND(I136*H136,2)</f>
        <v>0</v>
      </c>
      <c r="BL136" s="13" t="s">
        <v>422</v>
      </c>
      <c r="BM136" s="171" t="s">
        <v>1940</v>
      </c>
    </row>
    <row r="137" spans="2:65" s="1" customFormat="1" ht="24.2" customHeight="1">
      <c r="B137" s="30"/>
      <c r="C137" s="158" t="s">
        <v>113</v>
      </c>
      <c r="D137" s="158" t="s">
        <v>164</v>
      </c>
      <c r="E137" s="159" t="s">
        <v>1941</v>
      </c>
      <c r="F137" s="160" t="s">
        <v>1942</v>
      </c>
      <c r="G137" s="161" t="s">
        <v>170</v>
      </c>
      <c r="H137" s="162">
        <v>5</v>
      </c>
      <c r="I137" s="163"/>
      <c r="J137" s="164">
        <f t="shared" si="5"/>
        <v>0</v>
      </c>
      <c r="K137" s="165"/>
      <c r="L137" s="166"/>
      <c r="M137" s="167" t="s">
        <v>1</v>
      </c>
      <c r="N137" s="168" t="s">
        <v>41</v>
      </c>
      <c r="P137" s="169">
        <f t="shared" si="6"/>
        <v>0</v>
      </c>
      <c r="Q137" s="169">
        <v>3.3E-4</v>
      </c>
      <c r="R137" s="169">
        <f t="shared" si="7"/>
        <v>1.65E-3</v>
      </c>
      <c r="S137" s="169">
        <v>0</v>
      </c>
      <c r="T137" s="170">
        <f t="shared" si="8"/>
        <v>0</v>
      </c>
      <c r="AR137" s="171" t="s">
        <v>1110</v>
      </c>
      <c r="AT137" s="171" t="s">
        <v>164</v>
      </c>
      <c r="AU137" s="171" t="s">
        <v>113</v>
      </c>
      <c r="AY137" s="13" t="s">
        <v>166</v>
      </c>
      <c r="BE137" s="99">
        <f t="shared" si="9"/>
        <v>0</v>
      </c>
      <c r="BF137" s="99">
        <f t="shared" si="10"/>
        <v>0</v>
      </c>
      <c r="BG137" s="99">
        <f t="shared" si="11"/>
        <v>0</v>
      </c>
      <c r="BH137" s="99">
        <f t="shared" si="12"/>
        <v>0</v>
      </c>
      <c r="BI137" s="99">
        <f t="shared" si="13"/>
        <v>0</v>
      </c>
      <c r="BJ137" s="13" t="s">
        <v>113</v>
      </c>
      <c r="BK137" s="99">
        <f t="shared" si="14"/>
        <v>0</v>
      </c>
      <c r="BL137" s="13" t="s">
        <v>1110</v>
      </c>
      <c r="BM137" s="171" t="s">
        <v>1943</v>
      </c>
    </row>
    <row r="138" spans="2:65" s="1" customFormat="1" ht="24.2" customHeight="1">
      <c r="B138" s="30"/>
      <c r="C138" s="158" t="s">
        <v>165</v>
      </c>
      <c r="D138" s="158" t="s">
        <v>164</v>
      </c>
      <c r="E138" s="159" t="s">
        <v>1944</v>
      </c>
      <c r="F138" s="160" t="s">
        <v>1945</v>
      </c>
      <c r="G138" s="161" t="s">
        <v>170</v>
      </c>
      <c r="H138" s="162">
        <v>2</v>
      </c>
      <c r="I138" s="163"/>
      <c r="J138" s="164">
        <f t="shared" si="5"/>
        <v>0</v>
      </c>
      <c r="K138" s="165"/>
      <c r="L138" s="166"/>
      <c r="M138" s="167" t="s">
        <v>1</v>
      </c>
      <c r="N138" s="168" t="s">
        <v>41</v>
      </c>
      <c r="P138" s="169">
        <f t="shared" si="6"/>
        <v>0</v>
      </c>
      <c r="Q138" s="169">
        <v>0</v>
      </c>
      <c r="R138" s="169">
        <f t="shared" si="7"/>
        <v>0</v>
      </c>
      <c r="S138" s="169">
        <v>0</v>
      </c>
      <c r="T138" s="170">
        <f t="shared" si="8"/>
        <v>0</v>
      </c>
      <c r="AR138" s="171" t="s">
        <v>1110</v>
      </c>
      <c r="AT138" s="171" t="s">
        <v>164</v>
      </c>
      <c r="AU138" s="171" t="s">
        <v>113</v>
      </c>
      <c r="AY138" s="13" t="s">
        <v>166</v>
      </c>
      <c r="BE138" s="99">
        <f t="shared" si="9"/>
        <v>0</v>
      </c>
      <c r="BF138" s="99">
        <f t="shared" si="10"/>
        <v>0</v>
      </c>
      <c r="BG138" s="99">
        <f t="shared" si="11"/>
        <v>0</v>
      </c>
      <c r="BH138" s="99">
        <f t="shared" si="12"/>
        <v>0</v>
      </c>
      <c r="BI138" s="99">
        <f t="shared" si="13"/>
        <v>0</v>
      </c>
      <c r="BJ138" s="13" t="s">
        <v>113</v>
      </c>
      <c r="BK138" s="99">
        <f t="shared" si="14"/>
        <v>0</v>
      </c>
      <c r="BL138" s="13" t="s">
        <v>1110</v>
      </c>
      <c r="BM138" s="171" t="s">
        <v>1946</v>
      </c>
    </row>
    <row r="139" spans="2:65" s="1" customFormat="1" ht="33" customHeight="1">
      <c r="B139" s="30"/>
      <c r="C139" s="158" t="s">
        <v>178</v>
      </c>
      <c r="D139" s="158" t="s">
        <v>164</v>
      </c>
      <c r="E139" s="159" t="s">
        <v>1947</v>
      </c>
      <c r="F139" s="160" t="s">
        <v>1948</v>
      </c>
      <c r="G139" s="161" t="s">
        <v>293</v>
      </c>
      <c r="H139" s="162">
        <v>30</v>
      </c>
      <c r="I139" s="163"/>
      <c r="J139" s="164">
        <f t="shared" si="5"/>
        <v>0</v>
      </c>
      <c r="K139" s="165"/>
      <c r="L139" s="166"/>
      <c r="M139" s="167" t="s">
        <v>1</v>
      </c>
      <c r="N139" s="168" t="s">
        <v>41</v>
      </c>
      <c r="P139" s="169">
        <f t="shared" si="6"/>
        <v>0</v>
      </c>
      <c r="Q139" s="169">
        <v>7.2000000000000005E-4</v>
      </c>
      <c r="R139" s="169">
        <f t="shared" si="7"/>
        <v>2.1600000000000001E-2</v>
      </c>
      <c r="S139" s="169">
        <v>0</v>
      </c>
      <c r="T139" s="170">
        <f t="shared" si="8"/>
        <v>0</v>
      </c>
      <c r="AR139" s="171" t="s">
        <v>1110</v>
      </c>
      <c r="AT139" s="171" t="s">
        <v>164</v>
      </c>
      <c r="AU139" s="171" t="s">
        <v>113</v>
      </c>
      <c r="AY139" s="13" t="s">
        <v>166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3" t="s">
        <v>113</v>
      </c>
      <c r="BK139" s="99">
        <f t="shared" si="14"/>
        <v>0</v>
      </c>
      <c r="BL139" s="13" t="s">
        <v>1110</v>
      </c>
      <c r="BM139" s="171" t="s">
        <v>1949</v>
      </c>
    </row>
    <row r="140" spans="2:65" s="1" customFormat="1" ht="33" customHeight="1">
      <c r="B140" s="30"/>
      <c r="C140" s="172" t="s">
        <v>182</v>
      </c>
      <c r="D140" s="172" t="s">
        <v>350</v>
      </c>
      <c r="E140" s="173" t="s">
        <v>1950</v>
      </c>
      <c r="F140" s="174" t="s">
        <v>1951</v>
      </c>
      <c r="G140" s="175" t="s">
        <v>170</v>
      </c>
      <c r="H140" s="176">
        <v>4</v>
      </c>
      <c r="I140" s="177"/>
      <c r="J140" s="178">
        <f t="shared" si="5"/>
        <v>0</v>
      </c>
      <c r="K140" s="179"/>
      <c r="L140" s="30"/>
      <c r="M140" s="180" t="s">
        <v>1</v>
      </c>
      <c r="N140" s="131" t="s">
        <v>41</v>
      </c>
      <c r="P140" s="169">
        <f t="shared" si="6"/>
        <v>0</v>
      </c>
      <c r="Q140" s="169">
        <v>0</v>
      </c>
      <c r="R140" s="169">
        <f t="shared" si="7"/>
        <v>0</v>
      </c>
      <c r="S140" s="169">
        <v>0</v>
      </c>
      <c r="T140" s="170">
        <f t="shared" si="8"/>
        <v>0</v>
      </c>
      <c r="AR140" s="171" t="s">
        <v>422</v>
      </c>
      <c r="AT140" s="171" t="s">
        <v>350</v>
      </c>
      <c r="AU140" s="171" t="s">
        <v>113</v>
      </c>
      <c r="AY140" s="13" t="s">
        <v>166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3" t="s">
        <v>113</v>
      </c>
      <c r="BK140" s="99">
        <f t="shared" si="14"/>
        <v>0</v>
      </c>
      <c r="BL140" s="13" t="s">
        <v>422</v>
      </c>
      <c r="BM140" s="171" t="s">
        <v>1952</v>
      </c>
    </row>
    <row r="141" spans="2:65" s="1" customFormat="1" ht="21.75" customHeight="1">
      <c r="B141" s="30"/>
      <c r="C141" s="158" t="s">
        <v>186</v>
      </c>
      <c r="D141" s="158" t="s">
        <v>164</v>
      </c>
      <c r="E141" s="159" t="s">
        <v>1953</v>
      </c>
      <c r="F141" s="160" t="s">
        <v>1954</v>
      </c>
      <c r="G141" s="161" t="s">
        <v>170</v>
      </c>
      <c r="H141" s="162">
        <v>4</v>
      </c>
      <c r="I141" s="163"/>
      <c r="J141" s="164">
        <f t="shared" si="5"/>
        <v>0</v>
      </c>
      <c r="K141" s="165"/>
      <c r="L141" s="166"/>
      <c r="M141" s="167" t="s">
        <v>1</v>
      </c>
      <c r="N141" s="168" t="s">
        <v>41</v>
      </c>
      <c r="P141" s="169">
        <f t="shared" si="6"/>
        <v>0</v>
      </c>
      <c r="Q141" s="169">
        <v>1E-3</v>
      </c>
      <c r="R141" s="169">
        <f t="shared" si="7"/>
        <v>4.0000000000000001E-3</v>
      </c>
      <c r="S141" s="169">
        <v>0</v>
      </c>
      <c r="T141" s="170">
        <f t="shared" si="8"/>
        <v>0</v>
      </c>
      <c r="AR141" s="171" t="s">
        <v>1110</v>
      </c>
      <c r="AT141" s="171" t="s">
        <v>164</v>
      </c>
      <c r="AU141" s="171" t="s">
        <v>113</v>
      </c>
      <c r="AY141" s="13" t="s">
        <v>166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3" t="s">
        <v>113</v>
      </c>
      <c r="BK141" s="99">
        <f t="shared" si="14"/>
        <v>0</v>
      </c>
      <c r="BL141" s="13" t="s">
        <v>1110</v>
      </c>
      <c r="BM141" s="171" t="s">
        <v>1955</v>
      </c>
    </row>
    <row r="142" spans="2:65" s="1" customFormat="1" ht="33" customHeight="1">
      <c r="B142" s="30"/>
      <c r="C142" s="172" t="s">
        <v>190</v>
      </c>
      <c r="D142" s="172" t="s">
        <v>350</v>
      </c>
      <c r="E142" s="173" t="s">
        <v>1956</v>
      </c>
      <c r="F142" s="174" t="s">
        <v>1957</v>
      </c>
      <c r="G142" s="175" t="s">
        <v>170</v>
      </c>
      <c r="H142" s="176">
        <v>2</v>
      </c>
      <c r="I142" s="177"/>
      <c r="J142" s="178">
        <f t="shared" si="5"/>
        <v>0</v>
      </c>
      <c r="K142" s="179"/>
      <c r="L142" s="30"/>
      <c r="M142" s="180" t="s">
        <v>1</v>
      </c>
      <c r="N142" s="131" t="s">
        <v>41</v>
      </c>
      <c r="P142" s="169">
        <f t="shared" si="6"/>
        <v>0</v>
      </c>
      <c r="Q142" s="169">
        <v>0</v>
      </c>
      <c r="R142" s="169">
        <f t="shared" si="7"/>
        <v>0</v>
      </c>
      <c r="S142" s="169">
        <v>0</v>
      </c>
      <c r="T142" s="170">
        <f t="shared" si="8"/>
        <v>0</v>
      </c>
      <c r="AR142" s="171" t="s">
        <v>422</v>
      </c>
      <c r="AT142" s="171" t="s">
        <v>350</v>
      </c>
      <c r="AU142" s="171" t="s">
        <v>113</v>
      </c>
      <c r="AY142" s="13" t="s">
        <v>166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3" t="s">
        <v>113</v>
      </c>
      <c r="BK142" s="99">
        <f t="shared" si="14"/>
        <v>0</v>
      </c>
      <c r="BL142" s="13" t="s">
        <v>422</v>
      </c>
      <c r="BM142" s="171" t="s">
        <v>1958</v>
      </c>
    </row>
    <row r="143" spans="2:65" s="1" customFormat="1" ht="21.75" customHeight="1">
      <c r="B143" s="30"/>
      <c r="C143" s="158" t="s">
        <v>194</v>
      </c>
      <c r="D143" s="158" t="s">
        <v>164</v>
      </c>
      <c r="E143" s="159" t="s">
        <v>1959</v>
      </c>
      <c r="F143" s="160" t="s">
        <v>1960</v>
      </c>
      <c r="G143" s="161" t="s">
        <v>170</v>
      </c>
      <c r="H143" s="162">
        <v>2</v>
      </c>
      <c r="I143" s="163"/>
      <c r="J143" s="164">
        <f t="shared" si="5"/>
        <v>0</v>
      </c>
      <c r="K143" s="165"/>
      <c r="L143" s="166"/>
      <c r="M143" s="167" t="s">
        <v>1</v>
      </c>
      <c r="N143" s="168" t="s">
        <v>41</v>
      </c>
      <c r="P143" s="169">
        <f t="shared" si="6"/>
        <v>0</v>
      </c>
      <c r="Q143" s="169">
        <v>1E-3</v>
      </c>
      <c r="R143" s="169">
        <f t="shared" si="7"/>
        <v>2E-3</v>
      </c>
      <c r="S143" s="169">
        <v>0</v>
      </c>
      <c r="T143" s="170">
        <f t="shared" si="8"/>
        <v>0</v>
      </c>
      <c r="AR143" s="171" t="s">
        <v>1110</v>
      </c>
      <c r="AT143" s="171" t="s">
        <v>164</v>
      </c>
      <c r="AU143" s="171" t="s">
        <v>113</v>
      </c>
      <c r="AY143" s="13" t="s">
        <v>166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3" t="s">
        <v>113</v>
      </c>
      <c r="BK143" s="99">
        <f t="shared" si="14"/>
        <v>0</v>
      </c>
      <c r="BL143" s="13" t="s">
        <v>1110</v>
      </c>
      <c r="BM143" s="171" t="s">
        <v>1961</v>
      </c>
    </row>
    <row r="144" spans="2:65" s="1" customFormat="1" ht="21.75" customHeight="1">
      <c r="B144" s="30"/>
      <c r="C144" s="172" t="s">
        <v>198</v>
      </c>
      <c r="D144" s="172" t="s">
        <v>350</v>
      </c>
      <c r="E144" s="173" t="s">
        <v>1962</v>
      </c>
      <c r="F144" s="174" t="s">
        <v>1963</v>
      </c>
      <c r="G144" s="175" t="s">
        <v>293</v>
      </c>
      <c r="H144" s="176">
        <v>35</v>
      </c>
      <c r="I144" s="177"/>
      <c r="J144" s="178">
        <f t="shared" si="5"/>
        <v>0</v>
      </c>
      <c r="K144" s="179"/>
      <c r="L144" s="30"/>
      <c r="M144" s="180" t="s">
        <v>1</v>
      </c>
      <c r="N144" s="131" t="s">
        <v>41</v>
      </c>
      <c r="P144" s="169">
        <f t="shared" si="6"/>
        <v>0</v>
      </c>
      <c r="Q144" s="169">
        <v>0</v>
      </c>
      <c r="R144" s="169">
        <f t="shared" si="7"/>
        <v>0</v>
      </c>
      <c r="S144" s="169">
        <v>0</v>
      </c>
      <c r="T144" s="170">
        <f t="shared" si="8"/>
        <v>0</v>
      </c>
      <c r="AR144" s="171" t="s">
        <v>422</v>
      </c>
      <c r="AT144" s="171" t="s">
        <v>350</v>
      </c>
      <c r="AU144" s="171" t="s">
        <v>113</v>
      </c>
      <c r="AY144" s="13" t="s">
        <v>166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3" t="s">
        <v>113</v>
      </c>
      <c r="BK144" s="99">
        <f t="shared" si="14"/>
        <v>0</v>
      </c>
      <c r="BL144" s="13" t="s">
        <v>422</v>
      </c>
      <c r="BM144" s="171" t="s">
        <v>1964</v>
      </c>
    </row>
    <row r="145" spans="2:65" s="1" customFormat="1" ht="16.5" customHeight="1">
      <c r="B145" s="30"/>
      <c r="C145" s="158" t="s">
        <v>202</v>
      </c>
      <c r="D145" s="158" t="s">
        <v>164</v>
      </c>
      <c r="E145" s="159" t="s">
        <v>1965</v>
      </c>
      <c r="F145" s="160" t="s">
        <v>1966</v>
      </c>
      <c r="G145" s="161" t="s">
        <v>293</v>
      </c>
      <c r="H145" s="162">
        <v>35</v>
      </c>
      <c r="I145" s="163"/>
      <c r="J145" s="164">
        <f t="shared" si="5"/>
        <v>0</v>
      </c>
      <c r="K145" s="165"/>
      <c r="L145" s="166"/>
      <c r="M145" s="167" t="s">
        <v>1</v>
      </c>
      <c r="N145" s="168" t="s">
        <v>41</v>
      </c>
      <c r="P145" s="169">
        <f t="shared" si="6"/>
        <v>0</v>
      </c>
      <c r="Q145" s="169">
        <v>8.9999999999999998E-4</v>
      </c>
      <c r="R145" s="169">
        <f t="shared" si="7"/>
        <v>3.15E-2</v>
      </c>
      <c r="S145" s="169">
        <v>0</v>
      </c>
      <c r="T145" s="170">
        <f t="shared" si="8"/>
        <v>0</v>
      </c>
      <c r="AR145" s="171" t="s">
        <v>1110</v>
      </c>
      <c r="AT145" s="171" t="s">
        <v>164</v>
      </c>
      <c r="AU145" s="171" t="s">
        <v>113</v>
      </c>
      <c r="AY145" s="13" t="s">
        <v>166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3" t="s">
        <v>113</v>
      </c>
      <c r="BK145" s="99">
        <f t="shared" si="14"/>
        <v>0</v>
      </c>
      <c r="BL145" s="13" t="s">
        <v>1110</v>
      </c>
      <c r="BM145" s="171" t="s">
        <v>1967</v>
      </c>
    </row>
    <row r="146" spans="2:65" s="1" customFormat="1" ht="21.75" customHeight="1">
      <c r="B146" s="30"/>
      <c r="C146" s="172" t="s">
        <v>206</v>
      </c>
      <c r="D146" s="172" t="s">
        <v>350</v>
      </c>
      <c r="E146" s="173" t="s">
        <v>1968</v>
      </c>
      <c r="F146" s="174" t="s">
        <v>1969</v>
      </c>
      <c r="G146" s="175" t="s">
        <v>293</v>
      </c>
      <c r="H146" s="176">
        <v>70</v>
      </c>
      <c r="I146" s="177"/>
      <c r="J146" s="178">
        <f t="shared" si="5"/>
        <v>0</v>
      </c>
      <c r="K146" s="179"/>
      <c r="L146" s="30"/>
      <c r="M146" s="180" t="s">
        <v>1</v>
      </c>
      <c r="N146" s="131" t="s">
        <v>41</v>
      </c>
      <c r="P146" s="169">
        <f t="shared" si="6"/>
        <v>0</v>
      </c>
      <c r="Q146" s="169">
        <v>0</v>
      </c>
      <c r="R146" s="169">
        <f t="shared" si="7"/>
        <v>0</v>
      </c>
      <c r="S146" s="169">
        <v>0</v>
      </c>
      <c r="T146" s="170">
        <f t="shared" si="8"/>
        <v>0</v>
      </c>
      <c r="AR146" s="171" t="s">
        <v>422</v>
      </c>
      <c r="AT146" s="171" t="s">
        <v>350</v>
      </c>
      <c r="AU146" s="171" t="s">
        <v>113</v>
      </c>
      <c r="AY146" s="13" t="s">
        <v>166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3" t="s">
        <v>113</v>
      </c>
      <c r="BK146" s="99">
        <f t="shared" si="14"/>
        <v>0</v>
      </c>
      <c r="BL146" s="13" t="s">
        <v>422</v>
      </c>
      <c r="BM146" s="171" t="s">
        <v>1970</v>
      </c>
    </row>
    <row r="147" spans="2:65" s="1" customFormat="1" ht="16.5" customHeight="1">
      <c r="B147" s="30"/>
      <c r="C147" s="158" t="s">
        <v>210</v>
      </c>
      <c r="D147" s="158" t="s">
        <v>164</v>
      </c>
      <c r="E147" s="159" t="s">
        <v>1971</v>
      </c>
      <c r="F147" s="160" t="s">
        <v>1972</v>
      </c>
      <c r="G147" s="161" t="s">
        <v>293</v>
      </c>
      <c r="H147" s="162">
        <v>70</v>
      </c>
      <c r="I147" s="163"/>
      <c r="J147" s="164">
        <f t="shared" si="5"/>
        <v>0</v>
      </c>
      <c r="K147" s="165"/>
      <c r="L147" s="166"/>
      <c r="M147" s="167" t="s">
        <v>1</v>
      </c>
      <c r="N147" s="168" t="s">
        <v>41</v>
      </c>
      <c r="P147" s="169">
        <f t="shared" si="6"/>
        <v>0</v>
      </c>
      <c r="Q147" s="169">
        <v>3.8999999999999999E-4</v>
      </c>
      <c r="R147" s="169">
        <f t="shared" si="7"/>
        <v>2.7299999999999998E-2</v>
      </c>
      <c r="S147" s="169">
        <v>0</v>
      </c>
      <c r="T147" s="170">
        <f t="shared" si="8"/>
        <v>0</v>
      </c>
      <c r="AR147" s="171" t="s">
        <v>1110</v>
      </c>
      <c r="AT147" s="171" t="s">
        <v>164</v>
      </c>
      <c r="AU147" s="171" t="s">
        <v>113</v>
      </c>
      <c r="AY147" s="13" t="s">
        <v>166</v>
      </c>
      <c r="BE147" s="99">
        <f t="shared" si="9"/>
        <v>0</v>
      </c>
      <c r="BF147" s="99">
        <f t="shared" si="10"/>
        <v>0</v>
      </c>
      <c r="BG147" s="99">
        <f t="shared" si="11"/>
        <v>0</v>
      </c>
      <c r="BH147" s="99">
        <f t="shared" si="12"/>
        <v>0</v>
      </c>
      <c r="BI147" s="99">
        <f t="shared" si="13"/>
        <v>0</v>
      </c>
      <c r="BJ147" s="13" t="s">
        <v>113</v>
      </c>
      <c r="BK147" s="99">
        <f t="shared" si="14"/>
        <v>0</v>
      </c>
      <c r="BL147" s="13" t="s">
        <v>1110</v>
      </c>
      <c r="BM147" s="171" t="s">
        <v>1973</v>
      </c>
    </row>
    <row r="148" spans="2:65" s="11" customFormat="1" ht="25.9" customHeight="1">
      <c r="B148" s="146"/>
      <c r="D148" s="147" t="s">
        <v>74</v>
      </c>
      <c r="E148" s="148" t="s">
        <v>1694</v>
      </c>
      <c r="F148" s="148" t="s">
        <v>1695</v>
      </c>
      <c r="I148" s="149"/>
      <c r="J148" s="150">
        <f>BK148</f>
        <v>0</v>
      </c>
      <c r="L148" s="146"/>
      <c r="M148" s="151"/>
      <c r="P148" s="152">
        <f>P149</f>
        <v>0</v>
      </c>
      <c r="R148" s="152">
        <f>R149</f>
        <v>0</v>
      </c>
      <c r="T148" s="153">
        <f>T149</f>
        <v>0</v>
      </c>
      <c r="AR148" s="147" t="s">
        <v>178</v>
      </c>
      <c r="AT148" s="154" t="s">
        <v>74</v>
      </c>
      <c r="AU148" s="154" t="s">
        <v>75</v>
      </c>
      <c r="AY148" s="147" t="s">
        <v>166</v>
      </c>
      <c r="BK148" s="155">
        <f>BK149</f>
        <v>0</v>
      </c>
    </row>
    <row r="149" spans="2:65" s="1" customFormat="1" ht="24.2" customHeight="1">
      <c r="B149" s="30"/>
      <c r="C149" s="172" t="s">
        <v>214</v>
      </c>
      <c r="D149" s="172" t="s">
        <v>350</v>
      </c>
      <c r="E149" s="173" t="s">
        <v>1696</v>
      </c>
      <c r="F149" s="174" t="s">
        <v>1697</v>
      </c>
      <c r="G149" s="175" t="s">
        <v>1698</v>
      </c>
      <c r="H149" s="176">
        <v>1</v>
      </c>
      <c r="I149" s="177"/>
      <c r="J149" s="178">
        <f>ROUND(I149*H149,2)</f>
        <v>0</v>
      </c>
      <c r="K149" s="179"/>
      <c r="L149" s="30"/>
      <c r="M149" s="181" t="s">
        <v>1</v>
      </c>
      <c r="N149" s="182" t="s">
        <v>41</v>
      </c>
      <c r="O149" s="183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AR149" s="171" t="s">
        <v>422</v>
      </c>
      <c r="AT149" s="171" t="s">
        <v>350</v>
      </c>
      <c r="AU149" s="171" t="s">
        <v>83</v>
      </c>
      <c r="AY149" s="13" t="s">
        <v>166</v>
      </c>
      <c r="BE149" s="99">
        <f>IF(N149="základná",J149,0)</f>
        <v>0</v>
      </c>
      <c r="BF149" s="99">
        <f>IF(N149="znížená",J149,0)</f>
        <v>0</v>
      </c>
      <c r="BG149" s="99">
        <f>IF(N149="zákl. prenesená",J149,0)</f>
        <v>0</v>
      </c>
      <c r="BH149" s="99">
        <f>IF(N149="zníž. prenesená",J149,0)</f>
        <v>0</v>
      </c>
      <c r="BI149" s="99">
        <f>IF(N149="nulová",J149,0)</f>
        <v>0</v>
      </c>
      <c r="BJ149" s="13" t="s">
        <v>113</v>
      </c>
      <c r="BK149" s="99">
        <f>ROUND(I149*H149,2)</f>
        <v>0</v>
      </c>
      <c r="BL149" s="13" t="s">
        <v>422</v>
      </c>
      <c r="BM149" s="171" t="s">
        <v>1974</v>
      </c>
    </row>
    <row r="150" spans="2:65" s="1" customFormat="1" ht="6.95" customHeight="1">
      <c r="B150" s="45"/>
      <c r="C150" s="46"/>
      <c r="D150" s="46"/>
      <c r="E150" s="46"/>
      <c r="F150" s="46"/>
      <c r="G150" s="46"/>
      <c r="H150" s="46"/>
      <c r="I150" s="46"/>
      <c r="J150" s="46"/>
      <c r="K150" s="46"/>
      <c r="L150" s="30"/>
    </row>
  </sheetData>
  <sheetProtection algorithmName="SHA-512" hashValue="OzqxgfotuUlsdbyBlAFQyInTbhp/VRPTDru6+R0g34eS9BmxH7rjaBdn8MWC9wMJQl7oANX9F/KzpavwkKSXJQ==" saltValue="omSu4Rf4BX0m7D/qRG/mCiAdxkyptNaKs8G7iyKxoiBPwr2e+OZS9MlG2OavN0RNRIW7VvdeWutcUxgnoHqw5w==" spinCount="100000" sheet="1" objects="1" scenarios="1" formatColumns="0" formatRows="0" autoFilter="0"/>
  <autoFilter ref="C132:K149" xr:uid="{00000000-0009-0000-0000-000009000000}"/>
  <mergeCells count="17">
    <mergeCell ref="E20:H20"/>
    <mergeCell ref="E29:H29"/>
    <mergeCell ref="E125:H125"/>
    <mergeCell ref="L2:V2"/>
    <mergeCell ref="D107:F107"/>
    <mergeCell ref="D108:F108"/>
    <mergeCell ref="D109:F109"/>
    <mergeCell ref="E121:H121"/>
    <mergeCell ref="E123:H123"/>
    <mergeCell ref="E85:H85"/>
    <mergeCell ref="E87:H87"/>
    <mergeCell ref="E89:H89"/>
    <mergeCell ref="D105:F105"/>
    <mergeCell ref="D106:F106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9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117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ht="12" customHeight="1">
      <c r="B8" s="16"/>
      <c r="D8" s="23" t="s">
        <v>128</v>
      </c>
      <c r="L8" s="16"/>
    </row>
    <row r="9" spans="2:46" s="1" customFormat="1" ht="16.5" customHeight="1">
      <c r="B9" s="30"/>
      <c r="E9" s="239" t="s">
        <v>1935</v>
      </c>
      <c r="F9" s="241"/>
      <c r="G9" s="241"/>
      <c r="H9" s="241"/>
      <c r="L9" s="30"/>
    </row>
    <row r="10" spans="2:46" s="1" customFormat="1" ht="12" customHeight="1">
      <c r="B10" s="30"/>
      <c r="D10" s="23" t="s">
        <v>1936</v>
      </c>
      <c r="L10" s="30"/>
    </row>
    <row r="11" spans="2:46" s="1" customFormat="1" ht="16.5" customHeight="1">
      <c r="B11" s="30"/>
      <c r="E11" s="192" t="s">
        <v>1975</v>
      </c>
      <c r="F11" s="241"/>
      <c r="G11" s="241"/>
      <c r="H11" s="241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3" t="s">
        <v>16</v>
      </c>
      <c r="F13" s="21" t="s">
        <v>1</v>
      </c>
      <c r="I13" s="23" t="s">
        <v>17</v>
      </c>
      <c r="J13" s="21" t="s">
        <v>1</v>
      </c>
      <c r="L13" s="30"/>
    </row>
    <row r="14" spans="2:46" s="1" customFormat="1" ht="12" customHeight="1">
      <c r="B14" s="30"/>
      <c r="D14" s="23" t="s">
        <v>18</v>
      </c>
      <c r="F14" s="21" t="s">
        <v>19</v>
      </c>
      <c r="I14" s="23" t="s">
        <v>20</v>
      </c>
      <c r="J14" s="53">
        <f>'Rekapitulácia stavby'!AN8</f>
        <v>45876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3" t="s">
        <v>21</v>
      </c>
      <c r="I16" s="23" t="s">
        <v>22</v>
      </c>
      <c r="J16" s="21" t="s">
        <v>1</v>
      </c>
      <c r="L16" s="30"/>
    </row>
    <row r="17" spans="2:12" s="1" customFormat="1" ht="18" customHeight="1">
      <c r="B17" s="30"/>
      <c r="E17" s="21" t="s">
        <v>23</v>
      </c>
      <c r="I17" s="23" t="s">
        <v>24</v>
      </c>
      <c r="J17" s="21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3" t="s">
        <v>25</v>
      </c>
      <c r="I19" s="23" t="s">
        <v>22</v>
      </c>
      <c r="J19" s="24" t="str">
        <f>'Rekapitulácia stavby'!AN13</f>
        <v>Vyplň údaj</v>
      </c>
      <c r="L19" s="30"/>
    </row>
    <row r="20" spans="2:12" s="1" customFormat="1" ht="18" customHeight="1">
      <c r="B20" s="30"/>
      <c r="E20" s="242" t="str">
        <f>'Rekapitulácia stavby'!E14</f>
        <v>Vyplň údaj</v>
      </c>
      <c r="F20" s="201"/>
      <c r="G20" s="201"/>
      <c r="H20" s="201"/>
      <c r="I20" s="23" t="s">
        <v>24</v>
      </c>
      <c r="J20" s="24" t="str">
        <f>'Rekapitulácia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3" t="s">
        <v>27</v>
      </c>
      <c r="I22" s="23" t="s">
        <v>22</v>
      </c>
      <c r="J22" s="21" t="s">
        <v>1</v>
      </c>
      <c r="L22" s="30"/>
    </row>
    <row r="23" spans="2:12" s="1" customFormat="1" ht="18" customHeight="1">
      <c r="B23" s="30"/>
      <c r="E23" s="21" t="s">
        <v>28</v>
      </c>
      <c r="I23" s="23" t="s">
        <v>24</v>
      </c>
      <c r="J23" s="21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3" t="s">
        <v>30</v>
      </c>
      <c r="I25" s="23" t="s">
        <v>22</v>
      </c>
      <c r="J25" s="21" t="s">
        <v>1</v>
      </c>
      <c r="L25" s="30"/>
    </row>
    <row r="26" spans="2:12" s="1" customFormat="1" ht="18" customHeight="1">
      <c r="B26" s="30"/>
      <c r="E26" s="21" t="s">
        <v>1976</v>
      </c>
      <c r="I26" s="23" t="s">
        <v>24</v>
      </c>
      <c r="J26" s="21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3" t="s">
        <v>32</v>
      </c>
      <c r="L28" s="30"/>
    </row>
    <row r="29" spans="2:12" s="7" customFormat="1" ht="16.5" customHeight="1">
      <c r="B29" s="106"/>
      <c r="E29" s="206" t="s">
        <v>1</v>
      </c>
      <c r="F29" s="206"/>
      <c r="G29" s="206"/>
      <c r="H29" s="206"/>
      <c r="L29" s="106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45" customHeight="1">
      <c r="B32" s="30"/>
      <c r="D32" s="21" t="s">
        <v>131</v>
      </c>
      <c r="J32" s="29">
        <f>J98</f>
        <v>0</v>
      </c>
      <c r="L32" s="30"/>
    </row>
    <row r="33" spans="2:12" s="1" customFormat="1" ht="14.45" customHeight="1">
      <c r="B33" s="30"/>
      <c r="D33" s="28" t="s">
        <v>123</v>
      </c>
      <c r="J33" s="29">
        <f>J111</f>
        <v>0</v>
      </c>
      <c r="L33" s="30"/>
    </row>
    <row r="34" spans="2:12" s="1" customFormat="1" ht="25.35" customHeight="1">
      <c r="B34" s="30"/>
      <c r="D34" s="107" t="s">
        <v>35</v>
      </c>
      <c r="J34" s="67">
        <f>ROUND(J32 + J33, 2)</f>
        <v>0</v>
      </c>
      <c r="L34" s="30"/>
    </row>
    <row r="35" spans="2:12" s="1" customFormat="1" ht="6.95" customHeight="1">
      <c r="B35" s="30"/>
      <c r="D35" s="54"/>
      <c r="E35" s="54"/>
      <c r="F35" s="54"/>
      <c r="G35" s="54"/>
      <c r="H35" s="54"/>
      <c r="I35" s="54"/>
      <c r="J35" s="54"/>
      <c r="K35" s="54"/>
      <c r="L35" s="30"/>
    </row>
    <row r="36" spans="2:12" s="1" customFormat="1" ht="14.45" customHeight="1">
      <c r="B36" s="30"/>
      <c r="F36" s="33" t="s">
        <v>37</v>
      </c>
      <c r="I36" s="33" t="s">
        <v>36</v>
      </c>
      <c r="J36" s="33" t="s">
        <v>38</v>
      </c>
      <c r="L36" s="30"/>
    </row>
    <row r="37" spans="2:12" s="1" customFormat="1" ht="14.45" customHeight="1">
      <c r="B37" s="30"/>
      <c r="D37" s="56" t="s">
        <v>39</v>
      </c>
      <c r="E37" s="35" t="s">
        <v>40</v>
      </c>
      <c r="F37" s="108">
        <f>ROUND((SUM(BE111:BE118) + SUM(BE140:BE196)),  2)</f>
        <v>0</v>
      </c>
      <c r="G37" s="109"/>
      <c r="H37" s="109"/>
      <c r="I37" s="110">
        <v>0.23</v>
      </c>
      <c r="J37" s="108">
        <f>ROUND(((SUM(BE111:BE118) + SUM(BE140:BE196))*I37),  2)</f>
        <v>0</v>
      </c>
      <c r="L37" s="30"/>
    </row>
    <row r="38" spans="2:12" s="1" customFormat="1" ht="14.45" customHeight="1">
      <c r="B38" s="30"/>
      <c r="E38" s="35" t="s">
        <v>41</v>
      </c>
      <c r="F38" s="108">
        <f>ROUND((SUM(BF111:BF118) + SUM(BF140:BF196)),  2)</f>
        <v>0</v>
      </c>
      <c r="G38" s="109"/>
      <c r="H38" s="109"/>
      <c r="I38" s="110">
        <v>0.23</v>
      </c>
      <c r="J38" s="108">
        <f>ROUND(((SUM(BF111:BF118) + SUM(BF140:BF196))*I38),  2)</f>
        <v>0</v>
      </c>
      <c r="L38" s="30"/>
    </row>
    <row r="39" spans="2:12" s="1" customFormat="1" ht="14.45" hidden="1" customHeight="1">
      <c r="B39" s="30"/>
      <c r="E39" s="23" t="s">
        <v>42</v>
      </c>
      <c r="F39" s="87">
        <f>ROUND((SUM(BG111:BG118) + SUM(BG140:BG196)),  2)</f>
        <v>0</v>
      </c>
      <c r="I39" s="111">
        <v>0.23</v>
      </c>
      <c r="J39" s="87">
        <f>0</f>
        <v>0</v>
      </c>
      <c r="L39" s="30"/>
    </row>
    <row r="40" spans="2:12" s="1" customFormat="1" ht="14.45" hidden="1" customHeight="1">
      <c r="B40" s="30"/>
      <c r="E40" s="23" t="s">
        <v>43</v>
      </c>
      <c r="F40" s="87">
        <f>ROUND((SUM(BH111:BH118) + SUM(BH140:BH196)),  2)</f>
        <v>0</v>
      </c>
      <c r="I40" s="111">
        <v>0.23</v>
      </c>
      <c r="J40" s="87">
        <f>0</f>
        <v>0</v>
      </c>
      <c r="L40" s="30"/>
    </row>
    <row r="41" spans="2:12" s="1" customFormat="1" ht="14.45" hidden="1" customHeight="1">
      <c r="B41" s="30"/>
      <c r="E41" s="35" t="s">
        <v>44</v>
      </c>
      <c r="F41" s="108">
        <f>ROUND((SUM(BI111:BI118) + SUM(BI140:BI196)),  2)</f>
        <v>0</v>
      </c>
      <c r="G41" s="109"/>
      <c r="H41" s="109"/>
      <c r="I41" s="110">
        <v>0</v>
      </c>
      <c r="J41" s="108">
        <f>0</f>
        <v>0</v>
      </c>
      <c r="L41" s="30"/>
    </row>
    <row r="42" spans="2:12" s="1" customFormat="1" ht="6.95" customHeight="1">
      <c r="B42" s="30"/>
      <c r="L42" s="30"/>
    </row>
    <row r="43" spans="2:12" s="1" customFormat="1" ht="25.35" customHeight="1">
      <c r="B43" s="30"/>
      <c r="C43" s="103"/>
      <c r="D43" s="112" t="s">
        <v>45</v>
      </c>
      <c r="E43" s="58"/>
      <c r="F43" s="58"/>
      <c r="G43" s="113" t="s">
        <v>46</v>
      </c>
      <c r="H43" s="114" t="s">
        <v>47</v>
      </c>
      <c r="I43" s="58"/>
      <c r="J43" s="115">
        <f>SUM(J34:J41)</f>
        <v>0</v>
      </c>
      <c r="K43" s="116"/>
      <c r="L43" s="30"/>
    </row>
    <row r="44" spans="2:12" s="1" customFormat="1" ht="14.45" customHeight="1">
      <c r="B44" s="30"/>
      <c r="L44" s="30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12" s="1" customFormat="1" ht="24.95" customHeight="1">
      <c r="B82" s="30"/>
      <c r="C82" s="17" t="s">
        <v>132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3" t="s">
        <v>14</v>
      </c>
      <c r="L84" s="30"/>
    </row>
    <row r="85" spans="2:12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12" ht="12" customHeight="1">
      <c r="B86" s="16"/>
      <c r="C86" s="23" t="s">
        <v>128</v>
      </c>
      <c r="L86" s="16"/>
    </row>
    <row r="87" spans="2:12" s="1" customFormat="1" ht="16.5" customHeight="1">
      <c r="B87" s="30"/>
      <c r="E87" s="239" t="s">
        <v>1935</v>
      </c>
      <c r="F87" s="241"/>
      <c r="G87" s="241"/>
      <c r="H87" s="241"/>
      <c r="L87" s="30"/>
    </row>
    <row r="88" spans="2:12" s="1" customFormat="1" ht="12" customHeight="1">
      <c r="B88" s="30"/>
      <c r="C88" s="23" t="s">
        <v>1936</v>
      </c>
      <c r="L88" s="30"/>
    </row>
    <row r="89" spans="2:12" s="1" customFormat="1" ht="16.5" customHeight="1">
      <c r="B89" s="30"/>
      <c r="E89" s="192" t="str">
        <f>E11</f>
        <v>SO 08.2 - Ochrana oznamovacích káblov ŽSR</v>
      </c>
      <c r="F89" s="241"/>
      <c r="G89" s="241"/>
      <c r="H89" s="241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3" t="s">
        <v>18</v>
      </c>
      <c r="F91" s="21" t="str">
        <f>F14</f>
        <v>Kysak</v>
      </c>
      <c r="I91" s="23" t="s">
        <v>20</v>
      </c>
      <c r="J91" s="53">
        <f>IF(J14="","",J14)</f>
        <v>45876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3" t="s">
        <v>21</v>
      </c>
      <c r="F93" s="21" t="str">
        <f>E17</f>
        <v>Železnice Slovenskej republiky, Bratislava</v>
      </c>
      <c r="I93" s="23" t="s">
        <v>27</v>
      </c>
      <c r="J93" s="26" t="str">
        <f>E23</f>
        <v>SUDOP Košice, a.s.</v>
      </c>
      <c r="L93" s="30"/>
    </row>
    <row r="94" spans="2:12" s="1" customFormat="1" ht="15.2" customHeight="1">
      <c r="B94" s="30"/>
      <c r="C94" s="23" t="s">
        <v>25</v>
      </c>
      <c r="F94" s="21" t="str">
        <f>IF(E20="","",E20)</f>
        <v>Vyplň údaj</v>
      </c>
      <c r="I94" s="23" t="s">
        <v>30</v>
      </c>
      <c r="J94" s="26" t="str">
        <f>E26</f>
        <v>Ing. Čabala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19" t="s">
        <v>133</v>
      </c>
      <c r="D96" s="103"/>
      <c r="E96" s="103"/>
      <c r="F96" s="103"/>
      <c r="G96" s="103"/>
      <c r="H96" s="103"/>
      <c r="I96" s="103"/>
      <c r="J96" s="120" t="s">
        <v>134</v>
      </c>
      <c r="K96" s="103"/>
      <c r="L96" s="30"/>
    </row>
    <row r="97" spans="2:65" s="1" customFormat="1" ht="10.35" customHeight="1">
      <c r="B97" s="30"/>
      <c r="L97" s="30"/>
    </row>
    <row r="98" spans="2:65" s="1" customFormat="1" ht="22.9" customHeight="1">
      <c r="B98" s="30"/>
      <c r="C98" s="121" t="s">
        <v>135</v>
      </c>
      <c r="J98" s="67">
        <f>J140</f>
        <v>0</v>
      </c>
      <c r="L98" s="30"/>
      <c r="AU98" s="13" t="s">
        <v>136</v>
      </c>
    </row>
    <row r="99" spans="2:65" s="8" customFormat="1" ht="24.95" customHeight="1">
      <c r="B99" s="122"/>
      <c r="D99" s="123" t="s">
        <v>639</v>
      </c>
      <c r="E99" s="124"/>
      <c r="F99" s="124"/>
      <c r="G99" s="124"/>
      <c r="H99" s="124"/>
      <c r="I99" s="124"/>
      <c r="J99" s="125">
        <f>J141</f>
        <v>0</v>
      </c>
      <c r="L99" s="122"/>
    </row>
    <row r="100" spans="2:65" s="9" customFormat="1" ht="19.899999999999999" customHeight="1">
      <c r="B100" s="126"/>
      <c r="D100" s="127" t="s">
        <v>640</v>
      </c>
      <c r="E100" s="128"/>
      <c r="F100" s="128"/>
      <c r="G100" s="128"/>
      <c r="H100" s="128"/>
      <c r="I100" s="128"/>
      <c r="J100" s="129">
        <f>J142</f>
        <v>0</v>
      </c>
      <c r="L100" s="126"/>
    </row>
    <row r="101" spans="2:65" s="9" customFormat="1" ht="19.899999999999999" customHeight="1">
      <c r="B101" s="126"/>
      <c r="D101" s="127" t="s">
        <v>642</v>
      </c>
      <c r="E101" s="128"/>
      <c r="F101" s="128"/>
      <c r="G101" s="128"/>
      <c r="H101" s="128"/>
      <c r="I101" s="128"/>
      <c r="J101" s="129">
        <f>J144</f>
        <v>0</v>
      </c>
      <c r="L101" s="126"/>
    </row>
    <row r="102" spans="2:65" s="9" customFormat="1" ht="19.899999999999999" customHeight="1">
      <c r="B102" s="126"/>
      <c r="D102" s="127" t="s">
        <v>644</v>
      </c>
      <c r="E102" s="128"/>
      <c r="F102" s="128"/>
      <c r="G102" s="128"/>
      <c r="H102" s="128"/>
      <c r="I102" s="128"/>
      <c r="J102" s="129">
        <f>J146</f>
        <v>0</v>
      </c>
      <c r="L102" s="126"/>
    </row>
    <row r="103" spans="2:65" s="8" customFormat="1" ht="24.95" customHeight="1">
      <c r="B103" s="122"/>
      <c r="D103" s="123" t="s">
        <v>645</v>
      </c>
      <c r="E103" s="124"/>
      <c r="F103" s="124"/>
      <c r="G103" s="124"/>
      <c r="H103" s="124"/>
      <c r="I103" s="124"/>
      <c r="J103" s="125">
        <f>J148</f>
        <v>0</v>
      </c>
      <c r="L103" s="122"/>
    </row>
    <row r="104" spans="2:65" s="9" customFormat="1" ht="19.899999999999999" customHeight="1">
      <c r="B104" s="126"/>
      <c r="D104" s="127" t="s">
        <v>1977</v>
      </c>
      <c r="E104" s="128"/>
      <c r="F104" s="128"/>
      <c r="G104" s="128"/>
      <c r="H104" s="128"/>
      <c r="I104" s="128"/>
      <c r="J104" s="129">
        <f>J149</f>
        <v>0</v>
      </c>
      <c r="L104" s="126"/>
    </row>
    <row r="105" spans="2:65" s="9" customFormat="1" ht="19.899999999999999" customHeight="1">
      <c r="B105" s="126"/>
      <c r="D105" s="127" t="s">
        <v>1598</v>
      </c>
      <c r="E105" s="128"/>
      <c r="F105" s="128"/>
      <c r="G105" s="128"/>
      <c r="H105" s="128"/>
      <c r="I105" s="128"/>
      <c r="J105" s="129">
        <f>J153</f>
        <v>0</v>
      </c>
      <c r="L105" s="126"/>
    </row>
    <row r="106" spans="2:65" s="9" customFormat="1" ht="19.899999999999999" customHeight="1">
      <c r="B106" s="126"/>
      <c r="D106" s="127" t="s">
        <v>140</v>
      </c>
      <c r="E106" s="128"/>
      <c r="F106" s="128"/>
      <c r="G106" s="128"/>
      <c r="H106" s="128"/>
      <c r="I106" s="128"/>
      <c r="J106" s="129">
        <f>J159</f>
        <v>0</v>
      </c>
      <c r="L106" s="126"/>
    </row>
    <row r="107" spans="2:65" s="9" customFormat="1" ht="19.899999999999999" customHeight="1">
      <c r="B107" s="126"/>
      <c r="D107" s="127" t="s">
        <v>1978</v>
      </c>
      <c r="E107" s="128"/>
      <c r="F107" s="128"/>
      <c r="G107" s="128"/>
      <c r="H107" s="128"/>
      <c r="I107" s="128"/>
      <c r="J107" s="129">
        <f>J166</f>
        <v>0</v>
      </c>
      <c r="L107" s="126"/>
    </row>
    <row r="108" spans="2:65" s="9" customFormat="1" ht="19.899999999999999" customHeight="1">
      <c r="B108" s="126"/>
      <c r="D108" s="127" t="s">
        <v>1979</v>
      </c>
      <c r="E108" s="128"/>
      <c r="F108" s="128"/>
      <c r="G108" s="128"/>
      <c r="H108" s="128"/>
      <c r="I108" s="128"/>
      <c r="J108" s="129">
        <f>J195</f>
        <v>0</v>
      </c>
      <c r="L108" s="126"/>
    </row>
    <row r="109" spans="2:65" s="1" customFormat="1" ht="21.75" customHeight="1">
      <c r="B109" s="30"/>
      <c r="L109" s="30"/>
    </row>
    <row r="110" spans="2:65" s="1" customFormat="1" ht="6.95" customHeight="1">
      <c r="B110" s="30"/>
      <c r="L110" s="30"/>
    </row>
    <row r="111" spans="2:65" s="1" customFormat="1" ht="29.25" customHeight="1">
      <c r="B111" s="30"/>
      <c r="C111" s="121" t="s">
        <v>143</v>
      </c>
      <c r="J111" s="130">
        <f>ROUND(J112 + J113 + J114 + J115 + J116 + J117,2)</f>
        <v>0</v>
      </c>
      <c r="L111" s="30"/>
      <c r="N111" s="131" t="s">
        <v>39</v>
      </c>
    </row>
    <row r="112" spans="2:65" s="1" customFormat="1" ht="18" customHeight="1">
      <c r="B112" s="30"/>
      <c r="D112" s="236" t="s">
        <v>144</v>
      </c>
      <c r="E112" s="237"/>
      <c r="F112" s="237"/>
      <c r="J112" s="96">
        <v>0</v>
      </c>
      <c r="L112" s="132"/>
      <c r="M112" s="133"/>
      <c r="N112" s="134" t="s">
        <v>41</v>
      </c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3"/>
      <c r="AH112" s="133"/>
      <c r="AI112" s="133"/>
      <c r="AJ112" s="133"/>
      <c r="AK112" s="133"/>
      <c r="AL112" s="133"/>
      <c r="AM112" s="133"/>
      <c r="AN112" s="133"/>
      <c r="AO112" s="133"/>
      <c r="AP112" s="133"/>
      <c r="AQ112" s="133"/>
      <c r="AR112" s="133"/>
      <c r="AS112" s="133"/>
      <c r="AT112" s="133"/>
      <c r="AU112" s="133"/>
      <c r="AV112" s="133"/>
      <c r="AW112" s="133"/>
      <c r="AX112" s="133"/>
      <c r="AY112" s="135" t="s">
        <v>145</v>
      </c>
      <c r="AZ112" s="133"/>
      <c r="BA112" s="133"/>
      <c r="BB112" s="133"/>
      <c r="BC112" s="133"/>
      <c r="BD112" s="133"/>
      <c r="BE112" s="136">
        <f t="shared" ref="BE112:BE117" si="0">IF(N112="základná",J112,0)</f>
        <v>0</v>
      </c>
      <c r="BF112" s="136">
        <f t="shared" ref="BF112:BF117" si="1">IF(N112="znížená",J112,0)</f>
        <v>0</v>
      </c>
      <c r="BG112" s="136">
        <f t="shared" ref="BG112:BG117" si="2">IF(N112="zákl. prenesená",J112,0)</f>
        <v>0</v>
      </c>
      <c r="BH112" s="136">
        <f t="shared" ref="BH112:BH117" si="3">IF(N112="zníž. prenesená",J112,0)</f>
        <v>0</v>
      </c>
      <c r="BI112" s="136">
        <f t="shared" ref="BI112:BI117" si="4">IF(N112="nulová",J112,0)</f>
        <v>0</v>
      </c>
      <c r="BJ112" s="135" t="s">
        <v>113</v>
      </c>
      <c r="BK112" s="133"/>
      <c r="BL112" s="133"/>
      <c r="BM112" s="133"/>
    </row>
    <row r="113" spans="2:65" s="1" customFormat="1" ht="18" customHeight="1">
      <c r="B113" s="30"/>
      <c r="D113" s="236" t="s">
        <v>121</v>
      </c>
      <c r="E113" s="237"/>
      <c r="F113" s="237"/>
      <c r="J113" s="96">
        <v>0</v>
      </c>
      <c r="L113" s="132"/>
      <c r="M113" s="133"/>
      <c r="N113" s="134" t="s">
        <v>41</v>
      </c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5" t="s">
        <v>145</v>
      </c>
      <c r="AZ113" s="133"/>
      <c r="BA113" s="133"/>
      <c r="BB113" s="133"/>
      <c r="BC113" s="133"/>
      <c r="BD113" s="133"/>
      <c r="BE113" s="136">
        <f t="shared" si="0"/>
        <v>0</v>
      </c>
      <c r="BF113" s="136">
        <f t="shared" si="1"/>
        <v>0</v>
      </c>
      <c r="BG113" s="136">
        <f t="shared" si="2"/>
        <v>0</v>
      </c>
      <c r="BH113" s="136">
        <f t="shared" si="3"/>
        <v>0</v>
      </c>
      <c r="BI113" s="136">
        <f t="shared" si="4"/>
        <v>0</v>
      </c>
      <c r="BJ113" s="135" t="s">
        <v>113</v>
      </c>
      <c r="BK113" s="133"/>
      <c r="BL113" s="133"/>
      <c r="BM113" s="133"/>
    </row>
    <row r="114" spans="2:65" s="1" customFormat="1" ht="18" customHeight="1">
      <c r="B114" s="30"/>
      <c r="D114" s="236" t="s">
        <v>146</v>
      </c>
      <c r="E114" s="237"/>
      <c r="F114" s="237"/>
      <c r="J114" s="96">
        <v>0</v>
      </c>
      <c r="L114" s="132"/>
      <c r="M114" s="133"/>
      <c r="N114" s="134" t="s">
        <v>41</v>
      </c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/>
      <c r="AJ114" s="133"/>
      <c r="AK114" s="133"/>
      <c r="AL114" s="133"/>
      <c r="AM114" s="133"/>
      <c r="AN114" s="133"/>
      <c r="AO114" s="133"/>
      <c r="AP114" s="133"/>
      <c r="AQ114" s="133"/>
      <c r="AR114" s="133"/>
      <c r="AS114" s="133"/>
      <c r="AT114" s="133"/>
      <c r="AU114" s="133"/>
      <c r="AV114" s="133"/>
      <c r="AW114" s="133"/>
      <c r="AX114" s="133"/>
      <c r="AY114" s="135" t="s">
        <v>145</v>
      </c>
      <c r="AZ114" s="133"/>
      <c r="BA114" s="133"/>
      <c r="BB114" s="133"/>
      <c r="BC114" s="133"/>
      <c r="BD114" s="133"/>
      <c r="BE114" s="136">
        <f t="shared" si="0"/>
        <v>0</v>
      </c>
      <c r="BF114" s="136">
        <f t="shared" si="1"/>
        <v>0</v>
      </c>
      <c r="BG114" s="136">
        <f t="shared" si="2"/>
        <v>0</v>
      </c>
      <c r="BH114" s="136">
        <f t="shared" si="3"/>
        <v>0</v>
      </c>
      <c r="BI114" s="136">
        <f t="shared" si="4"/>
        <v>0</v>
      </c>
      <c r="BJ114" s="135" t="s">
        <v>113</v>
      </c>
      <c r="BK114" s="133"/>
      <c r="BL114" s="133"/>
      <c r="BM114" s="133"/>
    </row>
    <row r="115" spans="2:65" s="1" customFormat="1" ht="18" customHeight="1">
      <c r="B115" s="30"/>
      <c r="D115" s="236" t="s">
        <v>147</v>
      </c>
      <c r="E115" s="237"/>
      <c r="F115" s="237"/>
      <c r="J115" s="96">
        <v>0</v>
      </c>
      <c r="L115" s="132"/>
      <c r="M115" s="133"/>
      <c r="N115" s="134" t="s">
        <v>41</v>
      </c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3"/>
      <c r="AH115" s="133"/>
      <c r="AI115" s="133"/>
      <c r="AJ115" s="133"/>
      <c r="AK115" s="133"/>
      <c r="AL115" s="133"/>
      <c r="AM115" s="133"/>
      <c r="AN115" s="133"/>
      <c r="AO115" s="133"/>
      <c r="AP115" s="133"/>
      <c r="AQ115" s="133"/>
      <c r="AR115" s="133"/>
      <c r="AS115" s="133"/>
      <c r="AT115" s="133"/>
      <c r="AU115" s="133"/>
      <c r="AV115" s="133"/>
      <c r="AW115" s="133"/>
      <c r="AX115" s="133"/>
      <c r="AY115" s="135" t="s">
        <v>145</v>
      </c>
      <c r="AZ115" s="133"/>
      <c r="BA115" s="133"/>
      <c r="BB115" s="133"/>
      <c r="BC115" s="133"/>
      <c r="BD115" s="133"/>
      <c r="BE115" s="136">
        <f t="shared" si="0"/>
        <v>0</v>
      </c>
      <c r="BF115" s="136">
        <f t="shared" si="1"/>
        <v>0</v>
      </c>
      <c r="BG115" s="136">
        <f t="shared" si="2"/>
        <v>0</v>
      </c>
      <c r="BH115" s="136">
        <f t="shared" si="3"/>
        <v>0</v>
      </c>
      <c r="BI115" s="136">
        <f t="shared" si="4"/>
        <v>0</v>
      </c>
      <c r="BJ115" s="135" t="s">
        <v>113</v>
      </c>
      <c r="BK115" s="133"/>
      <c r="BL115" s="133"/>
      <c r="BM115" s="133"/>
    </row>
    <row r="116" spans="2:65" s="1" customFormat="1" ht="18" customHeight="1">
      <c r="B116" s="30"/>
      <c r="D116" s="236" t="s">
        <v>148</v>
      </c>
      <c r="E116" s="237"/>
      <c r="F116" s="237"/>
      <c r="J116" s="96">
        <v>0</v>
      </c>
      <c r="L116" s="132"/>
      <c r="M116" s="133"/>
      <c r="N116" s="134" t="s">
        <v>41</v>
      </c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3"/>
      <c r="AH116" s="133"/>
      <c r="AI116" s="133"/>
      <c r="AJ116" s="133"/>
      <c r="AK116" s="133"/>
      <c r="AL116" s="133"/>
      <c r="AM116" s="133"/>
      <c r="AN116" s="133"/>
      <c r="AO116" s="133"/>
      <c r="AP116" s="133"/>
      <c r="AQ116" s="133"/>
      <c r="AR116" s="133"/>
      <c r="AS116" s="133"/>
      <c r="AT116" s="133"/>
      <c r="AU116" s="133"/>
      <c r="AV116" s="133"/>
      <c r="AW116" s="133"/>
      <c r="AX116" s="133"/>
      <c r="AY116" s="135" t="s">
        <v>145</v>
      </c>
      <c r="AZ116" s="133"/>
      <c r="BA116" s="133"/>
      <c r="BB116" s="133"/>
      <c r="BC116" s="133"/>
      <c r="BD116" s="133"/>
      <c r="BE116" s="136">
        <f t="shared" si="0"/>
        <v>0</v>
      </c>
      <c r="BF116" s="136">
        <f t="shared" si="1"/>
        <v>0</v>
      </c>
      <c r="BG116" s="136">
        <f t="shared" si="2"/>
        <v>0</v>
      </c>
      <c r="BH116" s="136">
        <f t="shared" si="3"/>
        <v>0</v>
      </c>
      <c r="BI116" s="136">
        <f t="shared" si="4"/>
        <v>0</v>
      </c>
      <c r="BJ116" s="135" t="s">
        <v>113</v>
      </c>
      <c r="BK116" s="133"/>
      <c r="BL116" s="133"/>
      <c r="BM116" s="133"/>
    </row>
    <row r="117" spans="2:65" s="1" customFormat="1" ht="18" customHeight="1">
      <c r="B117" s="30"/>
      <c r="D117" s="95" t="s">
        <v>149</v>
      </c>
      <c r="J117" s="96">
        <f>ROUND(J32*T117,2)</f>
        <v>0</v>
      </c>
      <c r="L117" s="132"/>
      <c r="M117" s="133"/>
      <c r="N117" s="134" t="s">
        <v>41</v>
      </c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  <c r="AF117" s="133"/>
      <c r="AG117" s="133"/>
      <c r="AH117" s="133"/>
      <c r="AI117" s="133"/>
      <c r="AJ117" s="133"/>
      <c r="AK117" s="133"/>
      <c r="AL117" s="133"/>
      <c r="AM117" s="133"/>
      <c r="AN117" s="133"/>
      <c r="AO117" s="133"/>
      <c r="AP117" s="133"/>
      <c r="AQ117" s="133"/>
      <c r="AR117" s="133"/>
      <c r="AS117" s="133"/>
      <c r="AT117" s="133"/>
      <c r="AU117" s="133"/>
      <c r="AV117" s="133"/>
      <c r="AW117" s="133"/>
      <c r="AX117" s="133"/>
      <c r="AY117" s="135" t="s">
        <v>150</v>
      </c>
      <c r="AZ117" s="133"/>
      <c r="BA117" s="133"/>
      <c r="BB117" s="133"/>
      <c r="BC117" s="133"/>
      <c r="BD117" s="133"/>
      <c r="BE117" s="136">
        <f t="shared" si="0"/>
        <v>0</v>
      </c>
      <c r="BF117" s="136">
        <f t="shared" si="1"/>
        <v>0</v>
      </c>
      <c r="BG117" s="136">
        <f t="shared" si="2"/>
        <v>0</v>
      </c>
      <c r="BH117" s="136">
        <f t="shared" si="3"/>
        <v>0</v>
      </c>
      <c r="BI117" s="136">
        <f t="shared" si="4"/>
        <v>0</v>
      </c>
      <c r="BJ117" s="135" t="s">
        <v>113</v>
      </c>
      <c r="BK117" s="133"/>
      <c r="BL117" s="133"/>
      <c r="BM117" s="133"/>
    </row>
    <row r="118" spans="2:65" s="1" customFormat="1">
      <c r="B118" s="30"/>
      <c r="L118" s="30"/>
    </row>
    <row r="119" spans="2:65" s="1" customFormat="1" ht="29.25" customHeight="1">
      <c r="B119" s="30"/>
      <c r="C119" s="102" t="s">
        <v>126</v>
      </c>
      <c r="D119" s="103"/>
      <c r="E119" s="103"/>
      <c r="F119" s="103"/>
      <c r="G119" s="103"/>
      <c r="H119" s="103"/>
      <c r="I119" s="103"/>
      <c r="J119" s="104">
        <f>ROUND(J98+J111,2)</f>
        <v>0</v>
      </c>
      <c r="K119" s="103"/>
      <c r="L119" s="30"/>
    </row>
    <row r="120" spans="2:65" s="1" customFormat="1" ht="6.95" customHeight="1"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30"/>
    </row>
    <row r="124" spans="2:65" s="1" customFormat="1" ht="6.95" customHeight="1"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30"/>
    </row>
    <row r="125" spans="2:65" s="1" customFormat="1" ht="24.95" customHeight="1">
      <c r="B125" s="30"/>
      <c r="C125" s="17" t="s">
        <v>151</v>
      </c>
      <c r="L125" s="30"/>
    </row>
    <row r="126" spans="2:65" s="1" customFormat="1" ht="6.95" customHeight="1">
      <c r="B126" s="30"/>
      <c r="L126" s="30"/>
    </row>
    <row r="127" spans="2:65" s="1" customFormat="1" ht="12" customHeight="1">
      <c r="B127" s="30"/>
      <c r="C127" s="23" t="s">
        <v>14</v>
      </c>
      <c r="L127" s="30"/>
    </row>
    <row r="128" spans="2:65" s="1" customFormat="1" ht="16.5" customHeight="1">
      <c r="B128" s="30"/>
      <c r="E128" s="239" t="str">
        <f>E7</f>
        <v>ŽST Kysak, obnova výhybiek č.23,25ab,27,29,30ab,31,32,33,34</v>
      </c>
      <c r="F128" s="240"/>
      <c r="G128" s="240"/>
      <c r="H128" s="240"/>
      <c r="L128" s="30"/>
    </row>
    <row r="129" spans="2:65" ht="12" customHeight="1">
      <c r="B129" s="16"/>
      <c r="C129" s="23" t="s">
        <v>128</v>
      </c>
      <c r="L129" s="16"/>
    </row>
    <row r="130" spans="2:65" s="1" customFormat="1" ht="16.5" customHeight="1">
      <c r="B130" s="30"/>
      <c r="E130" s="239" t="s">
        <v>1935</v>
      </c>
      <c r="F130" s="241"/>
      <c r="G130" s="241"/>
      <c r="H130" s="241"/>
      <c r="L130" s="30"/>
    </row>
    <row r="131" spans="2:65" s="1" customFormat="1" ht="12" customHeight="1">
      <c r="B131" s="30"/>
      <c r="C131" s="23" t="s">
        <v>1936</v>
      </c>
      <c r="L131" s="30"/>
    </row>
    <row r="132" spans="2:65" s="1" customFormat="1" ht="16.5" customHeight="1">
      <c r="B132" s="30"/>
      <c r="E132" s="192" t="str">
        <f>E11</f>
        <v>SO 08.2 - Ochrana oznamovacích káblov ŽSR</v>
      </c>
      <c r="F132" s="241"/>
      <c r="G132" s="241"/>
      <c r="H132" s="241"/>
      <c r="L132" s="30"/>
    </row>
    <row r="133" spans="2:65" s="1" customFormat="1" ht="6.95" customHeight="1">
      <c r="B133" s="30"/>
      <c r="L133" s="30"/>
    </row>
    <row r="134" spans="2:65" s="1" customFormat="1" ht="12" customHeight="1">
      <c r="B134" s="30"/>
      <c r="C134" s="23" t="s">
        <v>18</v>
      </c>
      <c r="F134" s="21" t="str">
        <f>F14</f>
        <v>Kysak</v>
      </c>
      <c r="I134" s="23" t="s">
        <v>20</v>
      </c>
      <c r="J134" s="53">
        <f>IF(J14="","",J14)</f>
        <v>45876</v>
      </c>
      <c r="L134" s="30"/>
    </row>
    <row r="135" spans="2:65" s="1" customFormat="1" ht="6.95" customHeight="1">
      <c r="B135" s="30"/>
      <c r="L135" s="30"/>
    </row>
    <row r="136" spans="2:65" s="1" customFormat="1" ht="15.2" customHeight="1">
      <c r="B136" s="30"/>
      <c r="C136" s="23" t="s">
        <v>21</v>
      </c>
      <c r="F136" s="21" t="str">
        <f>E17</f>
        <v>Železnice Slovenskej republiky, Bratislava</v>
      </c>
      <c r="I136" s="23" t="s">
        <v>27</v>
      </c>
      <c r="J136" s="26" t="str">
        <f>E23</f>
        <v>SUDOP Košice, a.s.</v>
      </c>
      <c r="L136" s="30"/>
    </row>
    <row r="137" spans="2:65" s="1" customFormat="1" ht="15.2" customHeight="1">
      <c r="B137" s="30"/>
      <c r="C137" s="23" t="s">
        <v>25</v>
      </c>
      <c r="F137" s="21" t="str">
        <f>IF(E20="","",E20)</f>
        <v>Vyplň údaj</v>
      </c>
      <c r="I137" s="23" t="s">
        <v>30</v>
      </c>
      <c r="J137" s="26" t="str">
        <f>E26</f>
        <v>Ing. Čabala</v>
      </c>
      <c r="L137" s="30"/>
    </row>
    <row r="138" spans="2:65" s="1" customFormat="1" ht="10.35" customHeight="1">
      <c r="B138" s="30"/>
      <c r="L138" s="30"/>
    </row>
    <row r="139" spans="2:65" s="10" customFormat="1" ht="29.25" customHeight="1">
      <c r="B139" s="137"/>
      <c r="C139" s="138" t="s">
        <v>152</v>
      </c>
      <c r="D139" s="139" t="s">
        <v>60</v>
      </c>
      <c r="E139" s="139" t="s">
        <v>56</v>
      </c>
      <c r="F139" s="139" t="s">
        <v>57</v>
      </c>
      <c r="G139" s="139" t="s">
        <v>153</v>
      </c>
      <c r="H139" s="139" t="s">
        <v>154</v>
      </c>
      <c r="I139" s="139" t="s">
        <v>155</v>
      </c>
      <c r="J139" s="140" t="s">
        <v>134</v>
      </c>
      <c r="K139" s="141" t="s">
        <v>156</v>
      </c>
      <c r="L139" s="137"/>
      <c r="M139" s="60" t="s">
        <v>1</v>
      </c>
      <c r="N139" s="61" t="s">
        <v>39</v>
      </c>
      <c r="O139" s="61" t="s">
        <v>157</v>
      </c>
      <c r="P139" s="61" t="s">
        <v>158</v>
      </c>
      <c r="Q139" s="61" t="s">
        <v>159</v>
      </c>
      <c r="R139" s="61" t="s">
        <v>160</v>
      </c>
      <c r="S139" s="61" t="s">
        <v>161</v>
      </c>
      <c r="T139" s="62" t="s">
        <v>162</v>
      </c>
    </row>
    <row r="140" spans="2:65" s="1" customFormat="1" ht="22.9" customHeight="1">
      <c r="B140" s="30"/>
      <c r="C140" s="65" t="s">
        <v>131</v>
      </c>
      <c r="J140" s="142">
        <f>BK140</f>
        <v>0</v>
      </c>
      <c r="L140" s="30"/>
      <c r="M140" s="63"/>
      <c r="N140" s="54"/>
      <c r="O140" s="54"/>
      <c r="P140" s="143">
        <f>P141+P148</f>
        <v>0</v>
      </c>
      <c r="Q140" s="54"/>
      <c r="R140" s="143">
        <f>R141+R148</f>
        <v>9.6792000000000016</v>
      </c>
      <c r="S140" s="54"/>
      <c r="T140" s="144">
        <f>T141+T148</f>
        <v>2.4</v>
      </c>
      <c r="AT140" s="13" t="s">
        <v>74</v>
      </c>
      <c r="AU140" s="13" t="s">
        <v>136</v>
      </c>
      <c r="BK140" s="145">
        <f>BK141+BK148</f>
        <v>0</v>
      </c>
    </row>
    <row r="141" spans="2:65" s="11" customFormat="1" ht="25.9" customHeight="1">
      <c r="B141" s="146"/>
      <c r="D141" s="147" t="s">
        <v>74</v>
      </c>
      <c r="E141" s="148" t="s">
        <v>163</v>
      </c>
      <c r="F141" s="148" t="s">
        <v>647</v>
      </c>
      <c r="I141" s="149"/>
      <c r="J141" s="150">
        <f>BK141</f>
        <v>0</v>
      </c>
      <c r="L141" s="146"/>
      <c r="M141" s="151"/>
      <c r="P141" s="152">
        <f>P142+P144+P146</f>
        <v>0</v>
      </c>
      <c r="R141" s="152">
        <f>R142+R144+R146</f>
        <v>3.9800000000000004</v>
      </c>
      <c r="T141" s="153">
        <f>T142+T144+T146</f>
        <v>2.4</v>
      </c>
      <c r="AR141" s="147" t="s">
        <v>83</v>
      </c>
      <c r="AT141" s="154" t="s">
        <v>74</v>
      </c>
      <c r="AU141" s="154" t="s">
        <v>75</v>
      </c>
      <c r="AY141" s="147" t="s">
        <v>166</v>
      </c>
      <c r="BK141" s="155">
        <f>BK142+BK144+BK146</f>
        <v>0</v>
      </c>
    </row>
    <row r="142" spans="2:65" s="11" customFormat="1" ht="22.9" customHeight="1">
      <c r="B142" s="146"/>
      <c r="D142" s="147" t="s">
        <v>74</v>
      </c>
      <c r="E142" s="156" t="s">
        <v>83</v>
      </c>
      <c r="F142" s="156" t="s">
        <v>648</v>
      </c>
      <c r="I142" s="149"/>
      <c r="J142" s="157">
        <f>BK142</f>
        <v>0</v>
      </c>
      <c r="L142" s="146"/>
      <c r="M142" s="151"/>
      <c r="P142" s="152">
        <f>P143</f>
        <v>0</v>
      </c>
      <c r="R142" s="152">
        <f>R143</f>
        <v>0</v>
      </c>
      <c r="T142" s="153">
        <f>T143</f>
        <v>2.4</v>
      </c>
      <c r="AR142" s="147" t="s">
        <v>83</v>
      </c>
      <c r="AT142" s="154" t="s">
        <v>74</v>
      </c>
      <c r="AU142" s="154" t="s">
        <v>83</v>
      </c>
      <c r="AY142" s="147" t="s">
        <v>166</v>
      </c>
      <c r="BK142" s="155">
        <f>BK143</f>
        <v>0</v>
      </c>
    </row>
    <row r="143" spans="2:65" s="1" customFormat="1" ht="33" customHeight="1">
      <c r="B143" s="30"/>
      <c r="C143" s="172" t="s">
        <v>83</v>
      </c>
      <c r="D143" s="172" t="s">
        <v>350</v>
      </c>
      <c r="E143" s="173" t="s">
        <v>1980</v>
      </c>
      <c r="F143" s="174" t="s">
        <v>1981</v>
      </c>
      <c r="G143" s="175" t="s">
        <v>629</v>
      </c>
      <c r="H143" s="176">
        <v>10</v>
      </c>
      <c r="I143" s="177"/>
      <c r="J143" s="178">
        <f>ROUND(I143*H143,2)</f>
        <v>0</v>
      </c>
      <c r="K143" s="179"/>
      <c r="L143" s="30"/>
      <c r="M143" s="180" t="s">
        <v>1</v>
      </c>
      <c r="N143" s="131" t="s">
        <v>41</v>
      </c>
      <c r="P143" s="169">
        <f>O143*H143</f>
        <v>0</v>
      </c>
      <c r="Q143" s="169">
        <v>0</v>
      </c>
      <c r="R143" s="169">
        <f>Q143*H143</f>
        <v>0</v>
      </c>
      <c r="S143" s="169">
        <v>0.24</v>
      </c>
      <c r="T143" s="170">
        <f>S143*H143</f>
        <v>2.4</v>
      </c>
      <c r="AR143" s="171" t="s">
        <v>178</v>
      </c>
      <c r="AT143" s="171" t="s">
        <v>350</v>
      </c>
      <c r="AU143" s="171" t="s">
        <v>113</v>
      </c>
      <c r="AY143" s="13" t="s">
        <v>166</v>
      </c>
      <c r="BE143" s="99">
        <f>IF(N143="základná",J143,0)</f>
        <v>0</v>
      </c>
      <c r="BF143" s="99">
        <f>IF(N143="znížená",J143,0)</f>
        <v>0</v>
      </c>
      <c r="BG143" s="99">
        <f>IF(N143="zákl. prenesená",J143,0)</f>
        <v>0</v>
      </c>
      <c r="BH143" s="99">
        <f>IF(N143="zníž. prenesená",J143,0)</f>
        <v>0</v>
      </c>
      <c r="BI143" s="99">
        <f>IF(N143="nulová",J143,0)</f>
        <v>0</v>
      </c>
      <c r="BJ143" s="13" t="s">
        <v>113</v>
      </c>
      <c r="BK143" s="99">
        <f>ROUND(I143*H143,2)</f>
        <v>0</v>
      </c>
      <c r="BL143" s="13" t="s">
        <v>178</v>
      </c>
      <c r="BM143" s="171" t="s">
        <v>1982</v>
      </c>
    </row>
    <row r="144" spans="2:65" s="11" customFormat="1" ht="22.9" customHeight="1">
      <c r="B144" s="146"/>
      <c r="D144" s="147" t="s">
        <v>74</v>
      </c>
      <c r="E144" s="156" t="s">
        <v>182</v>
      </c>
      <c r="F144" s="156" t="s">
        <v>661</v>
      </c>
      <c r="I144" s="149"/>
      <c r="J144" s="157">
        <f>BK144</f>
        <v>0</v>
      </c>
      <c r="L144" s="146"/>
      <c r="M144" s="151"/>
      <c r="P144" s="152">
        <f>P145</f>
        <v>0</v>
      </c>
      <c r="R144" s="152">
        <f>R145</f>
        <v>3.9800000000000004</v>
      </c>
      <c r="T144" s="153">
        <f>T145</f>
        <v>0</v>
      </c>
      <c r="AR144" s="147" t="s">
        <v>83</v>
      </c>
      <c r="AT144" s="154" t="s">
        <v>74</v>
      </c>
      <c r="AU144" s="154" t="s">
        <v>83</v>
      </c>
      <c r="AY144" s="147" t="s">
        <v>166</v>
      </c>
      <c r="BK144" s="155">
        <f>BK145</f>
        <v>0</v>
      </c>
    </row>
    <row r="145" spans="2:65" s="1" customFormat="1" ht="33" customHeight="1">
      <c r="B145" s="30"/>
      <c r="C145" s="172" t="s">
        <v>113</v>
      </c>
      <c r="D145" s="172" t="s">
        <v>350</v>
      </c>
      <c r="E145" s="173" t="s">
        <v>1983</v>
      </c>
      <c r="F145" s="174" t="s">
        <v>1984</v>
      </c>
      <c r="G145" s="175" t="s">
        <v>629</v>
      </c>
      <c r="H145" s="176">
        <v>10</v>
      </c>
      <c r="I145" s="177"/>
      <c r="J145" s="178">
        <f>ROUND(I145*H145,2)</f>
        <v>0</v>
      </c>
      <c r="K145" s="179"/>
      <c r="L145" s="30"/>
      <c r="M145" s="180" t="s">
        <v>1</v>
      </c>
      <c r="N145" s="131" t="s">
        <v>41</v>
      </c>
      <c r="P145" s="169">
        <f>O145*H145</f>
        <v>0</v>
      </c>
      <c r="Q145" s="169">
        <v>0.39800000000000002</v>
      </c>
      <c r="R145" s="169">
        <f>Q145*H145</f>
        <v>3.9800000000000004</v>
      </c>
      <c r="S145" s="169">
        <v>0</v>
      </c>
      <c r="T145" s="170">
        <f>S145*H145</f>
        <v>0</v>
      </c>
      <c r="AR145" s="171" t="s">
        <v>178</v>
      </c>
      <c r="AT145" s="171" t="s">
        <v>350</v>
      </c>
      <c r="AU145" s="171" t="s">
        <v>113</v>
      </c>
      <c r="AY145" s="13" t="s">
        <v>166</v>
      </c>
      <c r="BE145" s="99">
        <f>IF(N145="základná",J145,0)</f>
        <v>0</v>
      </c>
      <c r="BF145" s="99">
        <f>IF(N145="znížená",J145,0)</f>
        <v>0</v>
      </c>
      <c r="BG145" s="99">
        <f>IF(N145="zákl. prenesená",J145,0)</f>
        <v>0</v>
      </c>
      <c r="BH145" s="99">
        <f>IF(N145="zníž. prenesená",J145,0)</f>
        <v>0</v>
      </c>
      <c r="BI145" s="99">
        <f>IF(N145="nulová",J145,0)</f>
        <v>0</v>
      </c>
      <c r="BJ145" s="13" t="s">
        <v>113</v>
      </c>
      <c r="BK145" s="99">
        <f>ROUND(I145*H145,2)</f>
        <v>0</v>
      </c>
      <c r="BL145" s="13" t="s">
        <v>178</v>
      </c>
      <c r="BM145" s="171" t="s">
        <v>1985</v>
      </c>
    </row>
    <row r="146" spans="2:65" s="11" customFormat="1" ht="22.9" customHeight="1">
      <c r="B146" s="146"/>
      <c r="D146" s="147" t="s">
        <v>74</v>
      </c>
      <c r="E146" s="156" t="s">
        <v>566</v>
      </c>
      <c r="F146" s="156" t="s">
        <v>847</v>
      </c>
      <c r="I146" s="149"/>
      <c r="J146" s="157">
        <f>BK146</f>
        <v>0</v>
      </c>
      <c r="L146" s="146"/>
      <c r="M146" s="151"/>
      <c r="P146" s="152">
        <f>P147</f>
        <v>0</v>
      </c>
      <c r="R146" s="152">
        <f>R147</f>
        <v>0</v>
      </c>
      <c r="T146" s="153">
        <f>T147</f>
        <v>0</v>
      </c>
      <c r="AR146" s="147" t="s">
        <v>83</v>
      </c>
      <c r="AT146" s="154" t="s">
        <v>74</v>
      </c>
      <c r="AU146" s="154" t="s">
        <v>83</v>
      </c>
      <c r="AY146" s="147" t="s">
        <v>166</v>
      </c>
      <c r="BK146" s="155">
        <f>BK147</f>
        <v>0</v>
      </c>
    </row>
    <row r="147" spans="2:65" s="1" customFormat="1" ht="24.2" customHeight="1">
      <c r="B147" s="30"/>
      <c r="C147" s="172" t="s">
        <v>165</v>
      </c>
      <c r="D147" s="172" t="s">
        <v>350</v>
      </c>
      <c r="E147" s="173" t="s">
        <v>1986</v>
      </c>
      <c r="F147" s="174" t="s">
        <v>1987</v>
      </c>
      <c r="G147" s="175" t="s">
        <v>654</v>
      </c>
      <c r="H147" s="176">
        <v>3.98</v>
      </c>
      <c r="I147" s="177"/>
      <c r="J147" s="178">
        <f>ROUND(I147*H147,2)</f>
        <v>0</v>
      </c>
      <c r="K147" s="179"/>
      <c r="L147" s="30"/>
      <c r="M147" s="180" t="s">
        <v>1</v>
      </c>
      <c r="N147" s="131" t="s">
        <v>41</v>
      </c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AR147" s="171" t="s">
        <v>178</v>
      </c>
      <c r="AT147" s="171" t="s">
        <v>350</v>
      </c>
      <c r="AU147" s="171" t="s">
        <v>113</v>
      </c>
      <c r="AY147" s="13" t="s">
        <v>166</v>
      </c>
      <c r="BE147" s="99">
        <f>IF(N147="základná",J147,0)</f>
        <v>0</v>
      </c>
      <c r="BF147" s="99">
        <f>IF(N147="znížená",J147,0)</f>
        <v>0</v>
      </c>
      <c r="BG147" s="99">
        <f>IF(N147="zákl. prenesená",J147,0)</f>
        <v>0</v>
      </c>
      <c r="BH147" s="99">
        <f>IF(N147="zníž. prenesená",J147,0)</f>
        <v>0</v>
      </c>
      <c r="BI147" s="99">
        <f>IF(N147="nulová",J147,0)</f>
        <v>0</v>
      </c>
      <c r="BJ147" s="13" t="s">
        <v>113</v>
      </c>
      <c r="BK147" s="99">
        <f>ROUND(I147*H147,2)</f>
        <v>0</v>
      </c>
      <c r="BL147" s="13" t="s">
        <v>178</v>
      </c>
      <c r="BM147" s="171" t="s">
        <v>1988</v>
      </c>
    </row>
    <row r="148" spans="2:65" s="11" customFormat="1" ht="25.9" customHeight="1">
      <c r="B148" s="146"/>
      <c r="D148" s="147" t="s">
        <v>74</v>
      </c>
      <c r="E148" s="148" t="s">
        <v>164</v>
      </c>
      <c r="F148" s="148" t="s">
        <v>851</v>
      </c>
      <c r="I148" s="149"/>
      <c r="J148" s="150">
        <f>BK148</f>
        <v>0</v>
      </c>
      <c r="L148" s="146"/>
      <c r="M148" s="151"/>
      <c r="P148" s="152">
        <f>P149+P153+P159+P166+P195</f>
        <v>0</v>
      </c>
      <c r="R148" s="152">
        <f>R149+R153+R159+R166+R195</f>
        <v>5.6992000000000012</v>
      </c>
      <c r="T148" s="153">
        <f>T149+T153+T159+T166+T195</f>
        <v>0</v>
      </c>
      <c r="AR148" s="147" t="s">
        <v>165</v>
      </c>
      <c r="AT148" s="154" t="s">
        <v>74</v>
      </c>
      <c r="AU148" s="154" t="s">
        <v>75</v>
      </c>
      <c r="AY148" s="147" t="s">
        <v>166</v>
      </c>
      <c r="BK148" s="155">
        <f>BK149+BK153+BK159+BK166+BK195</f>
        <v>0</v>
      </c>
    </row>
    <row r="149" spans="2:65" s="11" customFormat="1" ht="22.9" customHeight="1">
      <c r="B149" s="146"/>
      <c r="D149" s="147" t="s">
        <v>74</v>
      </c>
      <c r="E149" s="156" t="s">
        <v>1989</v>
      </c>
      <c r="F149" s="156" t="s">
        <v>632</v>
      </c>
      <c r="I149" s="149"/>
      <c r="J149" s="157">
        <f>BK149</f>
        <v>0</v>
      </c>
      <c r="L149" s="146"/>
      <c r="M149" s="151"/>
      <c r="P149" s="152">
        <f>SUM(P150:P152)</f>
        <v>0</v>
      </c>
      <c r="R149" s="152">
        <f>SUM(R150:R152)</f>
        <v>0</v>
      </c>
      <c r="T149" s="153">
        <f>SUM(T150:T152)</f>
        <v>0</v>
      </c>
      <c r="AR149" s="147" t="s">
        <v>83</v>
      </c>
      <c r="AT149" s="154" t="s">
        <v>74</v>
      </c>
      <c r="AU149" s="154" t="s">
        <v>83</v>
      </c>
      <c r="AY149" s="147" t="s">
        <v>166</v>
      </c>
      <c r="BK149" s="155">
        <f>SUM(BK150:BK152)</f>
        <v>0</v>
      </c>
    </row>
    <row r="150" spans="2:65" s="1" customFormat="1" ht="16.5" customHeight="1">
      <c r="B150" s="30"/>
      <c r="C150" s="172" t="s">
        <v>178</v>
      </c>
      <c r="D150" s="172" t="s">
        <v>350</v>
      </c>
      <c r="E150" s="173" t="s">
        <v>1990</v>
      </c>
      <c r="F150" s="174" t="s">
        <v>1991</v>
      </c>
      <c r="G150" s="175" t="s">
        <v>1992</v>
      </c>
      <c r="H150" s="176">
        <v>1</v>
      </c>
      <c r="I150" s="177"/>
      <c r="J150" s="178">
        <f>ROUND(I150*H150,2)</f>
        <v>0</v>
      </c>
      <c r="K150" s="179"/>
      <c r="L150" s="30"/>
      <c r="M150" s="180" t="s">
        <v>1</v>
      </c>
      <c r="N150" s="131" t="s">
        <v>41</v>
      </c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AR150" s="171" t="s">
        <v>422</v>
      </c>
      <c r="AT150" s="171" t="s">
        <v>350</v>
      </c>
      <c r="AU150" s="171" t="s">
        <v>113</v>
      </c>
      <c r="AY150" s="13" t="s">
        <v>166</v>
      </c>
      <c r="BE150" s="99">
        <f>IF(N150="základná",J150,0)</f>
        <v>0</v>
      </c>
      <c r="BF150" s="99">
        <f>IF(N150="znížená",J150,0)</f>
        <v>0</v>
      </c>
      <c r="BG150" s="99">
        <f>IF(N150="zákl. prenesená",J150,0)</f>
        <v>0</v>
      </c>
      <c r="BH150" s="99">
        <f>IF(N150="zníž. prenesená",J150,0)</f>
        <v>0</v>
      </c>
      <c r="BI150" s="99">
        <f>IF(N150="nulová",J150,0)</f>
        <v>0</v>
      </c>
      <c r="BJ150" s="13" t="s">
        <v>113</v>
      </c>
      <c r="BK150" s="99">
        <f>ROUND(I150*H150,2)</f>
        <v>0</v>
      </c>
      <c r="BL150" s="13" t="s">
        <v>422</v>
      </c>
      <c r="BM150" s="171" t="s">
        <v>1993</v>
      </c>
    </row>
    <row r="151" spans="2:65" s="1" customFormat="1" ht="16.5" customHeight="1">
      <c r="B151" s="30"/>
      <c r="C151" s="172" t="s">
        <v>182</v>
      </c>
      <c r="D151" s="172" t="s">
        <v>350</v>
      </c>
      <c r="E151" s="173" t="s">
        <v>1994</v>
      </c>
      <c r="F151" s="174" t="s">
        <v>1995</v>
      </c>
      <c r="G151" s="175" t="s">
        <v>560</v>
      </c>
      <c r="H151" s="176">
        <v>0.1</v>
      </c>
      <c r="I151" s="177"/>
      <c r="J151" s="178">
        <f>ROUND(I151*H151,2)</f>
        <v>0</v>
      </c>
      <c r="K151" s="179"/>
      <c r="L151" s="30"/>
      <c r="M151" s="180" t="s">
        <v>1</v>
      </c>
      <c r="N151" s="131" t="s">
        <v>41</v>
      </c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AR151" s="171" t="s">
        <v>422</v>
      </c>
      <c r="AT151" s="171" t="s">
        <v>350</v>
      </c>
      <c r="AU151" s="171" t="s">
        <v>113</v>
      </c>
      <c r="AY151" s="13" t="s">
        <v>166</v>
      </c>
      <c r="BE151" s="99">
        <f>IF(N151="základná",J151,0)</f>
        <v>0</v>
      </c>
      <c r="BF151" s="99">
        <f>IF(N151="znížená",J151,0)</f>
        <v>0</v>
      </c>
      <c r="BG151" s="99">
        <f>IF(N151="zákl. prenesená",J151,0)</f>
        <v>0</v>
      </c>
      <c r="BH151" s="99">
        <f>IF(N151="zníž. prenesená",J151,0)</f>
        <v>0</v>
      </c>
      <c r="BI151" s="99">
        <f>IF(N151="nulová",J151,0)</f>
        <v>0</v>
      </c>
      <c r="BJ151" s="13" t="s">
        <v>113</v>
      </c>
      <c r="BK151" s="99">
        <f>ROUND(I151*H151,2)</f>
        <v>0</v>
      </c>
      <c r="BL151" s="13" t="s">
        <v>422</v>
      </c>
      <c r="BM151" s="171" t="s">
        <v>1996</v>
      </c>
    </row>
    <row r="152" spans="2:65" s="1" customFormat="1" ht="16.5" customHeight="1">
      <c r="B152" s="30"/>
      <c r="C152" s="172" t="s">
        <v>186</v>
      </c>
      <c r="D152" s="172" t="s">
        <v>350</v>
      </c>
      <c r="E152" s="173" t="s">
        <v>1997</v>
      </c>
      <c r="F152" s="174" t="s">
        <v>635</v>
      </c>
      <c r="G152" s="175" t="s">
        <v>560</v>
      </c>
      <c r="H152" s="176">
        <v>0.1</v>
      </c>
      <c r="I152" s="177"/>
      <c r="J152" s="178">
        <f>ROUND(I152*H152,2)</f>
        <v>0</v>
      </c>
      <c r="K152" s="179"/>
      <c r="L152" s="30"/>
      <c r="M152" s="180" t="s">
        <v>1</v>
      </c>
      <c r="N152" s="131" t="s">
        <v>41</v>
      </c>
      <c r="P152" s="169">
        <f>O152*H152</f>
        <v>0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AR152" s="171" t="s">
        <v>422</v>
      </c>
      <c r="AT152" s="171" t="s">
        <v>350</v>
      </c>
      <c r="AU152" s="171" t="s">
        <v>113</v>
      </c>
      <c r="AY152" s="13" t="s">
        <v>166</v>
      </c>
      <c r="BE152" s="99">
        <f>IF(N152="základná",J152,0)</f>
        <v>0</v>
      </c>
      <c r="BF152" s="99">
        <f>IF(N152="znížená",J152,0)</f>
        <v>0</v>
      </c>
      <c r="BG152" s="99">
        <f>IF(N152="zákl. prenesená",J152,0)</f>
        <v>0</v>
      </c>
      <c r="BH152" s="99">
        <f>IF(N152="zníž. prenesená",J152,0)</f>
        <v>0</v>
      </c>
      <c r="BI152" s="99">
        <f>IF(N152="nulová",J152,0)</f>
        <v>0</v>
      </c>
      <c r="BJ152" s="13" t="s">
        <v>113</v>
      </c>
      <c r="BK152" s="99">
        <f>ROUND(I152*H152,2)</f>
        <v>0</v>
      </c>
      <c r="BL152" s="13" t="s">
        <v>422</v>
      </c>
      <c r="BM152" s="171" t="s">
        <v>1998</v>
      </c>
    </row>
    <row r="153" spans="2:65" s="11" customFormat="1" ht="22.9" customHeight="1">
      <c r="B153" s="146"/>
      <c r="D153" s="147" t="s">
        <v>74</v>
      </c>
      <c r="E153" s="156" t="s">
        <v>1603</v>
      </c>
      <c r="F153" s="156" t="s">
        <v>1604</v>
      </c>
      <c r="I153" s="149"/>
      <c r="J153" s="157">
        <f>BK153</f>
        <v>0</v>
      </c>
      <c r="L153" s="146"/>
      <c r="M153" s="151"/>
      <c r="P153" s="152">
        <f>SUM(P154:P158)</f>
        <v>0</v>
      </c>
      <c r="R153" s="152">
        <f>SUM(R154:R158)</f>
        <v>1.6980000000000002E-2</v>
      </c>
      <c r="T153" s="153">
        <f>SUM(T154:T158)</f>
        <v>0</v>
      </c>
      <c r="AR153" s="147" t="s">
        <v>165</v>
      </c>
      <c r="AT153" s="154" t="s">
        <v>74</v>
      </c>
      <c r="AU153" s="154" t="s">
        <v>83</v>
      </c>
      <c r="AY153" s="147" t="s">
        <v>166</v>
      </c>
      <c r="BK153" s="155">
        <f>SUM(BK154:BK158)</f>
        <v>0</v>
      </c>
    </row>
    <row r="154" spans="2:65" s="1" customFormat="1" ht="24.2" customHeight="1">
      <c r="B154" s="30"/>
      <c r="C154" s="172" t="s">
        <v>190</v>
      </c>
      <c r="D154" s="172" t="s">
        <v>350</v>
      </c>
      <c r="E154" s="173" t="s">
        <v>1999</v>
      </c>
      <c r="F154" s="174" t="s">
        <v>2000</v>
      </c>
      <c r="G154" s="175" t="s">
        <v>293</v>
      </c>
      <c r="H154" s="176">
        <v>25</v>
      </c>
      <c r="I154" s="177"/>
      <c r="J154" s="178">
        <f>ROUND(I154*H154,2)</f>
        <v>0</v>
      </c>
      <c r="K154" s="179"/>
      <c r="L154" s="30"/>
      <c r="M154" s="180" t="s">
        <v>1</v>
      </c>
      <c r="N154" s="131" t="s">
        <v>41</v>
      </c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AR154" s="171" t="s">
        <v>422</v>
      </c>
      <c r="AT154" s="171" t="s">
        <v>350</v>
      </c>
      <c r="AU154" s="171" t="s">
        <v>113</v>
      </c>
      <c r="AY154" s="13" t="s">
        <v>166</v>
      </c>
      <c r="BE154" s="99">
        <f>IF(N154="základná",J154,0)</f>
        <v>0</v>
      </c>
      <c r="BF154" s="99">
        <f>IF(N154="znížená",J154,0)</f>
        <v>0</v>
      </c>
      <c r="BG154" s="99">
        <f>IF(N154="zákl. prenesená",J154,0)</f>
        <v>0</v>
      </c>
      <c r="BH154" s="99">
        <f>IF(N154="zníž. prenesená",J154,0)</f>
        <v>0</v>
      </c>
      <c r="BI154" s="99">
        <f>IF(N154="nulová",J154,0)</f>
        <v>0</v>
      </c>
      <c r="BJ154" s="13" t="s">
        <v>113</v>
      </c>
      <c r="BK154" s="99">
        <f>ROUND(I154*H154,2)</f>
        <v>0</v>
      </c>
      <c r="BL154" s="13" t="s">
        <v>422</v>
      </c>
      <c r="BM154" s="171" t="s">
        <v>2001</v>
      </c>
    </row>
    <row r="155" spans="2:65" s="1" customFormat="1" ht="24.2" customHeight="1">
      <c r="B155" s="30"/>
      <c r="C155" s="158" t="s">
        <v>194</v>
      </c>
      <c r="D155" s="158" t="s">
        <v>164</v>
      </c>
      <c r="E155" s="159" t="s">
        <v>2002</v>
      </c>
      <c r="F155" s="160" t="s">
        <v>2003</v>
      </c>
      <c r="G155" s="161" t="s">
        <v>293</v>
      </c>
      <c r="H155" s="162">
        <v>25</v>
      </c>
      <c r="I155" s="163"/>
      <c r="J155" s="164">
        <f>ROUND(I155*H155,2)</f>
        <v>0</v>
      </c>
      <c r="K155" s="165"/>
      <c r="L155" s="166"/>
      <c r="M155" s="167" t="s">
        <v>1</v>
      </c>
      <c r="N155" s="168" t="s">
        <v>41</v>
      </c>
      <c r="P155" s="169">
        <f>O155*H155</f>
        <v>0</v>
      </c>
      <c r="Q155" s="169">
        <v>6.4999999999999997E-4</v>
      </c>
      <c r="R155" s="169">
        <f>Q155*H155</f>
        <v>1.6250000000000001E-2</v>
      </c>
      <c r="S155" s="169">
        <v>0</v>
      </c>
      <c r="T155" s="170">
        <f>S155*H155</f>
        <v>0</v>
      </c>
      <c r="AR155" s="171" t="s">
        <v>1110</v>
      </c>
      <c r="AT155" s="171" t="s">
        <v>164</v>
      </c>
      <c r="AU155" s="171" t="s">
        <v>113</v>
      </c>
      <c r="AY155" s="13" t="s">
        <v>166</v>
      </c>
      <c r="BE155" s="99">
        <f>IF(N155="základná",J155,0)</f>
        <v>0</v>
      </c>
      <c r="BF155" s="99">
        <f>IF(N155="znížená",J155,0)</f>
        <v>0</v>
      </c>
      <c r="BG155" s="99">
        <f>IF(N155="zákl. prenesená",J155,0)</f>
        <v>0</v>
      </c>
      <c r="BH155" s="99">
        <f>IF(N155="zníž. prenesená",J155,0)</f>
        <v>0</v>
      </c>
      <c r="BI155" s="99">
        <f>IF(N155="nulová",J155,0)</f>
        <v>0</v>
      </c>
      <c r="BJ155" s="13" t="s">
        <v>113</v>
      </c>
      <c r="BK155" s="99">
        <f>ROUND(I155*H155,2)</f>
        <v>0</v>
      </c>
      <c r="BL155" s="13" t="s">
        <v>1110</v>
      </c>
      <c r="BM155" s="171" t="s">
        <v>2004</v>
      </c>
    </row>
    <row r="156" spans="2:65" s="1" customFormat="1" ht="24.2" customHeight="1">
      <c r="B156" s="30"/>
      <c r="C156" s="158" t="s">
        <v>198</v>
      </c>
      <c r="D156" s="158" t="s">
        <v>164</v>
      </c>
      <c r="E156" s="159" t="s">
        <v>2005</v>
      </c>
      <c r="F156" s="160" t="s">
        <v>2006</v>
      </c>
      <c r="G156" s="161" t="s">
        <v>170</v>
      </c>
      <c r="H156" s="162">
        <v>4</v>
      </c>
      <c r="I156" s="163"/>
      <c r="J156" s="164">
        <f>ROUND(I156*H156,2)</f>
        <v>0</v>
      </c>
      <c r="K156" s="165"/>
      <c r="L156" s="166"/>
      <c r="M156" s="167" t="s">
        <v>1</v>
      </c>
      <c r="N156" s="168" t="s">
        <v>41</v>
      </c>
      <c r="P156" s="169">
        <f>O156*H156</f>
        <v>0</v>
      </c>
      <c r="Q156" s="169">
        <v>1.6000000000000001E-4</v>
      </c>
      <c r="R156" s="169">
        <f>Q156*H156</f>
        <v>6.4000000000000005E-4</v>
      </c>
      <c r="S156" s="169">
        <v>0</v>
      </c>
      <c r="T156" s="170">
        <f>S156*H156</f>
        <v>0</v>
      </c>
      <c r="AR156" s="171" t="s">
        <v>1110</v>
      </c>
      <c r="AT156" s="171" t="s">
        <v>164</v>
      </c>
      <c r="AU156" s="171" t="s">
        <v>113</v>
      </c>
      <c r="AY156" s="13" t="s">
        <v>166</v>
      </c>
      <c r="BE156" s="99">
        <f>IF(N156="základná",J156,0)</f>
        <v>0</v>
      </c>
      <c r="BF156" s="99">
        <f>IF(N156="znížená",J156,0)</f>
        <v>0</v>
      </c>
      <c r="BG156" s="99">
        <f>IF(N156="zákl. prenesená",J156,0)</f>
        <v>0</v>
      </c>
      <c r="BH156" s="99">
        <f>IF(N156="zníž. prenesená",J156,0)</f>
        <v>0</v>
      </c>
      <c r="BI156" s="99">
        <f>IF(N156="nulová",J156,0)</f>
        <v>0</v>
      </c>
      <c r="BJ156" s="13" t="s">
        <v>113</v>
      </c>
      <c r="BK156" s="99">
        <f>ROUND(I156*H156,2)</f>
        <v>0</v>
      </c>
      <c r="BL156" s="13" t="s">
        <v>1110</v>
      </c>
      <c r="BM156" s="171" t="s">
        <v>2007</v>
      </c>
    </row>
    <row r="157" spans="2:65" s="1" customFormat="1" ht="24.2" customHeight="1">
      <c r="B157" s="30"/>
      <c r="C157" s="158" t="s">
        <v>202</v>
      </c>
      <c r="D157" s="158" t="s">
        <v>164</v>
      </c>
      <c r="E157" s="159" t="s">
        <v>2008</v>
      </c>
      <c r="F157" s="160" t="s">
        <v>2009</v>
      </c>
      <c r="G157" s="161" t="s">
        <v>170</v>
      </c>
      <c r="H157" s="162">
        <v>6</v>
      </c>
      <c r="I157" s="163"/>
      <c r="J157" s="164">
        <f>ROUND(I157*H157,2)</f>
        <v>0</v>
      </c>
      <c r="K157" s="165"/>
      <c r="L157" s="166"/>
      <c r="M157" s="167" t="s">
        <v>1</v>
      </c>
      <c r="N157" s="168" t="s">
        <v>41</v>
      </c>
      <c r="P157" s="169">
        <f>O157*H157</f>
        <v>0</v>
      </c>
      <c r="Q157" s="169">
        <v>1.0000000000000001E-5</v>
      </c>
      <c r="R157" s="169">
        <f>Q157*H157</f>
        <v>6.0000000000000008E-5</v>
      </c>
      <c r="S157" s="169">
        <v>0</v>
      </c>
      <c r="T157" s="170">
        <f>S157*H157</f>
        <v>0</v>
      </c>
      <c r="AR157" s="171" t="s">
        <v>1110</v>
      </c>
      <c r="AT157" s="171" t="s">
        <v>164</v>
      </c>
      <c r="AU157" s="171" t="s">
        <v>113</v>
      </c>
      <c r="AY157" s="13" t="s">
        <v>166</v>
      </c>
      <c r="BE157" s="99">
        <f>IF(N157="základná",J157,0)</f>
        <v>0</v>
      </c>
      <c r="BF157" s="99">
        <f>IF(N157="znížená",J157,0)</f>
        <v>0</v>
      </c>
      <c r="BG157" s="99">
        <f>IF(N157="zákl. prenesená",J157,0)</f>
        <v>0</v>
      </c>
      <c r="BH157" s="99">
        <f>IF(N157="zníž. prenesená",J157,0)</f>
        <v>0</v>
      </c>
      <c r="BI157" s="99">
        <f>IF(N157="nulová",J157,0)</f>
        <v>0</v>
      </c>
      <c r="BJ157" s="13" t="s">
        <v>113</v>
      </c>
      <c r="BK157" s="99">
        <f>ROUND(I157*H157,2)</f>
        <v>0</v>
      </c>
      <c r="BL157" s="13" t="s">
        <v>1110</v>
      </c>
      <c r="BM157" s="171" t="s">
        <v>2010</v>
      </c>
    </row>
    <row r="158" spans="2:65" s="1" customFormat="1" ht="24.2" customHeight="1">
      <c r="B158" s="30"/>
      <c r="C158" s="158" t="s">
        <v>206</v>
      </c>
      <c r="D158" s="158" t="s">
        <v>164</v>
      </c>
      <c r="E158" s="159" t="s">
        <v>2011</v>
      </c>
      <c r="F158" s="160" t="s">
        <v>2012</v>
      </c>
      <c r="G158" s="161" t="s">
        <v>170</v>
      </c>
      <c r="H158" s="162">
        <v>3</v>
      </c>
      <c r="I158" s="163"/>
      <c r="J158" s="164">
        <f>ROUND(I158*H158,2)</f>
        <v>0</v>
      </c>
      <c r="K158" s="165"/>
      <c r="L158" s="166"/>
      <c r="M158" s="167" t="s">
        <v>1</v>
      </c>
      <c r="N158" s="168" t="s">
        <v>41</v>
      </c>
      <c r="P158" s="169">
        <f>O158*H158</f>
        <v>0</v>
      </c>
      <c r="Q158" s="169">
        <v>1.0000000000000001E-5</v>
      </c>
      <c r="R158" s="169">
        <f>Q158*H158</f>
        <v>3.0000000000000004E-5</v>
      </c>
      <c r="S158" s="169">
        <v>0</v>
      </c>
      <c r="T158" s="170">
        <f>S158*H158</f>
        <v>0</v>
      </c>
      <c r="AR158" s="171" t="s">
        <v>1110</v>
      </c>
      <c r="AT158" s="171" t="s">
        <v>164</v>
      </c>
      <c r="AU158" s="171" t="s">
        <v>113</v>
      </c>
      <c r="AY158" s="13" t="s">
        <v>166</v>
      </c>
      <c r="BE158" s="99">
        <f>IF(N158="základná",J158,0)</f>
        <v>0</v>
      </c>
      <c r="BF158" s="99">
        <f>IF(N158="znížená",J158,0)</f>
        <v>0</v>
      </c>
      <c r="BG158" s="99">
        <f>IF(N158="zákl. prenesená",J158,0)</f>
        <v>0</v>
      </c>
      <c r="BH158" s="99">
        <f>IF(N158="zníž. prenesená",J158,0)</f>
        <v>0</v>
      </c>
      <c r="BI158" s="99">
        <f>IF(N158="nulová",J158,0)</f>
        <v>0</v>
      </c>
      <c r="BJ158" s="13" t="s">
        <v>113</v>
      </c>
      <c r="BK158" s="99">
        <f>ROUND(I158*H158,2)</f>
        <v>0</v>
      </c>
      <c r="BL158" s="13" t="s">
        <v>1110</v>
      </c>
      <c r="BM158" s="171" t="s">
        <v>2013</v>
      </c>
    </row>
    <row r="159" spans="2:65" s="11" customFormat="1" ht="22.9" customHeight="1">
      <c r="B159" s="146"/>
      <c r="D159" s="147" t="s">
        <v>74</v>
      </c>
      <c r="E159" s="156" t="s">
        <v>347</v>
      </c>
      <c r="F159" s="156" t="s">
        <v>348</v>
      </c>
      <c r="I159" s="149"/>
      <c r="J159" s="157">
        <f>BK159</f>
        <v>0</v>
      </c>
      <c r="L159" s="146"/>
      <c r="M159" s="151"/>
      <c r="P159" s="152">
        <f>SUM(P160:P165)</f>
        <v>0</v>
      </c>
      <c r="R159" s="152">
        <f>SUM(R160:R165)</f>
        <v>2.6419999999999999E-2</v>
      </c>
      <c r="T159" s="153">
        <f>SUM(T160:T165)</f>
        <v>0</v>
      </c>
      <c r="AR159" s="147" t="s">
        <v>165</v>
      </c>
      <c r="AT159" s="154" t="s">
        <v>74</v>
      </c>
      <c r="AU159" s="154" t="s">
        <v>83</v>
      </c>
      <c r="AY159" s="147" t="s">
        <v>166</v>
      </c>
      <c r="BK159" s="155">
        <f>SUM(BK160:BK165)</f>
        <v>0</v>
      </c>
    </row>
    <row r="160" spans="2:65" s="1" customFormat="1" ht="16.5" customHeight="1">
      <c r="B160" s="30"/>
      <c r="C160" s="172" t="s">
        <v>210</v>
      </c>
      <c r="D160" s="172" t="s">
        <v>350</v>
      </c>
      <c r="E160" s="173" t="s">
        <v>2014</v>
      </c>
      <c r="F160" s="174" t="s">
        <v>2015</v>
      </c>
      <c r="G160" s="175" t="s">
        <v>170</v>
      </c>
      <c r="H160" s="176">
        <v>2</v>
      </c>
      <c r="I160" s="177"/>
      <c r="J160" s="178">
        <f t="shared" ref="J160:J165" si="5">ROUND(I160*H160,2)</f>
        <v>0</v>
      </c>
      <c r="K160" s="179"/>
      <c r="L160" s="30"/>
      <c r="M160" s="180" t="s">
        <v>1</v>
      </c>
      <c r="N160" s="131" t="s">
        <v>41</v>
      </c>
      <c r="P160" s="169">
        <f t="shared" ref="P160:P165" si="6">O160*H160</f>
        <v>0</v>
      </c>
      <c r="Q160" s="169">
        <v>0</v>
      </c>
      <c r="R160" s="169">
        <f t="shared" ref="R160:R165" si="7">Q160*H160</f>
        <v>0</v>
      </c>
      <c r="S160" s="169">
        <v>0</v>
      </c>
      <c r="T160" s="170">
        <f t="shared" ref="T160:T165" si="8">S160*H160</f>
        <v>0</v>
      </c>
      <c r="AR160" s="171" t="s">
        <v>422</v>
      </c>
      <c r="AT160" s="171" t="s">
        <v>350</v>
      </c>
      <c r="AU160" s="171" t="s">
        <v>113</v>
      </c>
      <c r="AY160" s="13" t="s">
        <v>166</v>
      </c>
      <c r="BE160" s="99">
        <f t="shared" ref="BE160:BE165" si="9">IF(N160="základná",J160,0)</f>
        <v>0</v>
      </c>
      <c r="BF160" s="99">
        <f t="shared" ref="BF160:BF165" si="10">IF(N160="znížená",J160,0)</f>
        <v>0</v>
      </c>
      <c r="BG160" s="99">
        <f t="shared" ref="BG160:BG165" si="11">IF(N160="zákl. prenesená",J160,0)</f>
        <v>0</v>
      </c>
      <c r="BH160" s="99">
        <f t="shared" ref="BH160:BH165" si="12">IF(N160="zníž. prenesená",J160,0)</f>
        <v>0</v>
      </c>
      <c r="BI160" s="99">
        <f t="shared" ref="BI160:BI165" si="13">IF(N160="nulová",J160,0)</f>
        <v>0</v>
      </c>
      <c r="BJ160" s="13" t="s">
        <v>113</v>
      </c>
      <c r="BK160" s="99">
        <f t="shared" ref="BK160:BK165" si="14">ROUND(I160*H160,2)</f>
        <v>0</v>
      </c>
      <c r="BL160" s="13" t="s">
        <v>422</v>
      </c>
      <c r="BM160" s="171" t="s">
        <v>2016</v>
      </c>
    </row>
    <row r="161" spans="2:65" s="1" customFormat="1" ht="16.5" customHeight="1">
      <c r="B161" s="30"/>
      <c r="C161" s="158" t="s">
        <v>214</v>
      </c>
      <c r="D161" s="158" t="s">
        <v>164</v>
      </c>
      <c r="E161" s="159" t="s">
        <v>2017</v>
      </c>
      <c r="F161" s="160" t="s">
        <v>2018</v>
      </c>
      <c r="G161" s="161" t="s">
        <v>170</v>
      </c>
      <c r="H161" s="162">
        <v>2</v>
      </c>
      <c r="I161" s="163"/>
      <c r="J161" s="164">
        <f t="shared" si="5"/>
        <v>0</v>
      </c>
      <c r="K161" s="165"/>
      <c r="L161" s="166"/>
      <c r="M161" s="167" t="s">
        <v>1</v>
      </c>
      <c r="N161" s="168" t="s">
        <v>41</v>
      </c>
      <c r="P161" s="169">
        <f t="shared" si="6"/>
        <v>0</v>
      </c>
      <c r="Q161" s="169">
        <v>1.321E-2</v>
      </c>
      <c r="R161" s="169">
        <f t="shared" si="7"/>
        <v>2.6419999999999999E-2</v>
      </c>
      <c r="S161" s="169">
        <v>0</v>
      </c>
      <c r="T161" s="170">
        <f t="shared" si="8"/>
        <v>0</v>
      </c>
      <c r="AR161" s="171" t="s">
        <v>1110</v>
      </c>
      <c r="AT161" s="171" t="s">
        <v>164</v>
      </c>
      <c r="AU161" s="171" t="s">
        <v>113</v>
      </c>
      <c r="AY161" s="13" t="s">
        <v>166</v>
      </c>
      <c r="BE161" s="99">
        <f t="shared" si="9"/>
        <v>0</v>
      </c>
      <c r="BF161" s="99">
        <f t="shared" si="10"/>
        <v>0</v>
      </c>
      <c r="BG161" s="99">
        <f t="shared" si="11"/>
        <v>0</v>
      </c>
      <c r="BH161" s="99">
        <f t="shared" si="12"/>
        <v>0</v>
      </c>
      <c r="BI161" s="99">
        <f t="shared" si="13"/>
        <v>0</v>
      </c>
      <c r="BJ161" s="13" t="s">
        <v>113</v>
      </c>
      <c r="BK161" s="99">
        <f t="shared" si="14"/>
        <v>0</v>
      </c>
      <c r="BL161" s="13" t="s">
        <v>1110</v>
      </c>
      <c r="BM161" s="171" t="s">
        <v>2019</v>
      </c>
    </row>
    <row r="162" spans="2:65" s="1" customFormat="1" ht="24.2" customHeight="1">
      <c r="B162" s="30"/>
      <c r="C162" s="172" t="s">
        <v>218</v>
      </c>
      <c r="D162" s="172" t="s">
        <v>350</v>
      </c>
      <c r="E162" s="173" t="s">
        <v>2020</v>
      </c>
      <c r="F162" s="174" t="s">
        <v>2021</v>
      </c>
      <c r="G162" s="175" t="s">
        <v>170</v>
      </c>
      <c r="H162" s="176">
        <v>1</v>
      </c>
      <c r="I162" s="177"/>
      <c r="J162" s="178">
        <f t="shared" si="5"/>
        <v>0</v>
      </c>
      <c r="K162" s="179"/>
      <c r="L162" s="30"/>
      <c r="M162" s="180" t="s">
        <v>1</v>
      </c>
      <c r="N162" s="131" t="s">
        <v>41</v>
      </c>
      <c r="P162" s="169">
        <f t="shared" si="6"/>
        <v>0</v>
      </c>
      <c r="Q162" s="169">
        <v>0</v>
      </c>
      <c r="R162" s="169">
        <f t="shared" si="7"/>
        <v>0</v>
      </c>
      <c r="S162" s="169">
        <v>0</v>
      </c>
      <c r="T162" s="170">
        <f t="shared" si="8"/>
        <v>0</v>
      </c>
      <c r="AR162" s="171" t="s">
        <v>422</v>
      </c>
      <c r="AT162" s="171" t="s">
        <v>350</v>
      </c>
      <c r="AU162" s="171" t="s">
        <v>113</v>
      </c>
      <c r="AY162" s="13" t="s">
        <v>166</v>
      </c>
      <c r="BE162" s="99">
        <f t="shared" si="9"/>
        <v>0</v>
      </c>
      <c r="BF162" s="99">
        <f t="shared" si="10"/>
        <v>0</v>
      </c>
      <c r="BG162" s="99">
        <f t="shared" si="11"/>
        <v>0</v>
      </c>
      <c r="BH162" s="99">
        <f t="shared" si="12"/>
        <v>0</v>
      </c>
      <c r="BI162" s="99">
        <f t="shared" si="13"/>
        <v>0</v>
      </c>
      <c r="BJ162" s="13" t="s">
        <v>113</v>
      </c>
      <c r="BK162" s="99">
        <f t="shared" si="14"/>
        <v>0</v>
      </c>
      <c r="BL162" s="13" t="s">
        <v>422</v>
      </c>
      <c r="BM162" s="171" t="s">
        <v>2022</v>
      </c>
    </row>
    <row r="163" spans="2:65" s="1" customFormat="1" ht="24.2" customHeight="1">
      <c r="B163" s="30"/>
      <c r="C163" s="172" t="s">
        <v>222</v>
      </c>
      <c r="D163" s="172" t="s">
        <v>350</v>
      </c>
      <c r="E163" s="173" t="s">
        <v>2023</v>
      </c>
      <c r="F163" s="174" t="s">
        <v>2024</v>
      </c>
      <c r="G163" s="175" t="s">
        <v>293</v>
      </c>
      <c r="H163" s="176">
        <v>25</v>
      </c>
      <c r="I163" s="177"/>
      <c r="J163" s="178">
        <f t="shared" si="5"/>
        <v>0</v>
      </c>
      <c r="K163" s="179"/>
      <c r="L163" s="30"/>
      <c r="M163" s="180" t="s">
        <v>1</v>
      </c>
      <c r="N163" s="131" t="s">
        <v>41</v>
      </c>
      <c r="P163" s="169">
        <f t="shared" si="6"/>
        <v>0</v>
      </c>
      <c r="Q163" s="169">
        <v>0</v>
      </c>
      <c r="R163" s="169">
        <f t="shared" si="7"/>
        <v>0</v>
      </c>
      <c r="S163" s="169">
        <v>0</v>
      </c>
      <c r="T163" s="170">
        <f t="shared" si="8"/>
        <v>0</v>
      </c>
      <c r="AR163" s="171" t="s">
        <v>422</v>
      </c>
      <c r="AT163" s="171" t="s">
        <v>350</v>
      </c>
      <c r="AU163" s="171" t="s">
        <v>113</v>
      </c>
      <c r="AY163" s="13" t="s">
        <v>166</v>
      </c>
      <c r="BE163" s="99">
        <f t="shared" si="9"/>
        <v>0</v>
      </c>
      <c r="BF163" s="99">
        <f t="shared" si="10"/>
        <v>0</v>
      </c>
      <c r="BG163" s="99">
        <f t="shared" si="11"/>
        <v>0</v>
      </c>
      <c r="BH163" s="99">
        <f t="shared" si="12"/>
        <v>0</v>
      </c>
      <c r="BI163" s="99">
        <f t="shared" si="13"/>
        <v>0</v>
      </c>
      <c r="BJ163" s="13" t="s">
        <v>113</v>
      </c>
      <c r="BK163" s="99">
        <f t="shared" si="14"/>
        <v>0</v>
      </c>
      <c r="BL163" s="13" t="s">
        <v>422</v>
      </c>
      <c r="BM163" s="171" t="s">
        <v>2025</v>
      </c>
    </row>
    <row r="164" spans="2:65" s="1" customFormat="1" ht="33" customHeight="1">
      <c r="B164" s="30"/>
      <c r="C164" s="172" t="s">
        <v>226</v>
      </c>
      <c r="D164" s="172" t="s">
        <v>350</v>
      </c>
      <c r="E164" s="173" t="s">
        <v>2026</v>
      </c>
      <c r="F164" s="174" t="s">
        <v>2027</v>
      </c>
      <c r="G164" s="175" t="s">
        <v>293</v>
      </c>
      <c r="H164" s="176">
        <v>25</v>
      </c>
      <c r="I164" s="177"/>
      <c r="J164" s="178">
        <f t="shared" si="5"/>
        <v>0</v>
      </c>
      <c r="K164" s="179"/>
      <c r="L164" s="30"/>
      <c r="M164" s="180" t="s">
        <v>1</v>
      </c>
      <c r="N164" s="131" t="s">
        <v>41</v>
      </c>
      <c r="P164" s="169">
        <f t="shared" si="6"/>
        <v>0</v>
      </c>
      <c r="Q164" s="169">
        <v>0</v>
      </c>
      <c r="R164" s="169">
        <f t="shared" si="7"/>
        <v>0</v>
      </c>
      <c r="S164" s="169">
        <v>0</v>
      </c>
      <c r="T164" s="170">
        <f t="shared" si="8"/>
        <v>0</v>
      </c>
      <c r="AR164" s="171" t="s">
        <v>422</v>
      </c>
      <c r="AT164" s="171" t="s">
        <v>350</v>
      </c>
      <c r="AU164" s="171" t="s">
        <v>113</v>
      </c>
      <c r="AY164" s="13" t="s">
        <v>166</v>
      </c>
      <c r="BE164" s="99">
        <f t="shared" si="9"/>
        <v>0</v>
      </c>
      <c r="BF164" s="99">
        <f t="shared" si="10"/>
        <v>0</v>
      </c>
      <c r="BG164" s="99">
        <f t="shared" si="11"/>
        <v>0</v>
      </c>
      <c r="BH164" s="99">
        <f t="shared" si="12"/>
        <v>0</v>
      </c>
      <c r="BI164" s="99">
        <f t="shared" si="13"/>
        <v>0</v>
      </c>
      <c r="BJ164" s="13" t="s">
        <v>113</v>
      </c>
      <c r="BK164" s="99">
        <f t="shared" si="14"/>
        <v>0</v>
      </c>
      <c r="BL164" s="13" t="s">
        <v>422</v>
      </c>
      <c r="BM164" s="171" t="s">
        <v>2028</v>
      </c>
    </row>
    <row r="165" spans="2:65" s="1" customFormat="1" ht="33" customHeight="1">
      <c r="B165" s="30"/>
      <c r="C165" s="172" t="s">
        <v>230</v>
      </c>
      <c r="D165" s="172" t="s">
        <v>350</v>
      </c>
      <c r="E165" s="173" t="s">
        <v>2029</v>
      </c>
      <c r="F165" s="174" t="s">
        <v>2030</v>
      </c>
      <c r="G165" s="175" t="s">
        <v>170</v>
      </c>
      <c r="H165" s="176">
        <v>72</v>
      </c>
      <c r="I165" s="177"/>
      <c r="J165" s="178">
        <f t="shared" si="5"/>
        <v>0</v>
      </c>
      <c r="K165" s="179"/>
      <c r="L165" s="30"/>
      <c r="M165" s="180" t="s">
        <v>1</v>
      </c>
      <c r="N165" s="131" t="s">
        <v>41</v>
      </c>
      <c r="P165" s="169">
        <f t="shared" si="6"/>
        <v>0</v>
      </c>
      <c r="Q165" s="169">
        <v>0</v>
      </c>
      <c r="R165" s="169">
        <f t="shared" si="7"/>
        <v>0</v>
      </c>
      <c r="S165" s="169">
        <v>0</v>
      </c>
      <c r="T165" s="170">
        <f t="shared" si="8"/>
        <v>0</v>
      </c>
      <c r="AR165" s="171" t="s">
        <v>422</v>
      </c>
      <c r="AT165" s="171" t="s">
        <v>350</v>
      </c>
      <c r="AU165" s="171" t="s">
        <v>113</v>
      </c>
      <c r="AY165" s="13" t="s">
        <v>166</v>
      </c>
      <c r="BE165" s="99">
        <f t="shared" si="9"/>
        <v>0</v>
      </c>
      <c r="BF165" s="99">
        <f t="shared" si="10"/>
        <v>0</v>
      </c>
      <c r="BG165" s="99">
        <f t="shared" si="11"/>
        <v>0</v>
      </c>
      <c r="BH165" s="99">
        <f t="shared" si="12"/>
        <v>0</v>
      </c>
      <c r="BI165" s="99">
        <f t="shared" si="13"/>
        <v>0</v>
      </c>
      <c r="BJ165" s="13" t="s">
        <v>113</v>
      </c>
      <c r="BK165" s="99">
        <f t="shared" si="14"/>
        <v>0</v>
      </c>
      <c r="BL165" s="13" t="s">
        <v>422</v>
      </c>
      <c r="BM165" s="171" t="s">
        <v>2031</v>
      </c>
    </row>
    <row r="166" spans="2:65" s="11" customFormat="1" ht="22.9" customHeight="1">
      <c r="B166" s="146"/>
      <c r="D166" s="147" t="s">
        <v>74</v>
      </c>
      <c r="E166" s="156" t="s">
        <v>555</v>
      </c>
      <c r="F166" s="156" t="s">
        <v>2032</v>
      </c>
      <c r="I166" s="149"/>
      <c r="J166" s="157">
        <f>BK166</f>
        <v>0</v>
      </c>
      <c r="L166" s="146"/>
      <c r="M166" s="151"/>
      <c r="P166" s="152">
        <f>SUM(P167:P194)</f>
        <v>0</v>
      </c>
      <c r="R166" s="152">
        <f>SUM(R167:R194)</f>
        <v>5.655800000000001</v>
      </c>
      <c r="T166" s="153">
        <f>SUM(T167:T194)</f>
        <v>0</v>
      </c>
      <c r="AR166" s="147" t="s">
        <v>165</v>
      </c>
      <c r="AT166" s="154" t="s">
        <v>74</v>
      </c>
      <c r="AU166" s="154" t="s">
        <v>83</v>
      </c>
      <c r="AY166" s="147" t="s">
        <v>166</v>
      </c>
      <c r="BK166" s="155">
        <f>SUM(BK167:BK194)</f>
        <v>0</v>
      </c>
    </row>
    <row r="167" spans="2:65" s="1" customFormat="1" ht="24.2" customHeight="1">
      <c r="B167" s="30"/>
      <c r="C167" s="172" t="s">
        <v>234</v>
      </c>
      <c r="D167" s="172" t="s">
        <v>350</v>
      </c>
      <c r="E167" s="173" t="s">
        <v>2033</v>
      </c>
      <c r="F167" s="174" t="s">
        <v>2034</v>
      </c>
      <c r="G167" s="175" t="s">
        <v>560</v>
      </c>
      <c r="H167" s="176">
        <v>0.1</v>
      </c>
      <c r="I167" s="177"/>
      <c r="J167" s="178">
        <f t="shared" ref="J167:J194" si="15">ROUND(I167*H167,2)</f>
        <v>0</v>
      </c>
      <c r="K167" s="179"/>
      <c r="L167" s="30"/>
      <c r="M167" s="180" t="s">
        <v>1</v>
      </c>
      <c r="N167" s="131" t="s">
        <v>41</v>
      </c>
      <c r="P167" s="169">
        <f t="shared" ref="P167:P194" si="16">O167*H167</f>
        <v>0</v>
      </c>
      <c r="Q167" s="169">
        <v>0</v>
      </c>
      <c r="R167" s="169">
        <f t="shared" ref="R167:R194" si="17">Q167*H167</f>
        <v>0</v>
      </c>
      <c r="S167" s="169">
        <v>0</v>
      </c>
      <c r="T167" s="170">
        <f t="shared" ref="T167:T194" si="18">S167*H167</f>
        <v>0</v>
      </c>
      <c r="AR167" s="171" t="s">
        <v>422</v>
      </c>
      <c r="AT167" s="171" t="s">
        <v>350</v>
      </c>
      <c r="AU167" s="171" t="s">
        <v>113</v>
      </c>
      <c r="AY167" s="13" t="s">
        <v>166</v>
      </c>
      <c r="BE167" s="99">
        <f t="shared" ref="BE167:BE194" si="19">IF(N167="základná",J167,0)</f>
        <v>0</v>
      </c>
      <c r="BF167" s="99">
        <f t="shared" ref="BF167:BF194" si="20">IF(N167="znížená",J167,0)</f>
        <v>0</v>
      </c>
      <c r="BG167" s="99">
        <f t="shared" ref="BG167:BG194" si="21">IF(N167="zákl. prenesená",J167,0)</f>
        <v>0</v>
      </c>
      <c r="BH167" s="99">
        <f t="shared" ref="BH167:BH194" si="22">IF(N167="zníž. prenesená",J167,0)</f>
        <v>0</v>
      </c>
      <c r="BI167" s="99">
        <f t="shared" ref="BI167:BI194" si="23">IF(N167="nulová",J167,0)</f>
        <v>0</v>
      </c>
      <c r="BJ167" s="13" t="s">
        <v>113</v>
      </c>
      <c r="BK167" s="99">
        <f t="shared" ref="BK167:BK194" si="24">ROUND(I167*H167,2)</f>
        <v>0</v>
      </c>
      <c r="BL167" s="13" t="s">
        <v>422</v>
      </c>
      <c r="BM167" s="171" t="s">
        <v>2035</v>
      </c>
    </row>
    <row r="168" spans="2:65" s="1" customFormat="1" ht="24.2" customHeight="1">
      <c r="B168" s="30"/>
      <c r="C168" s="172" t="s">
        <v>238</v>
      </c>
      <c r="D168" s="172" t="s">
        <v>350</v>
      </c>
      <c r="E168" s="173" t="s">
        <v>2036</v>
      </c>
      <c r="F168" s="174" t="s">
        <v>2037</v>
      </c>
      <c r="G168" s="175" t="s">
        <v>170</v>
      </c>
      <c r="H168" s="176">
        <v>2</v>
      </c>
      <c r="I168" s="177"/>
      <c r="J168" s="178">
        <f t="shared" si="15"/>
        <v>0</v>
      </c>
      <c r="K168" s="179"/>
      <c r="L168" s="30"/>
      <c r="M168" s="180" t="s">
        <v>1</v>
      </c>
      <c r="N168" s="131" t="s">
        <v>41</v>
      </c>
      <c r="P168" s="169">
        <f t="shared" si="16"/>
        <v>0</v>
      </c>
      <c r="Q168" s="169">
        <v>0</v>
      </c>
      <c r="R168" s="169">
        <f t="shared" si="17"/>
        <v>0</v>
      </c>
      <c r="S168" s="169">
        <v>0</v>
      </c>
      <c r="T168" s="170">
        <f t="shared" si="18"/>
        <v>0</v>
      </c>
      <c r="AR168" s="171" t="s">
        <v>422</v>
      </c>
      <c r="AT168" s="171" t="s">
        <v>350</v>
      </c>
      <c r="AU168" s="171" t="s">
        <v>113</v>
      </c>
      <c r="AY168" s="13" t="s">
        <v>166</v>
      </c>
      <c r="BE168" s="99">
        <f t="shared" si="19"/>
        <v>0</v>
      </c>
      <c r="BF168" s="99">
        <f t="shared" si="20"/>
        <v>0</v>
      </c>
      <c r="BG168" s="99">
        <f t="shared" si="21"/>
        <v>0</v>
      </c>
      <c r="BH168" s="99">
        <f t="shared" si="22"/>
        <v>0</v>
      </c>
      <c r="BI168" s="99">
        <f t="shared" si="23"/>
        <v>0</v>
      </c>
      <c r="BJ168" s="13" t="s">
        <v>113</v>
      </c>
      <c r="BK168" s="99">
        <f t="shared" si="24"/>
        <v>0</v>
      </c>
      <c r="BL168" s="13" t="s">
        <v>422</v>
      </c>
      <c r="BM168" s="171" t="s">
        <v>2038</v>
      </c>
    </row>
    <row r="169" spans="2:65" s="1" customFormat="1" ht="24.2" customHeight="1">
      <c r="B169" s="30"/>
      <c r="C169" s="158" t="s">
        <v>242</v>
      </c>
      <c r="D169" s="158" t="s">
        <v>164</v>
      </c>
      <c r="E169" s="159" t="s">
        <v>2039</v>
      </c>
      <c r="F169" s="160" t="s">
        <v>2040</v>
      </c>
      <c r="G169" s="161" t="s">
        <v>170</v>
      </c>
      <c r="H169" s="162">
        <v>2</v>
      </c>
      <c r="I169" s="163"/>
      <c r="J169" s="164">
        <f t="shared" si="15"/>
        <v>0</v>
      </c>
      <c r="K169" s="165"/>
      <c r="L169" s="166"/>
      <c r="M169" s="167" t="s">
        <v>1</v>
      </c>
      <c r="N169" s="168" t="s">
        <v>41</v>
      </c>
      <c r="P169" s="169">
        <f t="shared" si="16"/>
        <v>0</v>
      </c>
      <c r="Q169" s="169">
        <v>4.4999999999999998E-2</v>
      </c>
      <c r="R169" s="169">
        <f t="shared" si="17"/>
        <v>0.09</v>
      </c>
      <c r="S169" s="169">
        <v>0</v>
      </c>
      <c r="T169" s="170">
        <f t="shared" si="18"/>
        <v>0</v>
      </c>
      <c r="AR169" s="171" t="s">
        <v>1110</v>
      </c>
      <c r="AT169" s="171" t="s">
        <v>164</v>
      </c>
      <c r="AU169" s="171" t="s">
        <v>113</v>
      </c>
      <c r="AY169" s="13" t="s">
        <v>166</v>
      </c>
      <c r="BE169" s="99">
        <f t="shared" si="19"/>
        <v>0</v>
      </c>
      <c r="BF169" s="99">
        <f t="shared" si="20"/>
        <v>0</v>
      </c>
      <c r="BG169" s="99">
        <f t="shared" si="21"/>
        <v>0</v>
      </c>
      <c r="BH169" s="99">
        <f t="shared" si="22"/>
        <v>0</v>
      </c>
      <c r="BI169" s="99">
        <f t="shared" si="23"/>
        <v>0</v>
      </c>
      <c r="BJ169" s="13" t="s">
        <v>113</v>
      </c>
      <c r="BK169" s="99">
        <f t="shared" si="24"/>
        <v>0</v>
      </c>
      <c r="BL169" s="13" t="s">
        <v>1110</v>
      </c>
      <c r="BM169" s="171" t="s">
        <v>2041</v>
      </c>
    </row>
    <row r="170" spans="2:65" s="1" customFormat="1" ht="24.2" customHeight="1">
      <c r="B170" s="30"/>
      <c r="C170" s="172" t="s">
        <v>246</v>
      </c>
      <c r="D170" s="172" t="s">
        <v>350</v>
      </c>
      <c r="E170" s="173" t="s">
        <v>2042</v>
      </c>
      <c r="F170" s="174" t="s">
        <v>2043</v>
      </c>
      <c r="G170" s="175" t="s">
        <v>293</v>
      </c>
      <c r="H170" s="176">
        <v>27</v>
      </c>
      <c r="I170" s="177"/>
      <c r="J170" s="178">
        <f t="shared" si="15"/>
        <v>0</v>
      </c>
      <c r="K170" s="179"/>
      <c r="L170" s="30"/>
      <c r="M170" s="180" t="s">
        <v>1</v>
      </c>
      <c r="N170" s="131" t="s">
        <v>41</v>
      </c>
      <c r="P170" s="169">
        <f t="shared" si="16"/>
        <v>0</v>
      </c>
      <c r="Q170" s="169">
        <v>0</v>
      </c>
      <c r="R170" s="169">
        <f t="shared" si="17"/>
        <v>0</v>
      </c>
      <c r="S170" s="169">
        <v>0</v>
      </c>
      <c r="T170" s="170">
        <f t="shared" si="18"/>
        <v>0</v>
      </c>
      <c r="AR170" s="171" t="s">
        <v>422</v>
      </c>
      <c r="AT170" s="171" t="s">
        <v>350</v>
      </c>
      <c r="AU170" s="171" t="s">
        <v>113</v>
      </c>
      <c r="AY170" s="13" t="s">
        <v>166</v>
      </c>
      <c r="BE170" s="99">
        <f t="shared" si="19"/>
        <v>0</v>
      </c>
      <c r="BF170" s="99">
        <f t="shared" si="20"/>
        <v>0</v>
      </c>
      <c r="BG170" s="99">
        <f t="shared" si="21"/>
        <v>0</v>
      </c>
      <c r="BH170" s="99">
        <f t="shared" si="22"/>
        <v>0</v>
      </c>
      <c r="BI170" s="99">
        <f t="shared" si="23"/>
        <v>0</v>
      </c>
      <c r="BJ170" s="13" t="s">
        <v>113</v>
      </c>
      <c r="BK170" s="99">
        <f t="shared" si="24"/>
        <v>0</v>
      </c>
      <c r="BL170" s="13" t="s">
        <v>422</v>
      </c>
      <c r="BM170" s="171" t="s">
        <v>2044</v>
      </c>
    </row>
    <row r="171" spans="2:65" s="1" customFormat="1" ht="24.2" customHeight="1">
      <c r="B171" s="30"/>
      <c r="C171" s="172" t="s">
        <v>250</v>
      </c>
      <c r="D171" s="172" t="s">
        <v>350</v>
      </c>
      <c r="E171" s="173" t="s">
        <v>2045</v>
      </c>
      <c r="F171" s="174" t="s">
        <v>2046</v>
      </c>
      <c r="G171" s="175" t="s">
        <v>293</v>
      </c>
      <c r="H171" s="176">
        <v>3</v>
      </c>
      <c r="I171" s="177"/>
      <c r="J171" s="178">
        <f t="shared" si="15"/>
        <v>0</v>
      </c>
      <c r="K171" s="179"/>
      <c r="L171" s="30"/>
      <c r="M171" s="180" t="s">
        <v>1</v>
      </c>
      <c r="N171" s="131" t="s">
        <v>41</v>
      </c>
      <c r="P171" s="169">
        <f t="shared" si="16"/>
        <v>0</v>
      </c>
      <c r="Q171" s="169">
        <v>0</v>
      </c>
      <c r="R171" s="169">
        <f t="shared" si="17"/>
        <v>0</v>
      </c>
      <c r="S171" s="169">
        <v>0</v>
      </c>
      <c r="T171" s="170">
        <f t="shared" si="18"/>
        <v>0</v>
      </c>
      <c r="AR171" s="171" t="s">
        <v>422</v>
      </c>
      <c r="AT171" s="171" t="s">
        <v>350</v>
      </c>
      <c r="AU171" s="171" t="s">
        <v>113</v>
      </c>
      <c r="AY171" s="13" t="s">
        <v>166</v>
      </c>
      <c r="BE171" s="99">
        <f t="shared" si="19"/>
        <v>0</v>
      </c>
      <c r="BF171" s="99">
        <f t="shared" si="20"/>
        <v>0</v>
      </c>
      <c r="BG171" s="99">
        <f t="shared" si="21"/>
        <v>0</v>
      </c>
      <c r="BH171" s="99">
        <f t="shared" si="22"/>
        <v>0</v>
      </c>
      <c r="BI171" s="99">
        <f t="shared" si="23"/>
        <v>0</v>
      </c>
      <c r="BJ171" s="13" t="s">
        <v>113</v>
      </c>
      <c r="BK171" s="99">
        <f t="shared" si="24"/>
        <v>0</v>
      </c>
      <c r="BL171" s="13" t="s">
        <v>422</v>
      </c>
      <c r="BM171" s="171" t="s">
        <v>2047</v>
      </c>
    </row>
    <row r="172" spans="2:65" s="1" customFormat="1" ht="24.2" customHeight="1">
      <c r="B172" s="30"/>
      <c r="C172" s="172" t="s">
        <v>7</v>
      </c>
      <c r="D172" s="172" t="s">
        <v>350</v>
      </c>
      <c r="E172" s="173" t="s">
        <v>2048</v>
      </c>
      <c r="F172" s="174" t="s">
        <v>2049</v>
      </c>
      <c r="G172" s="175" t="s">
        <v>293</v>
      </c>
      <c r="H172" s="176">
        <v>5</v>
      </c>
      <c r="I172" s="177"/>
      <c r="J172" s="178">
        <f t="shared" si="15"/>
        <v>0</v>
      </c>
      <c r="K172" s="179"/>
      <c r="L172" s="30"/>
      <c r="M172" s="180" t="s">
        <v>1</v>
      </c>
      <c r="N172" s="131" t="s">
        <v>41</v>
      </c>
      <c r="P172" s="169">
        <f t="shared" si="16"/>
        <v>0</v>
      </c>
      <c r="Q172" s="169">
        <v>0</v>
      </c>
      <c r="R172" s="169">
        <f t="shared" si="17"/>
        <v>0</v>
      </c>
      <c r="S172" s="169">
        <v>0</v>
      </c>
      <c r="T172" s="170">
        <f t="shared" si="18"/>
        <v>0</v>
      </c>
      <c r="AR172" s="171" t="s">
        <v>422</v>
      </c>
      <c r="AT172" s="171" t="s">
        <v>350</v>
      </c>
      <c r="AU172" s="171" t="s">
        <v>113</v>
      </c>
      <c r="AY172" s="13" t="s">
        <v>166</v>
      </c>
      <c r="BE172" s="99">
        <f t="shared" si="19"/>
        <v>0</v>
      </c>
      <c r="BF172" s="99">
        <f t="shared" si="20"/>
        <v>0</v>
      </c>
      <c r="BG172" s="99">
        <f t="shared" si="21"/>
        <v>0</v>
      </c>
      <c r="BH172" s="99">
        <f t="shared" si="22"/>
        <v>0</v>
      </c>
      <c r="BI172" s="99">
        <f t="shared" si="23"/>
        <v>0</v>
      </c>
      <c r="BJ172" s="13" t="s">
        <v>113</v>
      </c>
      <c r="BK172" s="99">
        <f t="shared" si="24"/>
        <v>0</v>
      </c>
      <c r="BL172" s="13" t="s">
        <v>422</v>
      </c>
      <c r="BM172" s="171" t="s">
        <v>2050</v>
      </c>
    </row>
    <row r="173" spans="2:65" s="1" customFormat="1" ht="21.75" customHeight="1">
      <c r="B173" s="30"/>
      <c r="C173" s="172" t="s">
        <v>257</v>
      </c>
      <c r="D173" s="172" t="s">
        <v>350</v>
      </c>
      <c r="E173" s="173" t="s">
        <v>2051</v>
      </c>
      <c r="F173" s="174" t="s">
        <v>2052</v>
      </c>
      <c r="G173" s="175" t="s">
        <v>293</v>
      </c>
      <c r="H173" s="176">
        <v>30</v>
      </c>
      <c r="I173" s="177"/>
      <c r="J173" s="178">
        <f t="shared" si="15"/>
        <v>0</v>
      </c>
      <c r="K173" s="179"/>
      <c r="L173" s="30"/>
      <c r="M173" s="180" t="s">
        <v>1</v>
      </c>
      <c r="N173" s="131" t="s">
        <v>41</v>
      </c>
      <c r="P173" s="169">
        <f t="shared" si="16"/>
        <v>0</v>
      </c>
      <c r="Q173" s="169">
        <v>0</v>
      </c>
      <c r="R173" s="169">
        <f t="shared" si="17"/>
        <v>0</v>
      </c>
      <c r="S173" s="169">
        <v>0</v>
      </c>
      <c r="T173" s="170">
        <f t="shared" si="18"/>
        <v>0</v>
      </c>
      <c r="AR173" s="171" t="s">
        <v>422</v>
      </c>
      <c r="AT173" s="171" t="s">
        <v>350</v>
      </c>
      <c r="AU173" s="171" t="s">
        <v>113</v>
      </c>
      <c r="AY173" s="13" t="s">
        <v>166</v>
      </c>
      <c r="BE173" s="99">
        <f t="shared" si="19"/>
        <v>0</v>
      </c>
      <c r="BF173" s="99">
        <f t="shared" si="20"/>
        <v>0</v>
      </c>
      <c r="BG173" s="99">
        <f t="shared" si="21"/>
        <v>0</v>
      </c>
      <c r="BH173" s="99">
        <f t="shared" si="22"/>
        <v>0</v>
      </c>
      <c r="BI173" s="99">
        <f t="shared" si="23"/>
        <v>0</v>
      </c>
      <c r="BJ173" s="13" t="s">
        <v>113</v>
      </c>
      <c r="BK173" s="99">
        <f t="shared" si="24"/>
        <v>0</v>
      </c>
      <c r="BL173" s="13" t="s">
        <v>422</v>
      </c>
      <c r="BM173" s="171" t="s">
        <v>2053</v>
      </c>
    </row>
    <row r="174" spans="2:65" s="1" customFormat="1" ht="16.5" customHeight="1">
      <c r="B174" s="30"/>
      <c r="C174" s="158" t="s">
        <v>261</v>
      </c>
      <c r="D174" s="158" t="s">
        <v>164</v>
      </c>
      <c r="E174" s="159" t="s">
        <v>2054</v>
      </c>
      <c r="F174" s="160" t="s">
        <v>2055</v>
      </c>
      <c r="G174" s="161" t="s">
        <v>922</v>
      </c>
      <c r="H174" s="162">
        <v>2.5</v>
      </c>
      <c r="I174" s="163"/>
      <c r="J174" s="164">
        <f t="shared" si="15"/>
        <v>0</v>
      </c>
      <c r="K174" s="165"/>
      <c r="L174" s="166"/>
      <c r="M174" s="167" t="s">
        <v>1</v>
      </c>
      <c r="N174" s="168" t="s">
        <v>41</v>
      </c>
      <c r="P174" s="169">
        <f t="shared" si="16"/>
        <v>0</v>
      </c>
      <c r="Q174" s="169">
        <v>1E-3</v>
      </c>
      <c r="R174" s="169">
        <f t="shared" si="17"/>
        <v>2.5000000000000001E-3</v>
      </c>
      <c r="S174" s="169">
        <v>0</v>
      </c>
      <c r="T174" s="170">
        <f t="shared" si="18"/>
        <v>0</v>
      </c>
      <c r="AR174" s="171" t="s">
        <v>1110</v>
      </c>
      <c r="AT174" s="171" t="s">
        <v>164</v>
      </c>
      <c r="AU174" s="171" t="s">
        <v>113</v>
      </c>
      <c r="AY174" s="13" t="s">
        <v>166</v>
      </c>
      <c r="BE174" s="99">
        <f t="shared" si="19"/>
        <v>0</v>
      </c>
      <c r="BF174" s="99">
        <f t="shared" si="20"/>
        <v>0</v>
      </c>
      <c r="BG174" s="99">
        <f t="shared" si="21"/>
        <v>0</v>
      </c>
      <c r="BH174" s="99">
        <f t="shared" si="22"/>
        <v>0</v>
      </c>
      <c r="BI174" s="99">
        <f t="shared" si="23"/>
        <v>0</v>
      </c>
      <c r="BJ174" s="13" t="s">
        <v>113</v>
      </c>
      <c r="BK174" s="99">
        <f t="shared" si="24"/>
        <v>0</v>
      </c>
      <c r="BL174" s="13" t="s">
        <v>1110</v>
      </c>
      <c r="BM174" s="171" t="s">
        <v>2056</v>
      </c>
    </row>
    <row r="175" spans="2:65" s="1" customFormat="1" ht="21.75" customHeight="1">
      <c r="B175" s="30"/>
      <c r="C175" s="172" t="s">
        <v>266</v>
      </c>
      <c r="D175" s="172" t="s">
        <v>350</v>
      </c>
      <c r="E175" s="173" t="s">
        <v>2057</v>
      </c>
      <c r="F175" s="174" t="s">
        <v>2058</v>
      </c>
      <c r="G175" s="175" t="s">
        <v>293</v>
      </c>
      <c r="H175" s="176">
        <v>35</v>
      </c>
      <c r="I175" s="177"/>
      <c r="J175" s="178">
        <f t="shared" si="15"/>
        <v>0</v>
      </c>
      <c r="K175" s="179"/>
      <c r="L175" s="30"/>
      <c r="M175" s="180" t="s">
        <v>1</v>
      </c>
      <c r="N175" s="131" t="s">
        <v>41</v>
      </c>
      <c r="P175" s="169">
        <f t="shared" si="16"/>
        <v>0</v>
      </c>
      <c r="Q175" s="169">
        <v>0</v>
      </c>
      <c r="R175" s="169">
        <f t="shared" si="17"/>
        <v>0</v>
      </c>
      <c r="S175" s="169">
        <v>0</v>
      </c>
      <c r="T175" s="170">
        <f t="shared" si="18"/>
        <v>0</v>
      </c>
      <c r="AR175" s="171" t="s">
        <v>422</v>
      </c>
      <c r="AT175" s="171" t="s">
        <v>350</v>
      </c>
      <c r="AU175" s="171" t="s">
        <v>113</v>
      </c>
      <c r="AY175" s="13" t="s">
        <v>166</v>
      </c>
      <c r="BE175" s="99">
        <f t="shared" si="19"/>
        <v>0</v>
      </c>
      <c r="BF175" s="99">
        <f t="shared" si="20"/>
        <v>0</v>
      </c>
      <c r="BG175" s="99">
        <f t="shared" si="21"/>
        <v>0</v>
      </c>
      <c r="BH175" s="99">
        <f t="shared" si="22"/>
        <v>0</v>
      </c>
      <c r="BI175" s="99">
        <f t="shared" si="23"/>
        <v>0</v>
      </c>
      <c r="BJ175" s="13" t="s">
        <v>113</v>
      </c>
      <c r="BK175" s="99">
        <f t="shared" si="24"/>
        <v>0</v>
      </c>
      <c r="BL175" s="13" t="s">
        <v>422</v>
      </c>
      <c r="BM175" s="171" t="s">
        <v>2059</v>
      </c>
    </row>
    <row r="176" spans="2:65" s="1" customFormat="1" ht="33" customHeight="1">
      <c r="B176" s="30"/>
      <c r="C176" s="158" t="s">
        <v>270</v>
      </c>
      <c r="D176" s="158" t="s">
        <v>164</v>
      </c>
      <c r="E176" s="159" t="s">
        <v>2060</v>
      </c>
      <c r="F176" s="160" t="s">
        <v>2061</v>
      </c>
      <c r="G176" s="161" t="s">
        <v>659</v>
      </c>
      <c r="H176" s="162">
        <v>3.08</v>
      </c>
      <c r="I176" s="163"/>
      <c r="J176" s="164">
        <f t="shared" si="15"/>
        <v>0</v>
      </c>
      <c r="K176" s="165"/>
      <c r="L176" s="166"/>
      <c r="M176" s="167" t="s">
        <v>1</v>
      </c>
      <c r="N176" s="168" t="s">
        <v>41</v>
      </c>
      <c r="P176" s="169">
        <f t="shared" si="16"/>
        <v>0</v>
      </c>
      <c r="Q176" s="169">
        <v>0.55000000000000004</v>
      </c>
      <c r="R176" s="169">
        <f t="shared" si="17"/>
        <v>1.6940000000000002</v>
      </c>
      <c r="S176" s="169">
        <v>0</v>
      </c>
      <c r="T176" s="170">
        <f t="shared" si="18"/>
        <v>0</v>
      </c>
      <c r="AR176" s="171" t="s">
        <v>1110</v>
      </c>
      <c r="AT176" s="171" t="s">
        <v>164</v>
      </c>
      <c r="AU176" s="171" t="s">
        <v>113</v>
      </c>
      <c r="AY176" s="13" t="s">
        <v>166</v>
      </c>
      <c r="BE176" s="99">
        <f t="shared" si="19"/>
        <v>0</v>
      </c>
      <c r="BF176" s="99">
        <f t="shared" si="20"/>
        <v>0</v>
      </c>
      <c r="BG176" s="99">
        <f t="shared" si="21"/>
        <v>0</v>
      </c>
      <c r="BH176" s="99">
        <f t="shared" si="22"/>
        <v>0</v>
      </c>
      <c r="BI176" s="99">
        <f t="shared" si="23"/>
        <v>0</v>
      </c>
      <c r="BJ176" s="13" t="s">
        <v>113</v>
      </c>
      <c r="BK176" s="99">
        <f t="shared" si="24"/>
        <v>0</v>
      </c>
      <c r="BL176" s="13" t="s">
        <v>1110</v>
      </c>
      <c r="BM176" s="171" t="s">
        <v>2062</v>
      </c>
    </row>
    <row r="177" spans="2:65" s="1" customFormat="1" ht="24.2" customHeight="1">
      <c r="B177" s="30"/>
      <c r="C177" s="158" t="s">
        <v>274</v>
      </c>
      <c r="D177" s="158" t="s">
        <v>164</v>
      </c>
      <c r="E177" s="159" t="s">
        <v>2063</v>
      </c>
      <c r="F177" s="160" t="s">
        <v>2064</v>
      </c>
      <c r="G177" s="161" t="s">
        <v>659</v>
      </c>
      <c r="H177" s="162">
        <v>3.5</v>
      </c>
      <c r="I177" s="163"/>
      <c r="J177" s="164">
        <f t="shared" si="15"/>
        <v>0</v>
      </c>
      <c r="K177" s="165"/>
      <c r="L177" s="166"/>
      <c r="M177" s="167" t="s">
        <v>1</v>
      </c>
      <c r="N177" s="168" t="s">
        <v>41</v>
      </c>
      <c r="P177" s="169">
        <f t="shared" si="16"/>
        <v>0</v>
      </c>
      <c r="Q177" s="169">
        <v>0.55000000000000004</v>
      </c>
      <c r="R177" s="169">
        <f t="shared" si="17"/>
        <v>1.9250000000000003</v>
      </c>
      <c r="S177" s="169">
        <v>0</v>
      </c>
      <c r="T177" s="170">
        <f t="shared" si="18"/>
        <v>0</v>
      </c>
      <c r="AR177" s="171" t="s">
        <v>1110</v>
      </c>
      <c r="AT177" s="171" t="s">
        <v>164</v>
      </c>
      <c r="AU177" s="171" t="s">
        <v>113</v>
      </c>
      <c r="AY177" s="13" t="s">
        <v>166</v>
      </c>
      <c r="BE177" s="99">
        <f t="shared" si="19"/>
        <v>0</v>
      </c>
      <c r="BF177" s="99">
        <f t="shared" si="20"/>
        <v>0</v>
      </c>
      <c r="BG177" s="99">
        <f t="shared" si="21"/>
        <v>0</v>
      </c>
      <c r="BH177" s="99">
        <f t="shared" si="22"/>
        <v>0</v>
      </c>
      <c r="BI177" s="99">
        <f t="shared" si="23"/>
        <v>0</v>
      </c>
      <c r="BJ177" s="13" t="s">
        <v>113</v>
      </c>
      <c r="BK177" s="99">
        <f t="shared" si="24"/>
        <v>0</v>
      </c>
      <c r="BL177" s="13" t="s">
        <v>1110</v>
      </c>
      <c r="BM177" s="171" t="s">
        <v>2065</v>
      </c>
    </row>
    <row r="178" spans="2:65" s="1" customFormat="1" ht="16.5" customHeight="1">
      <c r="B178" s="30"/>
      <c r="C178" s="158" t="s">
        <v>278</v>
      </c>
      <c r="D178" s="158" t="s">
        <v>164</v>
      </c>
      <c r="E178" s="159" t="s">
        <v>2066</v>
      </c>
      <c r="F178" s="160" t="s">
        <v>2067</v>
      </c>
      <c r="G178" s="161" t="s">
        <v>2068</v>
      </c>
      <c r="H178" s="162">
        <v>50</v>
      </c>
      <c r="I178" s="163"/>
      <c r="J178" s="164">
        <f t="shared" si="15"/>
        <v>0</v>
      </c>
      <c r="K178" s="165"/>
      <c r="L178" s="166"/>
      <c r="M178" s="167" t="s">
        <v>1</v>
      </c>
      <c r="N178" s="168" t="s">
        <v>41</v>
      </c>
      <c r="P178" s="169">
        <f t="shared" si="16"/>
        <v>0</v>
      </c>
      <c r="Q178" s="169">
        <v>0</v>
      </c>
      <c r="R178" s="169">
        <f t="shared" si="17"/>
        <v>0</v>
      </c>
      <c r="S178" s="169">
        <v>0</v>
      </c>
      <c r="T178" s="170">
        <f t="shared" si="18"/>
        <v>0</v>
      </c>
      <c r="AR178" s="171" t="s">
        <v>1110</v>
      </c>
      <c r="AT178" s="171" t="s">
        <v>164</v>
      </c>
      <c r="AU178" s="171" t="s">
        <v>113</v>
      </c>
      <c r="AY178" s="13" t="s">
        <v>166</v>
      </c>
      <c r="BE178" s="99">
        <f t="shared" si="19"/>
        <v>0</v>
      </c>
      <c r="BF178" s="99">
        <f t="shared" si="20"/>
        <v>0</v>
      </c>
      <c r="BG178" s="99">
        <f t="shared" si="21"/>
        <v>0</v>
      </c>
      <c r="BH178" s="99">
        <f t="shared" si="22"/>
        <v>0</v>
      </c>
      <c r="BI178" s="99">
        <f t="shared" si="23"/>
        <v>0</v>
      </c>
      <c r="BJ178" s="13" t="s">
        <v>113</v>
      </c>
      <c r="BK178" s="99">
        <f t="shared" si="24"/>
        <v>0</v>
      </c>
      <c r="BL178" s="13" t="s">
        <v>1110</v>
      </c>
      <c r="BM178" s="171" t="s">
        <v>2069</v>
      </c>
    </row>
    <row r="179" spans="2:65" s="1" customFormat="1" ht="24.2" customHeight="1">
      <c r="B179" s="30"/>
      <c r="C179" s="172" t="s">
        <v>282</v>
      </c>
      <c r="D179" s="172" t="s">
        <v>350</v>
      </c>
      <c r="E179" s="173" t="s">
        <v>2070</v>
      </c>
      <c r="F179" s="174" t="s">
        <v>2071</v>
      </c>
      <c r="G179" s="175" t="s">
        <v>293</v>
      </c>
      <c r="H179" s="176">
        <v>35</v>
      </c>
      <c r="I179" s="177"/>
      <c r="J179" s="178">
        <f t="shared" si="15"/>
        <v>0</v>
      </c>
      <c r="K179" s="179"/>
      <c r="L179" s="30"/>
      <c r="M179" s="180" t="s">
        <v>1</v>
      </c>
      <c r="N179" s="131" t="s">
        <v>41</v>
      </c>
      <c r="P179" s="169">
        <f t="shared" si="16"/>
        <v>0</v>
      </c>
      <c r="Q179" s="169">
        <v>0</v>
      </c>
      <c r="R179" s="169">
        <f t="shared" si="17"/>
        <v>0</v>
      </c>
      <c r="S179" s="169">
        <v>0</v>
      </c>
      <c r="T179" s="170">
        <f t="shared" si="18"/>
        <v>0</v>
      </c>
      <c r="AR179" s="171" t="s">
        <v>422</v>
      </c>
      <c r="AT179" s="171" t="s">
        <v>350</v>
      </c>
      <c r="AU179" s="171" t="s">
        <v>113</v>
      </c>
      <c r="AY179" s="13" t="s">
        <v>166</v>
      </c>
      <c r="BE179" s="99">
        <f t="shared" si="19"/>
        <v>0</v>
      </c>
      <c r="BF179" s="99">
        <f t="shared" si="20"/>
        <v>0</v>
      </c>
      <c r="BG179" s="99">
        <f t="shared" si="21"/>
        <v>0</v>
      </c>
      <c r="BH179" s="99">
        <f t="shared" si="22"/>
        <v>0</v>
      </c>
      <c r="BI179" s="99">
        <f t="shared" si="23"/>
        <v>0</v>
      </c>
      <c r="BJ179" s="13" t="s">
        <v>113</v>
      </c>
      <c r="BK179" s="99">
        <f t="shared" si="24"/>
        <v>0</v>
      </c>
      <c r="BL179" s="13" t="s">
        <v>422</v>
      </c>
      <c r="BM179" s="171" t="s">
        <v>2072</v>
      </c>
    </row>
    <row r="180" spans="2:65" s="1" customFormat="1" ht="33" customHeight="1">
      <c r="B180" s="30"/>
      <c r="C180" s="172" t="s">
        <v>286</v>
      </c>
      <c r="D180" s="172" t="s">
        <v>350</v>
      </c>
      <c r="E180" s="173" t="s">
        <v>2073</v>
      </c>
      <c r="F180" s="174" t="s">
        <v>2074</v>
      </c>
      <c r="G180" s="175" t="s">
        <v>293</v>
      </c>
      <c r="H180" s="176">
        <v>25</v>
      </c>
      <c r="I180" s="177"/>
      <c r="J180" s="178">
        <f t="shared" si="15"/>
        <v>0</v>
      </c>
      <c r="K180" s="179"/>
      <c r="L180" s="30"/>
      <c r="M180" s="180" t="s">
        <v>1</v>
      </c>
      <c r="N180" s="131" t="s">
        <v>41</v>
      </c>
      <c r="P180" s="169">
        <f t="shared" si="16"/>
        <v>0</v>
      </c>
      <c r="Q180" s="169">
        <v>0</v>
      </c>
      <c r="R180" s="169">
        <f t="shared" si="17"/>
        <v>0</v>
      </c>
      <c r="S180" s="169">
        <v>0</v>
      </c>
      <c r="T180" s="170">
        <f t="shared" si="18"/>
        <v>0</v>
      </c>
      <c r="AR180" s="171" t="s">
        <v>422</v>
      </c>
      <c r="AT180" s="171" t="s">
        <v>350</v>
      </c>
      <c r="AU180" s="171" t="s">
        <v>113</v>
      </c>
      <c r="AY180" s="13" t="s">
        <v>166</v>
      </c>
      <c r="BE180" s="99">
        <f t="shared" si="19"/>
        <v>0</v>
      </c>
      <c r="BF180" s="99">
        <f t="shared" si="20"/>
        <v>0</v>
      </c>
      <c r="BG180" s="99">
        <f t="shared" si="21"/>
        <v>0</v>
      </c>
      <c r="BH180" s="99">
        <f t="shared" si="22"/>
        <v>0</v>
      </c>
      <c r="BI180" s="99">
        <f t="shared" si="23"/>
        <v>0</v>
      </c>
      <c r="BJ180" s="13" t="s">
        <v>113</v>
      </c>
      <c r="BK180" s="99">
        <f t="shared" si="24"/>
        <v>0</v>
      </c>
      <c r="BL180" s="13" t="s">
        <v>422</v>
      </c>
      <c r="BM180" s="171" t="s">
        <v>2075</v>
      </c>
    </row>
    <row r="181" spans="2:65" s="1" customFormat="1" ht="16.5" customHeight="1">
      <c r="B181" s="30"/>
      <c r="C181" s="158" t="s">
        <v>290</v>
      </c>
      <c r="D181" s="158" t="s">
        <v>164</v>
      </c>
      <c r="E181" s="159" t="s">
        <v>2076</v>
      </c>
      <c r="F181" s="160" t="s">
        <v>2077</v>
      </c>
      <c r="G181" s="161" t="s">
        <v>654</v>
      </c>
      <c r="H181" s="162">
        <v>0.93799999999999994</v>
      </c>
      <c r="I181" s="163"/>
      <c r="J181" s="164">
        <f t="shared" si="15"/>
        <v>0</v>
      </c>
      <c r="K181" s="165"/>
      <c r="L181" s="166"/>
      <c r="M181" s="167" t="s">
        <v>1</v>
      </c>
      <c r="N181" s="168" t="s">
        <v>41</v>
      </c>
      <c r="P181" s="169">
        <f t="shared" si="16"/>
        <v>0</v>
      </c>
      <c r="Q181" s="169">
        <v>1</v>
      </c>
      <c r="R181" s="169">
        <f t="shared" si="17"/>
        <v>0.93799999999999994</v>
      </c>
      <c r="S181" s="169">
        <v>0</v>
      </c>
      <c r="T181" s="170">
        <f t="shared" si="18"/>
        <v>0</v>
      </c>
      <c r="AR181" s="171" t="s">
        <v>1110</v>
      </c>
      <c r="AT181" s="171" t="s">
        <v>164</v>
      </c>
      <c r="AU181" s="171" t="s">
        <v>113</v>
      </c>
      <c r="AY181" s="13" t="s">
        <v>166</v>
      </c>
      <c r="BE181" s="99">
        <f t="shared" si="19"/>
        <v>0</v>
      </c>
      <c r="BF181" s="99">
        <f t="shared" si="20"/>
        <v>0</v>
      </c>
      <c r="BG181" s="99">
        <f t="shared" si="21"/>
        <v>0</v>
      </c>
      <c r="BH181" s="99">
        <f t="shared" si="22"/>
        <v>0</v>
      </c>
      <c r="BI181" s="99">
        <f t="shared" si="23"/>
        <v>0</v>
      </c>
      <c r="BJ181" s="13" t="s">
        <v>113</v>
      </c>
      <c r="BK181" s="99">
        <f t="shared" si="24"/>
        <v>0</v>
      </c>
      <c r="BL181" s="13" t="s">
        <v>1110</v>
      </c>
      <c r="BM181" s="171" t="s">
        <v>2078</v>
      </c>
    </row>
    <row r="182" spans="2:65" s="1" customFormat="1" ht="24.2" customHeight="1">
      <c r="B182" s="30"/>
      <c r="C182" s="172" t="s">
        <v>295</v>
      </c>
      <c r="D182" s="172" t="s">
        <v>350</v>
      </c>
      <c r="E182" s="173" t="s">
        <v>1105</v>
      </c>
      <c r="F182" s="174" t="s">
        <v>1106</v>
      </c>
      <c r="G182" s="175" t="s">
        <v>293</v>
      </c>
      <c r="H182" s="176">
        <v>30</v>
      </c>
      <c r="I182" s="177"/>
      <c r="J182" s="178">
        <f t="shared" si="15"/>
        <v>0</v>
      </c>
      <c r="K182" s="179"/>
      <c r="L182" s="30"/>
      <c r="M182" s="180" t="s">
        <v>1</v>
      </c>
      <c r="N182" s="131" t="s">
        <v>41</v>
      </c>
      <c r="P182" s="169">
        <f t="shared" si="16"/>
        <v>0</v>
      </c>
      <c r="Q182" s="169">
        <v>0</v>
      </c>
      <c r="R182" s="169">
        <f t="shared" si="17"/>
        <v>0</v>
      </c>
      <c r="S182" s="169">
        <v>0</v>
      </c>
      <c r="T182" s="170">
        <f t="shared" si="18"/>
        <v>0</v>
      </c>
      <c r="AR182" s="171" t="s">
        <v>422</v>
      </c>
      <c r="AT182" s="171" t="s">
        <v>350</v>
      </c>
      <c r="AU182" s="171" t="s">
        <v>113</v>
      </c>
      <c r="AY182" s="13" t="s">
        <v>166</v>
      </c>
      <c r="BE182" s="99">
        <f t="shared" si="19"/>
        <v>0</v>
      </c>
      <c r="BF182" s="99">
        <f t="shared" si="20"/>
        <v>0</v>
      </c>
      <c r="BG182" s="99">
        <f t="shared" si="21"/>
        <v>0</v>
      </c>
      <c r="BH182" s="99">
        <f t="shared" si="22"/>
        <v>0</v>
      </c>
      <c r="BI182" s="99">
        <f t="shared" si="23"/>
        <v>0</v>
      </c>
      <c r="BJ182" s="13" t="s">
        <v>113</v>
      </c>
      <c r="BK182" s="99">
        <f t="shared" si="24"/>
        <v>0</v>
      </c>
      <c r="BL182" s="13" t="s">
        <v>422</v>
      </c>
      <c r="BM182" s="171" t="s">
        <v>2079</v>
      </c>
    </row>
    <row r="183" spans="2:65" s="1" customFormat="1" ht="24.2" customHeight="1">
      <c r="B183" s="30"/>
      <c r="C183" s="158" t="s">
        <v>299</v>
      </c>
      <c r="D183" s="158" t="s">
        <v>164</v>
      </c>
      <c r="E183" s="159" t="s">
        <v>1108</v>
      </c>
      <c r="F183" s="160" t="s">
        <v>1109</v>
      </c>
      <c r="G183" s="161" t="s">
        <v>293</v>
      </c>
      <c r="H183" s="162">
        <v>30</v>
      </c>
      <c r="I183" s="163"/>
      <c r="J183" s="164">
        <f t="shared" si="15"/>
        <v>0</v>
      </c>
      <c r="K183" s="165"/>
      <c r="L183" s="166"/>
      <c r="M183" s="167" t="s">
        <v>1</v>
      </c>
      <c r="N183" s="168" t="s">
        <v>41</v>
      </c>
      <c r="P183" s="169">
        <f t="shared" si="16"/>
        <v>0</v>
      </c>
      <c r="Q183" s="169">
        <v>2.1000000000000001E-4</v>
      </c>
      <c r="R183" s="169">
        <f t="shared" si="17"/>
        <v>6.3E-3</v>
      </c>
      <c r="S183" s="169">
        <v>0</v>
      </c>
      <c r="T183" s="170">
        <f t="shared" si="18"/>
        <v>0</v>
      </c>
      <c r="AR183" s="171" t="s">
        <v>1110</v>
      </c>
      <c r="AT183" s="171" t="s">
        <v>164</v>
      </c>
      <c r="AU183" s="171" t="s">
        <v>113</v>
      </c>
      <c r="AY183" s="13" t="s">
        <v>166</v>
      </c>
      <c r="BE183" s="99">
        <f t="shared" si="19"/>
        <v>0</v>
      </c>
      <c r="BF183" s="99">
        <f t="shared" si="20"/>
        <v>0</v>
      </c>
      <c r="BG183" s="99">
        <f t="shared" si="21"/>
        <v>0</v>
      </c>
      <c r="BH183" s="99">
        <f t="shared" si="22"/>
        <v>0</v>
      </c>
      <c r="BI183" s="99">
        <f t="shared" si="23"/>
        <v>0</v>
      </c>
      <c r="BJ183" s="13" t="s">
        <v>113</v>
      </c>
      <c r="BK183" s="99">
        <f t="shared" si="24"/>
        <v>0</v>
      </c>
      <c r="BL183" s="13" t="s">
        <v>1110</v>
      </c>
      <c r="BM183" s="171" t="s">
        <v>2080</v>
      </c>
    </row>
    <row r="184" spans="2:65" s="1" customFormat="1" ht="24.2" customHeight="1">
      <c r="B184" s="30"/>
      <c r="C184" s="172" t="s">
        <v>303</v>
      </c>
      <c r="D184" s="172" t="s">
        <v>350</v>
      </c>
      <c r="E184" s="173" t="s">
        <v>2081</v>
      </c>
      <c r="F184" s="174" t="s">
        <v>2082</v>
      </c>
      <c r="G184" s="175" t="s">
        <v>293</v>
      </c>
      <c r="H184" s="176">
        <v>25</v>
      </c>
      <c r="I184" s="177"/>
      <c r="J184" s="178">
        <f t="shared" si="15"/>
        <v>0</v>
      </c>
      <c r="K184" s="179"/>
      <c r="L184" s="30"/>
      <c r="M184" s="180" t="s">
        <v>1</v>
      </c>
      <c r="N184" s="131" t="s">
        <v>41</v>
      </c>
      <c r="P184" s="169">
        <f t="shared" si="16"/>
        <v>0</v>
      </c>
      <c r="Q184" s="169">
        <v>0</v>
      </c>
      <c r="R184" s="169">
        <f t="shared" si="17"/>
        <v>0</v>
      </c>
      <c r="S184" s="169">
        <v>0</v>
      </c>
      <c r="T184" s="170">
        <f t="shared" si="18"/>
        <v>0</v>
      </c>
      <c r="AR184" s="171" t="s">
        <v>422</v>
      </c>
      <c r="AT184" s="171" t="s">
        <v>350</v>
      </c>
      <c r="AU184" s="171" t="s">
        <v>113</v>
      </c>
      <c r="AY184" s="13" t="s">
        <v>166</v>
      </c>
      <c r="BE184" s="99">
        <f t="shared" si="19"/>
        <v>0</v>
      </c>
      <c r="BF184" s="99">
        <f t="shared" si="20"/>
        <v>0</v>
      </c>
      <c r="BG184" s="99">
        <f t="shared" si="21"/>
        <v>0</v>
      </c>
      <c r="BH184" s="99">
        <f t="shared" si="22"/>
        <v>0</v>
      </c>
      <c r="BI184" s="99">
        <f t="shared" si="23"/>
        <v>0</v>
      </c>
      <c r="BJ184" s="13" t="s">
        <v>113</v>
      </c>
      <c r="BK184" s="99">
        <f t="shared" si="24"/>
        <v>0</v>
      </c>
      <c r="BL184" s="13" t="s">
        <v>422</v>
      </c>
      <c r="BM184" s="171" t="s">
        <v>2083</v>
      </c>
    </row>
    <row r="185" spans="2:65" s="1" customFormat="1" ht="37.9" customHeight="1">
      <c r="B185" s="30"/>
      <c r="C185" s="158" t="s">
        <v>307</v>
      </c>
      <c r="D185" s="158" t="s">
        <v>164</v>
      </c>
      <c r="E185" s="159" t="s">
        <v>2084</v>
      </c>
      <c r="F185" s="160" t="s">
        <v>2085</v>
      </c>
      <c r="G185" s="161" t="s">
        <v>170</v>
      </c>
      <c r="H185" s="162">
        <v>25</v>
      </c>
      <c r="I185" s="163"/>
      <c r="J185" s="164">
        <f t="shared" si="15"/>
        <v>0</v>
      </c>
      <c r="K185" s="165"/>
      <c r="L185" s="166"/>
      <c r="M185" s="167" t="s">
        <v>1</v>
      </c>
      <c r="N185" s="168" t="s">
        <v>41</v>
      </c>
      <c r="P185" s="169">
        <f t="shared" si="16"/>
        <v>0</v>
      </c>
      <c r="Q185" s="169">
        <v>2.8000000000000001E-2</v>
      </c>
      <c r="R185" s="169">
        <f t="shared" si="17"/>
        <v>0.70000000000000007</v>
      </c>
      <c r="S185" s="169">
        <v>0</v>
      </c>
      <c r="T185" s="170">
        <f t="shared" si="18"/>
        <v>0</v>
      </c>
      <c r="AR185" s="171" t="s">
        <v>1110</v>
      </c>
      <c r="AT185" s="171" t="s">
        <v>164</v>
      </c>
      <c r="AU185" s="171" t="s">
        <v>113</v>
      </c>
      <c r="AY185" s="13" t="s">
        <v>166</v>
      </c>
      <c r="BE185" s="99">
        <f t="shared" si="19"/>
        <v>0</v>
      </c>
      <c r="BF185" s="99">
        <f t="shared" si="20"/>
        <v>0</v>
      </c>
      <c r="BG185" s="99">
        <f t="shared" si="21"/>
        <v>0</v>
      </c>
      <c r="BH185" s="99">
        <f t="shared" si="22"/>
        <v>0</v>
      </c>
      <c r="BI185" s="99">
        <f t="shared" si="23"/>
        <v>0</v>
      </c>
      <c r="BJ185" s="13" t="s">
        <v>113</v>
      </c>
      <c r="BK185" s="99">
        <f t="shared" si="24"/>
        <v>0</v>
      </c>
      <c r="BL185" s="13" t="s">
        <v>1110</v>
      </c>
      <c r="BM185" s="171" t="s">
        <v>2086</v>
      </c>
    </row>
    <row r="186" spans="2:65" s="1" customFormat="1" ht="24.2" customHeight="1">
      <c r="B186" s="30"/>
      <c r="C186" s="158" t="s">
        <v>311</v>
      </c>
      <c r="D186" s="158" t="s">
        <v>164</v>
      </c>
      <c r="E186" s="159" t="s">
        <v>2087</v>
      </c>
      <c r="F186" s="160" t="s">
        <v>2088</v>
      </c>
      <c r="G186" s="161" t="s">
        <v>170</v>
      </c>
      <c r="H186" s="162">
        <v>50</v>
      </c>
      <c r="I186" s="163"/>
      <c r="J186" s="164">
        <f t="shared" si="15"/>
        <v>0</v>
      </c>
      <c r="K186" s="165"/>
      <c r="L186" s="166"/>
      <c r="M186" s="167" t="s">
        <v>1</v>
      </c>
      <c r="N186" s="168" t="s">
        <v>41</v>
      </c>
      <c r="P186" s="169">
        <f t="shared" si="16"/>
        <v>0</v>
      </c>
      <c r="Q186" s="169">
        <v>6.0000000000000001E-3</v>
      </c>
      <c r="R186" s="169">
        <f t="shared" si="17"/>
        <v>0.3</v>
      </c>
      <c r="S186" s="169">
        <v>0</v>
      </c>
      <c r="T186" s="170">
        <f t="shared" si="18"/>
        <v>0</v>
      </c>
      <c r="AR186" s="171" t="s">
        <v>1110</v>
      </c>
      <c r="AT186" s="171" t="s">
        <v>164</v>
      </c>
      <c r="AU186" s="171" t="s">
        <v>113</v>
      </c>
      <c r="AY186" s="13" t="s">
        <v>166</v>
      </c>
      <c r="BE186" s="99">
        <f t="shared" si="19"/>
        <v>0</v>
      </c>
      <c r="BF186" s="99">
        <f t="shared" si="20"/>
        <v>0</v>
      </c>
      <c r="BG186" s="99">
        <f t="shared" si="21"/>
        <v>0</v>
      </c>
      <c r="BH186" s="99">
        <f t="shared" si="22"/>
        <v>0</v>
      </c>
      <c r="BI186" s="99">
        <f t="shared" si="23"/>
        <v>0</v>
      </c>
      <c r="BJ186" s="13" t="s">
        <v>113</v>
      </c>
      <c r="BK186" s="99">
        <f t="shared" si="24"/>
        <v>0</v>
      </c>
      <c r="BL186" s="13" t="s">
        <v>1110</v>
      </c>
      <c r="BM186" s="171" t="s">
        <v>2089</v>
      </c>
    </row>
    <row r="187" spans="2:65" s="1" customFormat="1" ht="33" customHeight="1">
      <c r="B187" s="30"/>
      <c r="C187" s="172" t="s">
        <v>315</v>
      </c>
      <c r="D187" s="172" t="s">
        <v>350</v>
      </c>
      <c r="E187" s="173" t="s">
        <v>2090</v>
      </c>
      <c r="F187" s="174" t="s">
        <v>2091</v>
      </c>
      <c r="G187" s="175" t="s">
        <v>293</v>
      </c>
      <c r="H187" s="176">
        <v>27</v>
      </c>
      <c r="I187" s="177"/>
      <c r="J187" s="178">
        <f t="shared" si="15"/>
        <v>0</v>
      </c>
      <c r="K187" s="179"/>
      <c r="L187" s="30"/>
      <c r="M187" s="180" t="s">
        <v>1</v>
      </c>
      <c r="N187" s="131" t="s">
        <v>41</v>
      </c>
      <c r="P187" s="169">
        <f t="shared" si="16"/>
        <v>0</v>
      </c>
      <c r="Q187" s="169">
        <v>0</v>
      </c>
      <c r="R187" s="169">
        <f t="shared" si="17"/>
        <v>0</v>
      </c>
      <c r="S187" s="169">
        <v>0</v>
      </c>
      <c r="T187" s="170">
        <f t="shared" si="18"/>
        <v>0</v>
      </c>
      <c r="AR187" s="171" t="s">
        <v>422</v>
      </c>
      <c r="AT187" s="171" t="s">
        <v>350</v>
      </c>
      <c r="AU187" s="171" t="s">
        <v>113</v>
      </c>
      <c r="AY187" s="13" t="s">
        <v>166</v>
      </c>
      <c r="BE187" s="99">
        <f t="shared" si="19"/>
        <v>0</v>
      </c>
      <c r="BF187" s="99">
        <f t="shared" si="20"/>
        <v>0</v>
      </c>
      <c r="BG187" s="99">
        <f t="shared" si="21"/>
        <v>0</v>
      </c>
      <c r="BH187" s="99">
        <f t="shared" si="22"/>
        <v>0</v>
      </c>
      <c r="BI187" s="99">
        <f t="shared" si="23"/>
        <v>0</v>
      </c>
      <c r="BJ187" s="13" t="s">
        <v>113</v>
      </c>
      <c r="BK187" s="99">
        <f t="shared" si="24"/>
        <v>0</v>
      </c>
      <c r="BL187" s="13" t="s">
        <v>422</v>
      </c>
      <c r="BM187" s="171" t="s">
        <v>2092</v>
      </c>
    </row>
    <row r="188" spans="2:65" s="1" customFormat="1" ht="33" customHeight="1">
      <c r="B188" s="30"/>
      <c r="C188" s="172" t="s">
        <v>319</v>
      </c>
      <c r="D188" s="172" t="s">
        <v>350</v>
      </c>
      <c r="E188" s="173" t="s">
        <v>2093</v>
      </c>
      <c r="F188" s="174" t="s">
        <v>2094</v>
      </c>
      <c r="G188" s="175" t="s">
        <v>293</v>
      </c>
      <c r="H188" s="176">
        <v>3</v>
      </c>
      <c r="I188" s="177"/>
      <c r="J188" s="178">
        <f t="shared" si="15"/>
        <v>0</v>
      </c>
      <c r="K188" s="179"/>
      <c r="L188" s="30"/>
      <c r="M188" s="180" t="s">
        <v>1</v>
      </c>
      <c r="N188" s="131" t="s">
        <v>41</v>
      </c>
      <c r="P188" s="169">
        <f t="shared" si="16"/>
        <v>0</v>
      </c>
      <c r="Q188" s="169">
        <v>0</v>
      </c>
      <c r="R188" s="169">
        <f t="shared" si="17"/>
        <v>0</v>
      </c>
      <c r="S188" s="169">
        <v>0</v>
      </c>
      <c r="T188" s="170">
        <f t="shared" si="18"/>
        <v>0</v>
      </c>
      <c r="AR188" s="171" t="s">
        <v>422</v>
      </c>
      <c r="AT188" s="171" t="s">
        <v>350</v>
      </c>
      <c r="AU188" s="171" t="s">
        <v>113</v>
      </c>
      <c r="AY188" s="13" t="s">
        <v>166</v>
      </c>
      <c r="BE188" s="99">
        <f t="shared" si="19"/>
        <v>0</v>
      </c>
      <c r="BF188" s="99">
        <f t="shared" si="20"/>
        <v>0</v>
      </c>
      <c r="BG188" s="99">
        <f t="shared" si="21"/>
        <v>0</v>
      </c>
      <c r="BH188" s="99">
        <f t="shared" si="22"/>
        <v>0</v>
      </c>
      <c r="BI188" s="99">
        <f t="shared" si="23"/>
        <v>0</v>
      </c>
      <c r="BJ188" s="13" t="s">
        <v>113</v>
      </c>
      <c r="BK188" s="99">
        <f t="shared" si="24"/>
        <v>0</v>
      </c>
      <c r="BL188" s="13" t="s">
        <v>422</v>
      </c>
      <c r="BM188" s="171" t="s">
        <v>2095</v>
      </c>
    </row>
    <row r="189" spans="2:65" s="1" customFormat="1" ht="33" customHeight="1">
      <c r="B189" s="30"/>
      <c r="C189" s="172" t="s">
        <v>323</v>
      </c>
      <c r="D189" s="172" t="s">
        <v>350</v>
      </c>
      <c r="E189" s="173" t="s">
        <v>2096</v>
      </c>
      <c r="F189" s="174" t="s">
        <v>2097</v>
      </c>
      <c r="G189" s="175" t="s">
        <v>293</v>
      </c>
      <c r="H189" s="176">
        <v>5</v>
      </c>
      <c r="I189" s="177"/>
      <c r="J189" s="178">
        <f t="shared" si="15"/>
        <v>0</v>
      </c>
      <c r="K189" s="179"/>
      <c r="L189" s="30"/>
      <c r="M189" s="180" t="s">
        <v>1</v>
      </c>
      <c r="N189" s="131" t="s">
        <v>41</v>
      </c>
      <c r="P189" s="169">
        <f t="shared" si="16"/>
        <v>0</v>
      </c>
      <c r="Q189" s="169">
        <v>0</v>
      </c>
      <c r="R189" s="169">
        <f t="shared" si="17"/>
        <v>0</v>
      </c>
      <c r="S189" s="169">
        <v>0</v>
      </c>
      <c r="T189" s="170">
        <f t="shared" si="18"/>
        <v>0</v>
      </c>
      <c r="AR189" s="171" t="s">
        <v>422</v>
      </c>
      <c r="AT189" s="171" t="s">
        <v>350</v>
      </c>
      <c r="AU189" s="171" t="s">
        <v>113</v>
      </c>
      <c r="AY189" s="13" t="s">
        <v>166</v>
      </c>
      <c r="BE189" s="99">
        <f t="shared" si="19"/>
        <v>0</v>
      </c>
      <c r="BF189" s="99">
        <f t="shared" si="20"/>
        <v>0</v>
      </c>
      <c r="BG189" s="99">
        <f t="shared" si="21"/>
        <v>0</v>
      </c>
      <c r="BH189" s="99">
        <f t="shared" si="22"/>
        <v>0</v>
      </c>
      <c r="BI189" s="99">
        <f t="shared" si="23"/>
        <v>0</v>
      </c>
      <c r="BJ189" s="13" t="s">
        <v>113</v>
      </c>
      <c r="BK189" s="99">
        <f t="shared" si="24"/>
        <v>0</v>
      </c>
      <c r="BL189" s="13" t="s">
        <v>422</v>
      </c>
      <c r="BM189" s="171" t="s">
        <v>2098</v>
      </c>
    </row>
    <row r="190" spans="2:65" s="1" customFormat="1" ht="24.2" customHeight="1">
      <c r="B190" s="30"/>
      <c r="C190" s="172" t="s">
        <v>327</v>
      </c>
      <c r="D190" s="172" t="s">
        <v>350</v>
      </c>
      <c r="E190" s="173" t="s">
        <v>2099</v>
      </c>
      <c r="F190" s="174" t="s">
        <v>2100</v>
      </c>
      <c r="G190" s="175" t="s">
        <v>659</v>
      </c>
      <c r="H190" s="176">
        <v>21</v>
      </c>
      <c r="I190" s="177"/>
      <c r="J190" s="178">
        <f t="shared" si="15"/>
        <v>0</v>
      </c>
      <c r="K190" s="179"/>
      <c r="L190" s="30"/>
      <c r="M190" s="180" t="s">
        <v>1</v>
      </c>
      <c r="N190" s="131" t="s">
        <v>41</v>
      </c>
      <c r="P190" s="169">
        <f t="shared" si="16"/>
        <v>0</v>
      </c>
      <c r="Q190" s="169">
        <v>0</v>
      </c>
      <c r="R190" s="169">
        <f t="shared" si="17"/>
        <v>0</v>
      </c>
      <c r="S190" s="169">
        <v>0</v>
      </c>
      <c r="T190" s="170">
        <f t="shared" si="18"/>
        <v>0</v>
      </c>
      <c r="AR190" s="171" t="s">
        <v>422</v>
      </c>
      <c r="AT190" s="171" t="s">
        <v>350</v>
      </c>
      <c r="AU190" s="171" t="s">
        <v>113</v>
      </c>
      <c r="AY190" s="13" t="s">
        <v>166</v>
      </c>
      <c r="BE190" s="99">
        <f t="shared" si="19"/>
        <v>0</v>
      </c>
      <c r="BF190" s="99">
        <f t="shared" si="20"/>
        <v>0</v>
      </c>
      <c r="BG190" s="99">
        <f t="shared" si="21"/>
        <v>0</v>
      </c>
      <c r="BH190" s="99">
        <f t="shared" si="22"/>
        <v>0</v>
      </c>
      <c r="BI190" s="99">
        <f t="shared" si="23"/>
        <v>0</v>
      </c>
      <c r="BJ190" s="13" t="s">
        <v>113</v>
      </c>
      <c r="BK190" s="99">
        <f t="shared" si="24"/>
        <v>0</v>
      </c>
      <c r="BL190" s="13" t="s">
        <v>422</v>
      </c>
      <c r="BM190" s="171" t="s">
        <v>2101</v>
      </c>
    </row>
    <row r="191" spans="2:65" s="1" customFormat="1" ht="24.2" customHeight="1">
      <c r="B191" s="30"/>
      <c r="C191" s="172" t="s">
        <v>331</v>
      </c>
      <c r="D191" s="172" t="s">
        <v>350</v>
      </c>
      <c r="E191" s="173" t="s">
        <v>1881</v>
      </c>
      <c r="F191" s="174" t="s">
        <v>1882</v>
      </c>
      <c r="G191" s="175" t="s">
        <v>659</v>
      </c>
      <c r="H191" s="176">
        <v>4.5</v>
      </c>
      <c r="I191" s="177"/>
      <c r="J191" s="178">
        <f t="shared" si="15"/>
        <v>0</v>
      </c>
      <c r="K191" s="179"/>
      <c r="L191" s="30"/>
      <c r="M191" s="180" t="s">
        <v>1</v>
      </c>
      <c r="N191" s="131" t="s">
        <v>41</v>
      </c>
      <c r="P191" s="169">
        <f t="shared" si="16"/>
        <v>0</v>
      </c>
      <c r="Q191" s="169">
        <v>0</v>
      </c>
      <c r="R191" s="169">
        <f t="shared" si="17"/>
        <v>0</v>
      </c>
      <c r="S191" s="169">
        <v>0</v>
      </c>
      <c r="T191" s="170">
        <f t="shared" si="18"/>
        <v>0</v>
      </c>
      <c r="AR191" s="171" t="s">
        <v>422</v>
      </c>
      <c r="AT191" s="171" t="s">
        <v>350</v>
      </c>
      <c r="AU191" s="171" t="s">
        <v>113</v>
      </c>
      <c r="AY191" s="13" t="s">
        <v>166</v>
      </c>
      <c r="BE191" s="99">
        <f t="shared" si="19"/>
        <v>0</v>
      </c>
      <c r="BF191" s="99">
        <f t="shared" si="20"/>
        <v>0</v>
      </c>
      <c r="BG191" s="99">
        <f t="shared" si="21"/>
        <v>0</v>
      </c>
      <c r="BH191" s="99">
        <f t="shared" si="22"/>
        <v>0</v>
      </c>
      <c r="BI191" s="99">
        <f t="shared" si="23"/>
        <v>0</v>
      </c>
      <c r="BJ191" s="13" t="s">
        <v>113</v>
      </c>
      <c r="BK191" s="99">
        <f t="shared" si="24"/>
        <v>0</v>
      </c>
      <c r="BL191" s="13" t="s">
        <v>422</v>
      </c>
      <c r="BM191" s="171" t="s">
        <v>2102</v>
      </c>
    </row>
    <row r="192" spans="2:65" s="1" customFormat="1" ht="24.2" customHeight="1">
      <c r="B192" s="30"/>
      <c r="C192" s="172" t="s">
        <v>335</v>
      </c>
      <c r="D192" s="172" t="s">
        <v>350</v>
      </c>
      <c r="E192" s="173" t="s">
        <v>1884</v>
      </c>
      <c r="F192" s="174" t="s">
        <v>1885</v>
      </c>
      <c r="G192" s="175" t="s">
        <v>659</v>
      </c>
      <c r="H192" s="176">
        <v>85.5</v>
      </c>
      <c r="I192" s="177"/>
      <c r="J192" s="178">
        <f t="shared" si="15"/>
        <v>0</v>
      </c>
      <c r="K192" s="179"/>
      <c r="L192" s="30"/>
      <c r="M192" s="180" t="s">
        <v>1</v>
      </c>
      <c r="N192" s="131" t="s">
        <v>41</v>
      </c>
      <c r="P192" s="169">
        <f t="shared" si="16"/>
        <v>0</v>
      </c>
      <c r="Q192" s="169">
        <v>0</v>
      </c>
      <c r="R192" s="169">
        <f t="shared" si="17"/>
        <v>0</v>
      </c>
      <c r="S192" s="169">
        <v>0</v>
      </c>
      <c r="T192" s="170">
        <f t="shared" si="18"/>
        <v>0</v>
      </c>
      <c r="AR192" s="171" t="s">
        <v>422</v>
      </c>
      <c r="AT192" s="171" t="s">
        <v>350</v>
      </c>
      <c r="AU192" s="171" t="s">
        <v>113</v>
      </c>
      <c r="AY192" s="13" t="s">
        <v>166</v>
      </c>
      <c r="BE192" s="99">
        <f t="shared" si="19"/>
        <v>0</v>
      </c>
      <c r="BF192" s="99">
        <f t="shared" si="20"/>
        <v>0</v>
      </c>
      <c r="BG192" s="99">
        <f t="shared" si="21"/>
        <v>0</v>
      </c>
      <c r="BH192" s="99">
        <f t="shared" si="22"/>
        <v>0</v>
      </c>
      <c r="BI192" s="99">
        <f t="shared" si="23"/>
        <v>0</v>
      </c>
      <c r="BJ192" s="13" t="s">
        <v>113</v>
      </c>
      <c r="BK192" s="99">
        <f t="shared" si="24"/>
        <v>0</v>
      </c>
      <c r="BL192" s="13" t="s">
        <v>422</v>
      </c>
      <c r="BM192" s="171" t="s">
        <v>2103</v>
      </c>
    </row>
    <row r="193" spans="2:65" s="1" customFormat="1" ht="24.2" customHeight="1">
      <c r="B193" s="30"/>
      <c r="C193" s="172" t="s">
        <v>339</v>
      </c>
      <c r="D193" s="172" t="s">
        <v>350</v>
      </c>
      <c r="E193" s="173" t="s">
        <v>899</v>
      </c>
      <c r="F193" s="174" t="s">
        <v>900</v>
      </c>
      <c r="G193" s="175" t="s">
        <v>654</v>
      </c>
      <c r="H193" s="176">
        <v>7.4</v>
      </c>
      <c r="I193" s="177"/>
      <c r="J193" s="178">
        <f t="shared" si="15"/>
        <v>0</v>
      </c>
      <c r="K193" s="179"/>
      <c r="L193" s="30"/>
      <c r="M193" s="180" t="s">
        <v>1</v>
      </c>
      <c r="N193" s="131" t="s">
        <v>41</v>
      </c>
      <c r="P193" s="169">
        <f t="shared" si="16"/>
        <v>0</v>
      </c>
      <c r="Q193" s="169">
        <v>0</v>
      </c>
      <c r="R193" s="169">
        <f t="shared" si="17"/>
        <v>0</v>
      </c>
      <c r="S193" s="169">
        <v>0</v>
      </c>
      <c r="T193" s="170">
        <f t="shared" si="18"/>
        <v>0</v>
      </c>
      <c r="AR193" s="171" t="s">
        <v>422</v>
      </c>
      <c r="AT193" s="171" t="s">
        <v>350</v>
      </c>
      <c r="AU193" s="171" t="s">
        <v>113</v>
      </c>
      <c r="AY193" s="13" t="s">
        <v>166</v>
      </c>
      <c r="BE193" s="99">
        <f t="shared" si="19"/>
        <v>0</v>
      </c>
      <c r="BF193" s="99">
        <f t="shared" si="20"/>
        <v>0</v>
      </c>
      <c r="BG193" s="99">
        <f t="shared" si="21"/>
        <v>0</v>
      </c>
      <c r="BH193" s="99">
        <f t="shared" si="22"/>
        <v>0</v>
      </c>
      <c r="BI193" s="99">
        <f t="shared" si="23"/>
        <v>0</v>
      </c>
      <c r="BJ193" s="13" t="s">
        <v>113</v>
      </c>
      <c r="BK193" s="99">
        <f t="shared" si="24"/>
        <v>0</v>
      </c>
      <c r="BL193" s="13" t="s">
        <v>422</v>
      </c>
      <c r="BM193" s="171" t="s">
        <v>2104</v>
      </c>
    </row>
    <row r="194" spans="2:65" s="1" customFormat="1" ht="33" customHeight="1">
      <c r="B194" s="30"/>
      <c r="C194" s="172" t="s">
        <v>343</v>
      </c>
      <c r="D194" s="172" t="s">
        <v>350</v>
      </c>
      <c r="E194" s="173" t="s">
        <v>1888</v>
      </c>
      <c r="F194" s="174" t="s">
        <v>1889</v>
      </c>
      <c r="G194" s="175" t="s">
        <v>629</v>
      </c>
      <c r="H194" s="176">
        <v>30</v>
      </c>
      <c r="I194" s="177"/>
      <c r="J194" s="178">
        <f t="shared" si="15"/>
        <v>0</v>
      </c>
      <c r="K194" s="179"/>
      <c r="L194" s="30"/>
      <c r="M194" s="180" t="s">
        <v>1</v>
      </c>
      <c r="N194" s="131" t="s">
        <v>41</v>
      </c>
      <c r="P194" s="169">
        <f t="shared" si="16"/>
        <v>0</v>
      </c>
      <c r="Q194" s="169">
        <v>0</v>
      </c>
      <c r="R194" s="169">
        <f t="shared" si="17"/>
        <v>0</v>
      </c>
      <c r="S194" s="169">
        <v>0</v>
      </c>
      <c r="T194" s="170">
        <f t="shared" si="18"/>
        <v>0</v>
      </c>
      <c r="AR194" s="171" t="s">
        <v>422</v>
      </c>
      <c r="AT194" s="171" t="s">
        <v>350</v>
      </c>
      <c r="AU194" s="171" t="s">
        <v>113</v>
      </c>
      <c r="AY194" s="13" t="s">
        <v>166</v>
      </c>
      <c r="BE194" s="99">
        <f t="shared" si="19"/>
        <v>0</v>
      </c>
      <c r="BF194" s="99">
        <f t="shared" si="20"/>
        <v>0</v>
      </c>
      <c r="BG194" s="99">
        <f t="shared" si="21"/>
        <v>0</v>
      </c>
      <c r="BH194" s="99">
        <f t="shared" si="22"/>
        <v>0</v>
      </c>
      <c r="BI194" s="99">
        <f t="shared" si="23"/>
        <v>0</v>
      </c>
      <c r="BJ194" s="13" t="s">
        <v>113</v>
      </c>
      <c r="BK194" s="99">
        <f t="shared" si="24"/>
        <v>0</v>
      </c>
      <c r="BL194" s="13" t="s">
        <v>422</v>
      </c>
      <c r="BM194" s="171" t="s">
        <v>2105</v>
      </c>
    </row>
    <row r="195" spans="2:65" s="11" customFormat="1" ht="22.9" customHeight="1">
      <c r="B195" s="146"/>
      <c r="D195" s="147" t="s">
        <v>74</v>
      </c>
      <c r="E195" s="156" t="s">
        <v>551</v>
      </c>
      <c r="F195" s="156" t="s">
        <v>2106</v>
      </c>
      <c r="I195" s="149"/>
      <c r="J195" s="157">
        <f>BK195</f>
        <v>0</v>
      </c>
      <c r="L195" s="146"/>
      <c r="M195" s="151"/>
      <c r="P195" s="152">
        <f>P196</f>
        <v>0</v>
      </c>
      <c r="R195" s="152">
        <f>R196</f>
        <v>0</v>
      </c>
      <c r="T195" s="153">
        <f>T196</f>
        <v>0</v>
      </c>
      <c r="AR195" s="147" t="s">
        <v>178</v>
      </c>
      <c r="AT195" s="154" t="s">
        <v>74</v>
      </c>
      <c r="AU195" s="154" t="s">
        <v>83</v>
      </c>
      <c r="AY195" s="147" t="s">
        <v>166</v>
      </c>
      <c r="BK195" s="155">
        <f>BK196</f>
        <v>0</v>
      </c>
    </row>
    <row r="196" spans="2:65" s="1" customFormat="1" ht="37.9" customHeight="1">
      <c r="B196" s="30"/>
      <c r="C196" s="172" t="s">
        <v>349</v>
      </c>
      <c r="D196" s="172" t="s">
        <v>350</v>
      </c>
      <c r="E196" s="173" t="s">
        <v>2107</v>
      </c>
      <c r="F196" s="174" t="s">
        <v>2108</v>
      </c>
      <c r="G196" s="175" t="s">
        <v>553</v>
      </c>
      <c r="H196" s="176">
        <v>12</v>
      </c>
      <c r="I196" s="177"/>
      <c r="J196" s="178">
        <f>ROUND(I196*H196,2)</f>
        <v>0</v>
      </c>
      <c r="K196" s="179"/>
      <c r="L196" s="30"/>
      <c r="M196" s="181" t="s">
        <v>1</v>
      </c>
      <c r="N196" s="182" t="s">
        <v>41</v>
      </c>
      <c r="O196" s="183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AR196" s="171" t="s">
        <v>1569</v>
      </c>
      <c r="AT196" s="171" t="s">
        <v>350</v>
      </c>
      <c r="AU196" s="171" t="s">
        <v>113</v>
      </c>
      <c r="AY196" s="13" t="s">
        <v>166</v>
      </c>
      <c r="BE196" s="99">
        <f>IF(N196="základná",J196,0)</f>
        <v>0</v>
      </c>
      <c r="BF196" s="99">
        <f>IF(N196="znížená",J196,0)</f>
        <v>0</v>
      </c>
      <c r="BG196" s="99">
        <f>IF(N196="zákl. prenesená",J196,0)</f>
        <v>0</v>
      </c>
      <c r="BH196" s="99">
        <f>IF(N196="zníž. prenesená",J196,0)</f>
        <v>0</v>
      </c>
      <c r="BI196" s="99">
        <f>IF(N196="nulová",J196,0)</f>
        <v>0</v>
      </c>
      <c r="BJ196" s="13" t="s">
        <v>113</v>
      </c>
      <c r="BK196" s="99">
        <f>ROUND(I196*H196,2)</f>
        <v>0</v>
      </c>
      <c r="BL196" s="13" t="s">
        <v>1569</v>
      </c>
      <c r="BM196" s="171" t="s">
        <v>2109</v>
      </c>
    </row>
    <row r="197" spans="2:65" s="1" customFormat="1" ht="6.95" customHeight="1">
      <c r="B197" s="45"/>
      <c r="C197" s="46"/>
      <c r="D197" s="46"/>
      <c r="E197" s="46"/>
      <c r="F197" s="46"/>
      <c r="G197" s="46"/>
      <c r="H197" s="46"/>
      <c r="I197" s="46"/>
      <c r="J197" s="46"/>
      <c r="K197" s="46"/>
      <c r="L197" s="30"/>
    </row>
  </sheetData>
  <sheetProtection algorithmName="SHA-512" hashValue="YJlY6Cq4XruFlByNa10pBgSWGWOhnkp89kO9ZtGHdqc4HUtErstrQZyKfu4U556owBUKZYpdklZ3e2XwwV6miA==" saltValue="uBFnVNYLI0GISP2Qb3l45eaHxzkKSt32BlR8YN3/m3AT7AqYQ1yZwTP8H8a8OX/BtAbRDiyu3QUruu+82/nCxQ==" spinCount="100000" sheet="1" objects="1" scenarios="1" formatColumns="0" formatRows="0" autoFilter="0"/>
  <autoFilter ref="C139:K196" xr:uid="{00000000-0009-0000-0000-00000A000000}"/>
  <mergeCells count="17">
    <mergeCell ref="E20:H20"/>
    <mergeCell ref="E29:H29"/>
    <mergeCell ref="E132:H132"/>
    <mergeCell ref="L2:V2"/>
    <mergeCell ref="D114:F114"/>
    <mergeCell ref="D115:F115"/>
    <mergeCell ref="D116:F116"/>
    <mergeCell ref="E128:H128"/>
    <mergeCell ref="E130:H130"/>
    <mergeCell ref="E85:H85"/>
    <mergeCell ref="E87:H87"/>
    <mergeCell ref="E89:H89"/>
    <mergeCell ref="D112:F112"/>
    <mergeCell ref="D113:F113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4"/>
  <sheetViews>
    <sheetView showGridLines="0" topLeftCell="A110" workbookViewId="0">
      <selection activeCell="I135" sqref="I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s="1" customFormat="1" ht="12" customHeight="1">
      <c r="B8" s="30"/>
      <c r="D8" s="23" t="s">
        <v>128</v>
      </c>
      <c r="L8" s="30"/>
    </row>
    <row r="9" spans="2:46" s="1" customFormat="1" ht="16.5" customHeight="1">
      <c r="B9" s="30"/>
      <c r="E9" s="192" t="s">
        <v>129</v>
      </c>
      <c r="F9" s="241"/>
      <c r="G9" s="241"/>
      <c r="H9" s="24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>
        <f>'Rekapitulácia stavby'!AN8</f>
        <v>45876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21</v>
      </c>
      <c r="I14" s="23" t="s">
        <v>22</v>
      </c>
      <c r="J14" s="21" t="s">
        <v>1</v>
      </c>
      <c r="L14" s="30"/>
    </row>
    <row r="15" spans="2:46" s="1" customFormat="1" ht="18" customHeight="1">
      <c r="B15" s="30"/>
      <c r="E15" s="21" t="s">
        <v>23</v>
      </c>
      <c r="I15" s="23" t="s">
        <v>24</v>
      </c>
      <c r="J15" s="21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25</v>
      </c>
      <c r="I17" s="23" t="s">
        <v>22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42" t="str">
        <f>'Rekapitulácia stavby'!E14</f>
        <v>Vyplň údaj</v>
      </c>
      <c r="F18" s="201"/>
      <c r="G18" s="201"/>
      <c r="H18" s="201"/>
      <c r="I18" s="23" t="s">
        <v>24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27</v>
      </c>
      <c r="I20" s="23" t="s">
        <v>22</v>
      </c>
      <c r="J20" s="21" t="s">
        <v>1</v>
      </c>
      <c r="L20" s="30"/>
    </row>
    <row r="21" spans="2:12" s="1" customFormat="1" ht="18" customHeight="1">
      <c r="B21" s="30"/>
      <c r="E21" s="21" t="s">
        <v>28</v>
      </c>
      <c r="I21" s="23" t="s">
        <v>24</v>
      </c>
      <c r="J21" s="21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30</v>
      </c>
      <c r="I23" s="23" t="s">
        <v>22</v>
      </c>
      <c r="J23" s="21" t="s">
        <v>1</v>
      </c>
      <c r="L23" s="30"/>
    </row>
    <row r="24" spans="2:12" s="1" customFormat="1" ht="18" customHeight="1">
      <c r="B24" s="30"/>
      <c r="E24" s="21" t="s">
        <v>130</v>
      </c>
      <c r="I24" s="23" t="s">
        <v>24</v>
      </c>
      <c r="J24" s="21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32</v>
      </c>
      <c r="L26" s="30"/>
    </row>
    <row r="27" spans="2:12" s="7" customFormat="1" ht="16.5" customHeight="1">
      <c r="B27" s="106"/>
      <c r="E27" s="206" t="s">
        <v>1</v>
      </c>
      <c r="F27" s="206"/>
      <c r="G27" s="206"/>
      <c r="H27" s="206"/>
      <c r="L27" s="106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131</v>
      </c>
      <c r="J30" s="29">
        <f>J96</f>
        <v>0</v>
      </c>
      <c r="L30" s="30"/>
    </row>
    <row r="31" spans="2:12" s="1" customFormat="1" ht="14.45" customHeight="1">
      <c r="B31" s="30"/>
      <c r="D31" s="28" t="s">
        <v>123</v>
      </c>
      <c r="J31" s="29">
        <f>J105</f>
        <v>0</v>
      </c>
      <c r="L31" s="30"/>
    </row>
    <row r="32" spans="2:12" s="1" customFormat="1" ht="25.35" customHeight="1">
      <c r="B32" s="30"/>
      <c r="D32" s="107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108">
        <f>ROUND((SUM(BE105:BE112) + SUM(BE132:BE253)),  2)</f>
        <v>0</v>
      </c>
      <c r="G35" s="109"/>
      <c r="H35" s="109"/>
      <c r="I35" s="110">
        <v>0.23</v>
      </c>
      <c r="J35" s="108">
        <f>ROUND(((SUM(BE105:BE112) + SUM(BE132:BE253))*I35),  2)</f>
        <v>0</v>
      </c>
      <c r="L35" s="30"/>
    </row>
    <row r="36" spans="2:12" s="1" customFormat="1" ht="14.45" customHeight="1">
      <c r="B36" s="30"/>
      <c r="E36" s="35" t="s">
        <v>41</v>
      </c>
      <c r="F36" s="108">
        <f>ROUND((SUM(BF105:BF112) + SUM(BF132:BF253)),  2)</f>
        <v>0</v>
      </c>
      <c r="G36" s="109"/>
      <c r="H36" s="109"/>
      <c r="I36" s="110">
        <v>0.23</v>
      </c>
      <c r="J36" s="108">
        <f>ROUND(((SUM(BF105:BF112) + SUM(BF132:BF253))*I36),  2)</f>
        <v>0</v>
      </c>
      <c r="L36" s="30"/>
    </row>
    <row r="37" spans="2:12" s="1" customFormat="1" ht="14.45" hidden="1" customHeight="1">
      <c r="B37" s="30"/>
      <c r="E37" s="23" t="s">
        <v>42</v>
      </c>
      <c r="F37" s="87">
        <f>ROUND((SUM(BG105:BG112) + SUM(BG132:BG253)),  2)</f>
        <v>0</v>
      </c>
      <c r="I37" s="111">
        <v>0.23</v>
      </c>
      <c r="J37" s="87">
        <f>0</f>
        <v>0</v>
      </c>
      <c r="L37" s="30"/>
    </row>
    <row r="38" spans="2:12" s="1" customFormat="1" ht="14.45" hidden="1" customHeight="1">
      <c r="B38" s="30"/>
      <c r="E38" s="23" t="s">
        <v>43</v>
      </c>
      <c r="F38" s="87">
        <f>ROUND((SUM(BH105:BH112) + SUM(BH132:BH253)),  2)</f>
        <v>0</v>
      </c>
      <c r="I38" s="111">
        <v>0.23</v>
      </c>
      <c r="J38" s="87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108">
        <f>ROUND((SUM(BI105:BI112) + SUM(BI132:BI253)),  2)</f>
        <v>0</v>
      </c>
      <c r="G39" s="109"/>
      <c r="H39" s="109"/>
      <c r="I39" s="110">
        <v>0</v>
      </c>
      <c r="J39" s="108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103"/>
      <c r="D41" s="112" t="s">
        <v>45</v>
      </c>
      <c r="E41" s="58"/>
      <c r="F41" s="58"/>
      <c r="G41" s="113" t="s">
        <v>46</v>
      </c>
      <c r="H41" s="114" t="s">
        <v>47</v>
      </c>
      <c r="I41" s="58"/>
      <c r="J41" s="115">
        <f>SUM(J32:J39)</f>
        <v>0</v>
      </c>
      <c r="K41" s="116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132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47" s="1" customFormat="1" ht="12" customHeight="1">
      <c r="B86" s="30"/>
      <c r="C86" s="23" t="s">
        <v>128</v>
      </c>
      <c r="L86" s="30"/>
    </row>
    <row r="87" spans="2:47" s="1" customFormat="1" ht="16.5" customHeight="1">
      <c r="B87" s="30"/>
      <c r="E87" s="192" t="str">
        <f>E9</f>
        <v>PS 01 - Úprava zabezpečovacieho zariadenia</v>
      </c>
      <c r="F87" s="241"/>
      <c r="G87" s="241"/>
      <c r="H87" s="24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Kysak</v>
      </c>
      <c r="I89" s="23" t="s">
        <v>20</v>
      </c>
      <c r="J89" s="53">
        <f>IF(J12="","",J12)</f>
        <v>45876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3" t="s">
        <v>21</v>
      </c>
      <c r="F91" s="21" t="str">
        <f>E15</f>
        <v>Železnice Slovenskej republiky, Bratislava</v>
      </c>
      <c r="I91" s="23" t="s">
        <v>27</v>
      </c>
      <c r="J91" s="26" t="str">
        <f>E21</f>
        <v>SUDOP Košice, a.s.</v>
      </c>
      <c r="L91" s="30"/>
    </row>
    <row r="92" spans="2:47" s="1" customFormat="1" ht="15.2" customHeight="1">
      <c r="B92" s="30"/>
      <c r="C92" s="23" t="s">
        <v>25</v>
      </c>
      <c r="F92" s="21" t="str">
        <f>IF(E18="","",E18)</f>
        <v>Vyplň údaj</v>
      </c>
      <c r="I92" s="23" t="s">
        <v>30</v>
      </c>
      <c r="J92" s="26" t="str">
        <f>E24</f>
        <v>Ing. Komínek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9" t="s">
        <v>133</v>
      </c>
      <c r="D94" s="103"/>
      <c r="E94" s="103"/>
      <c r="F94" s="103"/>
      <c r="G94" s="103"/>
      <c r="H94" s="103"/>
      <c r="I94" s="103"/>
      <c r="J94" s="120" t="s">
        <v>134</v>
      </c>
      <c r="K94" s="103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21" t="s">
        <v>135</v>
      </c>
      <c r="J96" s="67">
        <f>J132</f>
        <v>0</v>
      </c>
      <c r="L96" s="30"/>
      <c r="AU96" s="13" t="s">
        <v>136</v>
      </c>
    </row>
    <row r="97" spans="2:65" s="8" customFormat="1" ht="24.95" customHeight="1">
      <c r="B97" s="122"/>
      <c r="D97" s="123" t="s">
        <v>137</v>
      </c>
      <c r="E97" s="124"/>
      <c r="F97" s="124"/>
      <c r="G97" s="124"/>
      <c r="H97" s="124"/>
      <c r="I97" s="124"/>
      <c r="J97" s="125">
        <f>J133</f>
        <v>0</v>
      </c>
      <c r="L97" s="122"/>
    </row>
    <row r="98" spans="2:65" s="9" customFormat="1" ht="19.899999999999999" customHeight="1">
      <c r="B98" s="126"/>
      <c r="D98" s="127" t="s">
        <v>138</v>
      </c>
      <c r="E98" s="128"/>
      <c r="F98" s="128"/>
      <c r="G98" s="128"/>
      <c r="H98" s="128"/>
      <c r="I98" s="128"/>
      <c r="J98" s="129">
        <f>J134</f>
        <v>0</v>
      </c>
      <c r="L98" s="126"/>
    </row>
    <row r="99" spans="2:65" s="8" customFormat="1" ht="24.95" customHeight="1">
      <c r="B99" s="122"/>
      <c r="D99" s="123" t="s">
        <v>139</v>
      </c>
      <c r="E99" s="124"/>
      <c r="F99" s="124"/>
      <c r="G99" s="124"/>
      <c r="H99" s="124"/>
      <c r="I99" s="124"/>
      <c r="J99" s="125">
        <f>J180</f>
        <v>0</v>
      </c>
      <c r="L99" s="122"/>
    </row>
    <row r="100" spans="2:65" s="9" customFormat="1" ht="19.899999999999999" customHeight="1">
      <c r="B100" s="126"/>
      <c r="D100" s="127" t="s">
        <v>140</v>
      </c>
      <c r="E100" s="128"/>
      <c r="F100" s="128"/>
      <c r="G100" s="128"/>
      <c r="H100" s="128"/>
      <c r="I100" s="128"/>
      <c r="J100" s="129">
        <f>J181</f>
        <v>0</v>
      </c>
      <c r="L100" s="126"/>
    </row>
    <row r="101" spans="2:65" s="9" customFormat="1" ht="19.899999999999999" customHeight="1">
      <c r="B101" s="126"/>
      <c r="D101" s="127" t="s">
        <v>141</v>
      </c>
      <c r="E101" s="128"/>
      <c r="F101" s="128"/>
      <c r="G101" s="128"/>
      <c r="H101" s="128"/>
      <c r="I101" s="128"/>
      <c r="J101" s="129">
        <f>J233</f>
        <v>0</v>
      </c>
      <c r="L101" s="126"/>
    </row>
    <row r="102" spans="2:65" s="9" customFormat="1" ht="19.899999999999999" customHeight="1">
      <c r="B102" s="126"/>
      <c r="D102" s="127" t="s">
        <v>142</v>
      </c>
      <c r="E102" s="128"/>
      <c r="F102" s="128"/>
      <c r="G102" s="128"/>
      <c r="H102" s="128"/>
      <c r="I102" s="128"/>
      <c r="J102" s="129">
        <f>J252</f>
        <v>0</v>
      </c>
      <c r="L102" s="126"/>
    </row>
    <row r="103" spans="2:65" s="1" customFormat="1" ht="21.75" customHeight="1">
      <c r="B103" s="30"/>
      <c r="L103" s="30"/>
    </row>
    <row r="104" spans="2:65" s="1" customFormat="1" ht="6.95" customHeight="1">
      <c r="B104" s="30"/>
      <c r="L104" s="30"/>
    </row>
    <row r="105" spans="2:65" s="1" customFormat="1" ht="29.25" customHeight="1">
      <c r="B105" s="30"/>
      <c r="C105" s="121" t="s">
        <v>143</v>
      </c>
      <c r="J105" s="130">
        <f>ROUND(J106 + J107 + J108 + J109 + J110 + J111,2)</f>
        <v>0</v>
      </c>
      <c r="L105" s="30"/>
      <c r="N105" s="131" t="s">
        <v>39</v>
      </c>
    </row>
    <row r="106" spans="2:65" s="1" customFormat="1" ht="18" customHeight="1">
      <c r="B106" s="30"/>
      <c r="D106" s="236" t="s">
        <v>144</v>
      </c>
      <c r="E106" s="237"/>
      <c r="F106" s="237"/>
      <c r="J106" s="96">
        <v>0</v>
      </c>
      <c r="L106" s="132"/>
      <c r="M106" s="133"/>
      <c r="N106" s="134" t="s">
        <v>41</v>
      </c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3"/>
      <c r="AL106" s="133"/>
      <c r="AM106" s="133"/>
      <c r="AN106" s="133"/>
      <c r="AO106" s="133"/>
      <c r="AP106" s="133"/>
      <c r="AQ106" s="133"/>
      <c r="AR106" s="133"/>
      <c r="AS106" s="133"/>
      <c r="AT106" s="133"/>
      <c r="AU106" s="133"/>
      <c r="AV106" s="133"/>
      <c r="AW106" s="133"/>
      <c r="AX106" s="133"/>
      <c r="AY106" s="135" t="s">
        <v>145</v>
      </c>
      <c r="AZ106" s="133"/>
      <c r="BA106" s="133"/>
      <c r="BB106" s="133"/>
      <c r="BC106" s="133"/>
      <c r="BD106" s="133"/>
      <c r="BE106" s="136">
        <f t="shared" ref="BE106:BE111" si="0">IF(N106="základná",J106,0)</f>
        <v>0</v>
      </c>
      <c r="BF106" s="136">
        <f t="shared" ref="BF106:BF111" si="1">IF(N106="znížená",J106,0)</f>
        <v>0</v>
      </c>
      <c r="BG106" s="136">
        <f t="shared" ref="BG106:BG111" si="2">IF(N106="zákl. prenesená",J106,0)</f>
        <v>0</v>
      </c>
      <c r="BH106" s="136">
        <f t="shared" ref="BH106:BH111" si="3">IF(N106="zníž. prenesená",J106,0)</f>
        <v>0</v>
      </c>
      <c r="BI106" s="136">
        <f t="shared" ref="BI106:BI111" si="4">IF(N106="nulová",J106,0)</f>
        <v>0</v>
      </c>
      <c r="BJ106" s="135" t="s">
        <v>113</v>
      </c>
      <c r="BK106" s="133"/>
      <c r="BL106" s="133"/>
      <c r="BM106" s="133"/>
    </row>
    <row r="107" spans="2:65" s="1" customFormat="1" ht="18" customHeight="1">
      <c r="B107" s="30"/>
      <c r="D107" s="236" t="s">
        <v>121</v>
      </c>
      <c r="E107" s="237"/>
      <c r="F107" s="237"/>
      <c r="J107" s="96">
        <v>0</v>
      </c>
      <c r="L107" s="132"/>
      <c r="M107" s="133"/>
      <c r="N107" s="134" t="s">
        <v>41</v>
      </c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  <c r="AL107" s="133"/>
      <c r="AM107" s="133"/>
      <c r="AN107" s="133"/>
      <c r="AO107" s="133"/>
      <c r="AP107" s="133"/>
      <c r="AQ107" s="133"/>
      <c r="AR107" s="133"/>
      <c r="AS107" s="133"/>
      <c r="AT107" s="133"/>
      <c r="AU107" s="133"/>
      <c r="AV107" s="133"/>
      <c r="AW107" s="133"/>
      <c r="AX107" s="133"/>
      <c r="AY107" s="135" t="s">
        <v>145</v>
      </c>
      <c r="AZ107" s="133"/>
      <c r="BA107" s="133"/>
      <c r="BB107" s="133"/>
      <c r="BC107" s="133"/>
      <c r="BD107" s="133"/>
      <c r="BE107" s="136">
        <f t="shared" si="0"/>
        <v>0</v>
      </c>
      <c r="BF107" s="136">
        <f t="shared" si="1"/>
        <v>0</v>
      </c>
      <c r="BG107" s="136">
        <f t="shared" si="2"/>
        <v>0</v>
      </c>
      <c r="BH107" s="136">
        <f t="shared" si="3"/>
        <v>0</v>
      </c>
      <c r="BI107" s="136">
        <f t="shared" si="4"/>
        <v>0</v>
      </c>
      <c r="BJ107" s="135" t="s">
        <v>113</v>
      </c>
      <c r="BK107" s="133"/>
      <c r="BL107" s="133"/>
      <c r="BM107" s="133"/>
    </row>
    <row r="108" spans="2:65" s="1" customFormat="1" ht="18" customHeight="1">
      <c r="B108" s="30"/>
      <c r="D108" s="236" t="s">
        <v>146</v>
      </c>
      <c r="E108" s="237"/>
      <c r="F108" s="237"/>
      <c r="J108" s="96">
        <v>0</v>
      </c>
      <c r="L108" s="132"/>
      <c r="M108" s="133"/>
      <c r="N108" s="134" t="s">
        <v>41</v>
      </c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5" t="s">
        <v>145</v>
      </c>
      <c r="AZ108" s="133"/>
      <c r="BA108" s="133"/>
      <c r="BB108" s="133"/>
      <c r="BC108" s="133"/>
      <c r="BD108" s="133"/>
      <c r="BE108" s="136">
        <f t="shared" si="0"/>
        <v>0</v>
      </c>
      <c r="BF108" s="136">
        <f t="shared" si="1"/>
        <v>0</v>
      </c>
      <c r="BG108" s="136">
        <f t="shared" si="2"/>
        <v>0</v>
      </c>
      <c r="BH108" s="136">
        <f t="shared" si="3"/>
        <v>0</v>
      </c>
      <c r="BI108" s="136">
        <f t="shared" si="4"/>
        <v>0</v>
      </c>
      <c r="BJ108" s="135" t="s">
        <v>113</v>
      </c>
      <c r="BK108" s="133"/>
      <c r="BL108" s="133"/>
      <c r="BM108" s="133"/>
    </row>
    <row r="109" spans="2:65" s="1" customFormat="1" ht="18" customHeight="1">
      <c r="B109" s="30"/>
      <c r="D109" s="236" t="s">
        <v>147</v>
      </c>
      <c r="E109" s="237"/>
      <c r="F109" s="237"/>
      <c r="J109" s="96">
        <v>0</v>
      </c>
      <c r="L109" s="132"/>
      <c r="M109" s="133"/>
      <c r="N109" s="134" t="s">
        <v>41</v>
      </c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5" t="s">
        <v>145</v>
      </c>
      <c r="AZ109" s="133"/>
      <c r="BA109" s="133"/>
      <c r="BB109" s="133"/>
      <c r="BC109" s="133"/>
      <c r="BD109" s="133"/>
      <c r="BE109" s="136">
        <f t="shared" si="0"/>
        <v>0</v>
      </c>
      <c r="BF109" s="136">
        <f t="shared" si="1"/>
        <v>0</v>
      </c>
      <c r="BG109" s="136">
        <f t="shared" si="2"/>
        <v>0</v>
      </c>
      <c r="BH109" s="136">
        <f t="shared" si="3"/>
        <v>0</v>
      </c>
      <c r="BI109" s="136">
        <f t="shared" si="4"/>
        <v>0</v>
      </c>
      <c r="BJ109" s="135" t="s">
        <v>113</v>
      </c>
      <c r="BK109" s="133"/>
      <c r="BL109" s="133"/>
      <c r="BM109" s="133"/>
    </row>
    <row r="110" spans="2:65" s="1" customFormat="1" ht="18" customHeight="1">
      <c r="B110" s="30"/>
      <c r="D110" s="236" t="s">
        <v>148</v>
      </c>
      <c r="E110" s="237"/>
      <c r="F110" s="237"/>
      <c r="J110" s="96">
        <v>0</v>
      </c>
      <c r="L110" s="132"/>
      <c r="M110" s="133"/>
      <c r="N110" s="134" t="s">
        <v>41</v>
      </c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33"/>
      <c r="AK110" s="133"/>
      <c r="AL110" s="133"/>
      <c r="AM110" s="133"/>
      <c r="AN110" s="133"/>
      <c r="AO110" s="133"/>
      <c r="AP110" s="133"/>
      <c r="AQ110" s="133"/>
      <c r="AR110" s="133"/>
      <c r="AS110" s="133"/>
      <c r="AT110" s="133"/>
      <c r="AU110" s="133"/>
      <c r="AV110" s="133"/>
      <c r="AW110" s="133"/>
      <c r="AX110" s="133"/>
      <c r="AY110" s="135" t="s">
        <v>145</v>
      </c>
      <c r="AZ110" s="133"/>
      <c r="BA110" s="133"/>
      <c r="BB110" s="133"/>
      <c r="BC110" s="133"/>
      <c r="BD110" s="133"/>
      <c r="BE110" s="136">
        <f t="shared" si="0"/>
        <v>0</v>
      </c>
      <c r="BF110" s="136">
        <f t="shared" si="1"/>
        <v>0</v>
      </c>
      <c r="BG110" s="136">
        <f t="shared" si="2"/>
        <v>0</v>
      </c>
      <c r="BH110" s="136">
        <f t="shared" si="3"/>
        <v>0</v>
      </c>
      <c r="BI110" s="136">
        <f t="shared" si="4"/>
        <v>0</v>
      </c>
      <c r="BJ110" s="135" t="s">
        <v>113</v>
      </c>
      <c r="BK110" s="133"/>
      <c r="BL110" s="133"/>
      <c r="BM110" s="133"/>
    </row>
    <row r="111" spans="2:65" s="1" customFormat="1" ht="18" customHeight="1">
      <c r="B111" s="30"/>
      <c r="D111" s="95" t="s">
        <v>149</v>
      </c>
      <c r="J111" s="96">
        <f>ROUND(J30*T111,2)</f>
        <v>0</v>
      </c>
      <c r="L111" s="132"/>
      <c r="M111" s="133"/>
      <c r="N111" s="134" t="s">
        <v>41</v>
      </c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33"/>
      <c r="AK111" s="133"/>
      <c r="AL111" s="133"/>
      <c r="AM111" s="133"/>
      <c r="AN111" s="133"/>
      <c r="AO111" s="133"/>
      <c r="AP111" s="133"/>
      <c r="AQ111" s="133"/>
      <c r="AR111" s="133"/>
      <c r="AS111" s="133"/>
      <c r="AT111" s="133"/>
      <c r="AU111" s="133"/>
      <c r="AV111" s="133"/>
      <c r="AW111" s="133"/>
      <c r="AX111" s="133"/>
      <c r="AY111" s="135" t="s">
        <v>150</v>
      </c>
      <c r="AZ111" s="133"/>
      <c r="BA111" s="133"/>
      <c r="BB111" s="133"/>
      <c r="BC111" s="133"/>
      <c r="BD111" s="133"/>
      <c r="BE111" s="136">
        <f t="shared" si="0"/>
        <v>0</v>
      </c>
      <c r="BF111" s="136">
        <f t="shared" si="1"/>
        <v>0</v>
      </c>
      <c r="BG111" s="136">
        <f t="shared" si="2"/>
        <v>0</v>
      </c>
      <c r="BH111" s="136">
        <f t="shared" si="3"/>
        <v>0</v>
      </c>
      <c r="BI111" s="136">
        <f t="shared" si="4"/>
        <v>0</v>
      </c>
      <c r="BJ111" s="135" t="s">
        <v>113</v>
      </c>
      <c r="BK111" s="133"/>
      <c r="BL111" s="133"/>
      <c r="BM111" s="133"/>
    </row>
    <row r="112" spans="2:65" s="1" customFormat="1">
      <c r="B112" s="30"/>
      <c r="L112" s="30"/>
    </row>
    <row r="113" spans="2:12" s="1" customFormat="1" ht="29.25" customHeight="1">
      <c r="B113" s="30"/>
      <c r="C113" s="102" t="s">
        <v>126</v>
      </c>
      <c r="D113" s="103"/>
      <c r="E113" s="103"/>
      <c r="F113" s="103"/>
      <c r="G113" s="103"/>
      <c r="H113" s="103"/>
      <c r="I113" s="103"/>
      <c r="J113" s="104">
        <f>ROUND(J96+J105,2)</f>
        <v>0</v>
      </c>
      <c r="K113" s="103"/>
      <c r="L113" s="30"/>
    </row>
    <row r="114" spans="2:12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0"/>
    </row>
    <row r="118" spans="2:12" s="1" customFormat="1" ht="6.95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0"/>
    </row>
    <row r="119" spans="2:12" s="1" customFormat="1" ht="24.95" customHeight="1">
      <c r="B119" s="30"/>
      <c r="C119" s="17" t="s">
        <v>151</v>
      </c>
      <c r="L119" s="30"/>
    </row>
    <row r="120" spans="2:12" s="1" customFormat="1" ht="6.95" customHeight="1">
      <c r="B120" s="30"/>
      <c r="L120" s="30"/>
    </row>
    <row r="121" spans="2:12" s="1" customFormat="1" ht="12" customHeight="1">
      <c r="B121" s="30"/>
      <c r="C121" s="23" t="s">
        <v>14</v>
      </c>
      <c r="L121" s="30"/>
    </row>
    <row r="122" spans="2:12" s="1" customFormat="1" ht="16.5" customHeight="1">
      <c r="B122" s="30"/>
      <c r="E122" s="239" t="str">
        <f>E7</f>
        <v>ŽST Kysak, obnova výhybiek č.23,25ab,27,29,30ab,31,32,33,34</v>
      </c>
      <c r="F122" s="240"/>
      <c r="G122" s="240"/>
      <c r="H122" s="240"/>
      <c r="L122" s="30"/>
    </row>
    <row r="123" spans="2:12" s="1" customFormat="1" ht="12" customHeight="1">
      <c r="B123" s="30"/>
      <c r="C123" s="23" t="s">
        <v>128</v>
      </c>
      <c r="L123" s="30"/>
    </row>
    <row r="124" spans="2:12" s="1" customFormat="1" ht="16.5" customHeight="1">
      <c r="B124" s="30"/>
      <c r="E124" s="192" t="str">
        <f>E9</f>
        <v>PS 01 - Úprava zabezpečovacieho zariadenia</v>
      </c>
      <c r="F124" s="241"/>
      <c r="G124" s="241"/>
      <c r="H124" s="241"/>
      <c r="L124" s="30"/>
    </row>
    <row r="125" spans="2:12" s="1" customFormat="1" ht="6.95" customHeight="1">
      <c r="B125" s="30"/>
      <c r="L125" s="30"/>
    </row>
    <row r="126" spans="2:12" s="1" customFormat="1" ht="12" customHeight="1">
      <c r="B126" s="30"/>
      <c r="C126" s="23" t="s">
        <v>18</v>
      </c>
      <c r="F126" s="21" t="str">
        <f>F12</f>
        <v>Kysak</v>
      </c>
      <c r="I126" s="23" t="s">
        <v>20</v>
      </c>
      <c r="J126" s="53">
        <f>IF(J12="","",J12)</f>
        <v>45876</v>
      </c>
      <c r="L126" s="30"/>
    </row>
    <row r="127" spans="2:12" s="1" customFormat="1" ht="6.95" customHeight="1">
      <c r="B127" s="30"/>
      <c r="L127" s="30"/>
    </row>
    <row r="128" spans="2:12" s="1" customFormat="1" ht="15.2" customHeight="1">
      <c r="B128" s="30"/>
      <c r="C128" s="23" t="s">
        <v>21</v>
      </c>
      <c r="F128" s="21" t="str">
        <f>E15</f>
        <v>Železnice Slovenskej republiky, Bratislava</v>
      </c>
      <c r="I128" s="23" t="s">
        <v>27</v>
      </c>
      <c r="J128" s="26" t="str">
        <f>E21</f>
        <v>SUDOP Košice, a.s.</v>
      </c>
      <c r="L128" s="30"/>
    </row>
    <row r="129" spans="2:65" s="1" customFormat="1" ht="15.2" customHeight="1">
      <c r="B129" s="30"/>
      <c r="C129" s="23" t="s">
        <v>25</v>
      </c>
      <c r="F129" s="21" t="str">
        <f>IF(E18="","",E18)</f>
        <v>Vyplň údaj</v>
      </c>
      <c r="I129" s="23" t="s">
        <v>30</v>
      </c>
      <c r="J129" s="26" t="str">
        <f>E24</f>
        <v>Ing. Komínek</v>
      </c>
      <c r="L129" s="30"/>
    </row>
    <row r="130" spans="2:65" s="1" customFormat="1" ht="10.35" customHeight="1">
      <c r="B130" s="30"/>
      <c r="L130" s="30"/>
    </row>
    <row r="131" spans="2:65" s="10" customFormat="1" ht="29.25" customHeight="1">
      <c r="B131" s="137"/>
      <c r="C131" s="138" t="s">
        <v>152</v>
      </c>
      <c r="D131" s="139" t="s">
        <v>60</v>
      </c>
      <c r="E131" s="139" t="s">
        <v>56</v>
      </c>
      <c r="F131" s="139" t="s">
        <v>57</v>
      </c>
      <c r="G131" s="139" t="s">
        <v>153</v>
      </c>
      <c r="H131" s="139" t="s">
        <v>154</v>
      </c>
      <c r="I131" s="139" t="s">
        <v>155</v>
      </c>
      <c r="J131" s="140" t="s">
        <v>134</v>
      </c>
      <c r="K131" s="141" t="s">
        <v>156</v>
      </c>
      <c r="L131" s="137"/>
      <c r="M131" s="60" t="s">
        <v>1</v>
      </c>
      <c r="N131" s="61" t="s">
        <v>39</v>
      </c>
      <c r="O131" s="61" t="s">
        <v>157</v>
      </c>
      <c r="P131" s="61" t="s">
        <v>158</v>
      </c>
      <c r="Q131" s="61" t="s">
        <v>159</v>
      </c>
      <c r="R131" s="61" t="s">
        <v>160</v>
      </c>
      <c r="S131" s="61" t="s">
        <v>161</v>
      </c>
      <c r="T131" s="62" t="s">
        <v>162</v>
      </c>
    </row>
    <row r="132" spans="2:65" s="1" customFormat="1" ht="22.9" customHeight="1">
      <c r="B132" s="30"/>
      <c r="C132" s="65" t="s">
        <v>131</v>
      </c>
      <c r="J132" s="142">
        <f>BK132</f>
        <v>0</v>
      </c>
      <c r="L132" s="30"/>
      <c r="M132" s="63"/>
      <c r="N132" s="54"/>
      <c r="O132" s="54"/>
      <c r="P132" s="143">
        <f>P133+P180</f>
        <v>0</v>
      </c>
      <c r="Q132" s="54"/>
      <c r="R132" s="143">
        <f>R133+R180</f>
        <v>0</v>
      </c>
      <c r="S132" s="54"/>
      <c r="T132" s="144">
        <f>T133+T180</f>
        <v>0</v>
      </c>
      <c r="AT132" s="13" t="s">
        <v>74</v>
      </c>
      <c r="AU132" s="13" t="s">
        <v>136</v>
      </c>
      <c r="BK132" s="145">
        <f>BK133+BK180</f>
        <v>0</v>
      </c>
    </row>
    <row r="133" spans="2:65" s="11" customFormat="1" ht="25.9" customHeight="1">
      <c r="B133" s="146"/>
      <c r="D133" s="147" t="s">
        <v>74</v>
      </c>
      <c r="E133" s="148" t="s">
        <v>163</v>
      </c>
      <c r="F133" s="148" t="s">
        <v>164</v>
      </c>
      <c r="I133" s="149"/>
      <c r="J133" s="150">
        <f>BK133</f>
        <v>0</v>
      </c>
      <c r="L133" s="146"/>
      <c r="M133" s="151"/>
      <c r="P133" s="152">
        <f>P134</f>
        <v>0</v>
      </c>
      <c r="R133" s="152">
        <f>R134</f>
        <v>0</v>
      </c>
      <c r="T133" s="153">
        <f>T134</f>
        <v>0</v>
      </c>
      <c r="AR133" s="147" t="s">
        <v>165</v>
      </c>
      <c r="AT133" s="154" t="s">
        <v>74</v>
      </c>
      <c r="AU133" s="154" t="s">
        <v>75</v>
      </c>
      <c r="AY133" s="147" t="s">
        <v>166</v>
      </c>
      <c r="BK133" s="155">
        <f>BK134</f>
        <v>0</v>
      </c>
    </row>
    <row r="134" spans="2:65" s="11" customFormat="1" ht="22.9" customHeight="1">
      <c r="B134" s="146"/>
      <c r="D134" s="147" t="s">
        <v>74</v>
      </c>
      <c r="E134" s="156" t="s">
        <v>83</v>
      </c>
      <c r="F134" s="156" t="s">
        <v>167</v>
      </c>
      <c r="I134" s="149"/>
      <c r="J134" s="157">
        <f>BK134</f>
        <v>0</v>
      </c>
      <c r="L134" s="146"/>
      <c r="M134" s="151"/>
      <c r="P134" s="152">
        <f>SUM(P135:P179)</f>
        <v>0</v>
      </c>
      <c r="R134" s="152">
        <f>SUM(R135:R179)</f>
        <v>0</v>
      </c>
      <c r="T134" s="153">
        <f>SUM(T135:T179)</f>
        <v>0</v>
      </c>
      <c r="AR134" s="147" t="s">
        <v>83</v>
      </c>
      <c r="AT134" s="154" t="s">
        <v>74</v>
      </c>
      <c r="AU134" s="154" t="s">
        <v>83</v>
      </c>
      <c r="AY134" s="147" t="s">
        <v>166</v>
      </c>
      <c r="BK134" s="155">
        <f>SUM(BK135:BK179)</f>
        <v>0</v>
      </c>
    </row>
    <row r="135" spans="2:65" s="1" customFormat="1" ht="24.2" customHeight="1">
      <c r="B135" s="30"/>
      <c r="C135" s="158" t="s">
        <v>83</v>
      </c>
      <c r="D135" s="158" t="s">
        <v>164</v>
      </c>
      <c r="E135" s="159" t="s">
        <v>168</v>
      </c>
      <c r="F135" s="160" t="s">
        <v>169</v>
      </c>
      <c r="G135" s="161" t="s">
        <v>170</v>
      </c>
      <c r="H135" s="162">
        <v>3</v>
      </c>
      <c r="I135" s="163"/>
      <c r="J135" s="164">
        <f t="shared" ref="J135:J179" si="5">ROUND(I135*H135,2)</f>
        <v>0</v>
      </c>
      <c r="K135" s="165"/>
      <c r="L135" s="166"/>
      <c r="M135" s="167" t="s">
        <v>1</v>
      </c>
      <c r="N135" s="168" t="s">
        <v>41</v>
      </c>
      <c r="P135" s="169">
        <f t="shared" ref="P135:P179" si="6">O135*H135</f>
        <v>0</v>
      </c>
      <c r="Q135" s="169">
        <v>0</v>
      </c>
      <c r="R135" s="169">
        <f t="shared" ref="R135:R179" si="7">Q135*H135</f>
        <v>0</v>
      </c>
      <c r="S135" s="169">
        <v>0</v>
      </c>
      <c r="T135" s="170">
        <f t="shared" ref="T135:T179" si="8">S135*H135</f>
        <v>0</v>
      </c>
      <c r="AR135" s="171" t="s">
        <v>113</v>
      </c>
      <c r="AT135" s="171" t="s">
        <v>164</v>
      </c>
      <c r="AU135" s="171" t="s">
        <v>113</v>
      </c>
      <c r="AY135" s="13" t="s">
        <v>166</v>
      </c>
      <c r="BE135" s="99">
        <f t="shared" ref="BE135:BE179" si="9">IF(N135="základná",J135,0)</f>
        <v>0</v>
      </c>
      <c r="BF135" s="99">
        <f t="shared" ref="BF135:BF179" si="10">IF(N135="znížená",J135,0)</f>
        <v>0</v>
      </c>
      <c r="BG135" s="99">
        <f t="shared" ref="BG135:BG179" si="11">IF(N135="zákl. prenesená",J135,0)</f>
        <v>0</v>
      </c>
      <c r="BH135" s="99">
        <f t="shared" ref="BH135:BH179" si="12">IF(N135="zníž. prenesená",J135,0)</f>
        <v>0</v>
      </c>
      <c r="BI135" s="99">
        <f t="shared" ref="BI135:BI179" si="13">IF(N135="nulová",J135,0)</f>
        <v>0</v>
      </c>
      <c r="BJ135" s="13" t="s">
        <v>113</v>
      </c>
      <c r="BK135" s="99">
        <f t="shared" ref="BK135:BK179" si="14">ROUND(I135*H135,2)</f>
        <v>0</v>
      </c>
      <c r="BL135" s="13" t="s">
        <v>83</v>
      </c>
      <c r="BM135" s="171" t="s">
        <v>171</v>
      </c>
    </row>
    <row r="136" spans="2:65" s="1" customFormat="1" ht="24.2" customHeight="1">
      <c r="B136" s="30"/>
      <c r="C136" s="158" t="s">
        <v>113</v>
      </c>
      <c r="D136" s="158" t="s">
        <v>164</v>
      </c>
      <c r="E136" s="159" t="s">
        <v>172</v>
      </c>
      <c r="F136" s="160" t="s">
        <v>173</v>
      </c>
      <c r="G136" s="161" t="s">
        <v>170</v>
      </c>
      <c r="H136" s="162">
        <v>4</v>
      </c>
      <c r="I136" s="163"/>
      <c r="J136" s="164">
        <f t="shared" si="5"/>
        <v>0</v>
      </c>
      <c r="K136" s="165"/>
      <c r="L136" s="166"/>
      <c r="M136" s="167" t="s">
        <v>1</v>
      </c>
      <c r="N136" s="168" t="s">
        <v>41</v>
      </c>
      <c r="P136" s="169">
        <f t="shared" si="6"/>
        <v>0</v>
      </c>
      <c r="Q136" s="169">
        <v>0</v>
      </c>
      <c r="R136" s="169">
        <f t="shared" si="7"/>
        <v>0</v>
      </c>
      <c r="S136" s="169">
        <v>0</v>
      </c>
      <c r="T136" s="170">
        <f t="shared" si="8"/>
        <v>0</v>
      </c>
      <c r="AR136" s="171" t="s">
        <v>113</v>
      </c>
      <c r="AT136" s="171" t="s">
        <v>164</v>
      </c>
      <c r="AU136" s="171" t="s">
        <v>113</v>
      </c>
      <c r="AY136" s="13" t="s">
        <v>166</v>
      </c>
      <c r="BE136" s="99">
        <f t="shared" si="9"/>
        <v>0</v>
      </c>
      <c r="BF136" s="99">
        <f t="shared" si="10"/>
        <v>0</v>
      </c>
      <c r="BG136" s="99">
        <f t="shared" si="11"/>
        <v>0</v>
      </c>
      <c r="BH136" s="99">
        <f t="shared" si="12"/>
        <v>0</v>
      </c>
      <c r="BI136" s="99">
        <f t="shared" si="13"/>
        <v>0</v>
      </c>
      <c r="BJ136" s="13" t="s">
        <v>113</v>
      </c>
      <c r="BK136" s="99">
        <f t="shared" si="14"/>
        <v>0</v>
      </c>
      <c r="BL136" s="13" t="s">
        <v>83</v>
      </c>
      <c r="BM136" s="171" t="s">
        <v>174</v>
      </c>
    </row>
    <row r="137" spans="2:65" s="1" customFormat="1" ht="37.9" customHeight="1">
      <c r="B137" s="30"/>
      <c r="C137" s="158" t="s">
        <v>165</v>
      </c>
      <c r="D137" s="158" t="s">
        <v>164</v>
      </c>
      <c r="E137" s="159" t="s">
        <v>175</v>
      </c>
      <c r="F137" s="160" t="s">
        <v>176</v>
      </c>
      <c r="G137" s="161" t="s">
        <v>170</v>
      </c>
      <c r="H137" s="162">
        <v>1</v>
      </c>
      <c r="I137" s="163"/>
      <c r="J137" s="164">
        <f t="shared" si="5"/>
        <v>0</v>
      </c>
      <c r="K137" s="165"/>
      <c r="L137" s="166"/>
      <c r="M137" s="167" t="s">
        <v>1</v>
      </c>
      <c r="N137" s="168" t="s">
        <v>41</v>
      </c>
      <c r="P137" s="169">
        <f t="shared" si="6"/>
        <v>0</v>
      </c>
      <c r="Q137" s="169">
        <v>0</v>
      </c>
      <c r="R137" s="169">
        <f t="shared" si="7"/>
        <v>0</v>
      </c>
      <c r="S137" s="169">
        <v>0</v>
      </c>
      <c r="T137" s="170">
        <f t="shared" si="8"/>
        <v>0</v>
      </c>
      <c r="AR137" s="171" t="s">
        <v>113</v>
      </c>
      <c r="AT137" s="171" t="s">
        <v>164</v>
      </c>
      <c r="AU137" s="171" t="s">
        <v>113</v>
      </c>
      <c r="AY137" s="13" t="s">
        <v>166</v>
      </c>
      <c r="BE137" s="99">
        <f t="shared" si="9"/>
        <v>0</v>
      </c>
      <c r="BF137" s="99">
        <f t="shared" si="10"/>
        <v>0</v>
      </c>
      <c r="BG137" s="99">
        <f t="shared" si="11"/>
        <v>0</v>
      </c>
      <c r="BH137" s="99">
        <f t="shared" si="12"/>
        <v>0</v>
      </c>
      <c r="BI137" s="99">
        <f t="shared" si="13"/>
        <v>0</v>
      </c>
      <c r="BJ137" s="13" t="s">
        <v>113</v>
      </c>
      <c r="BK137" s="99">
        <f t="shared" si="14"/>
        <v>0</v>
      </c>
      <c r="BL137" s="13" t="s">
        <v>83</v>
      </c>
      <c r="BM137" s="171" t="s">
        <v>177</v>
      </c>
    </row>
    <row r="138" spans="2:65" s="1" customFormat="1" ht="37.9" customHeight="1">
      <c r="B138" s="30"/>
      <c r="C138" s="158" t="s">
        <v>178</v>
      </c>
      <c r="D138" s="158" t="s">
        <v>164</v>
      </c>
      <c r="E138" s="159" t="s">
        <v>179</v>
      </c>
      <c r="F138" s="160" t="s">
        <v>180</v>
      </c>
      <c r="G138" s="161" t="s">
        <v>170</v>
      </c>
      <c r="H138" s="162">
        <v>3</v>
      </c>
      <c r="I138" s="163"/>
      <c r="J138" s="164">
        <f t="shared" si="5"/>
        <v>0</v>
      </c>
      <c r="K138" s="165"/>
      <c r="L138" s="166"/>
      <c r="M138" s="167" t="s">
        <v>1</v>
      </c>
      <c r="N138" s="168" t="s">
        <v>41</v>
      </c>
      <c r="P138" s="169">
        <f t="shared" si="6"/>
        <v>0</v>
      </c>
      <c r="Q138" s="169">
        <v>0</v>
      </c>
      <c r="R138" s="169">
        <f t="shared" si="7"/>
        <v>0</v>
      </c>
      <c r="S138" s="169">
        <v>0</v>
      </c>
      <c r="T138" s="170">
        <f t="shared" si="8"/>
        <v>0</v>
      </c>
      <c r="AR138" s="171" t="s">
        <v>113</v>
      </c>
      <c r="AT138" s="171" t="s">
        <v>164</v>
      </c>
      <c r="AU138" s="171" t="s">
        <v>113</v>
      </c>
      <c r="AY138" s="13" t="s">
        <v>166</v>
      </c>
      <c r="BE138" s="99">
        <f t="shared" si="9"/>
        <v>0</v>
      </c>
      <c r="BF138" s="99">
        <f t="shared" si="10"/>
        <v>0</v>
      </c>
      <c r="BG138" s="99">
        <f t="shared" si="11"/>
        <v>0</v>
      </c>
      <c r="BH138" s="99">
        <f t="shared" si="12"/>
        <v>0</v>
      </c>
      <c r="BI138" s="99">
        <f t="shared" si="13"/>
        <v>0</v>
      </c>
      <c r="BJ138" s="13" t="s">
        <v>113</v>
      </c>
      <c r="BK138" s="99">
        <f t="shared" si="14"/>
        <v>0</v>
      </c>
      <c r="BL138" s="13" t="s">
        <v>83</v>
      </c>
      <c r="BM138" s="171" t="s">
        <v>181</v>
      </c>
    </row>
    <row r="139" spans="2:65" s="1" customFormat="1" ht="37.9" customHeight="1">
      <c r="B139" s="30"/>
      <c r="C139" s="158" t="s">
        <v>182</v>
      </c>
      <c r="D139" s="158" t="s">
        <v>164</v>
      </c>
      <c r="E139" s="159" t="s">
        <v>183</v>
      </c>
      <c r="F139" s="160" t="s">
        <v>184</v>
      </c>
      <c r="G139" s="161" t="s">
        <v>170</v>
      </c>
      <c r="H139" s="162">
        <v>2</v>
      </c>
      <c r="I139" s="163"/>
      <c r="J139" s="164">
        <f t="shared" si="5"/>
        <v>0</v>
      </c>
      <c r="K139" s="165"/>
      <c r="L139" s="166"/>
      <c r="M139" s="167" t="s">
        <v>1</v>
      </c>
      <c r="N139" s="168" t="s">
        <v>41</v>
      </c>
      <c r="P139" s="169">
        <f t="shared" si="6"/>
        <v>0</v>
      </c>
      <c r="Q139" s="169">
        <v>0</v>
      </c>
      <c r="R139" s="169">
        <f t="shared" si="7"/>
        <v>0</v>
      </c>
      <c r="S139" s="169">
        <v>0</v>
      </c>
      <c r="T139" s="170">
        <f t="shared" si="8"/>
        <v>0</v>
      </c>
      <c r="AR139" s="171" t="s">
        <v>113</v>
      </c>
      <c r="AT139" s="171" t="s">
        <v>164</v>
      </c>
      <c r="AU139" s="171" t="s">
        <v>113</v>
      </c>
      <c r="AY139" s="13" t="s">
        <v>166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3" t="s">
        <v>113</v>
      </c>
      <c r="BK139" s="99">
        <f t="shared" si="14"/>
        <v>0</v>
      </c>
      <c r="BL139" s="13" t="s">
        <v>83</v>
      </c>
      <c r="BM139" s="171" t="s">
        <v>185</v>
      </c>
    </row>
    <row r="140" spans="2:65" s="1" customFormat="1" ht="37.9" customHeight="1">
      <c r="B140" s="30"/>
      <c r="C140" s="158" t="s">
        <v>186</v>
      </c>
      <c r="D140" s="158" t="s">
        <v>164</v>
      </c>
      <c r="E140" s="159" t="s">
        <v>187</v>
      </c>
      <c r="F140" s="160" t="s">
        <v>188</v>
      </c>
      <c r="G140" s="161" t="s">
        <v>170</v>
      </c>
      <c r="H140" s="162">
        <v>2</v>
      </c>
      <c r="I140" s="163"/>
      <c r="J140" s="164">
        <f t="shared" si="5"/>
        <v>0</v>
      </c>
      <c r="K140" s="165"/>
      <c r="L140" s="166"/>
      <c r="M140" s="167" t="s">
        <v>1</v>
      </c>
      <c r="N140" s="168" t="s">
        <v>41</v>
      </c>
      <c r="P140" s="169">
        <f t="shared" si="6"/>
        <v>0</v>
      </c>
      <c r="Q140" s="169">
        <v>0</v>
      </c>
      <c r="R140" s="169">
        <f t="shared" si="7"/>
        <v>0</v>
      </c>
      <c r="S140" s="169">
        <v>0</v>
      </c>
      <c r="T140" s="170">
        <f t="shared" si="8"/>
        <v>0</v>
      </c>
      <c r="AR140" s="171" t="s">
        <v>113</v>
      </c>
      <c r="AT140" s="171" t="s">
        <v>164</v>
      </c>
      <c r="AU140" s="171" t="s">
        <v>113</v>
      </c>
      <c r="AY140" s="13" t="s">
        <v>166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3" t="s">
        <v>113</v>
      </c>
      <c r="BK140" s="99">
        <f t="shared" si="14"/>
        <v>0</v>
      </c>
      <c r="BL140" s="13" t="s">
        <v>83</v>
      </c>
      <c r="BM140" s="171" t="s">
        <v>189</v>
      </c>
    </row>
    <row r="141" spans="2:65" s="1" customFormat="1" ht="16.5" customHeight="1">
      <c r="B141" s="30"/>
      <c r="C141" s="158" t="s">
        <v>190</v>
      </c>
      <c r="D141" s="158" t="s">
        <v>164</v>
      </c>
      <c r="E141" s="159" t="s">
        <v>191</v>
      </c>
      <c r="F141" s="160" t="s">
        <v>192</v>
      </c>
      <c r="G141" s="161" t="s">
        <v>170</v>
      </c>
      <c r="H141" s="162">
        <v>15</v>
      </c>
      <c r="I141" s="163"/>
      <c r="J141" s="164">
        <f t="shared" si="5"/>
        <v>0</v>
      </c>
      <c r="K141" s="165"/>
      <c r="L141" s="166"/>
      <c r="M141" s="167" t="s">
        <v>1</v>
      </c>
      <c r="N141" s="168" t="s">
        <v>41</v>
      </c>
      <c r="P141" s="169">
        <f t="shared" si="6"/>
        <v>0</v>
      </c>
      <c r="Q141" s="169">
        <v>0</v>
      </c>
      <c r="R141" s="169">
        <f t="shared" si="7"/>
        <v>0</v>
      </c>
      <c r="S141" s="169">
        <v>0</v>
      </c>
      <c r="T141" s="170">
        <f t="shared" si="8"/>
        <v>0</v>
      </c>
      <c r="AR141" s="171" t="s">
        <v>113</v>
      </c>
      <c r="AT141" s="171" t="s">
        <v>164</v>
      </c>
      <c r="AU141" s="171" t="s">
        <v>113</v>
      </c>
      <c r="AY141" s="13" t="s">
        <v>166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3" t="s">
        <v>113</v>
      </c>
      <c r="BK141" s="99">
        <f t="shared" si="14"/>
        <v>0</v>
      </c>
      <c r="BL141" s="13" t="s">
        <v>83</v>
      </c>
      <c r="BM141" s="171" t="s">
        <v>193</v>
      </c>
    </row>
    <row r="142" spans="2:65" s="1" customFormat="1" ht="16.5" customHeight="1">
      <c r="B142" s="30"/>
      <c r="C142" s="158" t="s">
        <v>194</v>
      </c>
      <c r="D142" s="158" t="s">
        <v>164</v>
      </c>
      <c r="E142" s="159" t="s">
        <v>195</v>
      </c>
      <c r="F142" s="160" t="s">
        <v>196</v>
      </c>
      <c r="G142" s="161" t="s">
        <v>170</v>
      </c>
      <c r="H142" s="162">
        <v>15</v>
      </c>
      <c r="I142" s="163"/>
      <c r="J142" s="164">
        <f t="shared" si="5"/>
        <v>0</v>
      </c>
      <c r="K142" s="165"/>
      <c r="L142" s="166"/>
      <c r="M142" s="167" t="s">
        <v>1</v>
      </c>
      <c r="N142" s="168" t="s">
        <v>41</v>
      </c>
      <c r="P142" s="169">
        <f t="shared" si="6"/>
        <v>0</v>
      </c>
      <c r="Q142" s="169">
        <v>0</v>
      </c>
      <c r="R142" s="169">
        <f t="shared" si="7"/>
        <v>0</v>
      </c>
      <c r="S142" s="169">
        <v>0</v>
      </c>
      <c r="T142" s="170">
        <f t="shared" si="8"/>
        <v>0</v>
      </c>
      <c r="AR142" s="171" t="s">
        <v>113</v>
      </c>
      <c r="AT142" s="171" t="s">
        <v>164</v>
      </c>
      <c r="AU142" s="171" t="s">
        <v>113</v>
      </c>
      <c r="AY142" s="13" t="s">
        <v>166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3" t="s">
        <v>113</v>
      </c>
      <c r="BK142" s="99">
        <f t="shared" si="14"/>
        <v>0</v>
      </c>
      <c r="BL142" s="13" t="s">
        <v>83</v>
      </c>
      <c r="BM142" s="171" t="s">
        <v>197</v>
      </c>
    </row>
    <row r="143" spans="2:65" s="1" customFormat="1" ht="16.5" customHeight="1">
      <c r="B143" s="30"/>
      <c r="C143" s="158" t="s">
        <v>198</v>
      </c>
      <c r="D143" s="158" t="s">
        <v>164</v>
      </c>
      <c r="E143" s="159" t="s">
        <v>199</v>
      </c>
      <c r="F143" s="160" t="s">
        <v>200</v>
      </c>
      <c r="G143" s="161" t="s">
        <v>170</v>
      </c>
      <c r="H143" s="162">
        <v>15</v>
      </c>
      <c r="I143" s="163"/>
      <c r="J143" s="164">
        <f t="shared" si="5"/>
        <v>0</v>
      </c>
      <c r="K143" s="165"/>
      <c r="L143" s="166"/>
      <c r="M143" s="167" t="s">
        <v>1</v>
      </c>
      <c r="N143" s="168" t="s">
        <v>41</v>
      </c>
      <c r="P143" s="169">
        <f t="shared" si="6"/>
        <v>0</v>
      </c>
      <c r="Q143" s="169">
        <v>0</v>
      </c>
      <c r="R143" s="169">
        <f t="shared" si="7"/>
        <v>0</v>
      </c>
      <c r="S143" s="169">
        <v>0</v>
      </c>
      <c r="T143" s="170">
        <f t="shared" si="8"/>
        <v>0</v>
      </c>
      <c r="AR143" s="171" t="s">
        <v>113</v>
      </c>
      <c r="AT143" s="171" t="s">
        <v>164</v>
      </c>
      <c r="AU143" s="171" t="s">
        <v>113</v>
      </c>
      <c r="AY143" s="13" t="s">
        <v>166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3" t="s">
        <v>113</v>
      </c>
      <c r="BK143" s="99">
        <f t="shared" si="14"/>
        <v>0</v>
      </c>
      <c r="BL143" s="13" t="s">
        <v>83</v>
      </c>
      <c r="BM143" s="171" t="s">
        <v>201</v>
      </c>
    </row>
    <row r="144" spans="2:65" s="1" customFormat="1" ht="21.75" customHeight="1">
      <c r="B144" s="30"/>
      <c r="C144" s="158" t="s">
        <v>202</v>
      </c>
      <c r="D144" s="158" t="s">
        <v>164</v>
      </c>
      <c r="E144" s="159" t="s">
        <v>203</v>
      </c>
      <c r="F144" s="160" t="s">
        <v>204</v>
      </c>
      <c r="G144" s="161" t="s">
        <v>170</v>
      </c>
      <c r="H144" s="162">
        <v>8</v>
      </c>
      <c r="I144" s="163"/>
      <c r="J144" s="164">
        <f t="shared" si="5"/>
        <v>0</v>
      </c>
      <c r="K144" s="165"/>
      <c r="L144" s="166"/>
      <c r="M144" s="167" t="s">
        <v>1</v>
      </c>
      <c r="N144" s="168" t="s">
        <v>41</v>
      </c>
      <c r="P144" s="169">
        <f t="shared" si="6"/>
        <v>0</v>
      </c>
      <c r="Q144" s="169">
        <v>0</v>
      </c>
      <c r="R144" s="169">
        <f t="shared" si="7"/>
        <v>0</v>
      </c>
      <c r="S144" s="169">
        <v>0</v>
      </c>
      <c r="T144" s="170">
        <f t="shared" si="8"/>
        <v>0</v>
      </c>
      <c r="AR144" s="171" t="s">
        <v>113</v>
      </c>
      <c r="AT144" s="171" t="s">
        <v>164</v>
      </c>
      <c r="AU144" s="171" t="s">
        <v>113</v>
      </c>
      <c r="AY144" s="13" t="s">
        <v>166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3" t="s">
        <v>113</v>
      </c>
      <c r="BK144" s="99">
        <f t="shared" si="14"/>
        <v>0</v>
      </c>
      <c r="BL144" s="13" t="s">
        <v>83</v>
      </c>
      <c r="BM144" s="171" t="s">
        <v>205</v>
      </c>
    </row>
    <row r="145" spans="2:65" s="1" customFormat="1" ht="21.75" customHeight="1">
      <c r="B145" s="30"/>
      <c r="C145" s="158" t="s">
        <v>206</v>
      </c>
      <c r="D145" s="158" t="s">
        <v>164</v>
      </c>
      <c r="E145" s="159" t="s">
        <v>207</v>
      </c>
      <c r="F145" s="160" t="s">
        <v>208</v>
      </c>
      <c r="G145" s="161" t="s">
        <v>170</v>
      </c>
      <c r="H145" s="162">
        <v>8</v>
      </c>
      <c r="I145" s="163"/>
      <c r="J145" s="164">
        <f t="shared" si="5"/>
        <v>0</v>
      </c>
      <c r="K145" s="165"/>
      <c r="L145" s="166"/>
      <c r="M145" s="167" t="s">
        <v>1</v>
      </c>
      <c r="N145" s="168" t="s">
        <v>41</v>
      </c>
      <c r="P145" s="169">
        <f t="shared" si="6"/>
        <v>0</v>
      </c>
      <c r="Q145" s="169">
        <v>0</v>
      </c>
      <c r="R145" s="169">
        <f t="shared" si="7"/>
        <v>0</v>
      </c>
      <c r="S145" s="169">
        <v>0</v>
      </c>
      <c r="T145" s="170">
        <f t="shared" si="8"/>
        <v>0</v>
      </c>
      <c r="AR145" s="171" t="s">
        <v>113</v>
      </c>
      <c r="AT145" s="171" t="s">
        <v>164</v>
      </c>
      <c r="AU145" s="171" t="s">
        <v>113</v>
      </c>
      <c r="AY145" s="13" t="s">
        <v>166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3" t="s">
        <v>113</v>
      </c>
      <c r="BK145" s="99">
        <f t="shared" si="14"/>
        <v>0</v>
      </c>
      <c r="BL145" s="13" t="s">
        <v>83</v>
      </c>
      <c r="BM145" s="171" t="s">
        <v>209</v>
      </c>
    </row>
    <row r="146" spans="2:65" s="1" customFormat="1" ht="21.75" customHeight="1">
      <c r="B146" s="30"/>
      <c r="C146" s="158" t="s">
        <v>210</v>
      </c>
      <c r="D146" s="158" t="s">
        <v>164</v>
      </c>
      <c r="E146" s="159" t="s">
        <v>211</v>
      </c>
      <c r="F146" s="160" t="s">
        <v>212</v>
      </c>
      <c r="G146" s="161" t="s">
        <v>170</v>
      </c>
      <c r="H146" s="162">
        <v>5</v>
      </c>
      <c r="I146" s="163"/>
      <c r="J146" s="164">
        <f t="shared" si="5"/>
        <v>0</v>
      </c>
      <c r="K146" s="165"/>
      <c r="L146" s="166"/>
      <c r="M146" s="167" t="s">
        <v>1</v>
      </c>
      <c r="N146" s="168" t="s">
        <v>41</v>
      </c>
      <c r="P146" s="169">
        <f t="shared" si="6"/>
        <v>0</v>
      </c>
      <c r="Q146" s="169">
        <v>0</v>
      </c>
      <c r="R146" s="169">
        <f t="shared" si="7"/>
        <v>0</v>
      </c>
      <c r="S146" s="169">
        <v>0</v>
      </c>
      <c r="T146" s="170">
        <f t="shared" si="8"/>
        <v>0</v>
      </c>
      <c r="AR146" s="171" t="s">
        <v>113</v>
      </c>
      <c r="AT146" s="171" t="s">
        <v>164</v>
      </c>
      <c r="AU146" s="171" t="s">
        <v>113</v>
      </c>
      <c r="AY146" s="13" t="s">
        <v>166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3" t="s">
        <v>113</v>
      </c>
      <c r="BK146" s="99">
        <f t="shared" si="14"/>
        <v>0</v>
      </c>
      <c r="BL146" s="13" t="s">
        <v>83</v>
      </c>
      <c r="BM146" s="171" t="s">
        <v>213</v>
      </c>
    </row>
    <row r="147" spans="2:65" s="1" customFormat="1" ht="16.5" customHeight="1">
      <c r="B147" s="30"/>
      <c r="C147" s="158" t="s">
        <v>214</v>
      </c>
      <c r="D147" s="158" t="s">
        <v>164</v>
      </c>
      <c r="E147" s="159" t="s">
        <v>215</v>
      </c>
      <c r="F147" s="160" t="s">
        <v>216</v>
      </c>
      <c r="G147" s="161" t="s">
        <v>170</v>
      </c>
      <c r="H147" s="162">
        <v>14</v>
      </c>
      <c r="I147" s="163"/>
      <c r="J147" s="164">
        <f t="shared" si="5"/>
        <v>0</v>
      </c>
      <c r="K147" s="165"/>
      <c r="L147" s="166"/>
      <c r="M147" s="167" t="s">
        <v>1</v>
      </c>
      <c r="N147" s="168" t="s">
        <v>41</v>
      </c>
      <c r="P147" s="169">
        <f t="shared" si="6"/>
        <v>0</v>
      </c>
      <c r="Q147" s="169">
        <v>0</v>
      </c>
      <c r="R147" s="169">
        <f t="shared" si="7"/>
        <v>0</v>
      </c>
      <c r="S147" s="169">
        <v>0</v>
      </c>
      <c r="T147" s="170">
        <f t="shared" si="8"/>
        <v>0</v>
      </c>
      <c r="AR147" s="171" t="s">
        <v>113</v>
      </c>
      <c r="AT147" s="171" t="s">
        <v>164</v>
      </c>
      <c r="AU147" s="171" t="s">
        <v>113</v>
      </c>
      <c r="AY147" s="13" t="s">
        <v>166</v>
      </c>
      <c r="BE147" s="99">
        <f t="shared" si="9"/>
        <v>0</v>
      </c>
      <c r="BF147" s="99">
        <f t="shared" si="10"/>
        <v>0</v>
      </c>
      <c r="BG147" s="99">
        <f t="shared" si="11"/>
        <v>0</v>
      </c>
      <c r="BH147" s="99">
        <f t="shared" si="12"/>
        <v>0</v>
      </c>
      <c r="BI147" s="99">
        <f t="shared" si="13"/>
        <v>0</v>
      </c>
      <c r="BJ147" s="13" t="s">
        <v>113</v>
      </c>
      <c r="BK147" s="99">
        <f t="shared" si="14"/>
        <v>0</v>
      </c>
      <c r="BL147" s="13" t="s">
        <v>83</v>
      </c>
      <c r="BM147" s="171" t="s">
        <v>217</v>
      </c>
    </row>
    <row r="148" spans="2:65" s="1" customFormat="1" ht="16.5" customHeight="1">
      <c r="B148" s="30"/>
      <c r="C148" s="158" t="s">
        <v>218</v>
      </c>
      <c r="D148" s="158" t="s">
        <v>164</v>
      </c>
      <c r="E148" s="159" t="s">
        <v>219</v>
      </c>
      <c r="F148" s="160" t="s">
        <v>220</v>
      </c>
      <c r="G148" s="161" t="s">
        <v>170</v>
      </c>
      <c r="H148" s="162">
        <v>28</v>
      </c>
      <c r="I148" s="163"/>
      <c r="J148" s="164">
        <f t="shared" si="5"/>
        <v>0</v>
      </c>
      <c r="K148" s="165"/>
      <c r="L148" s="166"/>
      <c r="M148" s="167" t="s">
        <v>1</v>
      </c>
      <c r="N148" s="168" t="s">
        <v>41</v>
      </c>
      <c r="P148" s="169">
        <f t="shared" si="6"/>
        <v>0</v>
      </c>
      <c r="Q148" s="169">
        <v>0</v>
      </c>
      <c r="R148" s="169">
        <f t="shared" si="7"/>
        <v>0</v>
      </c>
      <c r="S148" s="169">
        <v>0</v>
      </c>
      <c r="T148" s="170">
        <f t="shared" si="8"/>
        <v>0</v>
      </c>
      <c r="AR148" s="171" t="s">
        <v>113</v>
      </c>
      <c r="AT148" s="171" t="s">
        <v>164</v>
      </c>
      <c r="AU148" s="171" t="s">
        <v>113</v>
      </c>
      <c r="AY148" s="13" t="s">
        <v>166</v>
      </c>
      <c r="BE148" s="99">
        <f t="shared" si="9"/>
        <v>0</v>
      </c>
      <c r="BF148" s="99">
        <f t="shared" si="10"/>
        <v>0</v>
      </c>
      <c r="BG148" s="99">
        <f t="shared" si="11"/>
        <v>0</v>
      </c>
      <c r="BH148" s="99">
        <f t="shared" si="12"/>
        <v>0</v>
      </c>
      <c r="BI148" s="99">
        <f t="shared" si="13"/>
        <v>0</v>
      </c>
      <c r="BJ148" s="13" t="s">
        <v>113</v>
      </c>
      <c r="BK148" s="99">
        <f t="shared" si="14"/>
        <v>0</v>
      </c>
      <c r="BL148" s="13" t="s">
        <v>83</v>
      </c>
      <c r="BM148" s="171" t="s">
        <v>221</v>
      </c>
    </row>
    <row r="149" spans="2:65" s="1" customFormat="1" ht="16.5" customHeight="1">
      <c r="B149" s="30"/>
      <c r="C149" s="158" t="s">
        <v>222</v>
      </c>
      <c r="D149" s="158" t="s">
        <v>164</v>
      </c>
      <c r="E149" s="159" t="s">
        <v>223</v>
      </c>
      <c r="F149" s="160" t="s">
        <v>224</v>
      </c>
      <c r="G149" s="161" t="s">
        <v>170</v>
      </c>
      <c r="H149" s="162">
        <v>28</v>
      </c>
      <c r="I149" s="163"/>
      <c r="J149" s="164">
        <f t="shared" si="5"/>
        <v>0</v>
      </c>
      <c r="K149" s="165"/>
      <c r="L149" s="166"/>
      <c r="M149" s="167" t="s">
        <v>1</v>
      </c>
      <c r="N149" s="168" t="s">
        <v>41</v>
      </c>
      <c r="P149" s="169">
        <f t="shared" si="6"/>
        <v>0</v>
      </c>
      <c r="Q149" s="169">
        <v>0</v>
      </c>
      <c r="R149" s="169">
        <f t="shared" si="7"/>
        <v>0</v>
      </c>
      <c r="S149" s="169">
        <v>0</v>
      </c>
      <c r="T149" s="170">
        <f t="shared" si="8"/>
        <v>0</v>
      </c>
      <c r="AR149" s="171" t="s">
        <v>113</v>
      </c>
      <c r="AT149" s="171" t="s">
        <v>164</v>
      </c>
      <c r="AU149" s="171" t="s">
        <v>113</v>
      </c>
      <c r="AY149" s="13" t="s">
        <v>166</v>
      </c>
      <c r="BE149" s="99">
        <f t="shared" si="9"/>
        <v>0</v>
      </c>
      <c r="BF149" s="99">
        <f t="shared" si="10"/>
        <v>0</v>
      </c>
      <c r="BG149" s="99">
        <f t="shared" si="11"/>
        <v>0</v>
      </c>
      <c r="BH149" s="99">
        <f t="shared" si="12"/>
        <v>0</v>
      </c>
      <c r="BI149" s="99">
        <f t="shared" si="13"/>
        <v>0</v>
      </c>
      <c r="BJ149" s="13" t="s">
        <v>113</v>
      </c>
      <c r="BK149" s="99">
        <f t="shared" si="14"/>
        <v>0</v>
      </c>
      <c r="BL149" s="13" t="s">
        <v>83</v>
      </c>
      <c r="BM149" s="171" t="s">
        <v>225</v>
      </c>
    </row>
    <row r="150" spans="2:65" s="1" customFormat="1" ht="16.5" customHeight="1">
      <c r="B150" s="30"/>
      <c r="C150" s="158" t="s">
        <v>226</v>
      </c>
      <c r="D150" s="158" t="s">
        <v>164</v>
      </c>
      <c r="E150" s="159" t="s">
        <v>227</v>
      </c>
      <c r="F150" s="160" t="s">
        <v>228</v>
      </c>
      <c r="G150" s="161" t="s">
        <v>170</v>
      </c>
      <c r="H150" s="162">
        <v>2</v>
      </c>
      <c r="I150" s="163"/>
      <c r="J150" s="164">
        <f t="shared" si="5"/>
        <v>0</v>
      </c>
      <c r="K150" s="165"/>
      <c r="L150" s="166"/>
      <c r="M150" s="167" t="s">
        <v>1</v>
      </c>
      <c r="N150" s="168" t="s">
        <v>41</v>
      </c>
      <c r="P150" s="169">
        <f t="shared" si="6"/>
        <v>0</v>
      </c>
      <c r="Q150" s="169">
        <v>0</v>
      </c>
      <c r="R150" s="169">
        <f t="shared" si="7"/>
        <v>0</v>
      </c>
      <c r="S150" s="169">
        <v>0</v>
      </c>
      <c r="T150" s="170">
        <f t="shared" si="8"/>
        <v>0</v>
      </c>
      <c r="AR150" s="171" t="s">
        <v>113</v>
      </c>
      <c r="AT150" s="171" t="s">
        <v>164</v>
      </c>
      <c r="AU150" s="171" t="s">
        <v>113</v>
      </c>
      <c r="AY150" s="13" t="s">
        <v>166</v>
      </c>
      <c r="BE150" s="99">
        <f t="shared" si="9"/>
        <v>0</v>
      </c>
      <c r="BF150" s="99">
        <f t="shared" si="10"/>
        <v>0</v>
      </c>
      <c r="BG150" s="99">
        <f t="shared" si="11"/>
        <v>0</v>
      </c>
      <c r="BH150" s="99">
        <f t="shared" si="12"/>
        <v>0</v>
      </c>
      <c r="BI150" s="99">
        <f t="shared" si="13"/>
        <v>0</v>
      </c>
      <c r="BJ150" s="13" t="s">
        <v>113</v>
      </c>
      <c r="BK150" s="99">
        <f t="shared" si="14"/>
        <v>0</v>
      </c>
      <c r="BL150" s="13" t="s">
        <v>83</v>
      </c>
      <c r="BM150" s="171" t="s">
        <v>229</v>
      </c>
    </row>
    <row r="151" spans="2:65" s="1" customFormat="1" ht="21.75" customHeight="1">
      <c r="B151" s="30"/>
      <c r="C151" s="158" t="s">
        <v>230</v>
      </c>
      <c r="D151" s="158" t="s">
        <v>164</v>
      </c>
      <c r="E151" s="159" t="s">
        <v>231</v>
      </c>
      <c r="F151" s="160" t="s">
        <v>232</v>
      </c>
      <c r="G151" s="161" t="s">
        <v>170</v>
      </c>
      <c r="H151" s="162">
        <v>2</v>
      </c>
      <c r="I151" s="163"/>
      <c r="J151" s="164">
        <f t="shared" si="5"/>
        <v>0</v>
      </c>
      <c r="K151" s="165"/>
      <c r="L151" s="166"/>
      <c r="M151" s="167" t="s">
        <v>1</v>
      </c>
      <c r="N151" s="168" t="s">
        <v>41</v>
      </c>
      <c r="P151" s="169">
        <f t="shared" si="6"/>
        <v>0</v>
      </c>
      <c r="Q151" s="169">
        <v>0</v>
      </c>
      <c r="R151" s="169">
        <f t="shared" si="7"/>
        <v>0</v>
      </c>
      <c r="S151" s="169">
        <v>0</v>
      </c>
      <c r="T151" s="170">
        <f t="shared" si="8"/>
        <v>0</v>
      </c>
      <c r="AR151" s="171" t="s">
        <v>113</v>
      </c>
      <c r="AT151" s="171" t="s">
        <v>164</v>
      </c>
      <c r="AU151" s="171" t="s">
        <v>113</v>
      </c>
      <c r="AY151" s="13" t="s">
        <v>166</v>
      </c>
      <c r="BE151" s="99">
        <f t="shared" si="9"/>
        <v>0</v>
      </c>
      <c r="BF151" s="99">
        <f t="shared" si="10"/>
        <v>0</v>
      </c>
      <c r="BG151" s="99">
        <f t="shared" si="11"/>
        <v>0</v>
      </c>
      <c r="BH151" s="99">
        <f t="shared" si="12"/>
        <v>0</v>
      </c>
      <c r="BI151" s="99">
        <f t="shared" si="13"/>
        <v>0</v>
      </c>
      <c r="BJ151" s="13" t="s">
        <v>113</v>
      </c>
      <c r="BK151" s="99">
        <f t="shared" si="14"/>
        <v>0</v>
      </c>
      <c r="BL151" s="13" t="s">
        <v>83</v>
      </c>
      <c r="BM151" s="171" t="s">
        <v>233</v>
      </c>
    </row>
    <row r="152" spans="2:65" s="1" customFormat="1" ht="24.2" customHeight="1">
      <c r="B152" s="30"/>
      <c r="C152" s="158" t="s">
        <v>234</v>
      </c>
      <c r="D152" s="158" t="s">
        <v>164</v>
      </c>
      <c r="E152" s="159" t="s">
        <v>235</v>
      </c>
      <c r="F152" s="160" t="s">
        <v>236</v>
      </c>
      <c r="G152" s="161" t="s">
        <v>170</v>
      </c>
      <c r="H152" s="162">
        <v>2</v>
      </c>
      <c r="I152" s="163"/>
      <c r="J152" s="164">
        <f t="shared" si="5"/>
        <v>0</v>
      </c>
      <c r="K152" s="165"/>
      <c r="L152" s="166"/>
      <c r="M152" s="167" t="s">
        <v>1</v>
      </c>
      <c r="N152" s="168" t="s">
        <v>41</v>
      </c>
      <c r="P152" s="169">
        <f t="shared" si="6"/>
        <v>0</v>
      </c>
      <c r="Q152" s="169">
        <v>0</v>
      </c>
      <c r="R152" s="169">
        <f t="shared" si="7"/>
        <v>0</v>
      </c>
      <c r="S152" s="169">
        <v>0</v>
      </c>
      <c r="T152" s="170">
        <f t="shared" si="8"/>
        <v>0</v>
      </c>
      <c r="AR152" s="171" t="s">
        <v>113</v>
      </c>
      <c r="AT152" s="171" t="s">
        <v>164</v>
      </c>
      <c r="AU152" s="171" t="s">
        <v>113</v>
      </c>
      <c r="AY152" s="13" t="s">
        <v>166</v>
      </c>
      <c r="BE152" s="99">
        <f t="shared" si="9"/>
        <v>0</v>
      </c>
      <c r="BF152" s="99">
        <f t="shared" si="10"/>
        <v>0</v>
      </c>
      <c r="BG152" s="99">
        <f t="shared" si="11"/>
        <v>0</v>
      </c>
      <c r="BH152" s="99">
        <f t="shared" si="12"/>
        <v>0</v>
      </c>
      <c r="BI152" s="99">
        <f t="shared" si="13"/>
        <v>0</v>
      </c>
      <c r="BJ152" s="13" t="s">
        <v>113</v>
      </c>
      <c r="BK152" s="99">
        <f t="shared" si="14"/>
        <v>0</v>
      </c>
      <c r="BL152" s="13" t="s">
        <v>83</v>
      </c>
      <c r="BM152" s="171" t="s">
        <v>237</v>
      </c>
    </row>
    <row r="153" spans="2:65" s="1" customFormat="1" ht="16.5" customHeight="1">
      <c r="B153" s="30"/>
      <c r="C153" s="158" t="s">
        <v>238</v>
      </c>
      <c r="D153" s="158" t="s">
        <v>164</v>
      </c>
      <c r="E153" s="159" t="s">
        <v>239</v>
      </c>
      <c r="F153" s="160" t="s">
        <v>240</v>
      </c>
      <c r="G153" s="161" t="s">
        <v>170</v>
      </c>
      <c r="H153" s="162">
        <v>1</v>
      </c>
      <c r="I153" s="163"/>
      <c r="J153" s="164">
        <f t="shared" si="5"/>
        <v>0</v>
      </c>
      <c r="K153" s="165"/>
      <c r="L153" s="166"/>
      <c r="M153" s="167" t="s">
        <v>1</v>
      </c>
      <c r="N153" s="168" t="s">
        <v>41</v>
      </c>
      <c r="P153" s="169">
        <f t="shared" si="6"/>
        <v>0</v>
      </c>
      <c r="Q153" s="169">
        <v>0</v>
      </c>
      <c r="R153" s="169">
        <f t="shared" si="7"/>
        <v>0</v>
      </c>
      <c r="S153" s="169">
        <v>0</v>
      </c>
      <c r="T153" s="170">
        <f t="shared" si="8"/>
        <v>0</v>
      </c>
      <c r="AR153" s="171" t="s">
        <v>113</v>
      </c>
      <c r="AT153" s="171" t="s">
        <v>164</v>
      </c>
      <c r="AU153" s="171" t="s">
        <v>113</v>
      </c>
      <c r="AY153" s="13" t="s">
        <v>166</v>
      </c>
      <c r="BE153" s="99">
        <f t="shared" si="9"/>
        <v>0</v>
      </c>
      <c r="BF153" s="99">
        <f t="shared" si="10"/>
        <v>0</v>
      </c>
      <c r="BG153" s="99">
        <f t="shared" si="11"/>
        <v>0</v>
      </c>
      <c r="BH153" s="99">
        <f t="shared" si="12"/>
        <v>0</v>
      </c>
      <c r="BI153" s="99">
        <f t="shared" si="13"/>
        <v>0</v>
      </c>
      <c r="BJ153" s="13" t="s">
        <v>113</v>
      </c>
      <c r="BK153" s="99">
        <f t="shared" si="14"/>
        <v>0</v>
      </c>
      <c r="BL153" s="13" t="s">
        <v>83</v>
      </c>
      <c r="BM153" s="171" t="s">
        <v>241</v>
      </c>
    </row>
    <row r="154" spans="2:65" s="1" customFormat="1" ht="16.5" customHeight="1">
      <c r="B154" s="30"/>
      <c r="C154" s="158" t="s">
        <v>242</v>
      </c>
      <c r="D154" s="158" t="s">
        <v>164</v>
      </c>
      <c r="E154" s="159" t="s">
        <v>243</v>
      </c>
      <c r="F154" s="160" t="s">
        <v>244</v>
      </c>
      <c r="G154" s="161" t="s">
        <v>170</v>
      </c>
      <c r="H154" s="162">
        <v>6</v>
      </c>
      <c r="I154" s="163"/>
      <c r="J154" s="164">
        <f t="shared" si="5"/>
        <v>0</v>
      </c>
      <c r="K154" s="165"/>
      <c r="L154" s="166"/>
      <c r="M154" s="167" t="s">
        <v>1</v>
      </c>
      <c r="N154" s="168" t="s">
        <v>41</v>
      </c>
      <c r="P154" s="169">
        <f t="shared" si="6"/>
        <v>0</v>
      </c>
      <c r="Q154" s="169">
        <v>0</v>
      </c>
      <c r="R154" s="169">
        <f t="shared" si="7"/>
        <v>0</v>
      </c>
      <c r="S154" s="169">
        <v>0</v>
      </c>
      <c r="T154" s="170">
        <f t="shared" si="8"/>
        <v>0</v>
      </c>
      <c r="AR154" s="171" t="s">
        <v>113</v>
      </c>
      <c r="AT154" s="171" t="s">
        <v>164</v>
      </c>
      <c r="AU154" s="171" t="s">
        <v>113</v>
      </c>
      <c r="AY154" s="13" t="s">
        <v>166</v>
      </c>
      <c r="BE154" s="99">
        <f t="shared" si="9"/>
        <v>0</v>
      </c>
      <c r="BF154" s="99">
        <f t="shared" si="10"/>
        <v>0</v>
      </c>
      <c r="BG154" s="99">
        <f t="shared" si="11"/>
        <v>0</v>
      </c>
      <c r="BH154" s="99">
        <f t="shared" si="12"/>
        <v>0</v>
      </c>
      <c r="BI154" s="99">
        <f t="shared" si="13"/>
        <v>0</v>
      </c>
      <c r="BJ154" s="13" t="s">
        <v>113</v>
      </c>
      <c r="BK154" s="99">
        <f t="shared" si="14"/>
        <v>0</v>
      </c>
      <c r="BL154" s="13" t="s">
        <v>83</v>
      </c>
      <c r="BM154" s="171" t="s">
        <v>245</v>
      </c>
    </row>
    <row r="155" spans="2:65" s="1" customFormat="1" ht="16.5" customHeight="1">
      <c r="B155" s="30"/>
      <c r="C155" s="158" t="s">
        <v>246</v>
      </c>
      <c r="D155" s="158" t="s">
        <v>164</v>
      </c>
      <c r="E155" s="159" t="s">
        <v>247</v>
      </c>
      <c r="F155" s="160" t="s">
        <v>248</v>
      </c>
      <c r="G155" s="161" t="s">
        <v>170</v>
      </c>
      <c r="H155" s="162">
        <v>2</v>
      </c>
      <c r="I155" s="163"/>
      <c r="J155" s="164">
        <f t="shared" si="5"/>
        <v>0</v>
      </c>
      <c r="K155" s="165"/>
      <c r="L155" s="166"/>
      <c r="M155" s="167" t="s">
        <v>1</v>
      </c>
      <c r="N155" s="168" t="s">
        <v>41</v>
      </c>
      <c r="P155" s="169">
        <f t="shared" si="6"/>
        <v>0</v>
      </c>
      <c r="Q155" s="169">
        <v>0</v>
      </c>
      <c r="R155" s="169">
        <f t="shared" si="7"/>
        <v>0</v>
      </c>
      <c r="S155" s="169">
        <v>0</v>
      </c>
      <c r="T155" s="170">
        <f t="shared" si="8"/>
        <v>0</v>
      </c>
      <c r="AR155" s="171" t="s">
        <v>113</v>
      </c>
      <c r="AT155" s="171" t="s">
        <v>164</v>
      </c>
      <c r="AU155" s="171" t="s">
        <v>113</v>
      </c>
      <c r="AY155" s="13" t="s">
        <v>166</v>
      </c>
      <c r="BE155" s="99">
        <f t="shared" si="9"/>
        <v>0</v>
      </c>
      <c r="BF155" s="99">
        <f t="shared" si="10"/>
        <v>0</v>
      </c>
      <c r="BG155" s="99">
        <f t="shared" si="11"/>
        <v>0</v>
      </c>
      <c r="BH155" s="99">
        <f t="shared" si="12"/>
        <v>0</v>
      </c>
      <c r="BI155" s="99">
        <f t="shared" si="13"/>
        <v>0</v>
      </c>
      <c r="BJ155" s="13" t="s">
        <v>113</v>
      </c>
      <c r="BK155" s="99">
        <f t="shared" si="14"/>
        <v>0</v>
      </c>
      <c r="BL155" s="13" t="s">
        <v>83</v>
      </c>
      <c r="BM155" s="171" t="s">
        <v>249</v>
      </c>
    </row>
    <row r="156" spans="2:65" s="1" customFormat="1" ht="16.5" customHeight="1">
      <c r="B156" s="30"/>
      <c r="C156" s="158" t="s">
        <v>250</v>
      </c>
      <c r="D156" s="158" t="s">
        <v>164</v>
      </c>
      <c r="E156" s="159" t="s">
        <v>251</v>
      </c>
      <c r="F156" s="160" t="s">
        <v>252</v>
      </c>
      <c r="G156" s="161" t="s">
        <v>170</v>
      </c>
      <c r="H156" s="162">
        <v>1</v>
      </c>
      <c r="I156" s="163"/>
      <c r="J156" s="164">
        <f t="shared" si="5"/>
        <v>0</v>
      </c>
      <c r="K156" s="165"/>
      <c r="L156" s="166"/>
      <c r="M156" s="167" t="s">
        <v>1</v>
      </c>
      <c r="N156" s="168" t="s">
        <v>41</v>
      </c>
      <c r="P156" s="169">
        <f t="shared" si="6"/>
        <v>0</v>
      </c>
      <c r="Q156" s="169">
        <v>0</v>
      </c>
      <c r="R156" s="169">
        <f t="shared" si="7"/>
        <v>0</v>
      </c>
      <c r="S156" s="169">
        <v>0</v>
      </c>
      <c r="T156" s="170">
        <f t="shared" si="8"/>
        <v>0</v>
      </c>
      <c r="AR156" s="171" t="s">
        <v>113</v>
      </c>
      <c r="AT156" s="171" t="s">
        <v>164</v>
      </c>
      <c r="AU156" s="171" t="s">
        <v>113</v>
      </c>
      <c r="AY156" s="13" t="s">
        <v>166</v>
      </c>
      <c r="BE156" s="99">
        <f t="shared" si="9"/>
        <v>0</v>
      </c>
      <c r="BF156" s="99">
        <f t="shared" si="10"/>
        <v>0</v>
      </c>
      <c r="BG156" s="99">
        <f t="shared" si="11"/>
        <v>0</v>
      </c>
      <c r="BH156" s="99">
        <f t="shared" si="12"/>
        <v>0</v>
      </c>
      <c r="BI156" s="99">
        <f t="shared" si="13"/>
        <v>0</v>
      </c>
      <c r="BJ156" s="13" t="s">
        <v>113</v>
      </c>
      <c r="BK156" s="99">
        <f t="shared" si="14"/>
        <v>0</v>
      </c>
      <c r="BL156" s="13" t="s">
        <v>83</v>
      </c>
      <c r="BM156" s="171" t="s">
        <v>253</v>
      </c>
    </row>
    <row r="157" spans="2:65" s="1" customFormat="1" ht="16.5" customHeight="1">
      <c r="B157" s="30"/>
      <c r="C157" s="158" t="s">
        <v>7</v>
      </c>
      <c r="D157" s="158" t="s">
        <v>164</v>
      </c>
      <c r="E157" s="159" t="s">
        <v>254</v>
      </c>
      <c r="F157" s="160" t="s">
        <v>255</v>
      </c>
      <c r="G157" s="161" t="s">
        <v>170</v>
      </c>
      <c r="H157" s="162">
        <v>13</v>
      </c>
      <c r="I157" s="163"/>
      <c r="J157" s="164">
        <f t="shared" si="5"/>
        <v>0</v>
      </c>
      <c r="K157" s="165"/>
      <c r="L157" s="166"/>
      <c r="M157" s="167" t="s">
        <v>1</v>
      </c>
      <c r="N157" s="168" t="s">
        <v>41</v>
      </c>
      <c r="P157" s="169">
        <f t="shared" si="6"/>
        <v>0</v>
      </c>
      <c r="Q157" s="169">
        <v>0</v>
      </c>
      <c r="R157" s="169">
        <f t="shared" si="7"/>
        <v>0</v>
      </c>
      <c r="S157" s="169">
        <v>0</v>
      </c>
      <c r="T157" s="170">
        <f t="shared" si="8"/>
        <v>0</v>
      </c>
      <c r="AR157" s="171" t="s">
        <v>113</v>
      </c>
      <c r="AT157" s="171" t="s">
        <v>164</v>
      </c>
      <c r="AU157" s="171" t="s">
        <v>113</v>
      </c>
      <c r="AY157" s="13" t="s">
        <v>166</v>
      </c>
      <c r="BE157" s="99">
        <f t="shared" si="9"/>
        <v>0</v>
      </c>
      <c r="BF157" s="99">
        <f t="shared" si="10"/>
        <v>0</v>
      </c>
      <c r="BG157" s="99">
        <f t="shared" si="11"/>
        <v>0</v>
      </c>
      <c r="BH157" s="99">
        <f t="shared" si="12"/>
        <v>0</v>
      </c>
      <c r="BI157" s="99">
        <f t="shared" si="13"/>
        <v>0</v>
      </c>
      <c r="BJ157" s="13" t="s">
        <v>113</v>
      </c>
      <c r="BK157" s="99">
        <f t="shared" si="14"/>
        <v>0</v>
      </c>
      <c r="BL157" s="13" t="s">
        <v>83</v>
      </c>
      <c r="BM157" s="171" t="s">
        <v>256</v>
      </c>
    </row>
    <row r="158" spans="2:65" s="1" customFormat="1" ht="16.5" customHeight="1">
      <c r="B158" s="30"/>
      <c r="C158" s="158" t="s">
        <v>257</v>
      </c>
      <c r="D158" s="158" t="s">
        <v>164</v>
      </c>
      <c r="E158" s="159" t="s">
        <v>258</v>
      </c>
      <c r="F158" s="160" t="s">
        <v>259</v>
      </c>
      <c r="G158" s="161" t="s">
        <v>170</v>
      </c>
      <c r="H158" s="162">
        <v>13</v>
      </c>
      <c r="I158" s="163"/>
      <c r="J158" s="164">
        <f t="shared" si="5"/>
        <v>0</v>
      </c>
      <c r="K158" s="165"/>
      <c r="L158" s="166"/>
      <c r="M158" s="167" t="s">
        <v>1</v>
      </c>
      <c r="N158" s="168" t="s">
        <v>41</v>
      </c>
      <c r="P158" s="169">
        <f t="shared" si="6"/>
        <v>0</v>
      </c>
      <c r="Q158" s="169">
        <v>0</v>
      </c>
      <c r="R158" s="169">
        <f t="shared" si="7"/>
        <v>0</v>
      </c>
      <c r="S158" s="169">
        <v>0</v>
      </c>
      <c r="T158" s="170">
        <f t="shared" si="8"/>
        <v>0</v>
      </c>
      <c r="AR158" s="171" t="s">
        <v>113</v>
      </c>
      <c r="AT158" s="171" t="s">
        <v>164</v>
      </c>
      <c r="AU158" s="171" t="s">
        <v>113</v>
      </c>
      <c r="AY158" s="13" t="s">
        <v>166</v>
      </c>
      <c r="BE158" s="99">
        <f t="shared" si="9"/>
        <v>0</v>
      </c>
      <c r="BF158" s="99">
        <f t="shared" si="10"/>
        <v>0</v>
      </c>
      <c r="BG158" s="99">
        <f t="shared" si="11"/>
        <v>0</v>
      </c>
      <c r="BH158" s="99">
        <f t="shared" si="12"/>
        <v>0</v>
      </c>
      <c r="BI158" s="99">
        <f t="shared" si="13"/>
        <v>0</v>
      </c>
      <c r="BJ158" s="13" t="s">
        <v>113</v>
      </c>
      <c r="BK158" s="99">
        <f t="shared" si="14"/>
        <v>0</v>
      </c>
      <c r="BL158" s="13" t="s">
        <v>83</v>
      </c>
      <c r="BM158" s="171" t="s">
        <v>260</v>
      </c>
    </row>
    <row r="159" spans="2:65" s="1" customFormat="1" ht="16.5" customHeight="1">
      <c r="B159" s="30"/>
      <c r="C159" s="158" t="s">
        <v>261</v>
      </c>
      <c r="D159" s="158" t="s">
        <v>164</v>
      </c>
      <c r="E159" s="159" t="s">
        <v>262</v>
      </c>
      <c r="F159" s="160" t="s">
        <v>263</v>
      </c>
      <c r="G159" s="161" t="s">
        <v>264</v>
      </c>
      <c r="H159" s="162">
        <v>13</v>
      </c>
      <c r="I159" s="163"/>
      <c r="J159" s="164">
        <f t="shared" si="5"/>
        <v>0</v>
      </c>
      <c r="K159" s="165"/>
      <c r="L159" s="166"/>
      <c r="M159" s="167" t="s">
        <v>1</v>
      </c>
      <c r="N159" s="168" t="s">
        <v>41</v>
      </c>
      <c r="P159" s="169">
        <f t="shared" si="6"/>
        <v>0</v>
      </c>
      <c r="Q159" s="169">
        <v>0</v>
      </c>
      <c r="R159" s="169">
        <f t="shared" si="7"/>
        <v>0</v>
      </c>
      <c r="S159" s="169">
        <v>0</v>
      </c>
      <c r="T159" s="170">
        <f t="shared" si="8"/>
        <v>0</v>
      </c>
      <c r="AR159" s="171" t="s">
        <v>113</v>
      </c>
      <c r="AT159" s="171" t="s">
        <v>164</v>
      </c>
      <c r="AU159" s="171" t="s">
        <v>113</v>
      </c>
      <c r="AY159" s="13" t="s">
        <v>166</v>
      </c>
      <c r="BE159" s="99">
        <f t="shared" si="9"/>
        <v>0</v>
      </c>
      <c r="BF159" s="99">
        <f t="shared" si="10"/>
        <v>0</v>
      </c>
      <c r="BG159" s="99">
        <f t="shared" si="11"/>
        <v>0</v>
      </c>
      <c r="BH159" s="99">
        <f t="shared" si="12"/>
        <v>0</v>
      </c>
      <c r="BI159" s="99">
        <f t="shared" si="13"/>
        <v>0</v>
      </c>
      <c r="BJ159" s="13" t="s">
        <v>113</v>
      </c>
      <c r="BK159" s="99">
        <f t="shared" si="14"/>
        <v>0</v>
      </c>
      <c r="BL159" s="13" t="s">
        <v>83</v>
      </c>
      <c r="BM159" s="171" t="s">
        <v>265</v>
      </c>
    </row>
    <row r="160" spans="2:65" s="1" customFormat="1" ht="16.5" customHeight="1">
      <c r="B160" s="30"/>
      <c r="C160" s="158" t="s">
        <v>266</v>
      </c>
      <c r="D160" s="158" t="s">
        <v>164</v>
      </c>
      <c r="E160" s="159" t="s">
        <v>267</v>
      </c>
      <c r="F160" s="160" t="s">
        <v>268</v>
      </c>
      <c r="G160" s="161" t="s">
        <v>170</v>
      </c>
      <c r="H160" s="162">
        <v>13</v>
      </c>
      <c r="I160" s="163"/>
      <c r="J160" s="164">
        <f t="shared" si="5"/>
        <v>0</v>
      </c>
      <c r="K160" s="165"/>
      <c r="L160" s="166"/>
      <c r="M160" s="167" t="s">
        <v>1</v>
      </c>
      <c r="N160" s="168" t="s">
        <v>41</v>
      </c>
      <c r="P160" s="169">
        <f t="shared" si="6"/>
        <v>0</v>
      </c>
      <c r="Q160" s="169">
        <v>0</v>
      </c>
      <c r="R160" s="169">
        <f t="shared" si="7"/>
        <v>0</v>
      </c>
      <c r="S160" s="169">
        <v>0</v>
      </c>
      <c r="T160" s="170">
        <f t="shared" si="8"/>
        <v>0</v>
      </c>
      <c r="AR160" s="171" t="s">
        <v>113</v>
      </c>
      <c r="AT160" s="171" t="s">
        <v>164</v>
      </c>
      <c r="AU160" s="171" t="s">
        <v>113</v>
      </c>
      <c r="AY160" s="13" t="s">
        <v>166</v>
      </c>
      <c r="BE160" s="99">
        <f t="shared" si="9"/>
        <v>0</v>
      </c>
      <c r="BF160" s="99">
        <f t="shared" si="10"/>
        <v>0</v>
      </c>
      <c r="BG160" s="99">
        <f t="shared" si="11"/>
        <v>0</v>
      </c>
      <c r="BH160" s="99">
        <f t="shared" si="12"/>
        <v>0</v>
      </c>
      <c r="BI160" s="99">
        <f t="shared" si="13"/>
        <v>0</v>
      </c>
      <c r="BJ160" s="13" t="s">
        <v>113</v>
      </c>
      <c r="BK160" s="99">
        <f t="shared" si="14"/>
        <v>0</v>
      </c>
      <c r="BL160" s="13" t="s">
        <v>83</v>
      </c>
      <c r="BM160" s="171" t="s">
        <v>269</v>
      </c>
    </row>
    <row r="161" spans="2:65" s="1" customFormat="1" ht="16.5" customHeight="1">
      <c r="B161" s="30"/>
      <c r="C161" s="158" t="s">
        <v>270</v>
      </c>
      <c r="D161" s="158" t="s">
        <v>164</v>
      </c>
      <c r="E161" s="159" t="s">
        <v>271</v>
      </c>
      <c r="F161" s="160" t="s">
        <v>272</v>
      </c>
      <c r="G161" s="161" t="s">
        <v>170</v>
      </c>
      <c r="H161" s="162">
        <v>13</v>
      </c>
      <c r="I161" s="163"/>
      <c r="J161" s="164">
        <f t="shared" si="5"/>
        <v>0</v>
      </c>
      <c r="K161" s="165"/>
      <c r="L161" s="166"/>
      <c r="M161" s="167" t="s">
        <v>1</v>
      </c>
      <c r="N161" s="168" t="s">
        <v>41</v>
      </c>
      <c r="P161" s="169">
        <f t="shared" si="6"/>
        <v>0</v>
      </c>
      <c r="Q161" s="169">
        <v>0</v>
      </c>
      <c r="R161" s="169">
        <f t="shared" si="7"/>
        <v>0</v>
      </c>
      <c r="S161" s="169">
        <v>0</v>
      </c>
      <c r="T161" s="170">
        <f t="shared" si="8"/>
        <v>0</v>
      </c>
      <c r="AR161" s="171" t="s">
        <v>113</v>
      </c>
      <c r="AT161" s="171" t="s">
        <v>164</v>
      </c>
      <c r="AU161" s="171" t="s">
        <v>113</v>
      </c>
      <c r="AY161" s="13" t="s">
        <v>166</v>
      </c>
      <c r="BE161" s="99">
        <f t="shared" si="9"/>
        <v>0</v>
      </c>
      <c r="BF161" s="99">
        <f t="shared" si="10"/>
        <v>0</v>
      </c>
      <c r="BG161" s="99">
        <f t="shared" si="11"/>
        <v>0</v>
      </c>
      <c r="BH161" s="99">
        <f t="shared" si="12"/>
        <v>0</v>
      </c>
      <c r="BI161" s="99">
        <f t="shared" si="13"/>
        <v>0</v>
      </c>
      <c r="BJ161" s="13" t="s">
        <v>113</v>
      </c>
      <c r="BK161" s="99">
        <f t="shared" si="14"/>
        <v>0</v>
      </c>
      <c r="BL161" s="13" t="s">
        <v>83</v>
      </c>
      <c r="BM161" s="171" t="s">
        <v>273</v>
      </c>
    </row>
    <row r="162" spans="2:65" s="1" customFormat="1" ht="16.5" customHeight="1">
      <c r="B162" s="30"/>
      <c r="C162" s="158" t="s">
        <v>274</v>
      </c>
      <c r="D162" s="158" t="s">
        <v>164</v>
      </c>
      <c r="E162" s="159" t="s">
        <v>275</v>
      </c>
      <c r="F162" s="160" t="s">
        <v>276</v>
      </c>
      <c r="G162" s="161" t="s">
        <v>170</v>
      </c>
      <c r="H162" s="162">
        <v>11</v>
      </c>
      <c r="I162" s="163"/>
      <c r="J162" s="164">
        <f t="shared" si="5"/>
        <v>0</v>
      </c>
      <c r="K162" s="165"/>
      <c r="L162" s="166"/>
      <c r="M162" s="167" t="s">
        <v>1</v>
      </c>
      <c r="N162" s="168" t="s">
        <v>41</v>
      </c>
      <c r="P162" s="169">
        <f t="shared" si="6"/>
        <v>0</v>
      </c>
      <c r="Q162" s="169">
        <v>0</v>
      </c>
      <c r="R162" s="169">
        <f t="shared" si="7"/>
        <v>0</v>
      </c>
      <c r="S162" s="169">
        <v>0</v>
      </c>
      <c r="T162" s="170">
        <f t="shared" si="8"/>
        <v>0</v>
      </c>
      <c r="AR162" s="171" t="s">
        <v>113</v>
      </c>
      <c r="AT162" s="171" t="s">
        <v>164</v>
      </c>
      <c r="AU162" s="171" t="s">
        <v>113</v>
      </c>
      <c r="AY162" s="13" t="s">
        <v>166</v>
      </c>
      <c r="BE162" s="99">
        <f t="shared" si="9"/>
        <v>0</v>
      </c>
      <c r="BF162" s="99">
        <f t="shared" si="10"/>
        <v>0</v>
      </c>
      <c r="BG162" s="99">
        <f t="shared" si="11"/>
        <v>0</v>
      </c>
      <c r="BH162" s="99">
        <f t="shared" si="12"/>
        <v>0</v>
      </c>
      <c r="BI162" s="99">
        <f t="shared" si="13"/>
        <v>0</v>
      </c>
      <c r="BJ162" s="13" t="s">
        <v>113</v>
      </c>
      <c r="BK162" s="99">
        <f t="shared" si="14"/>
        <v>0</v>
      </c>
      <c r="BL162" s="13" t="s">
        <v>83</v>
      </c>
      <c r="BM162" s="171" t="s">
        <v>277</v>
      </c>
    </row>
    <row r="163" spans="2:65" s="1" customFormat="1" ht="16.5" customHeight="1">
      <c r="B163" s="30"/>
      <c r="C163" s="158" t="s">
        <v>278</v>
      </c>
      <c r="D163" s="158" t="s">
        <v>164</v>
      </c>
      <c r="E163" s="159" t="s">
        <v>279</v>
      </c>
      <c r="F163" s="160" t="s">
        <v>280</v>
      </c>
      <c r="G163" s="161" t="s">
        <v>170</v>
      </c>
      <c r="H163" s="162">
        <v>7</v>
      </c>
      <c r="I163" s="163"/>
      <c r="J163" s="164">
        <f t="shared" si="5"/>
        <v>0</v>
      </c>
      <c r="K163" s="165"/>
      <c r="L163" s="166"/>
      <c r="M163" s="167" t="s">
        <v>1</v>
      </c>
      <c r="N163" s="168" t="s">
        <v>41</v>
      </c>
      <c r="P163" s="169">
        <f t="shared" si="6"/>
        <v>0</v>
      </c>
      <c r="Q163" s="169">
        <v>0</v>
      </c>
      <c r="R163" s="169">
        <f t="shared" si="7"/>
        <v>0</v>
      </c>
      <c r="S163" s="169">
        <v>0</v>
      </c>
      <c r="T163" s="170">
        <f t="shared" si="8"/>
        <v>0</v>
      </c>
      <c r="AR163" s="171" t="s">
        <v>113</v>
      </c>
      <c r="AT163" s="171" t="s">
        <v>164</v>
      </c>
      <c r="AU163" s="171" t="s">
        <v>113</v>
      </c>
      <c r="AY163" s="13" t="s">
        <v>166</v>
      </c>
      <c r="BE163" s="99">
        <f t="shared" si="9"/>
        <v>0</v>
      </c>
      <c r="BF163" s="99">
        <f t="shared" si="10"/>
        <v>0</v>
      </c>
      <c r="BG163" s="99">
        <f t="shared" si="11"/>
        <v>0</v>
      </c>
      <c r="BH163" s="99">
        <f t="shared" si="12"/>
        <v>0</v>
      </c>
      <c r="BI163" s="99">
        <f t="shared" si="13"/>
        <v>0</v>
      </c>
      <c r="BJ163" s="13" t="s">
        <v>113</v>
      </c>
      <c r="BK163" s="99">
        <f t="shared" si="14"/>
        <v>0</v>
      </c>
      <c r="BL163" s="13" t="s">
        <v>83</v>
      </c>
      <c r="BM163" s="171" t="s">
        <v>281</v>
      </c>
    </row>
    <row r="164" spans="2:65" s="1" customFormat="1" ht="16.5" customHeight="1">
      <c r="B164" s="30"/>
      <c r="C164" s="158" t="s">
        <v>282</v>
      </c>
      <c r="D164" s="158" t="s">
        <v>164</v>
      </c>
      <c r="E164" s="159" t="s">
        <v>283</v>
      </c>
      <c r="F164" s="160" t="s">
        <v>284</v>
      </c>
      <c r="G164" s="161" t="s">
        <v>170</v>
      </c>
      <c r="H164" s="162">
        <v>12</v>
      </c>
      <c r="I164" s="163"/>
      <c r="J164" s="164">
        <f t="shared" si="5"/>
        <v>0</v>
      </c>
      <c r="K164" s="165"/>
      <c r="L164" s="166"/>
      <c r="M164" s="167" t="s">
        <v>1</v>
      </c>
      <c r="N164" s="168" t="s">
        <v>41</v>
      </c>
      <c r="P164" s="169">
        <f t="shared" si="6"/>
        <v>0</v>
      </c>
      <c r="Q164" s="169">
        <v>0</v>
      </c>
      <c r="R164" s="169">
        <f t="shared" si="7"/>
        <v>0</v>
      </c>
      <c r="S164" s="169">
        <v>0</v>
      </c>
      <c r="T164" s="170">
        <f t="shared" si="8"/>
        <v>0</v>
      </c>
      <c r="AR164" s="171" t="s">
        <v>113</v>
      </c>
      <c r="AT164" s="171" t="s">
        <v>164</v>
      </c>
      <c r="AU164" s="171" t="s">
        <v>113</v>
      </c>
      <c r="AY164" s="13" t="s">
        <v>166</v>
      </c>
      <c r="BE164" s="99">
        <f t="shared" si="9"/>
        <v>0</v>
      </c>
      <c r="BF164" s="99">
        <f t="shared" si="10"/>
        <v>0</v>
      </c>
      <c r="BG164" s="99">
        <f t="shared" si="11"/>
        <v>0</v>
      </c>
      <c r="BH164" s="99">
        <f t="shared" si="12"/>
        <v>0</v>
      </c>
      <c r="BI164" s="99">
        <f t="shared" si="13"/>
        <v>0</v>
      </c>
      <c r="BJ164" s="13" t="s">
        <v>113</v>
      </c>
      <c r="BK164" s="99">
        <f t="shared" si="14"/>
        <v>0</v>
      </c>
      <c r="BL164" s="13" t="s">
        <v>83</v>
      </c>
      <c r="BM164" s="171" t="s">
        <v>285</v>
      </c>
    </row>
    <row r="165" spans="2:65" s="1" customFormat="1" ht="16.5" customHeight="1">
      <c r="B165" s="30"/>
      <c r="C165" s="158" t="s">
        <v>286</v>
      </c>
      <c r="D165" s="158" t="s">
        <v>164</v>
      </c>
      <c r="E165" s="159" t="s">
        <v>287</v>
      </c>
      <c r="F165" s="160" t="s">
        <v>288</v>
      </c>
      <c r="G165" s="161" t="s">
        <v>170</v>
      </c>
      <c r="H165" s="162">
        <v>4</v>
      </c>
      <c r="I165" s="163"/>
      <c r="J165" s="164">
        <f t="shared" si="5"/>
        <v>0</v>
      </c>
      <c r="K165" s="165"/>
      <c r="L165" s="166"/>
      <c r="M165" s="167" t="s">
        <v>1</v>
      </c>
      <c r="N165" s="168" t="s">
        <v>41</v>
      </c>
      <c r="P165" s="169">
        <f t="shared" si="6"/>
        <v>0</v>
      </c>
      <c r="Q165" s="169">
        <v>0</v>
      </c>
      <c r="R165" s="169">
        <f t="shared" si="7"/>
        <v>0</v>
      </c>
      <c r="S165" s="169">
        <v>0</v>
      </c>
      <c r="T165" s="170">
        <f t="shared" si="8"/>
        <v>0</v>
      </c>
      <c r="AR165" s="171" t="s">
        <v>113</v>
      </c>
      <c r="AT165" s="171" t="s">
        <v>164</v>
      </c>
      <c r="AU165" s="171" t="s">
        <v>113</v>
      </c>
      <c r="AY165" s="13" t="s">
        <v>166</v>
      </c>
      <c r="BE165" s="99">
        <f t="shared" si="9"/>
        <v>0</v>
      </c>
      <c r="BF165" s="99">
        <f t="shared" si="10"/>
        <v>0</v>
      </c>
      <c r="BG165" s="99">
        <f t="shared" si="11"/>
        <v>0</v>
      </c>
      <c r="BH165" s="99">
        <f t="shared" si="12"/>
        <v>0</v>
      </c>
      <c r="BI165" s="99">
        <f t="shared" si="13"/>
        <v>0</v>
      </c>
      <c r="BJ165" s="13" t="s">
        <v>113</v>
      </c>
      <c r="BK165" s="99">
        <f t="shared" si="14"/>
        <v>0</v>
      </c>
      <c r="BL165" s="13" t="s">
        <v>83</v>
      </c>
      <c r="BM165" s="171" t="s">
        <v>289</v>
      </c>
    </row>
    <row r="166" spans="2:65" s="1" customFormat="1" ht="16.5" customHeight="1">
      <c r="B166" s="30"/>
      <c r="C166" s="158" t="s">
        <v>290</v>
      </c>
      <c r="D166" s="158" t="s">
        <v>164</v>
      </c>
      <c r="E166" s="159" t="s">
        <v>291</v>
      </c>
      <c r="F166" s="160" t="s">
        <v>292</v>
      </c>
      <c r="G166" s="161" t="s">
        <v>293</v>
      </c>
      <c r="H166" s="162">
        <v>240</v>
      </c>
      <c r="I166" s="163"/>
      <c r="J166" s="164">
        <f t="shared" si="5"/>
        <v>0</v>
      </c>
      <c r="K166" s="165"/>
      <c r="L166" s="166"/>
      <c r="M166" s="167" t="s">
        <v>1</v>
      </c>
      <c r="N166" s="168" t="s">
        <v>41</v>
      </c>
      <c r="P166" s="169">
        <f t="shared" si="6"/>
        <v>0</v>
      </c>
      <c r="Q166" s="169">
        <v>0</v>
      </c>
      <c r="R166" s="169">
        <f t="shared" si="7"/>
        <v>0</v>
      </c>
      <c r="S166" s="169">
        <v>0</v>
      </c>
      <c r="T166" s="170">
        <f t="shared" si="8"/>
        <v>0</v>
      </c>
      <c r="AR166" s="171" t="s">
        <v>113</v>
      </c>
      <c r="AT166" s="171" t="s">
        <v>164</v>
      </c>
      <c r="AU166" s="171" t="s">
        <v>113</v>
      </c>
      <c r="AY166" s="13" t="s">
        <v>166</v>
      </c>
      <c r="BE166" s="99">
        <f t="shared" si="9"/>
        <v>0</v>
      </c>
      <c r="BF166" s="99">
        <f t="shared" si="10"/>
        <v>0</v>
      </c>
      <c r="BG166" s="99">
        <f t="shared" si="11"/>
        <v>0</v>
      </c>
      <c r="BH166" s="99">
        <f t="shared" si="12"/>
        <v>0</v>
      </c>
      <c r="BI166" s="99">
        <f t="shared" si="13"/>
        <v>0</v>
      </c>
      <c r="BJ166" s="13" t="s">
        <v>113</v>
      </c>
      <c r="BK166" s="99">
        <f t="shared" si="14"/>
        <v>0</v>
      </c>
      <c r="BL166" s="13" t="s">
        <v>83</v>
      </c>
      <c r="BM166" s="171" t="s">
        <v>294</v>
      </c>
    </row>
    <row r="167" spans="2:65" s="1" customFormat="1" ht="16.5" customHeight="1">
      <c r="B167" s="30"/>
      <c r="C167" s="158" t="s">
        <v>295</v>
      </c>
      <c r="D167" s="158" t="s">
        <v>164</v>
      </c>
      <c r="E167" s="159" t="s">
        <v>296</v>
      </c>
      <c r="F167" s="160" t="s">
        <v>297</v>
      </c>
      <c r="G167" s="161" t="s">
        <v>293</v>
      </c>
      <c r="H167" s="162">
        <v>130</v>
      </c>
      <c r="I167" s="163"/>
      <c r="J167" s="164">
        <f t="shared" si="5"/>
        <v>0</v>
      </c>
      <c r="K167" s="165"/>
      <c r="L167" s="166"/>
      <c r="M167" s="167" t="s">
        <v>1</v>
      </c>
      <c r="N167" s="168" t="s">
        <v>41</v>
      </c>
      <c r="P167" s="169">
        <f t="shared" si="6"/>
        <v>0</v>
      </c>
      <c r="Q167" s="169">
        <v>0</v>
      </c>
      <c r="R167" s="169">
        <f t="shared" si="7"/>
        <v>0</v>
      </c>
      <c r="S167" s="169">
        <v>0</v>
      </c>
      <c r="T167" s="170">
        <f t="shared" si="8"/>
        <v>0</v>
      </c>
      <c r="AR167" s="171" t="s">
        <v>113</v>
      </c>
      <c r="AT167" s="171" t="s">
        <v>164</v>
      </c>
      <c r="AU167" s="171" t="s">
        <v>113</v>
      </c>
      <c r="AY167" s="13" t="s">
        <v>166</v>
      </c>
      <c r="BE167" s="99">
        <f t="shared" si="9"/>
        <v>0</v>
      </c>
      <c r="BF167" s="99">
        <f t="shared" si="10"/>
        <v>0</v>
      </c>
      <c r="BG167" s="99">
        <f t="shared" si="11"/>
        <v>0</v>
      </c>
      <c r="BH167" s="99">
        <f t="shared" si="12"/>
        <v>0</v>
      </c>
      <c r="BI167" s="99">
        <f t="shared" si="13"/>
        <v>0</v>
      </c>
      <c r="BJ167" s="13" t="s">
        <v>113</v>
      </c>
      <c r="BK167" s="99">
        <f t="shared" si="14"/>
        <v>0</v>
      </c>
      <c r="BL167" s="13" t="s">
        <v>83</v>
      </c>
      <c r="BM167" s="171" t="s">
        <v>298</v>
      </c>
    </row>
    <row r="168" spans="2:65" s="1" customFormat="1" ht="16.5" customHeight="1">
      <c r="B168" s="30"/>
      <c r="C168" s="158" t="s">
        <v>299</v>
      </c>
      <c r="D168" s="158" t="s">
        <v>164</v>
      </c>
      <c r="E168" s="159" t="s">
        <v>300</v>
      </c>
      <c r="F168" s="160" t="s">
        <v>301</v>
      </c>
      <c r="G168" s="161" t="s">
        <v>293</v>
      </c>
      <c r="H168" s="162">
        <v>1880</v>
      </c>
      <c r="I168" s="163"/>
      <c r="J168" s="164">
        <f t="shared" si="5"/>
        <v>0</v>
      </c>
      <c r="K168" s="165"/>
      <c r="L168" s="166"/>
      <c r="M168" s="167" t="s">
        <v>1</v>
      </c>
      <c r="N168" s="168" t="s">
        <v>41</v>
      </c>
      <c r="P168" s="169">
        <f t="shared" si="6"/>
        <v>0</v>
      </c>
      <c r="Q168" s="169">
        <v>0</v>
      </c>
      <c r="R168" s="169">
        <f t="shared" si="7"/>
        <v>0</v>
      </c>
      <c r="S168" s="169">
        <v>0</v>
      </c>
      <c r="T168" s="170">
        <f t="shared" si="8"/>
        <v>0</v>
      </c>
      <c r="AR168" s="171" t="s">
        <v>113</v>
      </c>
      <c r="AT168" s="171" t="s">
        <v>164</v>
      </c>
      <c r="AU168" s="171" t="s">
        <v>113</v>
      </c>
      <c r="AY168" s="13" t="s">
        <v>166</v>
      </c>
      <c r="BE168" s="99">
        <f t="shared" si="9"/>
        <v>0</v>
      </c>
      <c r="BF168" s="99">
        <f t="shared" si="10"/>
        <v>0</v>
      </c>
      <c r="BG168" s="99">
        <f t="shared" si="11"/>
        <v>0</v>
      </c>
      <c r="BH168" s="99">
        <f t="shared" si="12"/>
        <v>0</v>
      </c>
      <c r="BI168" s="99">
        <f t="shared" si="13"/>
        <v>0</v>
      </c>
      <c r="BJ168" s="13" t="s">
        <v>113</v>
      </c>
      <c r="BK168" s="99">
        <f t="shared" si="14"/>
        <v>0</v>
      </c>
      <c r="BL168" s="13" t="s">
        <v>83</v>
      </c>
      <c r="BM168" s="171" t="s">
        <v>302</v>
      </c>
    </row>
    <row r="169" spans="2:65" s="1" customFormat="1" ht="16.5" customHeight="1">
      <c r="B169" s="30"/>
      <c r="C169" s="158" t="s">
        <v>303</v>
      </c>
      <c r="D169" s="158" t="s">
        <v>164</v>
      </c>
      <c r="E169" s="159" t="s">
        <v>304</v>
      </c>
      <c r="F169" s="160" t="s">
        <v>305</v>
      </c>
      <c r="G169" s="161" t="s">
        <v>293</v>
      </c>
      <c r="H169" s="162">
        <v>2860</v>
      </c>
      <c r="I169" s="163"/>
      <c r="J169" s="164">
        <f t="shared" si="5"/>
        <v>0</v>
      </c>
      <c r="K169" s="165"/>
      <c r="L169" s="166"/>
      <c r="M169" s="167" t="s">
        <v>1</v>
      </c>
      <c r="N169" s="168" t="s">
        <v>41</v>
      </c>
      <c r="P169" s="169">
        <f t="shared" si="6"/>
        <v>0</v>
      </c>
      <c r="Q169" s="169">
        <v>0</v>
      </c>
      <c r="R169" s="169">
        <f t="shared" si="7"/>
        <v>0</v>
      </c>
      <c r="S169" s="169">
        <v>0</v>
      </c>
      <c r="T169" s="170">
        <f t="shared" si="8"/>
        <v>0</v>
      </c>
      <c r="AR169" s="171" t="s">
        <v>113</v>
      </c>
      <c r="AT169" s="171" t="s">
        <v>164</v>
      </c>
      <c r="AU169" s="171" t="s">
        <v>113</v>
      </c>
      <c r="AY169" s="13" t="s">
        <v>166</v>
      </c>
      <c r="BE169" s="99">
        <f t="shared" si="9"/>
        <v>0</v>
      </c>
      <c r="BF169" s="99">
        <f t="shared" si="10"/>
        <v>0</v>
      </c>
      <c r="BG169" s="99">
        <f t="shared" si="11"/>
        <v>0</v>
      </c>
      <c r="BH169" s="99">
        <f t="shared" si="12"/>
        <v>0</v>
      </c>
      <c r="BI169" s="99">
        <f t="shared" si="13"/>
        <v>0</v>
      </c>
      <c r="BJ169" s="13" t="s">
        <v>113</v>
      </c>
      <c r="BK169" s="99">
        <f t="shared" si="14"/>
        <v>0</v>
      </c>
      <c r="BL169" s="13" t="s">
        <v>83</v>
      </c>
      <c r="BM169" s="171" t="s">
        <v>306</v>
      </c>
    </row>
    <row r="170" spans="2:65" s="1" customFormat="1" ht="16.5" customHeight="1">
      <c r="B170" s="30"/>
      <c r="C170" s="158" t="s">
        <v>307</v>
      </c>
      <c r="D170" s="158" t="s">
        <v>164</v>
      </c>
      <c r="E170" s="159" t="s">
        <v>308</v>
      </c>
      <c r="F170" s="160" t="s">
        <v>309</v>
      </c>
      <c r="G170" s="161" t="s">
        <v>293</v>
      </c>
      <c r="H170" s="162">
        <v>200</v>
      </c>
      <c r="I170" s="163"/>
      <c r="J170" s="164">
        <f t="shared" si="5"/>
        <v>0</v>
      </c>
      <c r="K170" s="165"/>
      <c r="L170" s="166"/>
      <c r="M170" s="167" t="s">
        <v>1</v>
      </c>
      <c r="N170" s="168" t="s">
        <v>41</v>
      </c>
      <c r="P170" s="169">
        <f t="shared" si="6"/>
        <v>0</v>
      </c>
      <c r="Q170" s="169">
        <v>0</v>
      </c>
      <c r="R170" s="169">
        <f t="shared" si="7"/>
        <v>0</v>
      </c>
      <c r="S170" s="169">
        <v>0</v>
      </c>
      <c r="T170" s="170">
        <f t="shared" si="8"/>
        <v>0</v>
      </c>
      <c r="AR170" s="171" t="s">
        <v>113</v>
      </c>
      <c r="AT170" s="171" t="s">
        <v>164</v>
      </c>
      <c r="AU170" s="171" t="s">
        <v>113</v>
      </c>
      <c r="AY170" s="13" t="s">
        <v>166</v>
      </c>
      <c r="BE170" s="99">
        <f t="shared" si="9"/>
        <v>0</v>
      </c>
      <c r="BF170" s="99">
        <f t="shared" si="10"/>
        <v>0</v>
      </c>
      <c r="BG170" s="99">
        <f t="shared" si="11"/>
        <v>0</v>
      </c>
      <c r="BH170" s="99">
        <f t="shared" si="12"/>
        <v>0</v>
      </c>
      <c r="BI170" s="99">
        <f t="shared" si="13"/>
        <v>0</v>
      </c>
      <c r="BJ170" s="13" t="s">
        <v>113</v>
      </c>
      <c r="BK170" s="99">
        <f t="shared" si="14"/>
        <v>0</v>
      </c>
      <c r="BL170" s="13" t="s">
        <v>83</v>
      </c>
      <c r="BM170" s="171" t="s">
        <v>310</v>
      </c>
    </row>
    <row r="171" spans="2:65" s="1" customFormat="1" ht="16.5" customHeight="1">
      <c r="B171" s="30"/>
      <c r="C171" s="158" t="s">
        <v>311</v>
      </c>
      <c r="D171" s="158" t="s">
        <v>164</v>
      </c>
      <c r="E171" s="159" t="s">
        <v>312</v>
      </c>
      <c r="F171" s="160" t="s">
        <v>313</v>
      </c>
      <c r="G171" s="161" t="s">
        <v>293</v>
      </c>
      <c r="H171" s="162">
        <v>2100</v>
      </c>
      <c r="I171" s="163"/>
      <c r="J171" s="164">
        <f t="shared" si="5"/>
        <v>0</v>
      </c>
      <c r="K171" s="165"/>
      <c r="L171" s="166"/>
      <c r="M171" s="167" t="s">
        <v>1</v>
      </c>
      <c r="N171" s="168" t="s">
        <v>41</v>
      </c>
      <c r="P171" s="169">
        <f t="shared" si="6"/>
        <v>0</v>
      </c>
      <c r="Q171" s="169">
        <v>0</v>
      </c>
      <c r="R171" s="169">
        <f t="shared" si="7"/>
        <v>0</v>
      </c>
      <c r="S171" s="169">
        <v>0</v>
      </c>
      <c r="T171" s="170">
        <f t="shared" si="8"/>
        <v>0</v>
      </c>
      <c r="AR171" s="171" t="s">
        <v>113</v>
      </c>
      <c r="AT171" s="171" t="s">
        <v>164</v>
      </c>
      <c r="AU171" s="171" t="s">
        <v>113</v>
      </c>
      <c r="AY171" s="13" t="s">
        <v>166</v>
      </c>
      <c r="BE171" s="99">
        <f t="shared" si="9"/>
        <v>0</v>
      </c>
      <c r="BF171" s="99">
        <f t="shared" si="10"/>
        <v>0</v>
      </c>
      <c r="BG171" s="99">
        <f t="shared" si="11"/>
        <v>0</v>
      </c>
      <c r="BH171" s="99">
        <f t="shared" si="12"/>
        <v>0</v>
      </c>
      <c r="BI171" s="99">
        <f t="shared" si="13"/>
        <v>0</v>
      </c>
      <c r="BJ171" s="13" t="s">
        <v>113</v>
      </c>
      <c r="BK171" s="99">
        <f t="shared" si="14"/>
        <v>0</v>
      </c>
      <c r="BL171" s="13" t="s">
        <v>83</v>
      </c>
      <c r="BM171" s="171" t="s">
        <v>314</v>
      </c>
    </row>
    <row r="172" spans="2:65" s="1" customFormat="1" ht="16.5" customHeight="1">
      <c r="B172" s="30"/>
      <c r="C172" s="158" t="s">
        <v>315</v>
      </c>
      <c r="D172" s="158" t="s">
        <v>164</v>
      </c>
      <c r="E172" s="159" t="s">
        <v>316</v>
      </c>
      <c r="F172" s="160" t="s">
        <v>317</v>
      </c>
      <c r="G172" s="161" t="s">
        <v>293</v>
      </c>
      <c r="H172" s="162">
        <v>20</v>
      </c>
      <c r="I172" s="163"/>
      <c r="J172" s="164">
        <f t="shared" si="5"/>
        <v>0</v>
      </c>
      <c r="K172" s="165"/>
      <c r="L172" s="166"/>
      <c r="M172" s="167" t="s">
        <v>1</v>
      </c>
      <c r="N172" s="168" t="s">
        <v>41</v>
      </c>
      <c r="P172" s="169">
        <f t="shared" si="6"/>
        <v>0</v>
      </c>
      <c r="Q172" s="169">
        <v>0</v>
      </c>
      <c r="R172" s="169">
        <f t="shared" si="7"/>
        <v>0</v>
      </c>
      <c r="S172" s="169">
        <v>0</v>
      </c>
      <c r="T172" s="170">
        <f t="shared" si="8"/>
        <v>0</v>
      </c>
      <c r="AR172" s="171" t="s">
        <v>113</v>
      </c>
      <c r="AT172" s="171" t="s">
        <v>164</v>
      </c>
      <c r="AU172" s="171" t="s">
        <v>113</v>
      </c>
      <c r="AY172" s="13" t="s">
        <v>166</v>
      </c>
      <c r="BE172" s="99">
        <f t="shared" si="9"/>
        <v>0</v>
      </c>
      <c r="BF172" s="99">
        <f t="shared" si="10"/>
        <v>0</v>
      </c>
      <c r="BG172" s="99">
        <f t="shared" si="11"/>
        <v>0</v>
      </c>
      <c r="BH172" s="99">
        <f t="shared" si="12"/>
        <v>0</v>
      </c>
      <c r="BI172" s="99">
        <f t="shared" si="13"/>
        <v>0</v>
      </c>
      <c r="BJ172" s="13" t="s">
        <v>113</v>
      </c>
      <c r="BK172" s="99">
        <f t="shared" si="14"/>
        <v>0</v>
      </c>
      <c r="BL172" s="13" t="s">
        <v>83</v>
      </c>
      <c r="BM172" s="171" t="s">
        <v>318</v>
      </c>
    </row>
    <row r="173" spans="2:65" s="1" customFormat="1" ht="16.5" customHeight="1">
      <c r="B173" s="30"/>
      <c r="C173" s="158" t="s">
        <v>319</v>
      </c>
      <c r="D173" s="158" t="s">
        <v>164</v>
      </c>
      <c r="E173" s="159" t="s">
        <v>320</v>
      </c>
      <c r="F173" s="160" t="s">
        <v>321</v>
      </c>
      <c r="G173" s="161" t="s">
        <v>293</v>
      </c>
      <c r="H173" s="162">
        <v>10</v>
      </c>
      <c r="I173" s="163"/>
      <c r="J173" s="164">
        <f t="shared" si="5"/>
        <v>0</v>
      </c>
      <c r="K173" s="165"/>
      <c r="L173" s="166"/>
      <c r="M173" s="167" t="s">
        <v>1</v>
      </c>
      <c r="N173" s="168" t="s">
        <v>41</v>
      </c>
      <c r="P173" s="169">
        <f t="shared" si="6"/>
        <v>0</v>
      </c>
      <c r="Q173" s="169">
        <v>0</v>
      </c>
      <c r="R173" s="169">
        <f t="shared" si="7"/>
        <v>0</v>
      </c>
      <c r="S173" s="169">
        <v>0</v>
      </c>
      <c r="T173" s="170">
        <f t="shared" si="8"/>
        <v>0</v>
      </c>
      <c r="AR173" s="171" t="s">
        <v>113</v>
      </c>
      <c r="AT173" s="171" t="s">
        <v>164</v>
      </c>
      <c r="AU173" s="171" t="s">
        <v>113</v>
      </c>
      <c r="AY173" s="13" t="s">
        <v>166</v>
      </c>
      <c r="BE173" s="99">
        <f t="shared" si="9"/>
        <v>0</v>
      </c>
      <c r="BF173" s="99">
        <f t="shared" si="10"/>
        <v>0</v>
      </c>
      <c r="BG173" s="99">
        <f t="shared" si="11"/>
        <v>0</v>
      </c>
      <c r="BH173" s="99">
        <f t="shared" si="12"/>
        <v>0</v>
      </c>
      <c r="BI173" s="99">
        <f t="shared" si="13"/>
        <v>0</v>
      </c>
      <c r="BJ173" s="13" t="s">
        <v>113</v>
      </c>
      <c r="BK173" s="99">
        <f t="shared" si="14"/>
        <v>0</v>
      </c>
      <c r="BL173" s="13" t="s">
        <v>83</v>
      </c>
      <c r="BM173" s="171" t="s">
        <v>322</v>
      </c>
    </row>
    <row r="174" spans="2:65" s="1" customFormat="1" ht="16.5" customHeight="1">
      <c r="B174" s="30"/>
      <c r="C174" s="158" t="s">
        <v>323</v>
      </c>
      <c r="D174" s="158" t="s">
        <v>164</v>
      </c>
      <c r="E174" s="159" t="s">
        <v>324</v>
      </c>
      <c r="F174" s="160" t="s">
        <v>325</v>
      </c>
      <c r="G174" s="161" t="s">
        <v>170</v>
      </c>
      <c r="H174" s="162">
        <v>3</v>
      </c>
      <c r="I174" s="163"/>
      <c r="J174" s="164">
        <f t="shared" si="5"/>
        <v>0</v>
      </c>
      <c r="K174" s="165"/>
      <c r="L174" s="166"/>
      <c r="M174" s="167" t="s">
        <v>1</v>
      </c>
      <c r="N174" s="168" t="s">
        <v>41</v>
      </c>
      <c r="P174" s="169">
        <f t="shared" si="6"/>
        <v>0</v>
      </c>
      <c r="Q174" s="169">
        <v>0</v>
      </c>
      <c r="R174" s="169">
        <f t="shared" si="7"/>
        <v>0</v>
      </c>
      <c r="S174" s="169">
        <v>0</v>
      </c>
      <c r="T174" s="170">
        <f t="shared" si="8"/>
        <v>0</v>
      </c>
      <c r="AR174" s="171" t="s">
        <v>113</v>
      </c>
      <c r="AT174" s="171" t="s">
        <v>164</v>
      </c>
      <c r="AU174" s="171" t="s">
        <v>113</v>
      </c>
      <c r="AY174" s="13" t="s">
        <v>166</v>
      </c>
      <c r="BE174" s="99">
        <f t="shared" si="9"/>
        <v>0</v>
      </c>
      <c r="BF174" s="99">
        <f t="shared" si="10"/>
        <v>0</v>
      </c>
      <c r="BG174" s="99">
        <f t="shared" si="11"/>
        <v>0</v>
      </c>
      <c r="BH174" s="99">
        <f t="shared" si="12"/>
        <v>0</v>
      </c>
      <c r="BI174" s="99">
        <f t="shared" si="13"/>
        <v>0</v>
      </c>
      <c r="BJ174" s="13" t="s">
        <v>113</v>
      </c>
      <c r="BK174" s="99">
        <f t="shared" si="14"/>
        <v>0</v>
      </c>
      <c r="BL174" s="13" t="s">
        <v>83</v>
      </c>
      <c r="BM174" s="171" t="s">
        <v>326</v>
      </c>
    </row>
    <row r="175" spans="2:65" s="1" customFormat="1" ht="16.5" customHeight="1">
      <c r="B175" s="30"/>
      <c r="C175" s="158" t="s">
        <v>327</v>
      </c>
      <c r="D175" s="158" t="s">
        <v>164</v>
      </c>
      <c r="E175" s="159" t="s">
        <v>328</v>
      </c>
      <c r="F175" s="160" t="s">
        <v>329</v>
      </c>
      <c r="G175" s="161" t="s">
        <v>170</v>
      </c>
      <c r="H175" s="162">
        <v>4</v>
      </c>
      <c r="I175" s="163"/>
      <c r="J175" s="164">
        <f t="shared" si="5"/>
        <v>0</v>
      </c>
      <c r="K175" s="165"/>
      <c r="L175" s="166"/>
      <c r="M175" s="167" t="s">
        <v>1</v>
      </c>
      <c r="N175" s="168" t="s">
        <v>41</v>
      </c>
      <c r="P175" s="169">
        <f t="shared" si="6"/>
        <v>0</v>
      </c>
      <c r="Q175" s="169">
        <v>0</v>
      </c>
      <c r="R175" s="169">
        <f t="shared" si="7"/>
        <v>0</v>
      </c>
      <c r="S175" s="169">
        <v>0</v>
      </c>
      <c r="T175" s="170">
        <f t="shared" si="8"/>
        <v>0</v>
      </c>
      <c r="AR175" s="171" t="s">
        <v>113</v>
      </c>
      <c r="AT175" s="171" t="s">
        <v>164</v>
      </c>
      <c r="AU175" s="171" t="s">
        <v>113</v>
      </c>
      <c r="AY175" s="13" t="s">
        <v>166</v>
      </c>
      <c r="BE175" s="99">
        <f t="shared" si="9"/>
        <v>0</v>
      </c>
      <c r="BF175" s="99">
        <f t="shared" si="10"/>
        <v>0</v>
      </c>
      <c r="BG175" s="99">
        <f t="shared" si="11"/>
        <v>0</v>
      </c>
      <c r="BH175" s="99">
        <f t="shared" si="12"/>
        <v>0</v>
      </c>
      <c r="BI175" s="99">
        <f t="shared" si="13"/>
        <v>0</v>
      </c>
      <c r="BJ175" s="13" t="s">
        <v>113</v>
      </c>
      <c r="BK175" s="99">
        <f t="shared" si="14"/>
        <v>0</v>
      </c>
      <c r="BL175" s="13" t="s">
        <v>83</v>
      </c>
      <c r="BM175" s="171" t="s">
        <v>330</v>
      </c>
    </row>
    <row r="176" spans="2:65" s="1" customFormat="1" ht="16.5" customHeight="1">
      <c r="B176" s="30"/>
      <c r="C176" s="158" t="s">
        <v>331</v>
      </c>
      <c r="D176" s="158" t="s">
        <v>164</v>
      </c>
      <c r="E176" s="159" t="s">
        <v>332</v>
      </c>
      <c r="F176" s="160" t="s">
        <v>333</v>
      </c>
      <c r="G176" s="161" t="s">
        <v>170</v>
      </c>
      <c r="H176" s="162">
        <v>3</v>
      </c>
      <c r="I176" s="163"/>
      <c r="J176" s="164">
        <f t="shared" si="5"/>
        <v>0</v>
      </c>
      <c r="K176" s="165"/>
      <c r="L176" s="166"/>
      <c r="M176" s="167" t="s">
        <v>1</v>
      </c>
      <c r="N176" s="168" t="s">
        <v>41</v>
      </c>
      <c r="P176" s="169">
        <f t="shared" si="6"/>
        <v>0</v>
      </c>
      <c r="Q176" s="169">
        <v>0</v>
      </c>
      <c r="R176" s="169">
        <f t="shared" si="7"/>
        <v>0</v>
      </c>
      <c r="S176" s="169">
        <v>0</v>
      </c>
      <c r="T176" s="170">
        <f t="shared" si="8"/>
        <v>0</v>
      </c>
      <c r="AR176" s="171" t="s">
        <v>113</v>
      </c>
      <c r="AT176" s="171" t="s">
        <v>164</v>
      </c>
      <c r="AU176" s="171" t="s">
        <v>113</v>
      </c>
      <c r="AY176" s="13" t="s">
        <v>166</v>
      </c>
      <c r="BE176" s="99">
        <f t="shared" si="9"/>
        <v>0</v>
      </c>
      <c r="BF176" s="99">
        <f t="shared" si="10"/>
        <v>0</v>
      </c>
      <c r="BG176" s="99">
        <f t="shared" si="11"/>
        <v>0</v>
      </c>
      <c r="BH176" s="99">
        <f t="shared" si="12"/>
        <v>0</v>
      </c>
      <c r="BI176" s="99">
        <f t="shared" si="13"/>
        <v>0</v>
      </c>
      <c r="BJ176" s="13" t="s">
        <v>113</v>
      </c>
      <c r="BK176" s="99">
        <f t="shared" si="14"/>
        <v>0</v>
      </c>
      <c r="BL176" s="13" t="s">
        <v>83</v>
      </c>
      <c r="BM176" s="171" t="s">
        <v>334</v>
      </c>
    </row>
    <row r="177" spans="2:65" s="1" customFormat="1" ht="24.2" customHeight="1">
      <c r="B177" s="30"/>
      <c r="C177" s="158" t="s">
        <v>335</v>
      </c>
      <c r="D177" s="158" t="s">
        <v>164</v>
      </c>
      <c r="E177" s="159" t="s">
        <v>336</v>
      </c>
      <c r="F177" s="160" t="s">
        <v>337</v>
      </c>
      <c r="G177" s="161" t="s">
        <v>293</v>
      </c>
      <c r="H177" s="162">
        <v>140</v>
      </c>
      <c r="I177" s="163"/>
      <c r="J177" s="164">
        <f t="shared" si="5"/>
        <v>0</v>
      </c>
      <c r="K177" s="165"/>
      <c r="L177" s="166"/>
      <c r="M177" s="167" t="s">
        <v>1</v>
      </c>
      <c r="N177" s="168" t="s">
        <v>41</v>
      </c>
      <c r="P177" s="169">
        <f t="shared" si="6"/>
        <v>0</v>
      </c>
      <c r="Q177" s="169">
        <v>0</v>
      </c>
      <c r="R177" s="169">
        <f t="shared" si="7"/>
        <v>0</v>
      </c>
      <c r="S177" s="169">
        <v>0</v>
      </c>
      <c r="T177" s="170">
        <f t="shared" si="8"/>
        <v>0</v>
      </c>
      <c r="AR177" s="171" t="s">
        <v>113</v>
      </c>
      <c r="AT177" s="171" t="s">
        <v>164</v>
      </c>
      <c r="AU177" s="171" t="s">
        <v>113</v>
      </c>
      <c r="AY177" s="13" t="s">
        <v>166</v>
      </c>
      <c r="BE177" s="99">
        <f t="shared" si="9"/>
        <v>0</v>
      </c>
      <c r="BF177" s="99">
        <f t="shared" si="10"/>
        <v>0</v>
      </c>
      <c r="BG177" s="99">
        <f t="shared" si="11"/>
        <v>0</v>
      </c>
      <c r="BH177" s="99">
        <f t="shared" si="12"/>
        <v>0</v>
      </c>
      <c r="BI177" s="99">
        <f t="shared" si="13"/>
        <v>0</v>
      </c>
      <c r="BJ177" s="13" t="s">
        <v>113</v>
      </c>
      <c r="BK177" s="99">
        <f t="shared" si="14"/>
        <v>0</v>
      </c>
      <c r="BL177" s="13" t="s">
        <v>83</v>
      </c>
      <c r="BM177" s="171" t="s">
        <v>338</v>
      </c>
    </row>
    <row r="178" spans="2:65" s="1" customFormat="1" ht="16.5" customHeight="1">
      <c r="B178" s="30"/>
      <c r="C178" s="158" t="s">
        <v>339</v>
      </c>
      <c r="D178" s="158" t="s">
        <v>164</v>
      </c>
      <c r="E178" s="159" t="s">
        <v>340</v>
      </c>
      <c r="F178" s="160" t="s">
        <v>341</v>
      </c>
      <c r="G178" s="161" t="s">
        <v>293</v>
      </c>
      <c r="H178" s="162">
        <v>1190</v>
      </c>
      <c r="I178" s="163"/>
      <c r="J178" s="164">
        <f t="shared" si="5"/>
        <v>0</v>
      </c>
      <c r="K178" s="165"/>
      <c r="L178" s="166"/>
      <c r="M178" s="167" t="s">
        <v>1</v>
      </c>
      <c r="N178" s="168" t="s">
        <v>41</v>
      </c>
      <c r="P178" s="169">
        <f t="shared" si="6"/>
        <v>0</v>
      </c>
      <c r="Q178" s="169">
        <v>0</v>
      </c>
      <c r="R178" s="169">
        <f t="shared" si="7"/>
        <v>0</v>
      </c>
      <c r="S178" s="169">
        <v>0</v>
      </c>
      <c r="T178" s="170">
        <f t="shared" si="8"/>
        <v>0</v>
      </c>
      <c r="AR178" s="171" t="s">
        <v>113</v>
      </c>
      <c r="AT178" s="171" t="s">
        <v>164</v>
      </c>
      <c r="AU178" s="171" t="s">
        <v>113</v>
      </c>
      <c r="AY178" s="13" t="s">
        <v>166</v>
      </c>
      <c r="BE178" s="99">
        <f t="shared" si="9"/>
        <v>0</v>
      </c>
      <c r="BF178" s="99">
        <f t="shared" si="10"/>
        <v>0</v>
      </c>
      <c r="BG178" s="99">
        <f t="shared" si="11"/>
        <v>0</v>
      </c>
      <c r="BH178" s="99">
        <f t="shared" si="12"/>
        <v>0</v>
      </c>
      <c r="BI178" s="99">
        <f t="shared" si="13"/>
        <v>0</v>
      </c>
      <c r="BJ178" s="13" t="s">
        <v>113</v>
      </c>
      <c r="BK178" s="99">
        <f t="shared" si="14"/>
        <v>0</v>
      </c>
      <c r="BL178" s="13" t="s">
        <v>83</v>
      </c>
      <c r="BM178" s="171" t="s">
        <v>342</v>
      </c>
    </row>
    <row r="179" spans="2:65" s="1" customFormat="1" ht="16.5" customHeight="1">
      <c r="B179" s="30"/>
      <c r="C179" s="158" t="s">
        <v>343</v>
      </c>
      <c r="D179" s="158" t="s">
        <v>164</v>
      </c>
      <c r="E179" s="159" t="s">
        <v>344</v>
      </c>
      <c r="F179" s="160" t="s">
        <v>345</v>
      </c>
      <c r="G179" s="161" t="s">
        <v>293</v>
      </c>
      <c r="H179" s="162">
        <v>700</v>
      </c>
      <c r="I179" s="163"/>
      <c r="J179" s="164">
        <f t="shared" si="5"/>
        <v>0</v>
      </c>
      <c r="K179" s="165"/>
      <c r="L179" s="166"/>
      <c r="M179" s="167" t="s">
        <v>1</v>
      </c>
      <c r="N179" s="168" t="s">
        <v>41</v>
      </c>
      <c r="P179" s="169">
        <f t="shared" si="6"/>
        <v>0</v>
      </c>
      <c r="Q179" s="169">
        <v>0</v>
      </c>
      <c r="R179" s="169">
        <f t="shared" si="7"/>
        <v>0</v>
      </c>
      <c r="S179" s="169">
        <v>0</v>
      </c>
      <c r="T179" s="170">
        <f t="shared" si="8"/>
        <v>0</v>
      </c>
      <c r="AR179" s="171" t="s">
        <v>113</v>
      </c>
      <c r="AT179" s="171" t="s">
        <v>164</v>
      </c>
      <c r="AU179" s="171" t="s">
        <v>113</v>
      </c>
      <c r="AY179" s="13" t="s">
        <v>166</v>
      </c>
      <c r="BE179" s="99">
        <f t="shared" si="9"/>
        <v>0</v>
      </c>
      <c r="BF179" s="99">
        <f t="shared" si="10"/>
        <v>0</v>
      </c>
      <c r="BG179" s="99">
        <f t="shared" si="11"/>
        <v>0</v>
      </c>
      <c r="BH179" s="99">
        <f t="shared" si="12"/>
        <v>0</v>
      </c>
      <c r="BI179" s="99">
        <f t="shared" si="13"/>
        <v>0</v>
      </c>
      <c r="BJ179" s="13" t="s">
        <v>113</v>
      </c>
      <c r="BK179" s="99">
        <f t="shared" si="14"/>
        <v>0</v>
      </c>
      <c r="BL179" s="13" t="s">
        <v>83</v>
      </c>
      <c r="BM179" s="171" t="s">
        <v>346</v>
      </c>
    </row>
    <row r="180" spans="2:65" s="11" customFormat="1" ht="25.9" customHeight="1">
      <c r="B180" s="146"/>
      <c r="D180" s="147" t="s">
        <v>74</v>
      </c>
      <c r="E180" s="148" t="s">
        <v>164</v>
      </c>
      <c r="F180" s="148" t="s">
        <v>164</v>
      </c>
      <c r="I180" s="149"/>
      <c r="J180" s="150">
        <f>BK180</f>
        <v>0</v>
      </c>
      <c r="L180" s="146"/>
      <c r="M180" s="151"/>
      <c r="P180" s="152">
        <f>P181+P233+P252</f>
        <v>0</v>
      </c>
      <c r="R180" s="152">
        <f>R181+R233+R252</f>
        <v>0</v>
      </c>
      <c r="T180" s="153">
        <f>T181+T233+T252</f>
        <v>0</v>
      </c>
      <c r="AR180" s="147" t="s">
        <v>165</v>
      </c>
      <c r="AT180" s="154" t="s">
        <v>74</v>
      </c>
      <c r="AU180" s="154" t="s">
        <v>75</v>
      </c>
      <c r="AY180" s="147" t="s">
        <v>166</v>
      </c>
      <c r="BK180" s="155">
        <f>BK181+BK233+BK252</f>
        <v>0</v>
      </c>
    </row>
    <row r="181" spans="2:65" s="11" customFormat="1" ht="22.9" customHeight="1">
      <c r="B181" s="146"/>
      <c r="D181" s="147" t="s">
        <v>74</v>
      </c>
      <c r="E181" s="156" t="s">
        <v>347</v>
      </c>
      <c r="F181" s="156" t="s">
        <v>348</v>
      </c>
      <c r="I181" s="149"/>
      <c r="J181" s="157">
        <f>BK181</f>
        <v>0</v>
      </c>
      <c r="L181" s="146"/>
      <c r="M181" s="151"/>
      <c r="P181" s="152">
        <f>SUM(P182:P232)</f>
        <v>0</v>
      </c>
      <c r="R181" s="152">
        <f>SUM(R182:R232)</f>
        <v>0</v>
      </c>
      <c r="T181" s="153">
        <f>SUM(T182:T232)</f>
        <v>0</v>
      </c>
      <c r="AR181" s="147" t="s">
        <v>165</v>
      </c>
      <c r="AT181" s="154" t="s">
        <v>74</v>
      </c>
      <c r="AU181" s="154" t="s">
        <v>83</v>
      </c>
      <c r="AY181" s="147" t="s">
        <v>166</v>
      </c>
      <c r="BK181" s="155">
        <f>SUM(BK182:BK232)</f>
        <v>0</v>
      </c>
    </row>
    <row r="182" spans="2:65" s="1" customFormat="1" ht="37.9" customHeight="1">
      <c r="B182" s="30"/>
      <c r="C182" s="172" t="s">
        <v>349</v>
      </c>
      <c r="D182" s="172" t="s">
        <v>350</v>
      </c>
      <c r="E182" s="173" t="s">
        <v>351</v>
      </c>
      <c r="F182" s="174" t="s">
        <v>352</v>
      </c>
      <c r="G182" s="175" t="s">
        <v>170</v>
      </c>
      <c r="H182" s="176">
        <v>73</v>
      </c>
      <c r="I182" s="177"/>
      <c r="J182" s="178">
        <f t="shared" ref="J182:J213" si="15">ROUND(I182*H182,2)</f>
        <v>0</v>
      </c>
      <c r="K182" s="179"/>
      <c r="L182" s="30"/>
      <c r="M182" s="180" t="s">
        <v>1</v>
      </c>
      <c r="N182" s="131" t="s">
        <v>41</v>
      </c>
      <c r="P182" s="169">
        <f t="shared" ref="P182:P213" si="16">O182*H182</f>
        <v>0</v>
      </c>
      <c r="Q182" s="169">
        <v>0</v>
      </c>
      <c r="R182" s="169">
        <f t="shared" ref="R182:R213" si="17">Q182*H182</f>
        <v>0</v>
      </c>
      <c r="S182" s="169">
        <v>0</v>
      </c>
      <c r="T182" s="170">
        <f t="shared" ref="T182:T213" si="18">S182*H182</f>
        <v>0</v>
      </c>
      <c r="AR182" s="171" t="s">
        <v>83</v>
      </c>
      <c r="AT182" s="171" t="s">
        <v>350</v>
      </c>
      <c r="AU182" s="171" t="s">
        <v>113</v>
      </c>
      <c r="AY182" s="13" t="s">
        <v>166</v>
      </c>
      <c r="BE182" s="99">
        <f t="shared" ref="BE182:BE213" si="19">IF(N182="základná",J182,0)</f>
        <v>0</v>
      </c>
      <c r="BF182" s="99">
        <f t="shared" ref="BF182:BF213" si="20">IF(N182="znížená",J182,0)</f>
        <v>0</v>
      </c>
      <c r="BG182" s="99">
        <f t="shared" ref="BG182:BG213" si="21">IF(N182="zákl. prenesená",J182,0)</f>
        <v>0</v>
      </c>
      <c r="BH182" s="99">
        <f t="shared" ref="BH182:BH213" si="22">IF(N182="zníž. prenesená",J182,0)</f>
        <v>0</v>
      </c>
      <c r="BI182" s="99">
        <f t="shared" ref="BI182:BI213" si="23">IF(N182="nulová",J182,0)</f>
        <v>0</v>
      </c>
      <c r="BJ182" s="13" t="s">
        <v>113</v>
      </c>
      <c r="BK182" s="99">
        <f t="shared" ref="BK182:BK213" si="24">ROUND(I182*H182,2)</f>
        <v>0</v>
      </c>
      <c r="BL182" s="13" t="s">
        <v>83</v>
      </c>
      <c r="BM182" s="171" t="s">
        <v>353</v>
      </c>
    </row>
    <row r="183" spans="2:65" s="1" customFormat="1" ht="33" customHeight="1">
      <c r="B183" s="30"/>
      <c r="C183" s="172" t="s">
        <v>354</v>
      </c>
      <c r="D183" s="172" t="s">
        <v>350</v>
      </c>
      <c r="E183" s="173" t="s">
        <v>355</v>
      </c>
      <c r="F183" s="174" t="s">
        <v>356</v>
      </c>
      <c r="G183" s="175" t="s">
        <v>170</v>
      </c>
      <c r="H183" s="176">
        <v>32</v>
      </c>
      <c r="I183" s="177"/>
      <c r="J183" s="178">
        <f t="shared" si="15"/>
        <v>0</v>
      </c>
      <c r="K183" s="179"/>
      <c r="L183" s="30"/>
      <c r="M183" s="180" t="s">
        <v>1</v>
      </c>
      <c r="N183" s="131" t="s">
        <v>41</v>
      </c>
      <c r="P183" s="169">
        <f t="shared" si="16"/>
        <v>0</v>
      </c>
      <c r="Q183" s="169">
        <v>0</v>
      </c>
      <c r="R183" s="169">
        <f t="shared" si="17"/>
        <v>0</v>
      </c>
      <c r="S183" s="169">
        <v>0</v>
      </c>
      <c r="T183" s="170">
        <f t="shared" si="18"/>
        <v>0</v>
      </c>
      <c r="AR183" s="171" t="s">
        <v>83</v>
      </c>
      <c r="AT183" s="171" t="s">
        <v>350</v>
      </c>
      <c r="AU183" s="171" t="s">
        <v>113</v>
      </c>
      <c r="AY183" s="13" t="s">
        <v>166</v>
      </c>
      <c r="BE183" s="99">
        <f t="shared" si="19"/>
        <v>0</v>
      </c>
      <c r="BF183" s="99">
        <f t="shared" si="20"/>
        <v>0</v>
      </c>
      <c r="BG183" s="99">
        <f t="shared" si="21"/>
        <v>0</v>
      </c>
      <c r="BH183" s="99">
        <f t="shared" si="22"/>
        <v>0</v>
      </c>
      <c r="BI183" s="99">
        <f t="shared" si="23"/>
        <v>0</v>
      </c>
      <c r="BJ183" s="13" t="s">
        <v>113</v>
      </c>
      <c r="BK183" s="99">
        <f t="shared" si="24"/>
        <v>0</v>
      </c>
      <c r="BL183" s="13" t="s">
        <v>83</v>
      </c>
      <c r="BM183" s="171" t="s">
        <v>357</v>
      </c>
    </row>
    <row r="184" spans="2:65" s="1" customFormat="1" ht="33" customHeight="1">
      <c r="B184" s="30"/>
      <c r="C184" s="172" t="s">
        <v>358</v>
      </c>
      <c r="D184" s="172" t="s">
        <v>350</v>
      </c>
      <c r="E184" s="173" t="s">
        <v>359</v>
      </c>
      <c r="F184" s="174" t="s">
        <v>360</v>
      </c>
      <c r="G184" s="175" t="s">
        <v>170</v>
      </c>
      <c r="H184" s="176">
        <v>40</v>
      </c>
      <c r="I184" s="177"/>
      <c r="J184" s="178">
        <f t="shared" si="15"/>
        <v>0</v>
      </c>
      <c r="K184" s="179"/>
      <c r="L184" s="30"/>
      <c r="M184" s="180" t="s">
        <v>1</v>
      </c>
      <c r="N184" s="131" t="s">
        <v>41</v>
      </c>
      <c r="P184" s="169">
        <f t="shared" si="16"/>
        <v>0</v>
      </c>
      <c r="Q184" s="169">
        <v>0</v>
      </c>
      <c r="R184" s="169">
        <f t="shared" si="17"/>
        <v>0</v>
      </c>
      <c r="S184" s="169">
        <v>0</v>
      </c>
      <c r="T184" s="170">
        <f t="shared" si="18"/>
        <v>0</v>
      </c>
      <c r="AR184" s="171" t="s">
        <v>83</v>
      </c>
      <c r="AT184" s="171" t="s">
        <v>350</v>
      </c>
      <c r="AU184" s="171" t="s">
        <v>113</v>
      </c>
      <c r="AY184" s="13" t="s">
        <v>166</v>
      </c>
      <c r="BE184" s="99">
        <f t="shared" si="19"/>
        <v>0</v>
      </c>
      <c r="BF184" s="99">
        <f t="shared" si="20"/>
        <v>0</v>
      </c>
      <c r="BG184" s="99">
        <f t="shared" si="21"/>
        <v>0</v>
      </c>
      <c r="BH184" s="99">
        <f t="shared" si="22"/>
        <v>0</v>
      </c>
      <c r="BI184" s="99">
        <f t="shared" si="23"/>
        <v>0</v>
      </c>
      <c r="BJ184" s="13" t="s">
        <v>113</v>
      </c>
      <c r="BK184" s="99">
        <f t="shared" si="24"/>
        <v>0</v>
      </c>
      <c r="BL184" s="13" t="s">
        <v>83</v>
      </c>
      <c r="BM184" s="171" t="s">
        <v>361</v>
      </c>
    </row>
    <row r="185" spans="2:65" s="1" customFormat="1" ht="33" customHeight="1">
      <c r="B185" s="30"/>
      <c r="C185" s="172" t="s">
        <v>362</v>
      </c>
      <c r="D185" s="172" t="s">
        <v>350</v>
      </c>
      <c r="E185" s="173" t="s">
        <v>363</v>
      </c>
      <c r="F185" s="174" t="s">
        <v>364</v>
      </c>
      <c r="G185" s="175" t="s">
        <v>170</v>
      </c>
      <c r="H185" s="176">
        <v>1</v>
      </c>
      <c r="I185" s="177"/>
      <c r="J185" s="178">
        <f t="shared" si="15"/>
        <v>0</v>
      </c>
      <c r="K185" s="179"/>
      <c r="L185" s="30"/>
      <c r="M185" s="180" t="s">
        <v>1</v>
      </c>
      <c r="N185" s="131" t="s">
        <v>41</v>
      </c>
      <c r="P185" s="169">
        <f t="shared" si="16"/>
        <v>0</v>
      </c>
      <c r="Q185" s="169">
        <v>0</v>
      </c>
      <c r="R185" s="169">
        <f t="shared" si="17"/>
        <v>0</v>
      </c>
      <c r="S185" s="169">
        <v>0</v>
      </c>
      <c r="T185" s="170">
        <f t="shared" si="18"/>
        <v>0</v>
      </c>
      <c r="AR185" s="171" t="s">
        <v>83</v>
      </c>
      <c r="AT185" s="171" t="s">
        <v>350</v>
      </c>
      <c r="AU185" s="171" t="s">
        <v>113</v>
      </c>
      <c r="AY185" s="13" t="s">
        <v>166</v>
      </c>
      <c r="BE185" s="99">
        <f t="shared" si="19"/>
        <v>0</v>
      </c>
      <c r="BF185" s="99">
        <f t="shared" si="20"/>
        <v>0</v>
      </c>
      <c r="BG185" s="99">
        <f t="shared" si="21"/>
        <v>0</v>
      </c>
      <c r="BH185" s="99">
        <f t="shared" si="22"/>
        <v>0</v>
      </c>
      <c r="BI185" s="99">
        <f t="shared" si="23"/>
        <v>0</v>
      </c>
      <c r="BJ185" s="13" t="s">
        <v>113</v>
      </c>
      <c r="BK185" s="99">
        <f t="shared" si="24"/>
        <v>0</v>
      </c>
      <c r="BL185" s="13" t="s">
        <v>83</v>
      </c>
      <c r="BM185" s="171" t="s">
        <v>365</v>
      </c>
    </row>
    <row r="186" spans="2:65" s="1" customFormat="1" ht="37.9" customHeight="1">
      <c r="B186" s="30"/>
      <c r="C186" s="172" t="s">
        <v>366</v>
      </c>
      <c r="D186" s="172" t="s">
        <v>350</v>
      </c>
      <c r="E186" s="173" t="s">
        <v>367</v>
      </c>
      <c r="F186" s="174" t="s">
        <v>368</v>
      </c>
      <c r="G186" s="175" t="s">
        <v>293</v>
      </c>
      <c r="H186" s="176">
        <v>130</v>
      </c>
      <c r="I186" s="177"/>
      <c r="J186" s="178">
        <f t="shared" si="15"/>
        <v>0</v>
      </c>
      <c r="K186" s="179"/>
      <c r="L186" s="30"/>
      <c r="M186" s="180" t="s">
        <v>1</v>
      </c>
      <c r="N186" s="131" t="s">
        <v>41</v>
      </c>
      <c r="P186" s="169">
        <f t="shared" si="16"/>
        <v>0</v>
      </c>
      <c r="Q186" s="169">
        <v>0</v>
      </c>
      <c r="R186" s="169">
        <f t="shared" si="17"/>
        <v>0</v>
      </c>
      <c r="S186" s="169">
        <v>0</v>
      </c>
      <c r="T186" s="170">
        <f t="shared" si="18"/>
        <v>0</v>
      </c>
      <c r="AR186" s="171" t="s">
        <v>83</v>
      </c>
      <c r="AT186" s="171" t="s">
        <v>350</v>
      </c>
      <c r="AU186" s="171" t="s">
        <v>113</v>
      </c>
      <c r="AY186" s="13" t="s">
        <v>166</v>
      </c>
      <c r="BE186" s="99">
        <f t="shared" si="19"/>
        <v>0</v>
      </c>
      <c r="BF186" s="99">
        <f t="shared" si="20"/>
        <v>0</v>
      </c>
      <c r="BG186" s="99">
        <f t="shared" si="21"/>
        <v>0</v>
      </c>
      <c r="BH186" s="99">
        <f t="shared" si="22"/>
        <v>0</v>
      </c>
      <c r="BI186" s="99">
        <f t="shared" si="23"/>
        <v>0</v>
      </c>
      <c r="BJ186" s="13" t="s">
        <v>113</v>
      </c>
      <c r="BK186" s="99">
        <f t="shared" si="24"/>
        <v>0</v>
      </c>
      <c r="BL186" s="13" t="s">
        <v>83</v>
      </c>
      <c r="BM186" s="171" t="s">
        <v>369</v>
      </c>
    </row>
    <row r="187" spans="2:65" s="1" customFormat="1" ht="37.9" customHeight="1">
      <c r="B187" s="30"/>
      <c r="C187" s="172" t="s">
        <v>370</v>
      </c>
      <c r="D187" s="172" t="s">
        <v>350</v>
      </c>
      <c r="E187" s="173" t="s">
        <v>371</v>
      </c>
      <c r="F187" s="174" t="s">
        <v>372</v>
      </c>
      <c r="G187" s="175" t="s">
        <v>293</v>
      </c>
      <c r="H187" s="176">
        <v>4760</v>
      </c>
      <c r="I187" s="177"/>
      <c r="J187" s="178">
        <f t="shared" si="15"/>
        <v>0</v>
      </c>
      <c r="K187" s="179"/>
      <c r="L187" s="30"/>
      <c r="M187" s="180" t="s">
        <v>1</v>
      </c>
      <c r="N187" s="131" t="s">
        <v>41</v>
      </c>
      <c r="P187" s="169">
        <f t="shared" si="16"/>
        <v>0</v>
      </c>
      <c r="Q187" s="169">
        <v>0</v>
      </c>
      <c r="R187" s="169">
        <f t="shared" si="17"/>
        <v>0</v>
      </c>
      <c r="S187" s="169">
        <v>0</v>
      </c>
      <c r="T187" s="170">
        <f t="shared" si="18"/>
        <v>0</v>
      </c>
      <c r="AR187" s="171" t="s">
        <v>83</v>
      </c>
      <c r="AT187" s="171" t="s">
        <v>350</v>
      </c>
      <c r="AU187" s="171" t="s">
        <v>113</v>
      </c>
      <c r="AY187" s="13" t="s">
        <v>166</v>
      </c>
      <c r="BE187" s="99">
        <f t="shared" si="19"/>
        <v>0</v>
      </c>
      <c r="BF187" s="99">
        <f t="shared" si="20"/>
        <v>0</v>
      </c>
      <c r="BG187" s="99">
        <f t="shared" si="21"/>
        <v>0</v>
      </c>
      <c r="BH187" s="99">
        <f t="shared" si="22"/>
        <v>0</v>
      </c>
      <c r="BI187" s="99">
        <f t="shared" si="23"/>
        <v>0</v>
      </c>
      <c r="BJ187" s="13" t="s">
        <v>113</v>
      </c>
      <c r="BK187" s="99">
        <f t="shared" si="24"/>
        <v>0</v>
      </c>
      <c r="BL187" s="13" t="s">
        <v>83</v>
      </c>
      <c r="BM187" s="171" t="s">
        <v>373</v>
      </c>
    </row>
    <row r="188" spans="2:65" s="1" customFormat="1" ht="33" customHeight="1">
      <c r="B188" s="30"/>
      <c r="C188" s="172" t="s">
        <v>374</v>
      </c>
      <c r="D188" s="172" t="s">
        <v>350</v>
      </c>
      <c r="E188" s="173" t="s">
        <v>375</v>
      </c>
      <c r="F188" s="174" t="s">
        <v>376</v>
      </c>
      <c r="G188" s="175" t="s">
        <v>293</v>
      </c>
      <c r="H188" s="176">
        <v>2540</v>
      </c>
      <c r="I188" s="177"/>
      <c r="J188" s="178">
        <f t="shared" si="15"/>
        <v>0</v>
      </c>
      <c r="K188" s="179"/>
      <c r="L188" s="30"/>
      <c r="M188" s="180" t="s">
        <v>1</v>
      </c>
      <c r="N188" s="131" t="s">
        <v>41</v>
      </c>
      <c r="P188" s="169">
        <f t="shared" si="16"/>
        <v>0</v>
      </c>
      <c r="Q188" s="169">
        <v>0</v>
      </c>
      <c r="R188" s="169">
        <f t="shared" si="17"/>
        <v>0</v>
      </c>
      <c r="S188" s="169">
        <v>0</v>
      </c>
      <c r="T188" s="170">
        <f t="shared" si="18"/>
        <v>0</v>
      </c>
      <c r="AR188" s="171" t="s">
        <v>83</v>
      </c>
      <c r="AT188" s="171" t="s">
        <v>350</v>
      </c>
      <c r="AU188" s="171" t="s">
        <v>113</v>
      </c>
      <c r="AY188" s="13" t="s">
        <v>166</v>
      </c>
      <c r="BE188" s="99">
        <f t="shared" si="19"/>
        <v>0</v>
      </c>
      <c r="BF188" s="99">
        <f t="shared" si="20"/>
        <v>0</v>
      </c>
      <c r="BG188" s="99">
        <f t="shared" si="21"/>
        <v>0</v>
      </c>
      <c r="BH188" s="99">
        <f t="shared" si="22"/>
        <v>0</v>
      </c>
      <c r="BI188" s="99">
        <f t="shared" si="23"/>
        <v>0</v>
      </c>
      <c r="BJ188" s="13" t="s">
        <v>113</v>
      </c>
      <c r="BK188" s="99">
        <f t="shared" si="24"/>
        <v>0</v>
      </c>
      <c r="BL188" s="13" t="s">
        <v>83</v>
      </c>
      <c r="BM188" s="171" t="s">
        <v>377</v>
      </c>
    </row>
    <row r="189" spans="2:65" s="1" customFormat="1" ht="33" customHeight="1">
      <c r="B189" s="30"/>
      <c r="C189" s="172" t="s">
        <v>378</v>
      </c>
      <c r="D189" s="172" t="s">
        <v>350</v>
      </c>
      <c r="E189" s="173" t="s">
        <v>379</v>
      </c>
      <c r="F189" s="174" t="s">
        <v>380</v>
      </c>
      <c r="G189" s="175" t="s">
        <v>170</v>
      </c>
      <c r="H189" s="176">
        <v>4</v>
      </c>
      <c r="I189" s="177"/>
      <c r="J189" s="178">
        <f t="shared" si="15"/>
        <v>0</v>
      </c>
      <c r="K189" s="179"/>
      <c r="L189" s="30"/>
      <c r="M189" s="180" t="s">
        <v>1</v>
      </c>
      <c r="N189" s="131" t="s">
        <v>41</v>
      </c>
      <c r="P189" s="169">
        <f t="shared" si="16"/>
        <v>0</v>
      </c>
      <c r="Q189" s="169">
        <v>0</v>
      </c>
      <c r="R189" s="169">
        <f t="shared" si="17"/>
        <v>0</v>
      </c>
      <c r="S189" s="169">
        <v>0</v>
      </c>
      <c r="T189" s="170">
        <f t="shared" si="18"/>
        <v>0</v>
      </c>
      <c r="AR189" s="171" t="s">
        <v>83</v>
      </c>
      <c r="AT189" s="171" t="s">
        <v>350</v>
      </c>
      <c r="AU189" s="171" t="s">
        <v>113</v>
      </c>
      <c r="AY189" s="13" t="s">
        <v>166</v>
      </c>
      <c r="BE189" s="99">
        <f t="shared" si="19"/>
        <v>0</v>
      </c>
      <c r="BF189" s="99">
        <f t="shared" si="20"/>
        <v>0</v>
      </c>
      <c r="BG189" s="99">
        <f t="shared" si="21"/>
        <v>0</v>
      </c>
      <c r="BH189" s="99">
        <f t="shared" si="22"/>
        <v>0</v>
      </c>
      <c r="BI189" s="99">
        <f t="shared" si="23"/>
        <v>0</v>
      </c>
      <c r="BJ189" s="13" t="s">
        <v>113</v>
      </c>
      <c r="BK189" s="99">
        <f t="shared" si="24"/>
        <v>0</v>
      </c>
      <c r="BL189" s="13" t="s">
        <v>83</v>
      </c>
      <c r="BM189" s="171" t="s">
        <v>381</v>
      </c>
    </row>
    <row r="190" spans="2:65" s="1" customFormat="1" ht="33" customHeight="1">
      <c r="B190" s="30"/>
      <c r="C190" s="172" t="s">
        <v>382</v>
      </c>
      <c r="D190" s="172" t="s">
        <v>350</v>
      </c>
      <c r="E190" s="173" t="s">
        <v>383</v>
      </c>
      <c r="F190" s="174" t="s">
        <v>384</v>
      </c>
      <c r="G190" s="175" t="s">
        <v>170</v>
      </c>
      <c r="H190" s="176">
        <v>3</v>
      </c>
      <c r="I190" s="177"/>
      <c r="J190" s="178">
        <f t="shared" si="15"/>
        <v>0</v>
      </c>
      <c r="K190" s="179"/>
      <c r="L190" s="30"/>
      <c r="M190" s="180" t="s">
        <v>1</v>
      </c>
      <c r="N190" s="131" t="s">
        <v>41</v>
      </c>
      <c r="P190" s="169">
        <f t="shared" si="16"/>
        <v>0</v>
      </c>
      <c r="Q190" s="169">
        <v>0</v>
      </c>
      <c r="R190" s="169">
        <f t="shared" si="17"/>
        <v>0</v>
      </c>
      <c r="S190" s="169">
        <v>0</v>
      </c>
      <c r="T190" s="170">
        <f t="shared" si="18"/>
        <v>0</v>
      </c>
      <c r="AR190" s="171" t="s">
        <v>83</v>
      </c>
      <c r="AT190" s="171" t="s">
        <v>350</v>
      </c>
      <c r="AU190" s="171" t="s">
        <v>113</v>
      </c>
      <c r="AY190" s="13" t="s">
        <v>166</v>
      </c>
      <c r="BE190" s="99">
        <f t="shared" si="19"/>
        <v>0</v>
      </c>
      <c r="BF190" s="99">
        <f t="shared" si="20"/>
        <v>0</v>
      </c>
      <c r="BG190" s="99">
        <f t="shared" si="21"/>
        <v>0</v>
      </c>
      <c r="BH190" s="99">
        <f t="shared" si="22"/>
        <v>0</v>
      </c>
      <c r="BI190" s="99">
        <f t="shared" si="23"/>
        <v>0</v>
      </c>
      <c r="BJ190" s="13" t="s">
        <v>113</v>
      </c>
      <c r="BK190" s="99">
        <f t="shared" si="24"/>
        <v>0</v>
      </c>
      <c r="BL190" s="13" t="s">
        <v>83</v>
      </c>
      <c r="BM190" s="171" t="s">
        <v>385</v>
      </c>
    </row>
    <row r="191" spans="2:65" s="1" customFormat="1" ht="24.2" customHeight="1">
      <c r="B191" s="30"/>
      <c r="C191" s="172" t="s">
        <v>386</v>
      </c>
      <c r="D191" s="172" t="s">
        <v>350</v>
      </c>
      <c r="E191" s="173" t="s">
        <v>387</v>
      </c>
      <c r="F191" s="174" t="s">
        <v>388</v>
      </c>
      <c r="G191" s="175" t="s">
        <v>170</v>
      </c>
      <c r="H191" s="176">
        <v>3</v>
      </c>
      <c r="I191" s="177"/>
      <c r="J191" s="178">
        <f t="shared" si="15"/>
        <v>0</v>
      </c>
      <c r="K191" s="179"/>
      <c r="L191" s="30"/>
      <c r="M191" s="180" t="s">
        <v>1</v>
      </c>
      <c r="N191" s="131" t="s">
        <v>41</v>
      </c>
      <c r="P191" s="169">
        <f t="shared" si="16"/>
        <v>0</v>
      </c>
      <c r="Q191" s="169">
        <v>0</v>
      </c>
      <c r="R191" s="169">
        <f t="shared" si="17"/>
        <v>0</v>
      </c>
      <c r="S191" s="169">
        <v>0</v>
      </c>
      <c r="T191" s="170">
        <f t="shared" si="18"/>
        <v>0</v>
      </c>
      <c r="AR191" s="171" t="s">
        <v>83</v>
      </c>
      <c r="AT191" s="171" t="s">
        <v>350</v>
      </c>
      <c r="AU191" s="171" t="s">
        <v>113</v>
      </c>
      <c r="AY191" s="13" t="s">
        <v>166</v>
      </c>
      <c r="BE191" s="99">
        <f t="shared" si="19"/>
        <v>0</v>
      </c>
      <c r="BF191" s="99">
        <f t="shared" si="20"/>
        <v>0</v>
      </c>
      <c r="BG191" s="99">
        <f t="shared" si="21"/>
        <v>0</v>
      </c>
      <c r="BH191" s="99">
        <f t="shared" si="22"/>
        <v>0</v>
      </c>
      <c r="BI191" s="99">
        <f t="shared" si="23"/>
        <v>0</v>
      </c>
      <c r="BJ191" s="13" t="s">
        <v>113</v>
      </c>
      <c r="BK191" s="99">
        <f t="shared" si="24"/>
        <v>0</v>
      </c>
      <c r="BL191" s="13" t="s">
        <v>83</v>
      </c>
      <c r="BM191" s="171" t="s">
        <v>389</v>
      </c>
    </row>
    <row r="192" spans="2:65" s="1" customFormat="1" ht="37.9" customHeight="1">
      <c r="B192" s="30"/>
      <c r="C192" s="172" t="s">
        <v>390</v>
      </c>
      <c r="D192" s="172" t="s">
        <v>350</v>
      </c>
      <c r="E192" s="173" t="s">
        <v>391</v>
      </c>
      <c r="F192" s="174" t="s">
        <v>392</v>
      </c>
      <c r="G192" s="175" t="s">
        <v>170</v>
      </c>
      <c r="H192" s="176">
        <v>372</v>
      </c>
      <c r="I192" s="177"/>
      <c r="J192" s="178">
        <f t="shared" si="15"/>
        <v>0</v>
      </c>
      <c r="K192" s="179"/>
      <c r="L192" s="30"/>
      <c r="M192" s="180" t="s">
        <v>1</v>
      </c>
      <c r="N192" s="131" t="s">
        <v>41</v>
      </c>
      <c r="P192" s="169">
        <f t="shared" si="16"/>
        <v>0</v>
      </c>
      <c r="Q192" s="169">
        <v>0</v>
      </c>
      <c r="R192" s="169">
        <f t="shared" si="17"/>
        <v>0</v>
      </c>
      <c r="S192" s="169">
        <v>0</v>
      </c>
      <c r="T192" s="170">
        <f t="shared" si="18"/>
        <v>0</v>
      </c>
      <c r="AR192" s="171" t="s">
        <v>83</v>
      </c>
      <c r="AT192" s="171" t="s">
        <v>350</v>
      </c>
      <c r="AU192" s="171" t="s">
        <v>113</v>
      </c>
      <c r="AY192" s="13" t="s">
        <v>166</v>
      </c>
      <c r="BE192" s="99">
        <f t="shared" si="19"/>
        <v>0</v>
      </c>
      <c r="BF192" s="99">
        <f t="shared" si="20"/>
        <v>0</v>
      </c>
      <c r="BG192" s="99">
        <f t="shared" si="21"/>
        <v>0</v>
      </c>
      <c r="BH192" s="99">
        <f t="shared" si="22"/>
        <v>0</v>
      </c>
      <c r="BI192" s="99">
        <f t="shared" si="23"/>
        <v>0</v>
      </c>
      <c r="BJ192" s="13" t="s">
        <v>113</v>
      </c>
      <c r="BK192" s="99">
        <f t="shared" si="24"/>
        <v>0</v>
      </c>
      <c r="BL192" s="13" t="s">
        <v>83</v>
      </c>
      <c r="BM192" s="171" t="s">
        <v>393</v>
      </c>
    </row>
    <row r="193" spans="2:65" s="1" customFormat="1" ht="24.2" customHeight="1">
      <c r="B193" s="30"/>
      <c r="C193" s="172" t="s">
        <v>394</v>
      </c>
      <c r="D193" s="172" t="s">
        <v>350</v>
      </c>
      <c r="E193" s="173" t="s">
        <v>395</v>
      </c>
      <c r="F193" s="174" t="s">
        <v>396</v>
      </c>
      <c r="G193" s="175" t="s">
        <v>170</v>
      </c>
      <c r="H193" s="176">
        <v>146</v>
      </c>
      <c r="I193" s="177"/>
      <c r="J193" s="178">
        <f t="shared" si="15"/>
        <v>0</v>
      </c>
      <c r="K193" s="179"/>
      <c r="L193" s="30"/>
      <c r="M193" s="180" t="s">
        <v>1</v>
      </c>
      <c r="N193" s="131" t="s">
        <v>41</v>
      </c>
      <c r="P193" s="169">
        <f t="shared" si="16"/>
        <v>0</v>
      </c>
      <c r="Q193" s="169">
        <v>0</v>
      </c>
      <c r="R193" s="169">
        <f t="shared" si="17"/>
        <v>0</v>
      </c>
      <c r="S193" s="169">
        <v>0</v>
      </c>
      <c r="T193" s="170">
        <f t="shared" si="18"/>
        <v>0</v>
      </c>
      <c r="AR193" s="171" t="s">
        <v>83</v>
      </c>
      <c r="AT193" s="171" t="s">
        <v>350</v>
      </c>
      <c r="AU193" s="171" t="s">
        <v>113</v>
      </c>
      <c r="AY193" s="13" t="s">
        <v>166</v>
      </c>
      <c r="BE193" s="99">
        <f t="shared" si="19"/>
        <v>0</v>
      </c>
      <c r="BF193" s="99">
        <f t="shared" si="20"/>
        <v>0</v>
      </c>
      <c r="BG193" s="99">
        <f t="shared" si="21"/>
        <v>0</v>
      </c>
      <c r="BH193" s="99">
        <f t="shared" si="22"/>
        <v>0</v>
      </c>
      <c r="BI193" s="99">
        <f t="shared" si="23"/>
        <v>0</v>
      </c>
      <c r="BJ193" s="13" t="s">
        <v>113</v>
      </c>
      <c r="BK193" s="99">
        <f t="shared" si="24"/>
        <v>0</v>
      </c>
      <c r="BL193" s="13" t="s">
        <v>83</v>
      </c>
      <c r="BM193" s="171" t="s">
        <v>397</v>
      </c>
    </row>
    <row r="194" spans="2:65" s="1" customFormat="1" ht="37.9" customHeight="1">
      <c r="B194" s="30"/>
      <c r="C194" s="172" t="s">
        <v>398</v>
      </c>
      <c r="D194" s="172" t="s">
        <v>350</v>
      </c>
      <c r="E194" s="173" t="s">
        <v>399</v>
      </c>
      <c r="F194" s="174" t="s">
        <v>400</v>
      </c>
      <c r="G194" s="175" t="s">
        <v>170</v>
      </c>
      <c r="H194" s="176">
        <v>2</v>
      </c>
      <c r="I194" s="177"/>
      <c r="J194" s="178">
        <f t="shared" si="15"/>
        <v>0</v>
      </c>
      <c r="K194" s="179"/>
      <c r="L194" s="30"/>
      <c r="M194" s="180" t="s">
        <v>1</v>
      </c>
      <c r="N194" s="131" t="s">
        <v>41</v>
      </c>
      <c r="P194" s="169">
        <f t="shared" si="16"/>
        <v>0</v>
      </c>
      <c r="Q194" s="169">
        <v>0</v>
      </c>
      <c r="R194" s="169">
        <f t="shared" si="17"/>
        <v>0</v>
      </c>
      <c r="S194" s="169">
        <v>0</v>
      </c>
      <c r="T194" s="170">
        <f t="shared" si="18"/>
        <v>0</v>
      </c>
      <c r="AR194" s="171" t="s">
        <v>83</v>
      </c>
      <c r="AT194" s="171" t="s">
        <v>350</v>
      </c>
      <c r="AU194" s="171" t="s">
        <v>113</v>
      </c>
      <c r="AY194" s="13" t="s">
        <v>166</v>
      </c>
      <c r="BE194" s="99">
        <f t="shared" si="19"/>
        <v>0</v>
      </c>
      <c r="BF194" s="99">
        <f t="shared" si="20"/>
        <v>0</v>
      </c>
      <c r="BG194" s="99">
        <f t="shared" si="21"/>
        <v>0</v>
      </c>
      <c r="BH194" s="99">
        <f t="shared" si="22"/>
        <v>0</v>
      </c>
      <c r="BI194" s="99">
        <f t="shared" si="23"/>
        <v>0</v>
      </c>
      <c r="BJ194" s="13" t="s">
        <v>113</v>
      </c>
      <c r="BK194" s="99">
        <f t="shared" si="24"/>
        <v>0</v>
      </c>
      <c r="BL194" s="13" t="s">
        <v>83</v>
      </c>
      <c r="BM194" s="171" t="s">
        <v>401</v>
      </c>
    </row>
    <row r="195" spans="2:65" s="1" customFormat="1" ht="37.9" customHeight="1">
      <c r="B195" s="30"/>
      <c r="C195" s="172" t="s">
        <v>402</v>
      </c>
      <c r="D195" s="172" t="s">
        <v>350</v>
      </c>
      <c r="E195" s="173" t="s">
        <v>403</v>
      </c>
      <c r="F195" s="174" t="s">
        <v>404</v>
      </c>
      <c r="G195" s="175" t="s">
        <v>170</v>
      </c>
      <c r="H195" s="176">
        <v>30</v>
      </c>
      <c r="I195" s="177"/>
      <c r="J195" s="178">
        <f t="shared" si="15"/>
        <v>0</v>
      </c>
      <c r="K195" s="179"/>
      <c r="L195" s="30"/>
      <c r="M195" s="180" t="s">
        <v>1</v>
      </c>
      <c r="N195" s="131" t="s">
        <v>41</v>
      </c>
      <c r="P195" s="169">
        <f t="shared" si="16"/>
        <v>0</v>
      </c>
      <c r="Q195" s="169">
        <v>0</v>
      </c>
      <c r="R195" s="169">
        <f t="shared" si="17"/>
        <v>0</v>
      </c>
      <c r="S195" s="169">
        <v>0</v>
      </c>
      <c r="T195" s="170">
        <f t="shared" si="18"/>
        <v>0</v>
      </c>
      <c r="AR195" s="171" t="s">
        <v>83</v>
      </c>
      <c r="AT195" s="171" t="s">
        <v>350</v>
      </c>
      <c r="AU195" s="171" t="s">
        <v>113</v>
      </c>
      <c r="AY195" s="13" t="s">
        <v>166</v>
      </c>
      <c r="BE195" s="99">
        <f t="shared" si="19"/>
        <v>0</v>
      </c>
      <c r="BF195" s="99">
        <f t="shared" si="20"/>
        <v>0</v>
      </c>
      <c r="BG195" s="99">
        <f t="shared" si="21"/>
        <v>0</v>
      </c>
      <c r="BH195" s="99">
        <f t="shared" si="22"/>
        <v>0</v>
      </c>
      <c r="BI195" s="99">
        <f t="shared" si="23"/>
        <v>0</v>
      </c>
      <c r="BJ195" s="13" t="s">
        <v>113</v>
      </c>
      <c r="BK195" s="99">
        <f t="shared" si="24"/>
        <v>0</v>
      </c>
      <c r="BL195" s="13" t="s">
        <v>83</v>
      </c>
      <c r="BM195" s="171" t="s">
        <v>405</v>
      </c>
    </row>
    <row r="196" spans="2:65" s="1" customFormat="1" ht="37.9" customHeight="1">
      <c r="B196" s="30"/>
      <c r="C196" s="172" t="s">
        <v>406</v>
      </c>
      <c r="D196" s="172" t="s">
        <v>350</v>
      </c>
      <c r="E196" s="173" t="s">
        <v>407</v>
      </c>
      <c r="F196" s="174" t="s">
        <v>408</v>
      </c>
      <c r="G196" s="175" t="s">
        <v>170</v>
      </c>
      <c r="H196" s="176">
        <v>64</v>
      </c>
      <c r="I196" s="177"/>
      <c r="J196" s="178">
        <f t="shared" si="15"/>
        <v>0</v>
      </c>
      <c r="K196" s="179"/>
      <c r="L196" s="30"/>
      <c r="M196" s="180" t="s">
        <v>1</v>
      </c>
      <c r="N196" s="131" t="s">
        <v>41</v>
      </c>
      <c r="P196" s="169">
        <f t="shared" si="16"/>
        <v>0</v>
      </c>
      <c r="Q196" s="169">
        <v>0</v>
      </c>
      <c r="R196" s="169">
        <f t="shared" si="17"/>
        <v>0</v>
      </c>
      <c r="S196" s="169">
        <v>0</v>
      </c>
      <c r="T196" s="170">
        <f t="shared" si="18"/>
        <v>0</v>
      </c>
      <c r="AR196" s="171" t="s">
        <v>83</v>
      </c>
      <c r="AT196" s="171" t="s">
        <v>350</v>
      </c>
      <c r="AU196" s="171" t="s">
        <v>113</v>
      </c>
      <c r="AY196" s="13" t="s">
        <v>166</v>
      </c>
      <c r="BE196" s="99">
        <f t="shared" si="19"/>
        <v>0</v>
      </c>
      <c r="BF196" s="99">
        <f t="shared" si="20"/>
        <v>0</v>
      </c>
      <c r="BG196" s="99">
        <f t="shared" si="21"/>
        <v>0</v>
      </c>
      <c r="BH196" s="99">
        <f t="shared" si="22"/>
        <v>0</v>
      </c>
      <c r="BI196" s="99">
        <f t="shared" si="23"/>
        <v>0</v>
      </c>
      <c r="BJ196" s="13" t="s">
        <v>113</v>
      </c>
      <c r="BK196" s="99">
        <f t="shared" si="24"/>
        <v>0</v>
      </c>
      <c r="BL196" s="13" t="s">
        <v>83</v>
      </c>
      <c r="BM196" s="171" t="s">
        <v>409</v>
      </c>
    </row>
    <row r="197" spans="2:65" s="1" customFormat="1" ht="33" customHeight="1">
      <c r="B197" s="30"/>
      <c r="C197" s="172" t="s">
        <v>410</v>
      </c>
      <c r="D197" s="172" t="s">
        <v>350</v>
      </c>
      <c r="E197" s="173" t="s">
        <v>411</v>
      </c>
      <c r="F197" s="174" t="s">
        <v>412</v>
      </c>
      <c r="G197" s="175" t="s">
        <v>170</v>
      </c>
      <c r="H197" s="176">
        <v>4</v>
      </c>
      <c r="I197" s="177"/>
      <c r="J197" s="178">
        <f t="shared" si="15"/>
        <v>0</v>
      </c>
      <c r="K197" s="179"/>
      <c r="L197" s="30"/>
      <c r="M197" s="180" t="s">
        <v>1</v>
      </c>
      <c r="N197" s="131" t="s">
        <v>41</v>
      </c>
      <c r="P197" s="169">
        <f t="shared" si="16"/>
        <v>0</v>
      </c>
      <c r="Q197" s="169">
        <v>0</v>
      </c>
      <c r="R197" s="169">
        <f t="shared" si="17"/>
        <v>0</v>
      </c>
      <c r="S197" s="169">
        <v>0</v>
      </c>
      <c r="T197" s="170">
        <f t="shared" si="18"/>
        <v>0</v>
      </c>
      <c r="AR197" s="171" t="s">
        <v>83</v>
      </c>
      <c r="AT197" s="171" t="s">
        <v>350</v>
      </c>
      <c r="AU197" s="171" t="s">
        <v>113</v>
      </c>
      <c r="AY197" s="13" t="s">
        <v>166</v>
      </c>
      <c r="BE197" s="99">
        <f t="shared" si="19"/>
        <v>0</v>
      </c>
      <c r="BF197" s="99">
        <f t="shared" si="20"/>
        <v>0</v>
      </c>
      <c r="BG197" s="99">
        <f t="shared" si="21"/>
        <v>0</v>
      </c>
      <c r="BH197" s="99">
        <f t="shared" si="22"/>
        <v>0</v>
      </c>
      <c r="BI197" s="99">
        <f t="shared" si="23"/>
        <v>0</v>
      </c>
      <c r="BJ197" s="13" t="s">
        <v>113</v>
      </c>
      <c r="BK197" s="99">
        <f t="shared" si="24"/>
        <v>0</v>
      </c>
      <c r="BL197" s="13" t="s">
        <v>83</v>
      </c>
      <c r="BM197" s="171" t="s">
        <v>413</v>
      </c>
    </row>
    <row r="198" spans="2:65" s="1" customFormat="1" ht="33" customHeight="1">
      <c r="B198" s="30"/>
      <c r="C198" s="172" t="s">
        <v>414</v>
      </c>
      <c r="D198" s="172" t="s">
        <v>350</v>
      </c>
      <c r="E198" s="173" t="s">
        <v>415</v>
      </c>
      <c r="F198" s="174" t="s">
        <v>416</v>
      </c>
      <c r="G198" s="175" t="s">
        <v>170</v>
      </c>
      <c r="H198" s="176">
        <v>42</v>
      </c>
      <c r="I198" s="177"/>
      <c r="J198" s="178">
        <f t="shared" si="15"/>
        <v>0</v>
      </c>
      <c r="K198" s="179"/>
      <c r="L198" s="30"/>
      <c r="M198" s="180" t="s">
        <v>1</v>
      </c>
      <c r="N198" s="131" t="s">
        <v>41</v>
      </c>
      <c r="P198" s="169">
        <f t="shared" si="16"/>
        <v>0</v>
      </c>
      <c r="Q198" s="169">
        <v>0</v>
      </c>
      <c r="R198" s="169">
        <f t="shared" si="17"/>
        <v>0</v>
      </c>
      <c r="S198" s="169">
        <v>0</v>
      </c>
      <c r="T198" s="170">
        <f t="shared" si="18"/>
        <v>0</v>
      </c>
      <c r="AR198" s="171" t="s">
        <v>83</v>
      </c>
      <c r="AT198" s="171" t="s">
        <v>350</v>
      </c>
      <c r="AU198" s="171" t="s">
        <v>113</v>
      </c>
      <c r="AY198" s="13" t="s">
        <v>166</v>
      </c>
      <c r="BE198" s="99">
        <f t="shared" si="19"/>
        <v>0</v>
      </c>
      <c r="BF198" s="99">
        <f t="shared" si="20"/>
        <v>0</v>
      </c>
      <c r="BG198" s="99">
        <f t="shared" si="21"/>
        <v>0</v>
      </c>
      <c r="BH198" s="99">
        <f t="shared" si="22"/>
        <v>0</v>
      </c>
      <c r="BI198" s="99">
        <f t="shared" si="23"/>
        <v>0</v>
      </c>
      <c r="BJ198" s="13" t="s">
        <v>113</v>
      </c>
      <c r="BK198" s="99">
        <f t="shared" si="24"/>
        <v>0</v>
      </c>
      <c r="BL198" s="13" t="s">
        <v>83</v>
      </c>
      <c r="BM198" s="171" t="s">
        <v>417</v>
      </c>
    </row>
    <row r="199" spans="2:65" s="1" customFormat="1" ht="21.75" customHeight="1">
      <c r="B199" s="30"/>
      <c r="C199" s="172" t="s">
        <v>418</v>
      </c>
      <c r="D199" s="172" t="s">
        <v>350</v>
      </c>
      <c r="E199" s="173" t="s">
        <v>419</v>
      </c>
      <c r="F199" s="174" t="s">
        <v>420</v>
      </c>
      <c r="G199" s="175" t="s">
        <v>170</v>
      </c>
      <c r="H199" s="176">
        <v>20</v>
      </c>
      <c r="I199" s="177"/>
      <c r="J199" s="178">
        <f t="shared" si="15"/>
        <v>0</v>
      </c>
      <c r="K199" s="179"/>
      <c r="L199" s="30"/>
      <c r="M199" s="180" t="s">
        <v>1</v>
      </c>
      <c r="N199" s="131" t="s">
        <v>41</v>
      </c>
      <c r="P199" s="169">
        <f t="shared" si="16"/>
        <v>0</v>
      </c>
      <c r="Q199" s="169">
        <v>0</v>
      </c>
      <c r="R199" s="169">
        <f t="shared" si="17"/>
        <v>0</v>
      </c>
      <c r="S199" s="169">
        <v>0</v>
      </c>
      <c r="T199" s="170">
        <f t="shared" si="18"/>
        <v>0</v>
      </c>
      <c r="AR199" s="171" t="s">
        <v>83</v>
      </c>
      <c r="AT199" s="171" t="s">
        <v>350</v>
      </c>
      <c r="AU199" s="171" t="s">
        <v>113</v>
      </c>
      <c r="AY199" s="13" t="s">
        <v>166</v>
      </c>
      <c r="BE199" s="99">
        <f t="shared" si="19"/>
        <v>0</v>
      </c>
      <c r="BF199" s="99">
        <f t="shared" si="20"/>
        <v>0</v>
      </c>
      <c r="BG199" s="99">
        <f t="shared" si="21"/>
        <v>0</v>
      </c>
      <c r="BH199" s="99">
        <f t="shared" si="22"/>
        <v>0</v>
      </c>
      <c r="BI199" s="99">
        <f t="shared" si="23"/>
        <v>0</v>
      </c>
      <c r="BJ199" s="13" t="s">
        <v>113</v>
      </c>
      <c r="BK199" s="99">
        <f t="shared" si="24"/>
        <v>0</v>
      </c>
      <c r="BL199" s="13" t="s">
        <v>83</v>
      </c>
      <c r="BM199" s="171" t="s">
        <v>421</v>
      </c>
    </row>
    <row r="200" spans="2:65" s="1" customFormat="1" ht="33" customHeight="1">
      <c r="B200" s="30"/>
      <c r="C200" s="172" t="s">
        <v>422</v>
      </c>
      <c r="D200" s="172" t="s">
        <v>350</v>
      </c>
      <c r="E200" s="173" t="s">
        <v>423</v>
      </c>
      <c r="F200" s="174" t="s">
        <v>424</v>
      </c>
      <c r="G200" s="175" t="s">
        <v>264</v>
      </c>
      <c r="H200" s="176">
        <v>371</v>
      </c>
      <c r="I200" s="177"/>
      <c r="J200" s="178">
        <f t="shared" si="15"/>
        <v>0</v>
      </c>
      <c r="K200" s="179"/>
      <c r="L200" s="30"/>
      <c r="M200" s="180" t="s">
        <v>1</v>
      </c>
      <c r="N200" s="131" t="s">
        <v>41</v>
      </c>
      <c r="P200" s="169">
        <f t="shared" si="16"/>
        <v>0</v>
      </c>
      <c r="Q200" s="169">
        <v>0</v>
      </c>
      <c r="R200" s="169">
        <f t="shared" si="17"/>
        <v>0</v>
      </c>
      <c r="S200" s="169">
        <v>0</v>
      </c>
      <c r="T200" s="170">
        <f t="shared" si="18"/>
        <v>0</v>
      </c>
      <c r="AR200" s="171" t="s">
        <v>83</v>
      </c>
      <c r="AT200" s="171" t="s">
        <v>350</v>
      </c>
      <c r="AU200" s="171" t="s">
        <v>113</v>
      </c>
      <c r="AY200" s="13" t="s">
        <v>166</v>
      </c>
      <c r="BE200" s="99">
        <f t="shared" si="19"/>
        <v>0</v>
      </c>
      <c r="BF200" s="99">
        <f t="shared" si="20"/>
        <v>0</v>
      </c>
      <c r="BG200" s="99">
        <f t="shared" si="21"/>
        <v>0</v>
      </c>
      <c r="BH200" s="99">
        <f t="shared" si="22"/>
        <v>0</v>
      </c>
      <c r="BI200" s="99">
        <f t="shared" si="23"/>
        <v>0</v>
      </c>
      <c r="BJ200" s="13" t="s">
        <v>113</v>
      </c>
      <c r="BK200" s="99">
        <f t="shared" si="24"/>
        <v>0</v>
      </c>
      <c r="BL200" s="13" t="s">
        <v>83</v>
      </c>
      <c r="BM200" s="171" t="s">
        <v>425</v>
      </c>
    </row>
    <row r="201" spans="2:65" s="1" customFormat="1" ht="24.2" customHeight="1">
      <c r="B201" s="30"/>
      <c r="C201" s="172" t="s">
        <v>426</v>
      </c>
      <c r="D201" s="172" t="s">
        <v>350</v>
      </c>
      <c r="E201" s="173" t="s">
        <v>427</v>
      </c>
      <c r="F201" s="174" t="s">
        <v>428</v>
      </c>
      <c r="G201" s="175" t="s">
        <v>170</v>
      </c>
      <c r="H201" s="176">
        <v>3</v>
      </c>
      <c r="I201" s="177"/>
      <c r="J201" s="178">
        <f t="shared" si="15"/>
        <v>0</v>
      </c>
      <c r="K201" s="179"/>
      <c r="L201" s="30"/>
      <c r="M201" s="180" t="s">
        <v>1</v>
      </c>
      <c r="N201" s="131" t="s">
        <v>41</v>
      </c>
      <c r="P201" s="169">
        <f t="shared" si="16"/>
        <v>0</v>
      </c>
      <c r="Q201" s="169">
        <v>0</v>
      </c>
      <c r="R201" s="169">
        <f t="shared" si="17"/>
        <v>0</v>
      </c>
      <c r="S201" s="169">
        <v>0</v>
      </c>
      <c r="T201" s="170">
        <f t="shared" si="18"/>
        <v>0</v>
      </c>
      <c r="AR201" s="171" t="s">
        <v>83</v>
      </c>
      <c r="AT201" s="171" t="s">
        <v>350</v>
      </c>
      <c r="AU201" s="171" t="s">
        <v>113</v>
      </c>
      <c r="AY201" s="13" t="s">
        <v>166</v>
      </c>
      <c r="BE201" s="99">
        <f t="shared" si="19"/>
        <v>0</v>
      </c>
      <c r="BF201" s="99">
        <f t="shared" si="20"/>
        <v>0</v>
      </c>
      <c r="BG201" s="99">
        <f t="shared" si="21"/>
        <v>0</v>
      </c>
      <c r="BH201" s="99">
        <f t="shared" si="22"/>
        <v>0</v>
      </c>
      <c r="BI201" s="99">
        <f t="shared" si="23"/>
        <v>0</v>
      </c>
      <c r="BJ201" s="13" t="s">
        <v>113</v>
      </c>
      <c r="BK201" s="99">
        <f t="shared" si="24"/>
        <v>0</v>
      </c>
      <c r="BL201" s="13" t="s">
        <v>83</v>
      </c>
      <c r="BM201" s="171" t="s">
        <v>429</v>
      </c>
    </row>
    <row r="202" spans="2:65" s="1" customFormat="1" ht="24.2" customHeight="1">
      <c r="B202" s="30"/>
      <c r="C202" s="172" t="s">
        <v>430</v>
      </c>
      <c r="D202" s="172" t="s">
        <v>350</v>
      </c>
      <c r="E202" s="173" t="s">
        <v>431</v>
      </c>
      <c r="F202" s="174" t="s">
        <v>432</v>
      </c>
      <c r="G202" s="175" t="s">
        <v>170</v>
      </c>
      <c r="H202" s="176">
        <v>34</v>
      </c>
      <c r="I202" s="177"/>
      <c r="J202" s="178">
        <f t="shared" si="15"/>
        <v>0</v>
      </c>
      <c r="K202" s="179"/>
      <c r="L202" s="30"/>
      <c r="M202" s="180" t="s">
        <v>1</v>
      </c>
      <c r="N202" s="131" t="s">
        <v>41</v>
      </c>
      <c r="P202" s="169">
        <f t="shared" si="16"/>
        <v>0</v>
      </c>
      <c r="Q202" s="169">
        <v>0</v>
      </c>
      <c r="R202" s="169">
        <f t="shared" si="17"/>
        <v>0</v>
      </c>
      <c r="S202" s="169">
        <v>0</v>
      </c>
      <c r="T202" s="170">
        <f t="shared" si="18"/>
        <v>0</v>
      </c>
      <c r="AR202" s="171" t="s">
        <v>83</v>
      </c>
      <c r="AT202" s="171" t="s">
        <v>350</v>
      </c>
      <c r="AU202" s="171" t="s">
        <v>113</v>
      </c>
      <c r="AY202" s="13" t="s">
        <v>166</v>
      </c>
      <c r="BE202" s="99">
        <f t="shared" si="19"/>
        <v>0</v>
      </c>
      <c r="BF202" s="99">
        <f t="shared" si="20"/>
        <v>0</v>
      </c>
      <c r="BG202" s="99">
        <f t="shared" si="21"/>
        <v>0</v>
      </c>
      <c r="BH202" s="99">
        <f t="shared" si="22"/>
        <v>0</v>
      </c>
      <c r="BI202" s="99">
        <f t="shared" si="23"/>
        <v>0</v>
      </c>
      <c r="BJ202" s="13" t="s">
        <v>113</v>
      </c>
      <c r="BK202" s="99">
        <f t="shared" si="24"/>
        <v>0</v>
      </c>
      <c r="BL202" s="13" t="s">
        <v>83</v>
      </c>
      <c r="BM202" s="171" t="s">
        <v>433</v>
      </c>
    </row>
    <row r="203" spans="2:65" s="1" customFormat="1" ht="16.5" customHeight="1">
      <c r="B203" s="30"/>
      <c r="C203" s="172" t="s">
        <v>434</v>
      </c>
      <c r="D203" s="172" t="s">
        <v>350</v>
      </c>
      <c r="E203" s="173" t="s">
        <v>435</v>
      </c>
      <c r="F203" s="174" t="s">
        <v>436</v>
      </c>
      <c r="G203" s="175" t="s">
        <v>170</v>
      </c>
      <c r="H203" s="176">
        <v>27</v>
      </c>
      <c r="I203" s="177"/>
      <c r="J203" s="178">
        <f t="shared" si="15"/>
        <v>0</v>
      </c>
      <c r="K203" s="179"/>
      <c r="L203" s="30"/>
      <c r="M203" s="180" t="s">
        <v>1</v>
      </c>
      <c r="N203" s="131" t="s">
        <v>41</v>
      </c>
      <c r="P203" s="169">
        <f t="shared" si="16"/>
        <v>0</v>
      </c>
      <c r="Q203" s="169">
        <v>0</v>
      </c>
      <c r="R203" s="169">
        <f t="shared" si="17"/>
        <v>0</v>
      </c>
      <c r="S203" s="169">
        <v>0</v>
      </c>
      <c r="T203" s="170">
        <f t="shared" si="18"/>
        <v>0</v>
      </c>
      <c r="AR203" s="171" t="s">
        <v>83</v>
      </c>
      <c r="AT203" s="171" t="s">
        <v>350</v>
      </c>
      <c r="AU203" s="171" t="s">
        <v>113</v>
      </c>
      <c r="AY203" s="13" t="s">
        <v>166</v>
      </c>
      <c r="BE203" s="99">
        <f t="shared" si="19"/>
        <v>0</v>
      </c>
      <c r="BF203" s="99">
        <f t="shared" si="20"/>
        <v>0</v>
      </c>
      <c r="BG203" s="99">
        <f t="shared" si="21"/>
        <v>0</v>
      </c>
      <c r="BH203" s="99">
        <f t="shared" si="22"/>
        <v>0</v>
      </c>
      <c r="BI203" s="99">
        <f t="shared" si="23"/>
        <v>0</v>
      </c>
      <c r="BJ203" s="13" t="s">
        <v>113</v>
      </c>
      <c r="BK203" s="99">
        <f t="shared" si="24"/>
        <v>0</v>
      </c>
      <c r="BL203" s="13" t="s">
        <v>83</v>
      </c>
      <c r="BM203" s="171" t="s">
        <v>437</v>
      </c>
    </row>
    <row r="204" spans="2:65" s="1" customFormat="1" ht="24.2" customHeight="1">
      <c r="B204" s="30"/>
      <c r="C204" s="172" t="s">
        <v>438</v>
      </c>
      <c r="D204" s="172" t="s">
        <v>350</v>
      </c>
      <c r="E204" s="173" t="s">
        <v>439</v>
      </c>
      <c r="F204" s="174" t="s">
        <v>440</v>
      </c>
      <c r="G204" s="175" t="s">
        <v>170</v>
      </c>
      <c r="H204" s="176">
        <v>3</v>
      </c>
      <c r="I204" s="177"/>
      <c r="J204" s="178">
        <f t="shared" si="15"/>
        <v>0</v>
      </c>
      <c r="K204" s="179"/>
      <c r="L204" s="30"/>
      <c r="M204" s="180" t="s">
        <v>1</v>
      </c>
      <c r="N204" s="131" t="s">
        <v>41</v>
      </c>
      <c r="P204" s="169">
        <f t="shared" si="16"/>
        <v>0</v>
      </c>
      <c r="Q204" s="169">
        <v>0</v>
      </c>
      <c r="R204" s="169">
        <f t="shared" si="17"/>
        <v>0</v>
      </c>
      <c r="S204" s="169">
        <v>0</v>
      </c>
      <c r="T204" s="170">
        <f t="shared" si="18"/>
        <v>0</v>
      </c>
      <c r="AR204" s="171" t="s">
        <v>83</v>
      </c>
      <c r="AT204" s="171" t="s">
        <v>350</v>
      </c>
      <c r="AU204" s="171" t="s">
        <v>113</v>
      </c>
      <c r="AY204" s="13" t="s">
        <v>166</v>
      </c>
      <c r="BE204" s="99">
        <f t="shared" si="19"/>
        <v>0</v>
      </c>
      <c r="BF204" s="99">
        <f t="shared" si="20"/>
        <v>0</v>
      </c>
      <c r="BG204" s="99">
        <f t="shared" si="21"/>
        <v>0</v>
      </c>
      <c r="BH204" s="99">
        <f t="shared" si="22"/>
        <v>0</v>
      </c>
      <c r="BI204" s="99">
        <f t="shared" si="23"/>
        <v>0</v>
      </c>
      <c r="BJ204" s="13" t="s">
        <v>113</v>
      </c>
      <c r="BK204" s="99">
        <f t="shared" si="24"/>
        <v>0</v>
      </c>
      <c r="BL204" s="13" t="s">
        <v>83</v>
      </c>
      <c r="BM204" s="171" t="s">
        <v>441</v>
      </c>
    </row>
    <row r="205" spans="2:65" s="1" customFormat="1" ht="24.2" customHeight="1">
      <c r="B205" s="30"/>
      <c r="C205" s="172" t="s">
        <v>442</v>
      </c>
      <c r="D205" s="172" t="s">
        <v>350</v>
      </c>
      <c r="E205" s="173" t="s">
        <v>443</v>
      </c>
      <c r="F205" s="174" t="s">
        <v>444</v>
      </c>
      <c r="G205" s="175" t="s">
        <v>170</v>
      </c>
      <c r="H205" s="176">
        <v>5</v>
      </c>
      <c r="I205" s="177"/>
      <c r="J205" s="178">
        <f t="shared" si="15"/>
        <v>0</v>
      </c>
      <c r="K205" s="179"/>
      <c r="L205" s="30"/>
      <c r="M205" s="180" t="s">
        <v>1</v>
      </c>
      <c r="N205" s="131" t="s">
        <v>41</v>
      </c>
      <c r="P205" s="169">
        <f t="shared" si="16"/>
        <v>0</v>
      </c>
      <c r="Q205" s="169">
        <v>0</v>
      </c>
      <c r="R205" s="169">
        <f t="shared" si="17"/>
        <v>0</v>
      </c>
      <c r="S205" s="169">
        <v>0</v>
      </c>
      <c r="T205" s="170">
        <f t="shared" si="18"/>
        <v>0</v>
      </c>
      <c r="AR205" s="171" t="s">
        <v>83</v>
      </c>
      <c r="AT205" s="171" t="s">
        <v>350</v>
      </c>
      <c r="AU205" s="171" t="s">
        <v>113</v>
      </c>
      <c r="AY205" s="13" t="s">
        <v>166</v>
      </c>
      <c r="BE205" s="99">
        <f t="shared" si="19"/>
        <v>0</v>
      </c>
      <c r="BF205" s="99">
        <f t="shared" si="20"/>
        <v>0</v>
      </c>
      <c r="BG205" s="99">
        <f t="shared" si="21"/>
        <v>0</v>
      </c>
      <c r="BH205" s="99">
        <f t="shared" si="22"/>
        <v>0</v>
      </c>
      <c r="BI205" s="99">
        <f t="shared" si="23"/>
        <v>0</v>
      </c>
      <c r="BJ205" s="13" t="s">
        <v>113</v>
      </c>
      <c r="BK205" s="99">
        <f t="shared" si="24"/>
        <v>0</v>
      </c>
      <c r="BL205" s="13" t="s">
        <v>83</v>
      </c>
      <c r="BM205" s="171" t="s">
        <v>445</v>
      </c>
    </row>
    <row r="206" spans="2:65" s="1" customFormat="1" ht="24.2" customHeight="1">
      <c r="B206" s="30"/>
      <c r="C206" s="172" t="s">
        <v>446</v>
      </c>
      <c r="D206" s="172" t="s">
        <v>350</v>
      </c>
      <c r="E206" s="173" t="s">
        <v>447</v>
      </c>
      <c r="F206" s="174" t="s">
        <v>448</v>
      </c>
      <c r="G206" s="175" t="s">
        <v>170</v>
      </c>
      <c r="H206" s="176">
        <v>3</v>
      </c>
      <c r="I206" s="177"/>
      <c r="J206" s="178">
        <f t="shared" si="15"/>
        <v>0</v>
      </c>
      <c r="K206" s="179"/>
      <c r="L206" s="30"/>
      <c r="M206" s="180" t="s">
        <v>1</v>
      </c>
      <c r="N206" s="131" t="s">
        <v>41</v>
      </c>
      <c r="P206" s="169">
        <f t="shared" si="16"/>
        <v>0</v>
      </c>
      <c r="Q206" s="169">
        <v>0</v>
      </c>
      <c r="R206" s="169">
        <f t="shared" si="17"/>
        <v>0</v>
      </c>
      <c r="S206" s="169">
        <v>0</v>
      </c>
      <c r="T206" s="170">
        <f t="shared" si="18"/>
        <v>0</v>
      </c>
      <c r="AR206" s="171" t="s">
        <v>83</v>
      </c>
      <c r="AT206" s="171" t="s">
        <v>350</v>
      </c>
      <c r="AU206" s="171" t="s">
        <v>113</v>
      </c>
      <c r="AY206" s="13" t="s">
        <v>166</v>
      </c>
      <c r="BE206" s="99">
        <f t="shared" si="19"/>
        <v>0</v>
      </c>
      <c r="BF206" s="99">
        <f t="shared" si="20"/>
        <v>0</v>
      </c>
      <c r="BG206" s="99">
        <f t="shared" si="21"/>
        <v>0</v>
      </c>
      <c r="BH206" s="99">
        <f t="shared" si="22"/>
        <v>0</v>
      </c>
      <c r="BI206" s="99">
        <f t="shared" si="23"/>
        <v>0</v>
      </c>
      <c r="BJ206" s="13" t="s">
        <v>113</v>
      </c>
      <c r="BK206" s="99">
        <f t="shared" si="24"/>
        <v>0</v>
      </c>
      <c r="BL206" s="13" t="s">
        <v>83</v>
      </c>
      <c r="BM206" s="171" t="s">
        <v>449</v>
      </c>
    </row>
    <row r="207" spans="2:65" s="1" customFormat="1" ht="24.2" customHeight="1">
      <c r="B207" s="30"/>
      <c r="C207" s="172" t="s">
        <v>450</v>
      </c>
      <c r="D207" s="172" t="s">
        <v>350</v>
      </c>
      <c r="E207" s="173" t="s">
        <v>451</v>
      </c>
      <c r="F207" s="174" t="s">
        <v>452</v>
      </c>
      <c r="G207" s="175" t="s">
        <v>170</v>
      </c>
      <c r="H207" s="176">
        <v>4</v>
      </c>
      <c r="I207" s="177"/>
      <c r="J207" s="178">
        <f t="shared" si="15"/>
        <v>0</v>
      </c>
      <c r="K207" s="179"/>
      <c r="L207" s="30"/>
      <c r="M207" s="180" t="s">
        <v>1</v>
      </c>
      <c r="N207" s="131" t="s">
        <v>41</v>
      </c>
      <c r="P207" s="169">
        <f t="shared" si="16"/>
        <v>0</v>
      </c>
      <c r="Q207" s="169">
        <v>0</v>
      </c>
      <c r="R207" s="169">
        <f t="shared" si="17"/>
        <v>0</v>
      </c>
      <c r="S207" s="169">
        <v>0</v>
      </c>
      <c r="T207" s="170">
        <f t="shared" si="18"/>
        <v>0</v>
      </c>
      <c r="AR207" s="171" t="s">
        <v>83</v>
      </c>
      <c r="AT207" s="171" t="s">
        <v>350</v>
      </c>
      <c r="AU207" s="171" t="s">
        <v>113</v>
      </c>
      <c r="AY207" s="13" t="s">
        <v>166</v>
      </c>
      <c r="BE207" s="99">
        <f t="shared" si="19"/>
        <v>0</v>
      </c>
      <c r="BF207" s="99">
        <f t="shared" si="20"/>
        <v>0</v>
      </c>
      <c r="BG207" s="99">
        <f t="shared" si="21"/>
        <v>0</v>
      </c>
      <c r="BH207" s="99">
        <f t="shared" si="22"/>
        <v>0</v>
      </c>
      <c r="BI207" s="99">
        <f t="shared" si="23"/>
        <v>0</v>
      </c>
      <c r="BJ207" s="13" t="s">
        <v>113</v>
      </c>
      <c r="BK207" s="99">
        <f t="shared" si="24"/>
        <v>0</v>
      </c>
      <c r="BL207" s="13" t="s">
        <v>83</v>
      </c>
      <c r="BM207" s="171" t="s">
        <v>453</v>
      </c>
    </row>
    <row r="208" spans="2:65" s="1" customFormat="1" ht="24.2" customHeight="1">
      <c r="B208" s="30"/>
      <c r="C208" s="172" t="s">
        <v>454</v>
      </c>
      <c r="D208" s="172" t="s">
        <v>350</v>
      </c>
      <c r="E208" s="173" t="s">
        <v>455</v>
      </c>
      <c r="F208" s="174" t="s">
        <v>456</v>
      </c>
      <c r="G208" s="175" t="s">
        <v>170</v>
      </c>
      <c r="H208" s="176">
        <v>3</v>
      </c>
      <c r="I208" s="177"/>
      <c r="J208" s="178">
        <f t="shared" si="15"/>
        <v>0</v>
      </c>
      <c r="K208" s="179"/>
      <c r="L208" s="30"/>
      <c r="M208" s="180" t="s">
        <v>1</v>
      </c>
      <c r="N208" s="131" t="s">
        <v>41</v>
      </c>
      <c r="P208" s="169">
        <f t="shared" si="16"/>
        <v>0</v>
      </c>
      <c r="Q208" s="169">
        <v>0</v>
      </c>
      <c r="R208" s="169">
        <f t="shared" si="17"/>
        <v>0</v>
      </c>
      <c r="S208" s="169">
        <v>0</v>
      </c>
      <c r="T208" s="170">
        <f t="shared" si="18"/>
        <v>0</v>
      </c>
      <c r="AR208" s="171" t="s">
        <v>83</v>
      </c>
      <c r="AT208" s="171" t="s">
        <v>350</v>
      </c>
      <c r="AU208" s="171" t="s">
        <v>113</v>
      </c>
      <c r="AY208" s="13" t="s">
        <v>166</v>
      </c>
      <c r="BE208" s="99">
        <f t="shared" si="19"/>
        <v>0</v>
      </c>
      <c r="BF208" s="99">
        <f t="shared" si="20"/>
        <v>0</v>
      </c>
      <c r="BG208" s="99">
        <f t="shared" si="21"/>
        <v>0</v>
      </c>
      <c r="BH208" s="99">
        <f t="shared" si="22"/>
        <v>0</v>
      </c>
      <c r="BI208" s="99">
        <f t="shared" si="23"/>
        <v>0</v>
      </c>
      <c r="BJ208" s="13" t="s">
        <v>113</v>
      </c>
      <c r="BK208" s="99">
        <f t="shared" si="24"/>
        <v>0</v>
      </c>
      <c r="BL208" s="13" t="s">
        <v>83</v>
      </c>
      <c r="BM208" s="171" t="s">
        <v>457</v>
      </c>
    </row>
    <row r="209" spans="2:65" s="1" customFormat="1" ht="24.2" customHeight="1">
      <c r="B209" s="30"/>
      <c r="C209" s="172" t="s">
        <v>458</v>
      </c>
      <c r="D209" s="172" t="s">
        <v>350</v>
      </c>
      <c r="E209" s="173" t="s">
        <v>459</v>
      </c>
      <c r="F209" s="174" t="s">
        <v>460</v>
      </c>
      <c r="G209" s="175" t="s">
        <v>170</v>
      </c>
      <c r="H209" s="176">
        <v>5</v>
      </c>
      <c r="I209" s="177"/>
      <c r="J209" s="178">
        <f t="shared" si="15"/>
        <v>0</v>
      </c>
      <c r="K209" s="179"/>
      <c r="L209" s="30"/>
      <c r="M209" s="180" t="s">
        <v>1</v>
      </c>
      <c r="N209" s="131" t="s">
        <v>41</v>
      </c>
      <c r="P209" s="169">
        <f t="shared" si="16"/>
        <v>0</v>
      </c>
      <c r="Q209" s="169">
        <v>0</v>
      </c>
      <c r="R209" s="169">
        <f t="shared" si="17"/>
        <v>0</v>
      </c>
      <c r="S209" s="169">
        <v>0</v>
      </c>
      <c r="T209" s="170">
        <f t="shared" si="18"/>
        <v>0</v>
      </c>
      <c r="AR209" s="171" t="s">
        <v>83</v>
      </c>
      <c r="AT209" s="171" t="s">
        <v>350</v>
      </c>
      <c r="AU209" s="171" t="s">
        <v>113</v>
      </c>
      <c r="AY209" s="13" t="s">
        <v>166</v>
      </c>
      <c r="BE209" s="99">
        <f t="shared" si="19"/>
        <v>0</v>
      </c>
      <c r="BF209" s="99">
        <f t="shared" si="20"/>
        <v>0</v>
      </c>
      <c r="BG209" s="99">
        <f t="shared" si="21"/>
        <v>0</v>
      </c>
      <c r="BH209" s="99">
        <f t="shared" si="22"/>
        <v>0</v>
      </c>
      <c r="BI209" s="99">
        <f t="shared" si="23"/>
        <v>0</v>
      </c>
      <c r="BJ209" s="13" t="s">
        <v>113</v>
      </c>
      <c r="BK209" s="99">
        <f t="shared" si="24"/>
        <v>0</v>
      </c>
      <c r="BL209" s="13" t="s">
        <v>83</v>
      </c>
      <c r="BM209" s="171" t="s">
        <v>461</v>
      </c>
    </row>
    <row r="210" spans="2:65" s="1" customFormat="1" ht="24.2" customHeight="1">
      <c r="B210" s="30"/>
      <c r="C210" s="172" t="s">
        <v>462</v>
      </c>
      <c r="D210" s="172" t="s">
        <v>350</v>
      </c>
      <c r="E210" s="173" t="s">
        <v>463</v>
      </c>
      <c r="F210" s="174" t="s">
        <v>464</v>
      </c>
      <c r="G210" s="175" t="s">
        <v>170</v>
      </c>
      <c r="H210" s="176">
        <v>3</v>
      </c>
      <c r="I210" s="177"/>
      <c r="J210" s="178">
        <f t="shared" si="15"/>
        <v>0</v>
      </c>
      <c r="K210" s="179"/>
      <c r="L210" s="30"/>
      <c r="M210" s="180" t="s">
        <v>1</v>
      </c>
      <c r="N210" s="131" t="s">
        <v>41</v>
      </c>
      <c r="P210" s="169">
        <f t="shared" si="16"/>
        <v>0</v>
      </c>
      <c r="Q210" s="169">
        <v>0</v>
      </c>
      <c r="R210" s="169">
        <f t="shared" si="17"/>
        <v>0</v>
      </c>
      <c r="S210" s="169">
        <v>0</v>
      </c>
      <c r="T210" s="170">
        <f t="shared" si="18"/>
        <v>0</v>
      </c>
      <c r="AR210" s="171" t="s">
        <v>83</v>
      </c>
      <c r="AT210" s="171" t="s">
        <v>350</v>
      </c>
      <c r="AU210" s="171" t="s">
        <v>113</v>
      </c>
      <c r="AY210" s="13" t="s">
        <v>166</v>
      </c>
      <c r="BE210" s="99">
        <f t="shared" si="19"/>
        <v>0</v>
      </c>
      <c r="BF210" s="99">
        <f t="shared" si="20"/>
        <v>0</v>
      </c>
      <c r="BG210" s="99">
        <f t="shared" si="21"/>
        <v>0</v>
      </c>
      <c r="BH210" s="99">
        <f t="shared" si="22"/>
        <v>0</v>
      </c>
      <c r="BI210" s="99">
        <f t="shared" si="23"/>
        <v>0</v>
      </c>
      <c r="BJ210" s="13" t="s">
        <v>113</v>
      </c>
      <c r="BK210" s="99">
        <f t="shared" si="24"/>
        <v>0</v>
      </c>
      <c r="BL210" s="13" t="s">
        <v>83</v>
      </c>
      <c r="BM210" s="171" t="s">
        <v>465</v>
      </c>
    </row>
    <row r="211" spans="2:65" s="1" customFormat="1" ht="24.2" customHeight="1">
      <c r="B211" s="30"/>
      <c r="C211" s="172" t="s">
        <v>466</v>
      </c>
      <c r="D211" s="172" t="s">
        <v>350</v>
      </c>
      <c r="E211" s="173" t="s">
        <v>467</v>
      </c>
      <c r="F211" s="174" t="s">
        <v>468</v>
      </c>
      <c r="G211" s="175" t="s">
        <v>170</v>
      </c>
      <c r="H211" s="176">
        <v>4</v>
      </c>
      <c r="I211" s="177"/>
      <c r="J211" s="178">
        <f t="shared" si="15"/>
        <v>0</v>
      </c>
      <c r="K211" s="179"/>
      <c r="L211" s="30"/>
      <c r="M211" s="180" t="s">
        <v>1</v>
      </c>
      <c r="N211" s="131" t="s">
        <v>41</v>
      </c>
      <c r="P211" s="169">
        <f t="shared" si="16"/>
        <v>0</v>
      </c>
      <c r="Q211" s="169">
        <v>0</v>
      </c>
      <c r="R211" s="169">
        <f t="shared" si="17"/>
        <v>0</v>
      </c>
      <c r="S211" s="169">
        <v>0</v>
      </c>
      <c r="T211" s="170">
        <f t="shared" si="18"/>
        <v>0</v>
      </c>
      <c r="AR211" s="171" t="s">
        <v>83</v>
      </c>
      <c r="AT211" s="171" t="s">
        <v>350</v>
      </c>
      <c r="AU211" s="171" t="s">
        <v>113</v>
      </c>
      <c r="AY211" s="13" t="s">
        <v>166</v>
      </c>
      <c r="BE211" s="99">
        <f t="shared" si="19"/>
        <v>0</v>
      </c>
      <c r="BF211" s="99">
        <f t="shared" si="20"/>
        <v>0</v>
      </c>
      <c r="BG211" s="99">
        <f t="shared" si="21"/>
        <v>0</v>
      </c>
      <c r="BH211" s="99">
        <f t="shared" si="22"/>
        <v>0</v>
      </c>
      <c r="BI211" s="99">
        <f t="shared" si="23"/>
        <v>0</v>
      </c>
      <c r="BJ211" s="13" t="s">
        <v>113</v>
      </c>
      <c r="BK211" s="99">
        <f t="shared" si="24"/>
        <v>0</v>
      </c>
      <c r="BL211" s="13" t="s">
        <v>83</v>
      </c>
      <c r="BM211" s="171" t="s">
        <v>469</v>
      </c>
    </row>
    <row r="212" spans="2:65" s="1" customFormat="1" ht="33" customHeight="1">
      <c r="B212" s="30"/>
      <c r="C212" s="172" t="s">
        <v>470</v>
      </c>
      <c r="D212" s="172" t="s">
        <v>350</v>
      </c>
      <c r="E212" s="173" t="s">
        <v>471</v>
      </c>
      <c r="F212" s="174" t="s">
        <v>472</v>
      </c>
      <c r="G212" s="175" t="s">
        <v>170</v>
      </c>
      <c r="H212" s="176">
        <v>13</v>
      </c>
      <c r="I212" s="177"/>
      <c r="J212" s="178">
        <f t="shared" si="15"/>
        <v>0</v>
      </c>
      <c r="K212" s="179"/>
      <c r="L212" s="30"/>
      <c r="M212" s="180" t="s">
        <v>1</v>
      </c>
      <c r="N212" s="131" t="s">
        <v>41</v>
      </c>
      <c r="P212" s="169">
        <f t="shared" si="16"/>
        <v>0</v>
      </c>
      <c r="Q212" s="169">
        <v>0</v>
      </c>
      <c r="R212" s="169">
        <f t="shared" si="17"/>
        <v>0</v>
      </c>
      <c r="S212" s="169">
        <v>0</v>
      </c>
      <c r="T212" s="170">
        <f t="shared" si="18"/>
        <v>0</v>
      </c>
      <c r="AR212" s="171" t="s">
        <v>83</v>
      </c>
      <c r="AT212" s="171" t="s">
        <v>350</v>
      </c>
      <c r="AU212" s="171" t="s">
        <v>113</v>
      </c>
      <c r="AY212" s="13" t="s">
        <v>166</v>
      </c>
      <c r="BE212" s="99">
        <f t="shared" si="19"/>
        <v>0</v>
      </c>
      <c r="BF212" s="99">
        <f t="shared" si="20"/>
        <v>0</v>
      </c>
      <c r="BG212" s="99">
        <f t="shared" si="21"/>
        <v>0</v>
      </c>
      <c r="BH212" s="99">
        <f t="shared" si="22"/>
        <v>0</v>
      </c>
      <c r="BI212" s="99">
        <f t="shared" si="23"/>
        <v>0</v>
      </c>
      <c r="BJ212" s="13" t="s">
        <v>113</v>
      </c>
      <c r="BK212" s="99">
        <f t="shared" si="24"/>
        <v>0</v>
      </c>
      <c r="BL212" s="13" t="s">
        <v>83</v>
      </c>
      <c r="BM212" s="171" t="s">
        <v>473</v>
      </c>
    </row>
    <row r="213" spans="2:65" s="1" customFormat="1" ht="33" customHeight="1">
      <c r="B213" s="30"/>
      <c r="C213" s="172" t="s">
        <v>474</v>
      </c>
      <c r="D213" s="172" t="s">
        <v>350</v>
      </c>
      <c r="E213" s="173" t="s">
        <v>475</v>
      </c>
      <c r="F213" s="174" t="s">
        <v>476</v>
      </c>
      <c r="G213" s="175" t="s">
        <v>170</v>
      </c>
      <c r="H213" s="176">
        <v>8</v>
      </c>
      <c r="I213" s="177"/>
      <c r="J213" s="178">
        <f t="shared" si="15"/>
        <v>0</v>
      </c>
      <c r="K213" s="179"/>
      <c r="L213" s="30"/>
      <c r="M213" s="180" t="s">
        <v>1</v>
      </c>
      <c r="N213" s="131" t="s">
        <v>41</v>
      </c>
      <c r="P213" s="169">
        <f t="shared" si="16"/>
        <v>0</v>
      </c>
      <c r="Q213" s="169">
        <v>0</v>
      </c>
      <c r="R213" s="169">
        <f t="shared" si="17"/>
        <v>0</v>
      </c>
      <c r="S213" s="169">
        <v>0</v>
      </c>
      <c r="T213" s="170">
        <f t="shared" si="18"/>
        <v>0</v>
      </c>
      <c r="AR213" s="171" t="s">
        <v>83</v>
      </c>
      <c r="AT213" s="171" t="s">
        <v>350</v>
      </c>
      <c r="AU213" s="171" t="s">
        <v>113</v>
      </c>
      <c r="AY213" s="13" t="s">
        <v>166</v>
      </c>
      <c r="BE213" s="99">
        <f t="shared" si="19"/>
        <v>0</v>
      </c>
      <c r="BF213" s="99">
        <f t="shared" si="20"/>
        <v>0</v>
      </c>
      <c r="BG213" s="99">
        <f t="shared" si="21"/>
        <v>0</v>
      </c>
      <c r="BH213" s="99">
        <f t="shared" si="22"/>
        <v>0</v>
      </c>
      <c r="BI213" s="99">
        <f t="shared" si="23"/>
        <v>0</v>
      </c>
      <c r="BJ213" s="13" t="s">
        <v>113</v>
      </c>
      <c r="BK213" s="99">
        <f t="shared" si="24"/>
        <v>0</v>
      </c>
      <c r="BL213" s="13" t="s">
        <v>83</v>
      </c>
      <c r="BM213" s="171" t="s">
        <v>477</v>
      </c>
    </row>
    <row r="214" spans="2:65" s="1" customFormat="1" ht="16.5" customHeight="1">
      <c r="B214" s="30"/>
      <c r="C214" s="172" t="s">
        <v>478</v>
      </c>
      <c r="D214" s="172" t="s">
        <v>350</v>
      </c>
      <c r="E214" s="173" t="s">
        <v>479</v>
      </c>
      <c r="F214" s="174" t="s">
        <v>480</v>
      </c>
      <c r="G214" s="175" t="s">
        <v>170</v>
      </c>
      <c r="H214" s="176">
        <v>5</v>
      </c>
      <c r="I214" s="177"/>
      <c r="J214" s="178">
        <f t="shared" ref="J214:J232" si="25">ROUND(I214*H214,2)</f>
        <v>0</v>
      </c>
      <c r="K214" s="179"/>
      <c r="L214" s="30"/>
      <c r="M214" s="180" t="s">
        <v>1</v>
      </c>
      <c r="N214" s="131" t="s">
        <v>41</v>
      </c>
      <c r="P214" s="169">
        <f t="shared" ref="P214:P232" si="26">O214*H214</f>
        <v>0</v>
      </c>
      <c r="Q214" s="169">
        <v>0</v>
      </c>
      <c r="R214" s="169">
        <f t="shared" ref="R214:R232" si="27">Q214*H214</f>
        <v>0</v>
      </c>
      <c r="S214" s="169">
        <v>0</v>
      </c>
      <c r="T214" s="170">
        <f t="shared" ref="T214:T232" si="28">S214*H214</f>
        <v>0</v>
      </c>
      <c r="AR214" s="171" t="s">
        <v>83</v>
      </c>
      <c r="AT214" s="171" t="s">
        <v>350</v>
      </c>
      <c r="AU214" s="171" t="s">
        <v>113</v>
      </c>
      <c r="AY214" s="13" t="s">
        <v>166</v>
      </c>
      <c r="BE214" s="99">
        <f t="shared" ref="BE214:BE232" si="29">IF(N214="základná",J214,0)</f>
        <v>0</v>
      </c>
      <c r="BF214" s="99">
        <f t="shared" ref="BF214:BF232" si="30">IF(N214="znížená",J214,0)</f>
        <v>0</v>
      </c>
      <c r="BG214" s="99">
        <f t="shared" ref="BG214:BG232" si="31">IF(N214="zákl. prenesená",J214,0)</f>
        <v>0</v>
      </c>
      <c r="BH214" s="99">
        <f t="shared" ref="BH214:BH232" si="32">IF(N214="zníž. prenesená",J214,0)</f>
        <v>0</v>
      </c>
      <c r="BI214" s="99">
        <f t="shared" ref="BI214:BI232" si="33">IF(N214="nulová",J214,0)</f>
        <v>0</v>
      </c>
      <c r="BJ214" s="13" t="s">
        <v>113</v>
      </c>
      <c r="BK214" s="99">
        <f t="shared" ref="BK214:BK232" si="34">ROUND(I214*H214,2)</f>
        <v>0</v>
      </c>
      <c r="BL214" s="13" t="s">
        <v>83</v>
      </c>
      <c r="BM214" s="171" t="s">
        <v>481</v>
      </c>
    </row>
    <row r="215" spans="2:65" s="1" customFormat="1" ht="16.5" customHeight="1">
      <c r="B215" s="30"/>
      <c r="C215" s="172" t="s">
        <v>482</v>
      </c>
      <c r="D215" s="172" t="s">
        <v>350</v>
      </c>
      <c r="E215" s="173" t="s">
        <v>483</v>
      </c>
      <c r="F215" s="174" t="s">
        <v>484</v>
      </c>
      <c r="G215" s="175" t="s">
        <v>170</v>
      </c>
      <c r="H215" s="176">
        <v>14</v>
      </c>
      <c r="I215" s="177"/>
      <c r="J215" s="178">
        <f t="shared" si="25"/>
        <v>0</v>
      </c>
      <c r="K215" s="179"/>
      <c r="L215" s="30"/>
      <c r="M215" s="180" t="s">
        <v>1</v>
      </c>
      <c r="N215" s="131" t="s">
        <v>41</v>
      </c>
      <c r="P215" s="169">
        <f t="shared" si="26"/>
        <v>0</v>
      </c>
      <c r="Q215" s="169">
        <v>0</v>
      </c>
      <c r="R215" s="169">
        <f t="shared" si="27"/>
        <v>0</v>
      </c>
      <c r="S215" s="169">
        <v>0</v>
      </c>
      <c r="T215" s="170">
        <f t="shared" si="28"/>
        <v>0</v>
      </c>
      <c r="AR215" s="171" t="s">
        <v>83</v>
      </c>
      <c r="AT215" s="171" t="s">
        <v>350</v>
      </c>
      <c r="AU215" s="171" t="s">
        <v>113</v>
      </c>
      <c r="AY215" s="13" t="s">
        <v>166</v>
      </c>
      <c r="BE215" s="99">
        <f t="shared" si="29"/>
        <v>0</v>
      </c>
      <c r="BF215" s="99">
        <f t="shared" si="30"/>
        <v>0</v>
      </c>
      <c r="BG215" s="99">
        <f t="shared" si="31"/>
        <v>0</v>
      </c>
      <c r="BH215" s="99">
        <f t="shared" si="32"/>
        <v>0</v>
      </c>
      <c r="BI215" s="99">
        <f t="shared" si="33"/>
        <v>0</v>
      </c>
      <c r="BJ215" s="13" t="s">
        <v>113</v>
      </c>
      <c r="BK215" s="99">
        <f t="shared" si="34"/>
        <v>0</v>
      </c>
      <c r="BL215" s="13" t="s">
        <v>83</v>
      </c>
      <c r="BM215" s="171" t="s">
        <v>485</v>
      </c>
    </row>
    <row r="216" spans="2:65" s="1" customFormat="1" ht="24.2" customHeight="1">
      <c r="B216" s="30"/>
      <c r="C216" s="172" t="s">
        <v>486</v>
      </c>
      <c r="D216" s="172" t="s">
        <v>350</v>
      </c>
      <c r="E216" s="173" t="s">
        <v>487</v>
      </c>
      <c r="F216" s="174" t="s">
        <v>488</v>
      </c>
      <c r="G216" s="175" t="s">
        <v>170</v>
      </c>
      <c r="H216" s="176">
        <v>2</v>
      </c>
      <c r="I216" s="177"/>
      <c r="J216" s="178">
        <f t="shared" si="25"/>
        <v>0</v>
      </c>
      <c r="K216" s="179"/>
      <c r="L216" s="30"/>
      <c r="M216" s="180" t="s">
        <v>1</v>
      </c>
      <c r="N216" s="131" t="s">
        <v>41</v>
      </c>
      <c r="P216" s="169">
        <f t="shared" si="26"/>
        <v>0</v>
      </c>
      <c r="Q216" s="169">
        <v>0</v>
      </c>
      <c r="R216" s="169">
        <f t="shared" si="27"/>
        <v>0</v>
      </c>
      <c r="S216" s="169">
        <v>0</v>
      </c>
      <c r="T216" s="170">
        <f t="shared" si="28"/>
        <v>0</v>
      </c>
      <c r="AR216" s="171" t="s">
        <v>83</v>
      </c>
      <c r="AT216" s="171" t="s">
        <v>350</v>
      </c>
      <c r="AU216" s="171" t="s">
        <v>113</v>
      </c>
      <c r="AY216" s="13" t="s">
        <v>166</v>
      </c>
      <c r="BE216" s="99">
        <f t="shared" si="29"/>
        <v>0</v>
      </c>
      <c r="BF216" s="99">
        <f t="shared" si="30"/>
        <v>0</v>
      </c>
      <c r="BG216" s="99">
        <f t="shared" si="31"/>
        <v>0</v>
      </c>
      <c r="BH216" s="99">
        <f t="shared" si="32"/>
        <v>0</v>
      </c>
      <c r="BI216" s="99">
        <f t="shared" si="33"/>
        <v>0</v>
      </c>
      <c r="BJ216" s="13" t="s">
        <v>113</v>
      </c>
      <c r="BK216" s="99">
        <f t="shared" si="34"/>
        <v>0</v>
      </c>
      <c r="BL216" s="13" t="s">
        <v>83</v>
      </c>
      <c r="BM216" s="171" t="s">
        <v>489</v>
      </c>
    </row>
    <row r="217" spans="2:65" s="1" customFormat="1" ht="33" customHeight="1">
      <c r="B217" s="30"/>
      <c r="C217" s="172" t="s">
        <v>490</v>
      </c>
      <c r="D217" s="172" t="s">
        <v>350</v>
      </c>
      <c r="E217" s="173" t="s">
        <v>491</v>
      </c>
      <c r="F217" s="174" t="s">
        <v>492</v>
      </c>
      <c r="G217" s="175" t="s">
        <v>170</v>
      </c>
      <c r="H217" s="176">
        <v>1</v>
      </c>
      <c r="I217" s="177"/>
      <c r="J217" s="178">
        <f t="shared" si="25"/>
        <v>0</v>
      </c>
      <c r="K217" s="179"/>
      <c r="L217" s="30"/>
      <c r="M217" s="180" t="s">
        <v>1</v>
      </c>
      <c r="N217" s="131" t="s">
        <v>41</v>
      </c>
      <c r="P217" s="169">
        <f t="shared" si="26"/>
        <v>0</v>
      </c>
      <c r="Q217" s="169">
        <v>0</v>
      </c>
      <c r="R217" s="169">
        <f t="shared" si="27"/>
        <v>0</v>
      </c>
      <c r="S217" s="169">
        <v>0</v>
      </c>
      <c r="T217" s="170">
        <f t="shared" si="28"/>
        <v>0</v>
      </c>
      <c r="AR217" s="171" t="s">
        <v>83</v>
      </c>
      <c r="AT217" s="171" t="s">
        <v>350</v>
      </c>
      <c r="AU217" s="171" t="s">
        <v>113</v>
      </c>
      <c r="AY217" s="13" t="s">
        <v>166</v>
      </c>
      <c r="BE217" s="99">
        <f t="shared" si="29"/>
        <v>0</v>
      </c>
      <c r="BF217" s="99">
        <f t="shared" si="30"/>
        <v>0</v>
      </c>
      <c r="BG217" s="99">
        <f t="shared" si="31"/>
        <v>0</v>
      </c>
      <c r="BH217" s="99">
        <f t="shared" si="32"/>
        <v>0</v>
      </c>
      <c r="BI217" s="99">
        <f t="shared" si="33"/>
        <v>0</v>
      </c>
      <c r="BJ217" s="13" t="s">
        <v>113</v>
      </c>
      <c r="BK217" s="99">
        <f t="shared" si="34"/>
        <v>0</v>
      </c>
      <c r="BL217" s="13" t="s">
        <v>83</v>
      </c>
      <c r="BM217" s="171" t="s">
        <v>493</v>
      </c>
    </row>
    <row r="218" spans="2:65" s="1" customFormat="1" ht="24.2" customHeight="1">
      <c r="B218" s="30"/>
      <c r="C218" s="172" t="s">
        <v>494</v>
      </c>
      <c r="D218" s="172" t="s">
        <v>350</v>
      </c>
      <c r="E218" s="173" t="s">
        <v>495</v>
      </c>
      <c r="F218" s="174" t="s">
        <v>496</v>
      </c>
      <c r="G218" s="175" t="s">
        <v>170</v>
      </c>
      <c r="H218" s="176">
        <v>6</v>
      </c>
      <c r="I218" s="177"/>
      <c r="J218" s="178">
        <f t="shared" si="25"/>
        <v>0</v>
      </c>
      <c r="K218" s="179"/>
      <c r="L218" s="30"/>
      <c r="M218" s="180" t="s">
        <v>1</v>
      </c>
      <c r="N218" s="131" t="s">
        <v>41</v>
      </c>
      <c r="P218" s="169">
        <f t="shared" si="26"/>
        <v>0</v>
      </c>
      <c r="Q218" s="169">
        <v>0</v>
      </c>
      <c r="R218" s="169">
        <f t="shared" si="27"/>
        <v>0</v>
      </c>
      <c r="S218" s="169">
        <v>0</v>
      </c>
      <c r="T218" s="170">
        <f t="shared" si="28"/>
        <v>0</v>
      </c>
      <c r="AR218" s="171" t="s">
        <v>83</v>
      </c>
      <c r="AT218" s="171" t="s">
        <v>350</v>
      </c>
      <c r="AU218" s="171" t="s">
        <v>113</v>
      </c>
      <c r="AY218" s="13" t="s">
        <v>166</v>
      </c>
      <c r="BE218" s="99">
        <f t="shared" si="29"/>
        <v>0</v>
      </c>
      <c r="BF218" s="99">
        <f t="shared" si="30"/>
        <v>0</v>
      </c>
      <c r="BG218" s="99">
        <f t="shared" si="31"/>
        <v>0</v>
      </c>
      <c r="BH218" s="99">
        <f t="shared" si="32"/>
        <v>0</v>
      </c>
      <c r="BI218" s="99">
        <f t="shared" si="33"/>
        <v>0</v>
      </c>
      <c r="BJ218" s="13" t="s">
        <v>113</v>
      </c>
      <c r="BK218" s="99">
        <f t="shared" si="34"/>
        <v>0</v>
      </c>
      <c r="BL218" s="13" t="s">
        <v>83</v>
      </c>
      <c r="BM218" s="171" t="s">
        <v>497</v>
      </c>
    </row>
    <row r="219" spans="2:65" s="1" customFormat="1" ht="24.2" customHeight="1">
      <c r="B219" s="30"/>
      <c r="C219" s="172" t="s">
        <v>498</v>
      </c>
      <c r="D219" s="172" t="s">
        <v>350</v>
      </c>
      <c r="E219" s="173" t="s">
        <v>499</v>
      </c>
      <c r="F219" s="174" t="s">
        <v>500</v>
      </c>
      <c r="G219" s="175" t="s">
        <v>170</v>
      </c>
      <c r="H219" s="176">
        <v>2</v>
      </c>
      <c r="I219" s="177"/>
      <c r="J219" s="178">
        <f t="shared" si="25"/>
        <v>0</v>
      </c>
      <c r="K219" s="179"/>
      <c r="L219" s="30"/>
      <c r="M219" s="180" t="s">
        <v>1</v>
      </c>
      <c r="N219" s="131" t="s">
        <v>41</v>
      </c>
      <c r="P219" s="169">
        <f t="shared" si="26"/>
        <v>0</v>
      </c>
      <c r="Q219" s="169">
        <v>0</v>
      </c>
      <c r="R219" s="169">
        <f t="shared" si="27"/>
        <v>0</v>
      </c>
      <c r="S219" s="169">
        <v>0</v>
      </c>
      <c r="T219" s="170">
        <f t="shared" si="28"/>
        <v>0</v>
      </c>
      <c r="AR219" s="171" t="s">
        <v>83</v>
      </c>
      <c r="AT219" s="171" t="s">
        <v>350</v>
      </c>
      <c r="AU219" s="171" t="s">
        <v>113</v>
      </c>
      <c r="AY219" s="13" t="s">
        <v>166</v>
      </c>
      <c r="BE219" s="99">
        <f t="shared" si="29"/>
        <v>0</v>
      </c>
      <c r="BF219" s="99">
        <f t="shared" si="30"/>
        <v>0</v>
      </c>
      <c r="BG219" s="99">
        <f t="shared" si="31"/>
        <v>0</v>
      </c>
      <c r="BH219" s="99">
        <f t="shared" si="32"/>
        <v>0</v>
      </c>
      <c r="BI219" s="99">
        <f t="shared" si="33"/>
        <v>0</v>
      </c>
      <c r="BJ219" s="13" t="s">
        <v>113</v>
      </c>
      <c r="BK219" s="99">
        <f t="shared" si="34"/>
        <v>0</v>
      </c>
      <c r="BL219" s="13" t="s">
        <v>83</v>
      </c>
      <c r="BM219" s="171" t="s">
        <v>501</v>
      </c>
    </row>
    <row r="220" spans="2:65" s="1" customFormat="1" ht="33" customHeight="1">
      <c r="B220" s="30"/>
      <c r="C220" s="172" t="s">
        <v>502</v>
      </c>
      <c r="D220" s="172" t="s">
        <v>350</v>
      </c>
      <c r="E220" s="173" t="s">
        <v>503</v>
      </c>
      <c r="F220" s="174" t="s">
        <v>504</v>
      </c>
      <c r="G220" s="175" t="s">
        <v>170</v>
      </c>
      <c r="H220" s="176">
        <v>1</v>
      </c>
      <c r="I220" s="177"/>
      <c r="J220" s="178">
        <f t="shared" si="25"/>
        <v>0</v>
      </c>
      <c r="K220" s="179"/>
      <c r="L220" s="30"/>
      <c r="M220" s="180" t="s">
        <v>1</v>
      </c>
      <c r="N220" s="131" t="s">
        <v>41</v>
      </c>
      <c r="P220" s="169">
        <f t="shared" si="26"/>
        <v>0</v>
      </c>
      <c r="Q220" s="169">
        <v>0</v>
      </c>
      <c r="R220" s="169">
        <f t="shared" si="27"/>
        <v>0</v>
      </c>
      <c r="S220" s="169">
        <v>0</v>
      </c>
      <c r="T220" s="170">
        <f t="shared" si="28"/>
        <v>0</v>
      </c>
      <c r="AR220" s="171" t="s">
        <v>83</v>
      </c>
      <c r="AT220" s="171" t="s">
        <v>350</v>
      </c>
      <c r="AU220" s="171" t="s">
        <v>113</v>
      </c>
      <c r="AY220" s="13" t="s">
        <v>166</v>
      </c>
      <c r="BE220" s="99">
        <f t="shared" si="29"/>
        <v>0</v>
      </c>
      <c r="BF220" s="99">
        <f t="shared" si="30"/>
        <v>0</v>
      </c>
      <c r="BG220" s="99">
        <f t="shared" si="31"/>
        <v>0</v>
      </c>
      <c r="BH220" s="99">
        <f t="shared" si="32"/>
        <v>0</v>
      </c>
      <c r="BI220" s="99">
        <f t="shared" si="33"/>
        <v>0</v>
      </c>
      <c r="BJ220" s="13" t="s">
        <v>113</v>
      </c>
      <c r="BK220" s="99">
        <f t="shared" si="34"/>
        <v>0</v>
      </c>
      <c r="BL220" s="13" t="s">
        <v>83</v>
      </c>
      <c r="BM220" s="171" t="s">
        <v>505</v>
      </c>
    </row>
    <row r="221" spans="2:65" s="1" customFormat="1" ht="24.2" customHeight="1">
      <c r="B221" s="30"/>
      <c r="C221" s="172" t="s">
        <v>506</v>
      </c>
      <c r="D221" s="172" t="s">
        <v>350</v>
      </c>
      <c r="E221" s="173" t="s">
        <v>507</v>
      </c>
      <c r="F221" s="174" t="s">
        <v>508</v>
      </c>
      <c r="G221" s="175" t="s">
        <v>170</v>
      </c>
      <c r="H221" s="176">
        <v>6</v>
      </c>
      <c r="I221" s="177"/>
      <c r="J221" s="178">
        <f t="shared" si="25"/>
        <v>0</v>
      </c>
      <c r="K221" s="179"/>
      <c r="L221" s="30"/>
      <c r="M221" s="180" t="s">
        <v>1</v>
      </c>
      <c r="N221" s="131" t="s">
        <v>41</v>
      </c>
      <c r="P221" s="169">
        <f t="shared" si="26"/>
        <v>0</v>
      </c>
      <c r="Q221" s="169">
        <v>0</v>
      </c>
      <c r="R221" s="169">
        <f t="shared" si="27"/>
        <v>0</v>
      </c>
      <c r="S221" s="169">
        <v>0</v>
      </c>
      <c r="T221" s="170">
        <f t="shared" si="28"/>
        <v>0</v>
      </c>
      <c r="AR221" s="171" t="s">
        <v>83</v>
      </c>
      <c r="AT221" s="171" t="s">
        <v>350</v>
      </c>
      <c r="AU221" s="171" t="s">
        <v>113</v>
      </c>
      <c r="AY221" s="13" t="s">
        <v>166</v>
      </c>
      <c r="BE221" s="99">
        <f t="shared" si="29"/>
        <v>0</v>
      </c>
      <c r="BF221" s="99">
        <f t="shared" si="30"/>
        <v>0</v>
      </c>
      <c r="BG221" s="99">
        <f t="shared" si="31"/>
        <v>0</v>
      </c>
      <c r="BH221" s="99">
        <f t="shared" si="32"/>
        <v>0</v>
      </c>
      <c r="BI221" s="99">
        <f t="shared" si="33"/>
        <v>0</v>
      </c>
      <c r="BJ221" s="13" t="s">
        <v>113</v>
      </c>
      <c r="BK221" s="99">
        <f t="shared" si="34"/>
        <v>0</v>
      </c>
      <c r="BL221" s="13" t="s">
        <v>83</v>
      </c>
      <c r="BM221" s="171" t="s">
        <v>509</v>
      </c>
    </row>
    <row r="222" spans="2:65" s="1" customFormat="1" ht="33" customHeight="1">
      <c r="B222" s="30"/>
      <c r="C222" s="172" t="s">
        <v>510</v>
      </c>
      <c r="D222" s="172" t="s">
        <v>350</v>
      </c>
      <c r="E222" s="173" t="s">
        <v>511</v>
      </c>
      <c r="F222" s="174" t="s">
        <v>512</v>
      </c>
      <c r="G222" s="175" t="s">
        <v>170</v>
      </c>
      <c r="H222" s="176">
        <v>2</v>
      </c>
      <c r="I222" s="177"/>
      <c r="J222" s="178">
        <f t="shared" si="25"/>
        <v>0</v>
      </c>
      <c r="K222" s="179"/>
      <c r="L222" s="30"/>
      <c r="M222" s="180" t="s">
        <v>1</v>
      </c>
      <c r="N222" s="131" t="s">
        <v>41</v>
      </c>
      <c r="P222" s="169">
        <f t="shared" si="26"/>
        <v>0</v>
      </c>
      <c r="Q222" s="169">
        <v>0</v>
      </c>
      <c r="R222" s="169">
        <f t="shared" si="27"/>
        <v>0</v>
      </c>
      <c r="S222" s="169">
        <v>0</v>
      </c>
      <c r="T222" s="170">
        <f t="shared" si="28"/>
        <v>0</v>
      </c>
      <c r="AR222" s="171" t="s">
        <v>83</v>
      </c>
      <c r="AT222" s="171" t="s">
        <v>350</v>
      </c>
      <c r="AU222" s="171" t="s">
        <v>113</v>
      </c>
      <c r="AY222" s="13" t="s">
        <v>166</v>
      </c>
      <c r="BE222" s="99">
        <f t="shared" si="29"/>
        <v>0</v>
      </c>
      <c r="BF222" s="99">
        <f t="shared" si="30"/>
        <v>0</v>
      </c>
      <c r="BG222" s="99">
        <f t="shared" si="31"/>
        <v>0</v>
      </c>
      <c r="BH222" s="99">
        <f t="shared" si="32"/>
        <v>0</v>
      </c>
      <c r="BI222" s="99">
        <f t="shared" si="33"/>
        <v>0</v>
      </c>
      <c r="BJ222" s="13" t="s">
        <v>113</v>
      </c>
      <c r="BK222" s="99">
        <f t="shared" si="34"/>
        <v>0</v>
      </c>
      <c r="BL222" s="13" t="s">
        <v>83</v>
      </c>
      <c r="BM222" s="171" t="s">
        <v>513</v>
      </c>
    </row>
    <row r="223" spans="2:65" s="1" customFormat="1" ht="37.9" customHeight="1">
      <c r="B223" s="30"/>
      <c r="C223" s="172" t="s">
        <v>514</v>
      </c>
      <c r="D223" s="172" t="s">
        <v>350</v>
      </c>
      <c r="E223" s="173" t="s">
        <v>515</v>
      </c>
      <c r="F223" s="174" t="s">
        <v>516</v>
      </c>
      <c r="G223" s="175" t="s">
        <v>170</v>
      </c>
      <c r="H223" s="176">
        <v>2</v>
      </c>
      <c r="I223" s="177"/>
      <c r="J223" s="178">
        <f t="shared" si="25"/>
        <v>0</v>
      </c>
      <c r="K223" s="179"/>
      <c r="L223" s="30"/>
      <c r="M223" s="180" t="s">
        <v>1</v>
      </c>
      <c r="N223" s="131" t="s">
        <v>41</v>
      </c>
      <c r="P223" s="169">
        <f t="shared" si="26"/>
        <v>0</v>
      </c>
      <c r="Q223" s="169">
        <v>0</v>
      </c>
      <c r="R223" s="169">
        <f t="shared" si="27"/>
        <v>0</v>
      </c>
      <c r="S223" s="169">
        <v>0</v>
      </c>
      <c r="T223" s="170">
        <f t="shared" si="28"/>
        <v>0</v>
      </c>
      <c r="AR223" s="171" t="s">
        <v>83</v>
      </c>
      <c r="AT223" s="171" t="s">
        <v>350</v>
      </c>
      <c r="AU223" s="171" t="s">
        <v>113</v>
      </c>
      <c r="AY223" s="13" t="s">
        <v>166</v>
      </c>
      <c r="BE223" s="99">
        <f t="shared" si="29"/>
        <v>0</v>
      </c>
      <c r="BF223" s="99">
        <f t="shared" si="30"/>
        <v>0</v>
      </c>
      <c r="BG223" s="99">
        <f t="shared" si="31"/>
        <v>0</v>
      </c>
      <c r="BH223" s="99">
        <f t="shared" si="32"/>
        <v>0</v>
      </c>
      <c r="BI223" s="99">
        <f t="shared" si="33"/>
        <v>0</v>
      </c>
      <c r="BJ223" s="13" t="s">
        <v>113</v>
      </c>
      <c r="BK223" s="99">
        <f t="shared" si="34"/>
        <v>0</v>
      </c>
      <c r="BL223" s="13" t="s">
        <v>83</v>
      </c>
      <c r="BM223" s="171" t="s">
        <v>517</v>
      </c>
    </row>
    <row r="224" spans="2:65" s="1" customFormat="1" ht="24.2" customHeight="1">
      <c r="B224" s="30"/>
      <c r="C224" s="172" t="s">
        <v>518</v>
      </c>
      <c r="D224" s="172" t="s">
        <v>350</v>
      </c>
      <c r="E224" s="173" t="s">
        <v>519</v>
      </c>
      <c r="F224" s="174" t="s">
        <v>520</v>
      </c>
      <c r="G224" s="175" t="s">
        <v>170</v>
      </c>
      <c r="H224" s="176">
        <v>2</v>
      </c>
      <c r="I224" s="177"/>
      <c r="J224" s="178">
        <f t="shared" si="25"/>
        <v>0</v>
      </c>
      <c r="K224" s="179"/>
      <c r="L224" s="30"/>
      <c r="M224" s="180" t="s">
        <v>1</v>
      </c>
      <c r="N224" s="131" t="s">
        <v>41</v>
      </c>
      <c r="P224" s="169">
        <f t="shared" si="26"/>
        <v>0</v>
      </c>
      <c r="Q224" s="169">
        <v>0</v>
      </c>
      <c r="R224" s="169">
        <f t="shared" si="27"/>
        <v>0</v>
      </c>
      <c r="S224" s="169">
        <v>0</v>
      </c>
      <c r="T224" s="170">
        <f t="shared" si="28"/>
        <v>0</v>
      </c>
      <c r="AR224" s="171" t="s">
        <v>83</v>
      </c>
      <c r="AT224" s="171" t="s">
        <v>350</v>
      </c>
      <c r="AU224" s="171" t="s">
        <v>113</v>
      </c>
      <c r="AY224" s="13" t="s">
        <v>166</v>
      </c>
      <c r="BE224" s="99">
        <f t="shared" si="29"/>
        <v>0</v>
      </c>
      <c r="BF224" s="99">
        <f t="shared" si="30"/>
        <v>0</v>
      </c>
      <c r="BG224" s="99">
        <f t="shared" si="31"/>
        <v>0</v>
      </c>
      <c r="BH224" s="99">
        <f t="shared" si="32"/>
        <v>0</v>
      </c>
      <c r="BI224" s="99">
        <f t="shared" si="33"/>
        <v>0</v>
      </c>
      <c r="BJ224" s="13" t="s">
        <v>113</v>
      </c>
      <c r="BK224" s="99">
        <f t="shared" si="34"/>
        <v>0</v>
      </c>
      <c r="BL224" s="13" t="s">
        <v>83</v>
      </c>
      <c r="BM224" s="171" t="s">
        <v>521</v>
      </c>
    </row>
    <row r="225" spans="2:65" s="1" customFormat="1" ht="16.5" customHeight="1">
      <c r="B225" s="30"/>
      <c r="C225" s="172" t="s">
        <v>522</v>
      </c>
      <c r="D225" s="172" t="s">
        <v>350</v>
      </c>
      <c r="E225" s="173" t="s">
        <v>523</v>
      </c>
      <c r="F225" s="174" t="s">
        <v>524</v>
      </c>
      <c r="G225" s="175" t="s">
        <v>170</v>
      </c>
      <c r="H225" s="176">
        <v>2</v>
      </c>
      <c r="I225" s="177"/>
      <c r="J225" s="178">
        <f t="shared" si="25"/>
        <v>0</v>
      </c>
      <c r="K225" s="179"/>
      <c r="L225" s="30"/>
      <c r="M225" s="180" t="s">
        <v>1</v>
      </c>
      <c r="N225" s="131" t="s">
        <v>41</v>
      </c>
      <c r="P225" s="169">
        <f t="shared" si="26"/>
        <v>0</v>
      </c>
      <c r="Q225" s="169">
        <v>0</v>
      </c>
      <c r="R225" s="169">
        <f t="shared" si="27"/>
        <v>0</v>
      </c>
      <c r="S225" s="169">
        <v>0</v>
      </c>
      <c r="T225" s="170">
        <f t="shared" si="28"/>
        <v>0</v>
      </c>
      <c r="AR225" s="171" t="s">
        <v>83</v>
      </c>
      <c r="AT225" s="171" t="s">
        <v>350</v>
      </c>
      <c r="AU225" s="171" t="s">
        <v>113</v>
      </c>
      <c r="AY225" s="13" t="s">
        <v>166</v>
      </c>
      <c r="BE225" s="99">
        <f t="shared" si="29"/>
        <v>0</v>
      </c>
      <c r="BF225" s="99">
        <f t="shared" si="30"/>
        <v>0</v>
      </c>
      <c r="BG225" s="99">
        <f t="shared" si="31"/>
        <v>0</v>
      </c>
      <c r="BH225" s="99">
        <f t="shared" si="32"/>
        <v>0</v>
      </c>
      <c r="BI225" s="99">
        <f t="shared" si="33"/>
        <v>0</v>
      </c>
      <c r="BJ225" s="13" t="s">
        <v>113</v>
      </c>
      <c r="BK225" s="99">
        <f t="shared" si="34"/>
        <v>0</v>
      </c>
      <c r="BL225" s="13" t="s">
        <v>83</v>
      </c>
      <c r="BM225" s="171" t="s">
        <v>525</v>
      </c>
    </row>
    <row r="226" spans="2:65" s="1" customFormat="1" ht="16.5" customHeight="1">
      <c r="B226" s="30"/>
      <c r="C226" s="172" t="s">
        <v>526</v>
      </c>
      <c r="D226" s="172" t="s">
        <v>350</v>
      </c>
      <c r="E226" s="173" t="s">
        <v>527</v>
      </c>
      <c r="F226" s="174" t="s">
        <v>528</v>
      </c>
      <c r="G226" s="175" t="s">
        <v>170</v>
      </c>
      <c r="H226" s="176">
        <v>17</v>
      </c>
      <c r="I226" s="177"/>
      <c r="J226" s="178">
        <f t="shared" si="25"/>
        <v>0</v>
      </c>
      <c r="K226" s="179"/>
      <c r="L226" s="30"/>
      <c r="M226" s="180" t="s">
        <v>1</v>
      </c>
      <c r="N226" s="131" t="s">
        <v>41</v>
      </c>
      <c r="P226" s="169">
        <f t="shared" si="26"/>
        <v>0</v>
      </c>
      <c r="Q226" s="169">
        <v>0</v>
      </c>
      <c r="R226" s="169">
        <f t="shared" si="27"/>
        <v>0</v>
      </c>
      <c r="S226" s="169">
        <v>0</v>
      </c>
      <c r="T226" s="170">
        <f t="shared" si="28"/>
        <v>0</v>
      </c>
      <c r="AR226" s="171" t="s">
        <v>83</v>
      </c>
      <c r="AT226" s="171" t="s">
        <v>350</v>
      </c>
      <c r="AU226" s="171" t="s">
        <v>113</v>
      </c>
      <c r="AY226" s="13" t="s">
        <v>166</v>
      </c>
      <c r="BE226" s="99">
        <f t="shared" si="29"/>
        <v>0</v>
      </c>
      <c r="BF226" s="99">
        <f t="shared" si="30"/>
        <v>0</v>
      </c>
      <c r="BG226" s="99">
        <f t="shared" si="31"/>
        <v>0</v>
      </c>
      <c r="BH226" s="99">
        <f t="shared" si="32"/>
        <v>0</v>
      </c>
      <c r="BI226" s="99">
        <f t="shared" si="33"/>
        <v>0</v>
      </c>
      <c r="BJ226" s="13" t="s">
        <v>113</v>
      </c>
      <c r="BK226" s="99">
        <f t="shared" si="34"/>
        <v>0</v>
      </c>
      <c r="BL226" s="13" t="s">
        <v>83</v>
      </c>
      <c r="BM226" s="171" t="s">
        <v>529</v>
      </c>
    </row>
    <row r="227" spans="2:65" s="1" customFormat="1" ht="16.5" customHeight="1">
      <c r="B227" s="30"/>
      <c r="C227" s="172" t="s">
        <v>530</v>
      </c>
      <c r="D227" s="172" t="s">
        <v>350</v>
      </c>
      <c r="E227" s="173" t="s">
        <v>531</v>
      </c>
      <c r="F227" s="174" t="s">
        <v>532</v>
      </c>
      <c r="G227" s="175" t="s">
        <v>170</v>
      </c>
      <c r="H227" s="176">
        <v>17</v>
      </c>
      <c r="I227" s="177"/>
      <c r="J227" s="178">
        <f t="shared" si="25"/>
        <v>0</v>
      </c>
      <c r="K227" s="179"/>
      <c r="L227" s="30"/>
      <c r="M227" s="180" t="s">
        <v>1</v>
      </c>
      <c r="N227" s="131" t="s">
        <v>41</v>
      </c>
      <c r="P227" s="169">
        <f t="shared" si="26"/>
        <v>0</v>
      </c>
      <c r="Q227" s="169">
        <v>0</v>
      </c>
      <c r="R227" s="169">
        <f t="shared" si="27"/>
        <v>0</v>
      </c>
      <c r="S227" s="169">
        <v>0</v>
      </c>
      <c r="T227" s="170">
        <f t="shared" si="28"/>
        <v>0</v>
      </c>
      <c r="AR227" s="171" t="s">
        <v>83</v>
      </c>
      <c r="AT227" s="171" t="s">
        <v>350</v>
      </c>
      <c r="AU227" s="171" t="s">
        <v>113</v>
      </c>
      <c r="AY227" s="13" t="s">
        <v>166</v>
      </c>
      <c r="BE227" s="99">
        <f t="shared" si="29"/>
        <v>0</v>
      </c>
      <c r="BF227" s="99">
        <f t="shared" si="30"/>
        <v>0</v>
      </c>
      <c r="BG227" s="99">
        <f t="shared" si="31"/>
        <v>0</v>
      </c>
      <c r="BH227" s="99">
        <f t="shared" si="32"/>
        <v>0</v>
      </c>
      <c r="BI227" s="99">
        <f t="shared" si="33"/>
        <v>0</v>
      </c>
      <c r="BJ227" s="13" t="s">
        <v>113</v>
      </c>
      <c r="BK227" s="99">
        <f t="shared" si="34"/>
        <v>0</v>
      </c>
      <c r="BL227" s="13" t="s">
        <v>83</v>
      </c>
      <c r="BM227" s="171" t="s">
        <v>533</v>
      </c>
    </row>
    <row r="228" spans="2:65" s="1" customFormat="1" ht="37.9" customHeight="1">
      <c r="B228" s="30"/>
      <c r="C228" s="172" t="s">
        <v>534</v>
      </c>
      <c r="D228" s="172" t="s">
        <v>350</v>
      </c>
      <c r="E228" s="173" t="s">
        <v>535</v>
      </c>
      <c r="F228" s="174" t="s">
        <v>536</v>
      </c>
      <c r="G228" s="175" t="s">
        <v>170</v>
      </c>
      <c r="H228" s="176">
        <v>28</v>
      </c>
      <c r="I228" s="177"/>
      <c r="J228" s="178">
        <f t="shared" si="25"/>
        <v>0</v>
      </c>
      <c r="K228" s="179"/>
      <c r="L228" s="30"/>
      <c r="M228" s="180" t="s">
        <v>1</v>
      </c>
      <c r="N228" s="131" t="s">
        <v>41</v>
      </c>
      <c r="P228" s="169">
        <f t="shared" si="26"/>
        <v>0</v>
      </c>
      <c r="Q228" s="169">
        <v>0</v>
      </c>
      <c r="R228" s="169">
        <f t="shared" si="27"/>
        <v>0</v>
      </c>
      <c r="S228" s="169">
        <v>0</v>
      </c>
      <c r="T228" s="170">
        <f t="shared" si="28"/>
        <v>0</v>
      </c>
      <c r="AR228" s="171" t="s">
        <v>83</v>
      </c>
      <c r="AT228" s="171" t="s">
        <v>350</v>
      </c>
      <c r="AU228" s="171" t="s">
        <v>113</v>
      </c>
      <c r="AY228" s="13" t="s">
        <v>166</v>
      </c>
      <c r="BE228" s="99">
        <f t="shared" si="29"/>
        <v>0</v>
      </c>
      <c r="BF228" s="99">
        <f t="shared" si="30"/>
        <v>0</v>
      </c>
      <c r="BG228" s="99">
        <f t="shared" si="31"/>
        <v>0</v>
      </c>
      <c r="BH228" s="99">
        <f t="shared" si="32"/>
        <v>0</v>
      </c>
      <c r="BI228" s="99">
        <f t="shared" si="33"/>
        <v>0</v>
      </c>
      <c r="BJ228" s="13" t="s">
        <v>113</v>
      </c>
      <c r="BK228" s="99">
        <f t="shared" si="34"/>
        <v>0</v>
      </c>
      <c r="BL228" s="13" t="s">
        <v>83</v>
      </c>
      <c r="BM228" s="171" t="s">
        <v>537</v>
      </c>
    </row>
    <row r="229" spans="2:65" s="1" customFormat="1" ht="33" customHeight="1">
      <c r="B229" s="30"/>
      <c r="C229" s="172" t="s">
        <v>538</v>
      </c>
      <c r="D229" s="172" t="s">
        <v>350</v>
      </c>
      <c r="E229" s="173" t="s">
        <v>539</v>
      </c>
      <c r="F229" s="174" t="s">
        <v>540</v>
      </c>
      <c r="G229" s="175" t="s">
        <v>170</v>
      </c>
      <c r="H229" s="176">
        <v>32</v>
      </c>
      <c r="I229" s="177"/>
      <c r="J229" s="178">
        <f t="shared" si="25"/>
        <v>0</v>
      </c>
      <c r="K229" s="179"/>
      <c r="L229" s="30"/>
      <c r="M229" s="180" t="s">
        <v>1</v>
      </c>
      <c r="N229" s="131" t="s">
        <v>41</v>
      </c>
      <c r="P229" s="169">
        <f t="shared" si="26"/>
        <v>0</v>
      </c>
      <c r="Q229" s="169">
        <v>0</v>
      </c>
      <c r="R229" s="169">
        <f t="shared" si="27"/>
        <v>0</v>
      </c>
      <c r="S229" s="169">
        <v>0</v>
      </c>
      <c r="T229" s="170">
        <f t="shared" si="28"/>
        <v>0</v>
      </c>
      <c r="AR229" s="171" t="s">
        <v>83</v>
      </c>
      <c r="AT229" s="171" t="s">
        <v>350</v>
      </c>
      <c r="AU229" s="171" t="s">
        <v>113</v>
      </c>
      <c r="AY229" s="13" t="s">
        <v>166</v>
      </c>
      <c r="BE229" s="99">
        <f t="shared" si="29"/>
        <v>0</v>
      </c>
      <c r="BF229" s="99">
        <f t="shared" si="30"/>
        <v>0</v>
      </c>
      <c r="BG229" s="99">
        <f t="shared" si="31"/>
        <v>0</v>
      </c>
      <c r="BH229" s="99">
        <f t="shared" si="32"/>
        <v>0</v>
      </c>
      <c r="BI229" s="99">
        <f t="shared" si="33"/>
        <v>0</v>
      </c>
      <c r="BJ229" s="13" t="s">
        <v>113</v>
      </c>
      <c r="BK229" s="99">
        <f t="shared" si="34"/>
        <v>0</v>
      </c>
      <c r="BL229" s="13" t="s">
        <v>83</v>
      </c>
      <c r="BM229" s="171" t="s">
        <v>541</v>
      </c>
    </row>
    <row r="230" spans="2:65" s="1" customFormat="1" ht="16.5" customHeight="1">
      <c r="B230" s="30"/>
      <c r="C230" s="172" t="s">
        <v>542</v>
      </c>
      <c r="D230" s="172" t="s">
        <v>350</v>
      </c>
      <c r="E230" s="173" t="s">
        <v>543</v>
      </c>
      <c r="F230" s="174" t="s">
        <v>544</v>
      </c>
      <c r="G230" s="175" t="s">
        <v>170</v>
      </c>
      <c r="H230" s="176">
        <v>17</v>
      </c>
      <c r="I230" s="177"/>
      <c r="J230" s="178">
        <f t="shared" si="25"/>
        <v>0</v>
      </c>
      <c r="K230" s="179"/>
      <c r="L230" s="30"/>
      <c r="M230" s="180" t="s">
        <v>1</v>
      </c>
      <c r="N230" s="131" t="s">
        <v>41</v>
      </c>
      <c r="P230" s="169">
        <f t="shared" si="26"/>
        <v>0</v>
      </c>
      <c r="Q230" s="169">
        <v>0</v>
      </c>
      <c r="R230" s="169">
        <f t="shared" si="27"/>
        <v>0</v>
      </c>
      <c r="S230" s="169">
        <v>0</v>
      </c>
      <c r="T230" s="170">
        <f t="shared" si="28"/>
        <v>0</v>
      </c>
      <c r="AR230" s="171" t="s">
        <v>83</v>
      </c>
      <c r="AT230" s="171" t="s">
        <v>350</v>
      </c>
      <c r="AU230" s="171" t="s">
        <v>113</v>
      </c>
      <c r="AY230" s="13" t="s">
        <v>166</v>
      </c>
      <c r="BE230" s="99">
        <f t="shared" si="29"/>
        <v>0</v>
      </c>
      <c r="BF230" s="99">
        <f t="shared" si="30"/>
        <v>0</v>
      </c>
      <c r="BG230" s="99">
        <f t="shared" si="31"/>
        <v>0</v>
      </c>
      <c r="BH230" s="99">
        <f t="shared" si="32"/>
        <v>0</v>
      </c>
      <c r="BI230" s="99">
        <f t="shared" si="33"/>
        <v>0</v>
      </c>
      <c r="BJ230" s="13" t="s">
        <v>113</v>
      </c>
      <c r="BK230" s="99">
        <f t="shared" si="34"/>
        <v>0</v>
      </c>
      <c r="BL230" s="13" t="s">
        <v>83</v>
      </c>
      <c r="BM230" s="171" t="s">
        <v>545</v>
      </c>
    </row>
    <row r="231" spans="2:65" s="1" customFormat="1" ht="24.2" customHeight="1">
      <c r="B231" s="30"/>
      <c r="C231" s="172" t="s">
        <v>546</v>
      </c>
      <c r="D231" s="172" t="s">
        <v>350</v>
      </c>
      <c r="E231" s="173" t="s">
        <v>547</v>
      </c>
      <c r="F231" s="174" t="s">
        <v>548</v>
      </c>
      <c r="G231" s="175" t="s">
        <v>170</v>
      </c>
      <c r="H231" s="176">
        <v>36</v>
      </c>
      <c r="I231" s="177"/>
      <c r="J231" s="178">
        <f t="shared" si="25"/>
        <v>0</v>
      </c>
      <c r="K231" s="179"/>
      <c r="L231" s="30"/>
      <c r="M231" s="180" t="s">
        <v>1</v>
      </c>
      <c r="N231" s="131" t="s">
        <v>41</v>
      </c>
      <c r="P231" s="169">
        <f t="shared" si="26"/>
        <v>0</v>
      </c>
      <c r="Q231" s="169">
        <v>0</v>
      </c>
      <c r="R231" s="169">
        <f t="shared" si="27"/>
        <v>0</v>
      </c>
      <c r="S231" s="169">
        <v>0</v>
      </c>
      <c r="T231" s="170">
        <f t="shared" si="28"/>
        <v>0</v>
      </c>
      <c r="AR231" s="171" t="s">
        <v>83</v>
      </c>
      <c r="AT231" s="171" t="s">
        <v>350</v>
      </c>
      <c r="AU231" s="171" t="s">
        <v>113</v>
      </c>
      <c r="AY231" s="13" t="s">
        <v>166</v>
      </c>
      <c r="BE231" s="99">
        <f t="shared" si="29"/>
        <v>0</v>
      </c>
      <c r="BF231" s="99">
        <f t="shared" si="30"/>
        <v>0</v>
      </c>
      <c r="BG231" s="99">
        <f t="shared" si="31"/>
        <v>0</v>
      </c>
      <c r="BH231" s="99">
        <f t="shared" si="32"/>
        <v>0</v>
      </c>
      <c r="BI231" s="99">
        <f t="shared" si="33"/>
        <v>0</v>
      </c>
      <c r="BJ231" s="13" t="s">
        <v>113</v>
      </c>
      <c r="BK231" s="99">
        <f t="shared" si="34"/>
        <v>0</v>
      </c>
      <c r="BL231" s="13" t="s">
        <v>83</v>
      </c>
      <c r="BM231" s="171" t="s">
        <v>549</v>
      </c>
    </row>
    <row r="232" spans="2:65" s="1" customFormat="1" ht="16.5" customHeight="1">
      <c r="B232" s="30"/>
      <c r="C232" s="172" t="s">
        <v>550</v>
      </c>
      <c r="D232" s="172" t="s">
        <v>350</v>
      </c>
      <c r="E232" s="173" t="s">
        <v>551</v>
      </c>
      <c r="F232" s="174" t="s">
        <v>552</v>
      </c>
      <c r="G232" s="175" t="s">
        <v>553</v>
      </c>
      <c r="H232" s="176">
        <v>24</v>
      </c>
      <c r="I232" s="177"/>
      <c r="J232" s="178">
        <f t="shared" si="25"/>
        <v>0</v>
      </c>
      <c r="K232" s="179"/>
      <c r="L232" s="30"/>
      <c r="M232" s="180" t="s">
        <v>1</v>
      </c>
      <c r="N232" s="131" t="s">
        <v>41</v>
      </c>
      <c r="P232" s="169">
        <f t="shared" si="26"/>
        <v>0</v>
      </c>
      <c r="Q232" s="169">
        <v>0</v>
      </c>
      <c r="R232" s="169">
        <f t="shared" si="27"/>
        <v>0</v>
      </c>
      <c r="S232" s="169">
        <v>0</v>
      </c>
      <c r="T232" s="170">
        <f t="shared" si="28"/>
        <v>0</v>
      </c>
      <c r="AR232" s="171" t="s">
        <v>83</v>
      </c>
      <c r="AT232" s="171" t="s">
        <v>350</v>
      </c>
      <c r="AU232" s="171" t="s">
        <v>113</v>
      </c>
      <c r="AY232" s="13" t="s">
        <v>166</v>
      </c>
      <c r="BE232" s="99">
        <f t="shared" si="29"/>
        <v>0</v>
      </c>
      <c r="BF232" s="99">
        <f t="shared" si="30"/>
        <v>0</v>
      </c>
      <c r="BG232" s="99">
        <f t="shared" si="31"/>
        <v>0</v>
      </c>
      <c r="BH232" s="99">
        <f t="shared" si="32"/>
        <v>0</v>
      </c>
      <c r="BI232" s="99">
        <f t="shared" si="33"/>
        <v>0</v>
      </c>
      <c r="BJ232" s="13" t="s">
        <v>113</v>
      </c>
      <c r="BK232" s="99">
        <f t="shared" si="34"/>
        <v>0</v>
      </c>
      <c r="BL232" s="13" t="s">
        <v>83</v>
      </c>
      <c r="BM232" s="171" t="s">
        <v>554</v>
      </c>
    </row>
    <row r="233" spans="2:65" s="11" customFormat="1" ht="22.9" customHeight="1">
      <c r="B233" s="146"/>
      <c r="D233" s="147" t="s">
        <v>74</v>
      </c>
      <c r="E233" s="156" t="s">
        <v>555</v>
      </c>
      <c r="F233" s="156" t="s">
        <v>556</v>
      </c>
      <c r="I233" s="149"/>
      <c r="J233" s="157">
        <f>BK233</f>
        <v>0</v>
      </c>
      <c r="L233" s="146"/>
      <c r="M233" s="151"/>
      <c r="P233" s="152">
        <f>SUM(P234:P251)</f>
        <v>0</v>
      </c>
      <c r="R233" s="152">
        <f>SUM(R234:R251)</f>
        <v>0</v>
      </c>
      <c r="T233" s="153">
        <f>SUM(T234:T251)</f>
        <v>0</v>
      </c>
      <c r="AR233" s="147" t="s">
        <v>165</v>
      </c>
      <c r="AT233" s="154" t="s">
        <v>74</v>
      </c>
      <c r="AU233" s="154" t="s">
        <v>83</v>
      </c>
      <c r="AY233" s="147" t="s">
        <v>166</v>
      </c>
      <c r="BK233" s="155">
        <f>SUM(BK234:BK251)</f>
        <v>0</v>
      </c>
    </row>
    <row r="234" spans="2:65" s="1" customFormat="1" ht="16.5" customHeight="1">
      <c r="B234" s="30"/>
      <c r="C234" s="172" t="s">
        <v>557</v>
      </c>
      <c r="D234" s="172" t="s">
        <v>350</v>
      </c>
      <c r="E234" s="173" t="s">
        <v>558</v>
      </c>
      <c r="F234" s="174" t="s">
        <v>559</v>
      </c>
      <c r="G234" s="175" t="s">
        <v>560</v>
      </c>
      <c r="H234" s="176">
        <v>1.23</v>
      </c>
      <c r="I234" s="177"/>
      <c r="J234" s="178">
        <f t="shared" ref="J234:J251" si="35">ROUND(I234*H234,2)</f>
        <v>0</v>
      </c>
      <c r="K234" s="179"/>
      <c r="L234" s="30"/>
      <c r="M234" s="180" t="s">
        <v>1</v>
      </c>
      <c r="N234" s="131" t="s">
        <v>41</v>
      </c>
      <c r="P234" s="169">
        <f t="shared" ref="P234:P251" si="36">O234*H234</f>
        <v>0</v>
      </c>
      <c r="Q234" s="169">
        <v>0</v>
      </c>
      <c r="R234" s="169">
        <f t="shared" ref="R234:R251" si="37">Q234*H234</f>
        <v>0</v>
      </c>
      <c r="S234" s="169">
        <v>0</v>
      </c>
      <c r="T234" s="170">
        <f t="shared" ref="T234:T251" si="38">S234*H234</f>
        <v>0</v>
      </c>
      <c r="AR234" s="171" t="s">
        <v>83</v>
      </c>
      <c r="AT234" s="171" t="s">
        <v>350</v>
      </c>
      <c r="AU234" s="171" t="s">
        <v>113</v>
      </c>
      <c r="AY234" s="13" t="s">
        <v>166</v>
      </c>
      <c r="BE234" s="99">
        <f t="shared" ref="BE234:BE251" si="39">IF(N234="základná",J234,0)</f>
        <v>0</v>
      </c>
      <c r="BF234" s="99">
        <f t="shared" ref="BF234:BF251" si="40">IF(N234="znížená",J234,0)</f>
        <v>0</v>
      </c>
      <c r="BG234" s="99">
        <f t="shared" ref="BG234:BG251" si="41">IF(N234="zákl. prenesená",J234,0)</f>
        <v>0</v>
      </c>
      <c r="BH234" s="99">
        <f t="shared" ref="BH234:BH251" si="42">IF(N234="zníž. prenesená",J234,0)</f>
        <v>0</v>
      </c>
      <c r="BI234" s="99">
        <f t="shared" ref="BI234:BI251" si="43">IF(N234="nulová",J234,0)</f>
        <v>0</v>
      </c>
      <c r="BJ234" s="13" t="s">
        <v>113</v>
      </c>
      <c r="BK234" s="99">
        <f t="shared" ref="BK234:BK251" si="44">ROUND(I234*H234,2)</f>
        <v>0</v>
      </c>
      <c r="BL234" s="13" t="s">
        <v>83</v>
      </c>
      <c r="BM234" s="171" t="s">
        <v>561</v>
      </c>
    </row>
    <row r="235" spans="2:65" s="1" customFormat="1" ht="24.2" customHeight="1">
      <c r="B235" s="30"/>
      <c r="C235" s="172" t="s">
        <v>562</v>
      </c>
      <c r="D235" s="172" t="s">
        <v>350</v>
      </c>
      <c r="E235" s="173" t="s">
        <v>563</v>
      </c>
      <c r="F235" s="174" t="s">
        <v>564</v>
      </c>
      <c r="G235" s="175" t="s">
        <v>293</v>
      </c>
      <c r="H235" s="176">
        <v>80</v>
      </c>
      <c r="I235" s="177"/>
      <c r="J235" s="178">
        <f t="shared" si="35"/>
        <v>0</v>
      </c>
      <c r="K235" s="179"/>
      <c r="L235" s="30"/>
      <c r="M235" s="180" t="s">
        <v>1</v>
      </c>
      <c r="N235" s="131" t="s">
        <v>41</v>
      </c>
      <c r="P235" s="169">
        <f t="shared" si="36"/>
        <v>0</v>
      </c>
      <c r="Q235" s="169">
        <v>0</v>
      </c>
      <c r="R235" s="169">
        <f t="shared" si="37"/>
        <v>0</v>
      </c>
      <c r="S235" s="169">
        <v>0</v>
      </c>
      <c r="T235" s="170">
        <f t="shared" si="38"/>
        <v>0</v>
      </c>
      <c r="AR235" s="171" t="s">
        <v>83</v>
      </c>
      <c r="AT235" s="171" t="s">
        <v>350</v>
      </c>
      <c r="AU235" s="171" t="s">
        <v>113</v>
      </c>
      <c r="AY235" s="13" t="s">
        <v>166</v>
      </c>
      <c r="BE235" s="99">
        <f t="shared" si="39"/>
        <v>0</v>
      </c>
      <c r="BF235" s="99">
        <f t="shared" si="40"/>
        <v>0</v>
      </c>
      <c r="BG235" s="99">
        <f t="shared" si="41"/>
        <v>0</v>
      </c>
      <c r="BH235" s="99">
        <f t="shared" si="42"/>
        <v>0</v>
      </c>
      <c r="BI235" s="99">
        <f t="shared" si="43"/>
        <v>0</v>
      </c>
      <c r="BJ235" s="13" t="s">
        <v>113</v>
      </c>
      <c r="BK235" s="99">
        <f t="shared" si="44"/>
        <v>0</v>
      </c>
      <c r="BL235" s="13" t="s">
        <v>83</v>
      </c>
      <c r="BM235" s="171" t="s">
        <v>565</v>
      </c>
    </row>
    <row r="236" spans="2:65" s="1" customFormat="1" ht="24.2" customHeight="1">
      <c r="B236" s="30"/>
      <c r="C236" s="172" t="s">
        <v>566</v>
      </c>
      <c r="D236" s="172" t="s">
        <v>350</v>
      </c>
      <c r="E236" s="173" t="s">
        <v>567</v>
      </c>
      <c r="F236" s="174" t="s">
        <v>568</v>
      </c>
      <c r="G236" s="175" t="s">
        <v>293</v>
      </c>
      <c r="H236" s="176">
        <v>40</v>
      </c>
      <c r="I236" s="177"/>
      <c r="J236" s="178">
        <f t="shared" si="35"/>
        <v>0</v>
      </c>
      <c r="K236" s="179"/>
      <c r="L236" s="30"/>
      <c r="M236" s="180" t="s">
        <v>1</v>
      </c>
      <c r="N236" s="131" t="s">
        <v>41</v>
      </c>
      <c r="P236" s="169">
        <f t="shared" si="36"/>
        <v>0</v>
      </c>
      <c r="Q236" s="169">
        <v>0</v>
      </c>
      <c r="R236" s="169">
        <f t="shared" si="37"/>
        <v>0</v>
      </c>
      <c r="S236" s="169">
        <v>0</v>
      </c>
      <c r="T236" s="170">
        <f t="shared" si="38"/>
        <v>0</v>
      </c>
      <c r="AR236" s="171" t="s">
        <v>83</v>
      </c>
      <c r="AT236" s="171" t="s">
        <v>350</v>
      </c>
      <c r="AU236" s="171" t="s">
        <v>113</v>
      </c>
      <c r="AY236" s="13" t="s">
        <v>166</v>
      </c>
      <c r="BE236" s="99">
        <f t="shared" si="39"/>
        <v>0</v>
      </c>
      <c r="BF236" s="99">
        <f t="shared" si="40"/>
        <v>0</v>
      </c>
      <c r="BG236" s="99">
        <f t="shared" si="41"/>
        <v>0</v>
      </c>
      <c r="BH236" s="99">
        <f t="shared" si="42"/>
        <v>0</v>
      </c>
      <c r="BI236" s="99">
        <f t="shared" si="43"/>
        <v>0</v>
      </c>
      <c r="BJ236" s="13" t="s">
        <v>113</v>
      </c>
      <c r="BK236" s="99">
        <f t="shared" si="44"/>
        <v>0</v>
      </c>
      <c r="BL236" s="13" t="s">
        <v>83</v>
      </c>
      <c r="BM236" s="171" t="s">
        <v>569</v>
      </c>
    </row>
    <row r="237" spans="2:65" s="1" customFormat="1" ht="24.2" customHeight="1">
      <c r="B237" s="30"/>
      <c r="C237" s="172" t="s">
        <v>570</v>
      </c>
      <c r="D237" s="172" t="s">
        <v>350</v>
      </c>
      <c r="E237" s="173" t="s">
        <v>571</v>
      </c>
      <c r="F237" s="174" t="s">
        <v>572</v>
      </c>
      <c r="G237" s="175" t="s">
        <v>293</v>
      </c>
      <c r="H237" s="176">
        <v>460</v>
      </c>
      <c r="I237" s="177"/>
      <c r="J237" s="178">
        <f t="shared" si="35"/>
        <v>0</v>
      </c>
      <c r="K237" s="179"/>
      <c r="L237" s="30"/>
      <c r="M237" s="180" t="s">
        <v>1</v>
      </c>
      <c r="N237" s="131" t="s">
        <v>41</v>
      </c>
      <c r="P237" s="169">
        <f t="shared" si="36"/>
        <v>0</v>
      </c>
      <c r="Q237" s="169">
        <v>0</v>
      </c>
      <c r="R237" s="169">
        <f t="shared" si="37"/>
        <v>0</v>
      </c>
      <c r="S237" s="169">
        <v>0</v>
      </c>
      <c r="T237" s="170">
        <f t="shared" si="38"/>
        <v>0</v>
      </c>
      <c r="AR237" s="171" t="s">
        <v>83</v>
      </c>
      <c r="AT237" s="171" t="s">
        <v>350</v>
      </c>
      <c r="AU237" s="171" t="s">
        <v>113</v>
      </c>
      <c r="AY237" s="13" t="s">
        <v>166</v>
      </c>
      <c r="BE237" s="99">
        <f t="shared" si="39"/>
        <v>0</v>
      </c>
      <c r="BF237" s="99">
        <f t="shared" si="40"/>
        <v>0</v>
      </c>
      <c r="BG237" s="99">
        <f t="shared" si="41"/>
        <v>0</v>
      </c>
      <c r="BH237" s="99">
        <f t="shared" si="42"/>
        <v>0</v>
      </c>
      <c r="BI237" s="99">
        <f t="shared" si="43"/>
        <v>0</v>
      </c>
      <c r="BJ237" s="13" t="s">
        <v>113</v>
      </c>
      <c r="BK237" s="99">
        <f t="shared" si="44"/>
        <v>0</v>
      </c>
      <c r="BL237" s="13" t="s">
        <v>83</v>
      </c>
      <c r="BM237" s="171" t="s">
        <v>573</v>
      </c>
    </row>
    <row r="238" spans="2:65" s="1" customFormat="1" ht="24.2" customHeight="1">
      <c r="B238" s="30"/>
      <c r="C238" s="172" t="s">
        <v>574</v>
      </c>
      <c r="D238" s="172" t="s">
        <v>350</v>
      </c>
      <c r="E238" s="173" t="s">
        <v>575</v>
      </c>
      <c r="F238" s="174" t="s">
        <v>576</v>
      </c>
      <c r="G238" s="175" t="s">
        <v>293</v>
      </c>
      <c r="H238" s="176">
        <v>650</v>
      </c>
      <c r="I238" s="177"/>
      <c r="J238" s="178">
        <f t="shared" si="35"/>
        <v>0</v>
      </c>
      <c r="K238" s="179"/>
      <c r="L238" s="30"/>
      <c r="M238" s="180" t="s">
        <v>1</v>
      </c>
      <c r="N238" s="131" t="s">
        <v>41</v>
      </c>
      <c r="P238" s="169">
        <f t="shared" si="36"/>
        <v>0</v>
      </c>
      <c r="Q238" s="169">
        <v>0</v>
      </c>
      <c r="R238" s="169">
        <f t="shared" si="37"/>
        <v>0</v>
      </c>
      <c r="S238" s="169">
        <v>0</v>
      </c>
      <c r="T238" s="170">
        <f t="shared" si="38"/>
        <v>0</v>
      </c>
      <c r="AR238" s="171" t="s">
        <v>83</v>
      </c>
      <c r="AT238" s="171" t="s">
        <v>350</v>
      </c>
      <c r="AU238" s="171" t="s">
        <v>113</v>
      </c>
      <c r="AY238" s="13" t="s">
        <v>166</v>
      </c>
      <c r="BE238" s="99">
        <f t="shared" si="39"/>
        <v>0</v>
      </c>
      <c r="BF238" s="99">
        <f t="shared" si="40"/>
        <v>0</v>
      </c>
      <c r="BG238" s="99">
        <f t="shared" si="41"/>
        <v>0</v>
      </c>
      <c r="BH238" s="99">
        <f t="shared" si="42"/>
        <v>0</v>
      </c>
      <c r="BI238" s="99">
        <f t="shared" si="43"/>
        <v>0</v>
      </c>
      <c r="BJ238" s="13" t="s">
        <v>113</v>
      </c>
      <c r="BK238" s="99">
        <f t="shared" si="44"/>
        <v>0</v>
      </c>
      <c r="BL238" s="13" t="s">
        <v>83</v>
      </c>
      <c r="BM238" s="171" t="s">
        <v>577</v>
      </c>
    </row>
    <row r="239" spans="2:65" s="1" customFormat="1" ht="24.2" customHeight="1">
      <c r="B239" s="30"/>
      <c r="C239" s="172" t="s">
        <v>578</v>
      </c>
      <c r="D239" s="172" t="s">
        <v>350</v>
      </c>
      <c r="E239" s="173" t="s">
        <v>579</v>
      </c>
      <c r="F239" s="174" t="s">
        <v>580</v>
      </c>
      <c r="G239" s="175" t="s">
        <v>293</v>
      </c>
      <c r="H239" s="176">
        <v>700</v>
      </c>
      <c r="I239" s="177"/>
      <c r="J239" s="178">
        <f t="shared" si="35"/>
        <v>0</v>
      </c>
      <c r="K239" s="179"/>
      <c r="L239" s="30"/>
      <c r="M239" s="180" t="s">
        <v>1</v>
      </c>
      <c r="N239" s="131" t="s">
        <v>41</v>
      </c>
      <c r="P239" s="169">
        <f t="shared" si="36"/>
        <v>0</v>
      </c>
      <c r="Q239" s="169">
        <v>0</v>
      </c>
      <c r="R239" s="169">
        <f t="shared" si="37"/>
        <v>0</v>
      </c>
      <c r="S239" s="169">
        <v>0</v>
      </c>
      <c r="T239" s="170">
        <f t="shared" si="38"/>
        <v>0</v>
      </c>
      <c r="AR239" s="171" t="s">
        <v>83</v>
      </c>
      <c r="AT239" s="171" t="s">
        <v>350</v>
      </c>
      <c r="AU239" s="171" t="s">
        <v>113</v>
      </c>
      <c r="AY239" s="13" t="s">
        <v>166</v>
      </c>
      <c r="BE239" s="99">
        <f t="shared" si="39"/>
        <v>0</v>
      </c>
      <c r="BF239" s="99">
        <f t="shared" si="40"/>
        <v>0</v>
      </c>
      <c r="BG239" s="99">
        <f t="shared" si="41"/>
        <v>0</v>
      </c>
      <c r="BH239" s="99">
        <f t="shared" si="42"/>
        <v>0</v>
      </c>
      <c r="BI239" s="99">
        <f t="shared" si="43"/>
        <v>0</v>
      </c>
      <c r="BJ239" s="13" t="s">
        <v>113</v>
      </c>
      <c r="BK239" s="99">
        <f t="shared" si="44"/>
        <v>0</v>
      </c>
      <c r="BL239" s="13" t="s">
        <v>83</v>
      </c>
      <c r="BM239" s="171" t="s">
        <v>581</v>
      </c>
    </row>
    <row r="240" spans="2:65" s="1" customFormat="1" ht="16.5" customHeight="1">
      <c r="B240" s="30"/>
      <c r="C240" s="172" t="s">
        <v>582</v>
      </c>
      <c r="D240" s="172" t="s">
        <v>350</v>
      </c>
      <c r="E240" s="173" t="s">
        <v>583</v>
      </c>
      <c r="F240" s="174" t="s">
        <v>584</v>
      </c>
      <c r="G240" s="175" t="s">
        <v>293</v>
      </c>
      <c r="H240" s="176">
        <v>1190</v>
      </c>
      <c r="I240" s="177"/>
      <c r="J240" s="178">
        <f t="shared" si="35"/>
        <v>0</v>
      </c>
      <c r="K240" s="179"/>
      <c r="L240" s="30"/>
      <c r="M240" s="180" t="s">
        <v>1</v>
      </c>
      <c r="N240" s="131" t="s">
        <v>41</v>
      </c>
      <c r="P240" s="169">
        <f t="shared" si="36"/>
        <v>0</v>
      </c>
      <c r="Q240" s="169">
        <v>0</v>
      </c>
      <c r="R240" s="169">
        <f t="shared" si="37"/>
        <v>0</v>
      </c>
      <c r="S240" s="169">
        <v>0</v>
      </c>
      <c r="T240" s="170">
        <f t="shared" si="38"/>
        <v>0</v>
      </c>
      <c r="AR240" s="171" t="s">
        <v>83</v>
      </c>
      <c r="AT240" s="171" t="s">
        <v>350</v>
      </c>
      <c r="AU240" s="171" t="s">
        <v>113</v>
      </c>
      <c r="AY240" s="13" t="s">
        <v>166</v>
      </c>
      <c r="BE240" s="99">
        <f t="shared" si="39"/>
        <v>0</v>
      </c>
      <c r="BF240" s="99">
        <f t="shared" si="40"/>
        <v>0</v>
      </c>
      <c r="BG240" s="99">
        <f t="shared" si="41"/>
        <v>0</v>
      </c>
      <c r="BH240" s="99">
        <f t="shared" si="42"/>
        <v>0</v>
      </c>
      <c r="BI240" s="99">
        <f t="shared" si="43"/>
        <v>0</v>
      </c>
      <c r="BJ240" s="13" t="s">
        <v>113</v>
      </c>
      <c r="BK240" s="99">
        <f t="shared" si="44"/>
        <v>0</v>
      </c>
      <c r="BL240" s="13" t="s">
        <v>83</v>
      </c>
      <c r="BM240" s="171" t="s">
        <v>585</v>
      </c>
    </row>
    <row r="241" spans="2:65" s="1" customFormat="1" ht="16.5" customHeight="1">
      <c r="B241" s="30"/>
      <c r="C241" s="172" t="s">
        <v>586</v>
      </c>
      <c r="D241" s="172" t="s">
        <v>350</v>
      </c>
      <c r="E241" s="173" t="s">
        <v>587</v>
      </c>
      <c r="F241" s="174" t="s">
        <v>588</v>
      </c>
      <c r="G241" s="175" t="s">
        <v>293</v>
      </c>
      <c r="H241" s="176">
        <v>140</v>
      </c>
      <c r="I241" s="177"/>
      <c r="J241" s="178">
        <f t="shared" si="35"/>
        <v>0</v>
      </c>
      <c r="K241" s="179"/>
      <c r="L241" s="30"/>
      <c r="M241" s="180" t="s">
        <v>1</v>
      </c>
      <c r="N241" s="131" t="s">
        <v>41</v>
      </c>
      <c r="P241" s="169">
        <f t="shared" si="36"/>
        <v>0</v>
      </c>
      <c r="Q241" s="169">
        <v>0</v>
      </c>
      <c r="R241" s="169">
        <f t="shared" si="37"/>
        <v>0</v>
      </c>
      <c r="S241" s="169">
        <v>0</v>
      </c>
      <c r="T241" s="170">
        <f t="shared" si="38"/>
        <v>0</v>
      </c>
      <c r="AR241" s="171" t="s">
        <v>83</v>
      </c>
      <c r="AT241" s="171" t="s">
        <v>350</v>
      </c>
      <c r="AU241" s="171" t="s">
        <v>113</v>
      </c>
      <c r="AY241" s="13" t="s">
        <v>166</v>
      </c>
      <c r="BE241" s="99">
        <f t="shared" si="39"/>
        <v>0</v>
      </c>
      <c r="BF241" s="99">
        <f t="shared" si="40"/>
        <v>0</v>
      </c>
      <c r="BG241" s="99">
        <f t="shared" si="41"/>
        <v>0</v>
      </c>
      <c r="BH241" s="99">
        <f t="shared" si="42"/>
        <v>0</v>
      </c>
      <c r="BI241" s="99">
        <f t="shared" si="43"/>
        <v>0</v>
      </c>
      <c r="BJ241" s="13" t="s">
        <v>113</v>
      </c>
      <c r="BK241" s="99">
        <f t="shared" si="44"/>
        <v>0</v>
      </c>
      <c r="BL241" s="13" t="s">
        <v>83</v>
      </c>
      <c r="BM241" s="171" t="s">
        <v>589</v>
      </c>
    </row>
    <row r="242" spans="2:65" s="1" customFormat="1" ht="33" customHeight="1">
      <c r="B242" s="30"/>
      <c r="C242" s="172" t="s">
        <v>590</v>
      </c>
      <c r="D242" s="172" t="s">
        <v>350</v>
      </c>
      <c r="E242" s="173" t="s">
        <v>591</v>
      </c>
      <c r="F242" s="174" t="s">
        <v>592</v>
      </c>
      <c r="G242" s="175" t="s">
        <v>293</v>
      </c>
      <c r="H242" s="176">
        <v>80</v>
      </c>
      <c r="I242" s="177"/>
      <c r="J242" s="178">
        <f t="shared" si="35"/>
        <v>0</v>
      </c>
      <c r="K242" s="179"/>
      <c r="L242" s="30"/>
      <c r="M242" s="180" t="s">
        <v>1</v>
      </c>
      <c r="N242" s="131" t="s">
        <v>41</v>
      </c>
      <c r="P242" s="169">
        <f t="shared" si="36"/>
        <v>0</v>
      </c>
      <c r="Q242" s="169">
        <v>0</v>
      </c>
      <c r="R242" s="169">
        <f t="shared" si="37"/>
        <v>0</v>
      </c>
      <c r="S242" s="169">
        <v>0</v>
      </c>
      <c r="T242" s="170">
        <f t="shared" si="38"/>
        <v>0</v>
      </c>
      <c r="AR242" s="171" t="s">
        <v>83</v>
      </c>
      <c r="AT242" s="171" t="s">
        <v>350</v>
      </c>
      <c r="AU242" s="171" t="s">
        <v>113</v>
      </c>
      <c r="AY242" s="13" t="s">
        <v>166</v>
      </c>
      <c r="BE242" s="99">
        <f t="shared" si="39"/>
        <v>0</v>
      </c>
      <c r="BF242" s="99">
        <f t="shared" si="40"/>
        <v>0</v>
      </c>
      <c r="BG242" s="99">
        <f t="shared" si="41"/>
        <v>0</v>
      </c>
      <c r="BH242" s="99">
        <f t="shared" si="42"/>
        <v>0</v>
      </c>
      <c r="BI242" s="99">
        <f t="shared" si="43"/>
        <v>0</v>
      </c>
      <c r="BJ242" s="13" t="s">
        <v>113</v>
      </c>
      <c r="BK242" s="99">
        <f t="shared" si="44"/>
        <v>0</v>
      </c>
      <c r="BL242" s="13" t="s">
        <v>83</v>
      </c>
      <c r="BM242" s="171" t="s">
        <v>593</v>
      </c>
    </row>
    <row r="243" spans="2:65" s="1" customFormat="1" ht="33" customHeight="1">
      <c r="B243" s="30"/>
      <c r="C243" s="172" t="s">
        <v>594</v>
      </c>
      <c r="D243" s="172" t="s">
        <v>350</v>
      </c>
      <c r="E243" s="173" t="s">
        <v>595</v>
      </c>
      <c r="F243" s="174" t="s">
        <v>596</v>
      </c>
      <c r="G243" s="175" t="s">
        <v>293</v>
      </c>
      <c r="H243" s="176">
        <v>40</v>
      </c>
      <c r="I243" s="177"/>
      <c r="J243" s="178">
        <f t="shared" si="35"/>
        <v>0</v>
      </c>
      <c r="K243" s="179"/>
      <c r="L243" s="30"/>
      <c r="M243" s="180" t="s">
        <v>1</v>
      </c>
      <c r="N243" s="131" t="s">
        <v>41</v>
      </c>
      <c r="P243" s="169">
        <f t="shared" si="36"/>
        <v>0</v>
      </c>
      <c r="Q243" s="169">
        <v>0</v>
      </c>
      <c r="R243" s="169">
        <f t="shared" si="37"/>
        <v>0</v>
      </c>
      <c r="S243" s="169">
        <v>0</v>
      </c>
      <c r="T243" s="170">
        <f t="shared" si="38"/>
        <v>0</v>
      </c>
      <c r="AR243" s="171" t="s">
        <v>83</v>
      </c>
      <c r="AT243" s="171" t="s">
        <v>350</v>
      </c>
      <c r="AU243" s="171" t="s">
        <v>113</v>
      </c>
      <c r="AY243" s="13" t="s">
        <v>166</v>
      </c>
      <c r="BE243" s="99">
        <f t="shared" si="39"/>
        <v>0</v>
      </c>
      <c r="BF243" s="99">
        <f t="shared" si="40"/>
        <v>0</v>
      </c>
      <c r="BG243" s="99">
        <f t="shared" si="41"/>
        <v>0</v>
      </c>
      <c r="BH243" s="99">
        <f t="shared" si="42"/>
        <v>0</v>
      </c>
      <c r="BI243" s="99">
        <f t="shared" si="43"/>
        <v>0</v>
      </c>
      <c r="BJ243" s="13" t="s">
        <v>113</v>
      </c>
      <c r="BK243" s="99">
        <f t="shared" si="44"/>
        <v>0</v>
      </c>
      <c r="BL243" s="13" t="s">
        <v>83</v>
      </c>
      <c r="BM243" s="171" t="s">
        <v>597</v>
      </c>
    </row>
    <row r="244" spans="2:65" s="1" customFormat="1" ht="33" customHeight="1">
      <c r="B244" s="30"/>
      <c r="C244" s="172" t="s">
        <v>598</v>
      </c>
      <c r="D244" s="172" t="s">
        <v>350</v>
      </c>
      <c r="E244" s="173" t="s">
        <v>599</v>
      </c>
      <c r="F244" s="174" t="s">
        <v>600</v>
      </c>
      <c r="G244" s="175" t="s">
        <v>293</v>
      </c>
      <c r="H244" s="176">
        <v>460</v>
      </c>
      <c r="I244" s="177"/>
      <c r="J244" s="178">
        <f t="shared" si="35"/>
        <v>0</v>
      </c>
      <c r="K244" s="179"/>
      <c r="L244" s="30"/>
      <c r="M244" s="180" t="s">
        <v>1</v>
      </c>
      <c r="N244" s="131" t="s">
        <v>41</v>
      </c>
      <c r="P244" s="169">
        <f t="shared" si="36"/>
        <v>0</v>
      </c>
      <c r="Q244" s="169">
        <v>0</v>
      </c>
      <c r="R244" s="169">
        <f t="shared" si="37"/>
        <v>0</v>
      </c>
      <c r="S244" s="169">
        <v>0</v>
      </c>
      <c r="T244" s="170">
        <f t="shared" si="38"/>
        <v>0</v>
      </c>
      <c r="AR244" s="171" t="s">
        <v>83</v>
      </c>
      <c r="AT244" s="171" t="s">
        <v>350</v>
      </c>
      <c r="AU244" s="171" t="s">
        <v>113</v>
      </c>
      <c r="AY244" s="13" t="s">
        <v>166</v>
      </c>
      <c r="BE244" s="99">
        <f t="shared" si="39"/>
        <v>0</v>
      </c>
      <c r="BF244" s="99">
        <f t="shared" si="40"/>
        <v>0</v>
      </c>
      <c r="BG244" s="99">
        <f t="shared" si="41"/>
        <v>0</v>
      </c>
      <c r="BH244" s="99">
        <f t="shared" si="42"/>
        <v>0</v>
      </c>
      <c r="BI244" s="99">
        <f t="shared" si="43"/>
        <v>0</v>
      </c>
      <c r="BJ244" s="13" t="s">
        <v>113</v>
      </c>
      <c r="BK244" s="99">
        <f t="shared" si="44"/>
        <v>0</v>
      </c>
      <c r="BL244" s="13" t="s">
        <v>83</v>
      </c>
      <c r="BM244" s="171" t="s">
        <v>601</v>
      </c>
    </row>
    <row r="245" spans="2:65" s="1" customFormat="1" ht="33" customHeight="1">
      <c r="B245" s="30"/>
      <c r="C245" s="172" t="s">
        <v>602</v>
      </c>
      <c r="D245" s="172" t="s">
        <v>350</v>
      </c>
      <c r="E245" s="173" t="s">
        <v>603</v>
      </c>
      <c r="F245" s="174" t="s">
        <v>604</v>
      </c>
      <c r="G245" s="175" t="s">
        <v>293</v>
      </c>
      <c r="H245" s="176">
        <v>650</v>
      </c>
      <c r="I245" s="177"/>
      <c r="J245" s="178">
        <f t="shared" si="35"/>
        <v>0</v>
      </c>
      <c r="K245" s="179"/>
      <c r="L245" s="30"/>
      <c r="M245" s="180" t="s">
        <v>1</v>
      </c>
      <c r="N245" s="131" t="s">
        <v>41</v>
      </c>
      <c r="P245" s="169">
        <f t="shared" si="36"/>
        <v>0</v>
      </c>
      <c r="Q245" s="169">
        <v>0</v>
      </c>
      <c r="R245" s="169">
        <f t="shared" si="37"/>
        <v>0</v>
      </c>
      <c r="S245" s="169">
        <v>0</v>
      </c>
      <c r="T245" s="170">
        <f t="shared" si="38"/>
        <v>0</v>
      </c>
      <c r="AR245" s="171" t="s">
        <v>83</v>
      </c>
      <c r="AT245" s="171" t="s">
        <v>350</v>
      </c>
      <c r="AU245" s="171" t="s">
        <v>113</v>
      </c>
      <c r="AY245" s="13" t="s">
        <v>166</v>
      </c>
      <c r="BE245" s="99">
        <f t="shared" si="39"/>
        <v>0</v>
      </c>
      <c r="BF245" s="99">
        <f t="shared" si="40"/>
        <v>0</v>
      </c>
      <c r="BG245" s="99">
        <f t="shared" si="41"/>
        <v>0</v>
      </c>
      <c r="BH245" s="99">
        <f t="shared" si="42"/>
        <v>0</v>
      </c>
      <c r="BI245" s="99">
        <f t="shared" si="43"/>
        <v>0</v>
      </c>
      <c r="BJ245" s="13" t="s">
        <v>113</v>
      </c>
      <c r="BK245" s="99">
        <f t="shared" si="44"/>
        <v>0</v>
      </c>
      <c r="BL245" s="13" t="s">
        <v>83</v>
      </c>
      <c r="BM245" s="171" t="s">
        <v>605</v>
      </c>
    </row>
    <row r="246" spans="2:65" s="1" customFormat="1" ht="24.2" customHeight="1">
      <c r="B246" s="30"/>
      <c r="C246" s="172" t="s">
        <v>606</v>
      </c>
      <c r="D246" s="172" t="s">
        <v>350</v>
      </c>
      <c r="E246" s="173" t="s">
        <v>607</v>
      </c>
      <c r="F246" s="174" t="s">
        <v>608</v>
      </c>
      <c r="G246" s="175" t="s">
        <v>170</v>
      </c>
      <c r="H246" s="176">
        <v>2</v>
      </c>
      <c r="I246" s="177"/>
      <c r="J246" s="178">
        <f t="shared" si="35"/>
        <v>0</v>
      </c>
      <c r="K246" s="179"/>
      <c r="L246" s="30"/>
      <c r="M246" s="180" t="s">
        <v>1</v>
      </c>
      <c r="N246" s="131" t="s">
        <v>41</v>
      </c>
      <c r="P246" s="169">
        <f t="shared" si="36"/>
        <v>0</v>
      </c>
      <c r="Q246" s="169">
        <v>0</v>
      </c>
      <c r="R246" s="169">
        <f t="shared" si="37"/>
        <v>0</v>
      </c>
      <c r="S246" s="169">
        <v>0</v>
      </c>
      <c r="T246" s="170">
        <f t="shared" si="38"/>
        <v>0</v>
      </c>
      <c r="AR246" s="171" t="s">
        <v>83</v>
      </c>
      <c r="AT246" s="171" t="s">
        <v>350</v>
      </c>
      <c r="AU246" s="171" t="s">
        <v>113</v>
      </c>
      <c r="AY246" s="13" t="s">
        <v>166</v>
      </c>
      <c r="BE246" s="99">
        <f t="shared" si="39"/>
        <v>0</v>
      </c>
      <c r="BF246" s="99">
        <f t="shared" si="40"/>
        <v>0</v>
      </c>
      <c r="BG246" s="99">
        <f t="shared" si="41"/>
        <v>0</v>
      </c>
      <c r="BH246" s="99">
        <f t="shared" si="42"/>
        <v>0</v>
      </c>
      <c r="BI246" s="99">
        <f t="shared" si="43"/>
        <v>0</v>
      </c>
      <c r="BJ246" s="13" t="s">
        <v>113</v>
      </c>
      <c r="BK246" s="99">
        <f t="shared" si="44"/>
        <v>0</v>
      </c>
      <c r="BL246" s="13" t="s">
        <v>83</v>
      </c>
      <c r="BM246" s="171" t="s">
        <v>609</v>
      </c>
    </row>
    <row r="247" spans="2:65" s="1" customFormat="1" ht="24.2" customHeight="1">
      <c r="B247" s="30"/>
      <c r="C247" s="172" t="s">
        <v>610</v>
      </c>
      <c r="D247" s="172" t="s">
        <v>350</v>
      </c>
      <c r="E247" s="173" t="s">
        <v>611</v>
      </c>
      <c r="F247" s="174" t="s">
        <v>612</v>
      </c>
      <c r="G247" s="175" t="s">
        <v>170</v>
      </c>
      <c r="H247" s="176">
        <v>1</v>
      </c>
      <c r="I247" s="177"/>
      <c r="J247" s="178">
        <f t="shared" si="35"/>
        <v>0</v>
      </c>
      <c r="K247" s="179"/>
      <c r="L247" s="30"/>
      <c r="M247" s="180" t="s">
        <v>1</v>
      </c>
      <c r="N247" s="131" t="s">
        <v>41</v>
      </c>
      <c r="P247" s="169">
        <f t="shared" si="36"/>
        <v>0</v>
      </c>
      <c r="Q247" s="169">
        <v>0</v>
      </c>
      <c r="R247" s="169">
        <f t="shared" si="37"/>
        <v>0</v>
      </c>
      <c r="S247" s="169">
        <v>0</v>
      </c>
      <c r="T247" s="170">
        <f t="shared" si="38"/>
        <v>0</v>
      </c>
      <c r="AR247" s="171" t="s">
        <v>83</v>
      </c>
      <c r="AT247" s="171" t="s">
        <v>350</v>
      </c>
      <c r="AU247" s="171" t="s">
        <v>113</v>
      </c>
      <c r="AY247" s="13" t="s">
        <v>166</v>
      </c>
      <c r="BE247" s="99">
        <f t="shared" si="39"/>
        <v>0</v>
      </c>
      <c r="BF247" s="99">
        <f t="shared" si="40"/>
        <v>0</v>
      </c>
      <c r="BG247" s="99">
        <f t="shared" si="41"/>
        <v>0</v>
      </c>
      <c r="BH247" s="99">
        <f t="shared" si="42"/>
        <v>0</v>
      </c>
      <c r="BI247" s="99">
        <f t="shared" si="43"/>
        <v>0</v>
      </c>
      <c r="BJ247" s="13" t="s">
        <v>113</v>
      </c>
      <c r="BK247" s="99">
        <f t="shared" si="44"/>
        <v>0</v>
      </c>
      <c r="BL247" s="13" t="s">
        <v>83</v>
      </c>
      <c r="BM247" s="171" t="s">
        <v>613</v>
      </c>
    </row>
    <row r="248" spans="2:65" s="1" customFormat="1" ht="24.2" customHeight="1">
      <c r="B248" s="30"/>
      <c r="C248" s="172" t="s">
        <v>614</v>
      </c>
      <c r="D248" s="172" t="s">
        <v>350</v>
      </c>
      <c r="E248" s="173" t="s">
        <v>615</v>
      </c>
      <c r="F248" s="174" t="s">
        <v>616</v>
      </c>
      <c r="G248" s="175" t="s">
        <v>170</v>
      </c>
      <c r="H248" s="176">
        <v>6</v>
      </c>
      <c r="I248" s="177"/>
      <c r="J248" s="178">
        <f t="shared" si="35"/>
        <v>0</v>
      </c>
      <c r="K248" s="179"/>
      <c r="L248" s="30"/>
      <c r="M248" s="180" t="s">
        <v>1</v>
      </c>
      <c r="N248" s="131" t="s">
        <v>41</v>
      </c>
      <c r="P248" s="169">
        <f t="shared" si="36"/>
        <v>0</v>
      </c>
      <c r="Q248" s="169">
        <v>0</v>
      </c>
      <c r="R248" s="169">
        <f t="shared" si="37"/>
        <v>0</v>
      </c>
      <c r="S248" s="169">
        <v>0</v>
      </c>
      <c r="T248" s="170">
        <f t="shared" si="38"/>
        <v>0</v>
      </c>
      <c r="AR248" s="171" t="s">
        <v>83</v>
      </c>
      <c r="AT248" s="171" t="s">
        <v>350</v>
      </c>
      <c r="AU248" s="171" t="s">
        <v>113</v>
      </c>
      <c r="AY248" s="13" t="s">
        <v>166</v>
      </c>
      <c r="BE248" s="99">
        <f t="shared" si="39"/>
        <v>0</v>
      </c>
      <c r="BF248" s="99">
        <f t="shared" si="40"/>
        <v>0</v>
      </c>
      <c r="BG248" s="99">
        <f t="shared" si="41"/>
        <v>0</v>
      </c>
      <c r="BH248" s="99">
        <f t="shared" si="42"/>
        <v>0</v>
      </c>
      <c r="BI248" s="99">
        <f t="shared" si="43"/>
        <v>0</v>
      </c>
      <c r="BJ248" s="13" t="s">
        <v>113</v>
      </c>
      <c r="BK248" s="99">
        <f t="shared" si="44"/>
        <v>0</v>
      </c>
      <c r="BL248" s="13" t="s">
        <v>83</v>
      </c>
      <c r="BM248" s="171" t="s">
        <v>617</v>
      </c>
    </row>
    <row r="249" spans="2:65" s="1" customFormat="1" ht="33" customHeight="1">
      <c r="B249" s="30"/>
      <c r="C249" s="172" t="s">
        <v>618</v>
      </c>
      <c r="D249" s="172" t="s">
        <v>350</v>
      </c>
      <c r="E249" s="173" t="s">
        <v>619</v>
      </c>
      <c r="F249" s="174" t="s">
        <v>620</v>
      </c>
      <c r="G249" s="175" t="s">
        <v>170</v>
      </c>
      <c r="H249" s="176">
        <v>34</v>
      </c>
      <c r="I249" s="177"/>
      <c r="J249" s="178">
        <f t="shared" si="35"/>
        <v>0</v>
      </c>
      <c r="K249" s="179"/>
      <c r="L249" s="30"/>
      <c r="M249" s="180" t="s">
        <v>1</v>
      </c>
      <c r="N249" s="131" t="s">
        <v>41</v>
      </c>
      <c r="P249" s="169">
        <f t="shared" si="36"/>
        <v>0</v>
      </c>
      <c r="Q249" s="169">
        <v>0</v>
      </c>
      <c r="R249" s="169">
        <f t="shared" si="37"/>
        <v>0</v>
      </c>
      <c r="S249" s="169">
        <v>0</v>
      </c>
      <c r="T249" s="170">
        <f t="shared" si="38"/>
        <v>0</v>
      </c>
      <c r="AR249" s="171" t="s">
        <v>83</v>
      </c>
      <c r="AT249" s="171" t="s">
        <v>350</v>
      </c>
      <c r="AU249" s="171" t="s">
        <v>113</v>
      </c>
      <c r="AY249" s="13" t="s">
        <v>166</v>
      </c>
      <c r="BE249" s="99">
        <f t="shared" si="39"/>
        <v>0</v>
      </c>
      <c r="BF249" s="99">
        <f t="shared" si="40"/>
        <v>0</v>
      </c>
      <c r="BG249" s="99">
        <f t="shared" si="41"/>
        <v>0</v>
      </c>
      <c r="BH249" s="99">
        <f t="shared" si="42"/>
        <v>0</v>
      </c>
      <c r="BI249" s="99">
        <f t="shared" si="43"/>
        <v>0</v>
      </c>
      <c r="BJ249" s="13" t="s">
        <v>113</v>
      </c>
      <c r="BK249" s="99">
        <f t="shared" si="44"/>
        <v>0</v>
      </c>
      <c r="BL249" s="13" t="s">
        <v>83</v>
      </c>
      <c r="BM249" s="171" t="s">
        <v>621</v>
      </c>
    </row>
    <row r="250" spans="2:65" s="1" customFormat="1" ht="33" customHeight="1">
      <c r="B250" s="30"/>
      <c r="C250" s="172" t="s">
        <v>622</v>
      </c>
      <c r="D250" s="172" t="s">
        <v>350</v>
      </c>
      <c r="E250" s="173" t="s">
        <v>623</v>
      </c>
      <c r="F250" s="174" t="s">
        <v>624</v>
      </c>
      <c r="G250" s="175" t="s">
        <v>170</v>
      </c>
      <c r="H250" s="176">
        <v>2</v>
      </c>
      <c r="I250" s="177"/>
      <c r="J250" s="178">
        <f t="shared" si="35"/>
        <v>0</v>
      </c>
      <c r="K250" s="179"/>
      <c r="L250" s="30"/>
      <c r="M250" s="180" t="s">
        <v>1</v>
      </c>
      <c r="N250" s="131" t="s">
        <v>41</v>
      </c>
      <c r="P250" s="169">
        <f t="shared" si="36"/>
        <v>0</v>
      </c>
      <c r="Q250" s="169">
        <v>0</v>
      </c>
      <c r="R250" s="169">
        <f t="shared" si="37"/>
        <v>0</v>
      </c>
      <c r="S250" s="169">
        <v>0</v>
      </c>
      <c r="T250" s="170">
        <f t="shared" si="38"/>
        <v>0</v>
      </c>
      <c r="AR250" s="171" t="s">
        <v>83</v>
      </c>
      <c r="AT250" s="171" t="s">
        <v>350</v>
      </c>
      <c r="AU250" s="171" t="s">
        <v>113</v>
      </c>
      <c r="AY250" s="13" t="s">
        <v>166</v>
      </c>
      <c r="BE250" s="99">
        <f t="shared" si="39"/>
        <v>0</v>
      </c>
      <c r="BF250" s="99">
        <f t="shared" si="40"/>
        <v>0</v>
      </c>
      <c r="BG250" s="99">
        <f t="shared" si="41"/>
        <v>0</v>
      </c>
      <c r="BH250" s="99">
        <f t="shared" si="42"/>
        <v>0</v>
      </c>
      <c r="BI250" s="99">
        <f t="shared" si="43"/>
        <v>0</v>
      </c>
      <c r="BJ250" s="13" t="s">
        <v>113</v>
      </c>
      <c r="BK250" s="99">
        <f t="shared" si="44"/>
        <v>0</v>
      </c>
      <c r="BL250" s="13" t="s">
        <v>83</v>
      </c>
      <c r="BM250" s="171" t="s">
        <v>625</v>
      </c>
    </row>
    <row r="251" spans="2:65" s="1" customFormat="1" ht="16.5" customHeight="1">
      <c r="B251" s="30"/>
      <c r="C251" s="172" t="s">
        <v>626</v>
      </c>
      <c r="D251" s="172" t="s">
        <v>350</v>
      </c>
      <c r="E251" s="173" t="s">
        <v>627</v>
      </c>
      <c r="F251" s="174" t="s">
        <v>628</v>
      </c>
      <c r="G251" s="175" t="s">
        <v>629</v>
      </c>
      <c r="H251" s="176">
        <v>1230</v>
      </c>
      <c r="I251" s="177"/>
      <c r="J251" s="178">
        <f t="shared" si="35"/>
        <v>0</v>
      </c>
      <c r="K251" s="179"/>
      <c r="L251" s="30"/>
      <c r="M251" s="180" t="s">
        <v>1</v>
      </c>
      <c r="N251" s="131" t="s">
        <v>41</v>
      </c>
      <c r="P251" s="169">
        <f t="shared" si="36"/>
        <v>0</v>
      </c>
      <c r="Q251" s="169">
        <v>0</v>
      </c>
      <c r="R251" s="169">
        <f t="shared" si="37"/>
        <v>0</v>
      </c>
      <c r="S251" s="169">
        <v>0</v>
      </c>
      <c r="T251" s="170">
        <f t="shared" si="38"/>
        <v>0</v>
      </c>
      <c r="AR251" s="171" t="s">
        <v>83</v>
      </c>
      <c r="AT251" s="171" t="s">
        <v>350</v>
      </c>
      <c r="AU251" s="171" t="s">
        <v>113</v>
      </c>
      <c r="AY251" s="13" t="s">
        <v>166</v>
      </c>
      <c r="BE251" s="99">
        <f t="shared" si="39"/>
        <v>0</v>
      </c>
      <c r="BF251" s="99">
        <f t="shared" si="40"/>
        <v>0</v>
      </c>
      <c r="BG251" s="99">
        <f t="shared" si="41"/>
        <v>0</v>
      </c>
      <c r="BH251" s="99">
        <f t="shared" si="42"/>
        <v>0</v>
      </c>
      <c r="BI251" s="99">
        <f t="shared" si="43"/>
        <v>0</v>
      </c>
      <c r="BJ251" s="13" t="s">
        <v>113</v>
      </c>
      <c r="BK251" s="99">
        <f t="shared" si="44"/>
        <v>0</v>
      </c>
      <c r="BL251" s="13" t="s">
        <v>83</v>
      </c>
      <c r="BM251" s="171" t="s">
        <v>630</v>
      </c>
    </row>
    <row r="252" spans="2:65" s="11" customFormat="1" ht="22.9" customHeight="1">
      <c r="B252" s="146"/>
      <c r="D252" s="147" t="s">
        <v>74</v>
      </c>
      <c r="E252" s="156" t="s">
        <v>631</v>
      </c>
      <c r="F252" s="156" t="s">
        <v>632</v>
      </c>
      <c r="I252" s="149"/>
      <c r="J252" s="157">
        <f>BK252</f>
        <v>0</v>
      </c>
      <c r="L252" s="146"/>
      <c r="M252" s="151"/>
      <c r="P252" s="152">
        <f>P253</f>
        <v>0</v>
      </c>
      <c r="R252" s="152">
        <f>R253</f>
        <v>0</v>
      </c>
      <c r="T252" s="153">
        <f>T253</f>
        <v>0</v>
      </c>
      <c r="AR252" s="147" t="s">
        <v>165</v>
      </c>
      <c r="AT252" s="154" t="s">
        <v>74</v>
      </c>
      <c r="AU252" s="154" t="s">
        <v>83</v>
      </c>
      <c r="AY252" s="147" t="s">
        <v>166</v>
      </c>
      <c r="BK252" s="155">
        <f>BK253</f>
        <v>0</v>
      </c>
    </row>
    <row r="253" spans="2:65" s="1" customFormat="1" ht="16.5" customHeight="1">
      <c r="B253" s="30"/>
      <c r="C253" s="172" t="s">
        <v>633</v>
      </c>
      <c r="D253" s="172" t="s">
        <v>350</v>
      </c>
      <c r="E253" s="173" t="s">
        <v>634</v>
      </c>
      <c r="F253" s="174" t="s">
        <v>635</v>
      </c>
      <c r="G253" s="175" t="s">
        <v>560</v>
      </c>
      <c r="H253" s="176">
        <v>1.23</v>
      </c>
      <c r="I253" s="177"/>
      <c r="J253" s="178">
        <f>ROUND(I253*H253,2)</f>
        <v>0</v>
      </c>
      <c r="K253" s="179"/>
      <c r="L253" s="30"/>
      <c r="M253" s="181" t="s">
        <v>1</v>
      </c>
      <c r="N253" s="182" t="s">
        <v>41</v>
      </c>
      <c r="O253" s="183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AR253" s="171" t="s">
        <v>83</v>
      </c>
      <c r="AT253" s="171" t="s">
        <v>350</v>
      </c>
      <c r="AU253" s="171" t="s">
        <v>113</v>
      </c>
      <c r="AY253" s="13" t="s">
        <v>166</v>
      </c>
      <c r="BE253" s="99">
        <f>IF(N253="základná",J253,0)</f>
        <v>0</v>
      </c>
      <c r="BF253" s="99">
        <f>IF(N253="znížená",J253,0)</f>
        <v>0</v>
      </c>
      <c r="BG253" s="99">
        <f>IF(N253="zákl. prenesená",J253,0)</f>
        <v>0</v>
      </c>
      <c r="BH253" s="99">
        <f>IF(N253="zníž. prenesená",J253,0)</f>
        <v>0</v>
      </c>
      <c r="BI253" s="99">
        <f>IF(N253="nulová",J253,0)</f>
        <v>0</v>
      </c>
      <c r="BJ253" s="13" t="s">
        <v>113</v>
      </c>
      <c r="BK253" s="99">
        <f>ROUND(I253*H253,2)</f>
        <v>0</v>
      </c>
      <c r="BL253" s="13" t="s">
        <v>83</v>
      </c>
      <c r="BM253" s="171" t="s">
        <v>636</v>
      </c>
    </row>
    <row r="254" spans="2:65" s="1" customFormat="1" ht="6.95" customHeight="1">
      <c r="B254" s="45"/>
      <c r="C254" s="46"/>
      <c r="D254" s="46"/>
      <c r="E254" s="46"/>
      <c r="F254" s="46"/>
      <c r="G254" s="46"/>
      <c r="H254" s="46"/>
      <c r="I254" s="46"/>
      <c r="J254" s="46"/>
      <c r="K254" s="46"/>
      <c r="L254" s="30"/>
    </row>
  </sheetData>
  <sheetProtection algorithmName="SHA-512" hashValue="6BYj8tMmuQbei1XXlixRwqgVh8JnGysHTjd/TIzswd9NQNHTpmF4iRVGSOZoCooHc5BdgmBlFWh2oSe8RL1t8w==" saltValue="a5/EtyQwnLZbZ7nEVad0YXCnd2jdHVyL76GjrStyr3Uh/LoBmRUVGsLv8Cxiqf8V6JcZVOTj5Z5i2MZMrdjU5Q==" spinCount="100000" sheet="1" objects="1" scenarios="1" formatColumns="0" formatRows="0" autoFilter="0"/>
  <autoFilter ref="C131:K253" xr:uid="{00000000-0009-0000-0000-000001000000}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s="1" customFormat="1" ht="12" customHeight="1">
      <c r="B8" s="30"/>
      <c r="D8" s="23" t="s">
        <v>128</v>
      </c>
      <c r="L8" s="30"/>
    </row>
    <row r="9" spans="2:46" s="1" customFormat="1" ht="16.5" customHeight="1">
      <c r="B9" s="30"/>
      <c r="E9" s="192" t="s">
        <v>637</v>
      </c>
      <c r="F9" s="241"/>
      <c r="G9" s="241"/>
      <c r="H9" s="24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>
        <f>'Rekapitulácia stavby'!AN8</f>
        <v>45876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21</v>
      </c>
      <c r="I14" s="23" t="s">
        <v>22</v>
      </c>
      <c r="J14" s="21" t="s">
        <v>1</v>
      </c>
      <c r="L14" s="30"/>
    </row>
    <row r="15" spans="2:46" s="1" customFormat="1" ht="18" customHeight="1">
      <c r="B15" s="30"/>
      <c r="E15" s="21" t="s">
        <v>23</v>
      </c>
      <c r="I15" s="23" t="s">
        <v>24</v>
      </c>
      <c r="J15" s="21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25</v>
      </c>
      <c r="I17" s="23" t="s">
        <v>22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42" t="str">
        <f>'Rekapitulácia stavby'!E14</f>
        <v>Vyplň údaj</v>
      </c>
      <c r="F18" s="201"/>
      <c r="G18" s="201"/>
      <c r="H18" s="201"/>
      <c r="I18" s="23" t="s">
        <v>24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27</v>
      </c>
      <c r="I20" s="23" t="s">
        <v>22</v>
      </c>
      <c r="J20" s="21" t="s">
        <v>1</v>
      </c>
      <c r="L20" s="30"/>
    </row>
    <row r="21" spans="2:12" s="1" customFormat="1" ht="18" customHeight="1">
      <c r="B21" s="30"/>
      <c r="E21" s="21" t="s">
        <v>28</v>
      </c>
      <c r="I21" s="23" t="s">
        <v>24</v>
      </c>
      <c r="J21" s="21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30</v>
      </c>
      <c r="I23" s="23" t="s">
        <v>22</v>
      </c>
      <c r="J23" s="21" t="s">
        <v>1</v>
      </c>
      <c r="L23" s="30"/>
    </row>
    <row r="24" spans="2:12" s="1" customFormat="1" ht="18" customHeight="1">
      <c r="B24" s="30"/>
      <c r="E24" s="21" t="s">
        <v>638</v>
      </c>
      <c r="I24" s="23" t="s">
        <v>24</v>
      </c>
      <c r="J24" s="21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32</v>
      </c>
      <c r="L26" s="30"/>
    </row>
    <row r="27" spans="2:12" s="7" customFormat="1" ht="16.5" customHeight="1">
      <c r="B27" s="106"/>
      <c r="E27" s="206" t="s">
        <v>1</v>
      </c>
      <c r="F27" s="206"/>
      <c r="G27" s="206"/>
      <c r="H27" s="206"/>
      <c r="L27" s="106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131</v>
      </c>
      <c r="J30" s="29">
        <f>J96</f>
        <v>0</v>
      </c>
      <c r="L30" s="30"/>
    </row>
    <row r="31" spans="2:12" s="1" customFormat="1" ht="14.45" customHeight="1">
      <c r="B31" s="30"/>
      <c r="D31" s="28" t="s">
        <v>123</v>
      </c>
      <c r="J31" s="29">
        <f>J107</f>
        <v>0</v>
      </c>
      <c r="L31" s="30"/>
    </row>
    <row r="32" spans="2:12" s="1" customFormat="1" ht="25.35" customHeight="1">
      <c r="B32" s="30"/>
      <c r="D32" s="107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108">
        <f>ROUND((SUM(BE107:BE114) + SUM(BE134:BE208)),  2)</f>
        <v>0</v>
      </c>
      <c r="G35" s="109"/>
      <c r="H35" s="109"/>
      <c r="I35" s="110">
        <v>0.23</v>
      </c>
      <c r="J35" s="108">
        <f>ROUND(((SUM(BE107:BE114) + SUM(BE134:BE208))*I35),  2)</f>
        <v>0</v>
      </c>
      <c r="L35" s="30"/>
    </row>
    <row r="36" spans="2:12" s="1" customFormat="1" ht="14.45" customHeight="1">
      <c r="B36" s="30"/>
      <c r="E36" s="35" t="s">
        <v>41</v>
      </c>
      <c r="F36" s="108">
        <f>ROUND((SUM(BF107:BF114) + SUM(BF134:BF208)),  2)</f>
        <v>0</v>
      </c>
      <c r="G36" s="109"/>
      <c r="H36" s="109"/>
      <c r="I36" s="110">
        <v>0.23</v>
      </c>
      <c r="J36" s="108">
        <f>ROUND(((SUM(BF107:BF114) + SUM(BF134:BF208))*I36),  2)</f>
        <v>0</v>
      </c>
      <c r="L36" s="30"/>
    </row>
    <row r="37" spans="2:12" s="1" customFormat="1" ht="14.45" hidden="1" customHeight="1">
      <c r="B37" s="30"/>
      <c r="E37" s="23" t="s">
        <v>42</v>
      </c>
      <c r="F37" s="87">
        <f>ROUND((SUM(BG107:BG114) + SUM(BG134:BG208)),  2)</f>
        <v>0</v>
      </c>
      <c r="I37" s="111">
        <v>0.23</v>
      </c>
      <c r="J37" s="87">
        <f>0</f>
        <v>0</v>
      </c>
      <c r="L37" s="30"/>
    </row>
    <row r="38" spans="2:12" s="1" customFormat="1" ht="14.45" hidden="1" customHeight="1">
      <c r="B38" s="30"/>
      <c r="E38" s="23" t="s">
        <v>43</v>
      </c>
      <c r="F38" s="87">
        <f>ROUND((SUM(BH107:BH114) + SUM(BH134:BH208)),  2)</f>
        <v>0</v>
      </c>
      <c r="I38" s="111">
        <v>0.23</v>
      </c>
      <c r="J38" s="87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108">
        <f>ROUND((SUM(BI107:BI114) + SUM(BI134:BI208)),  2)</f>
        <v>0</v>
      </c>
      <c r="G39" s="109"/>
      <c r="H39" s="109"/>
      <c r="I39" s="110">
        <v>0</v>
      </c>
      <c r="J39" s="108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103"/>
      <c r="D41" s="112" t="s">
        <v>45</v>
      </c>
      <c r="E41" s="58"/>
      <c r="F41" s="58"/>
      <c r="G41" s="113" t="s">
        <v>46</v>
      </c>
      <c r="H41" s="114" t="s">
        <v>47</v>
      </c>
      <c r="I41" s="58"/>
      <c r="J41" s="115">
        <f>SUM(J32:J39)</f>
        <v>0</v>
      </c>
      <c r="K41" s="116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132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47" s="1" customFormat="1" ht="12" customHeight="1">
      <c r="B86" s="30"/>
      <c r="C86" s="23" t="s">
        <v>128</v>
      </c>
      <c r="L86" s="30"/>
    </row>
    <row r="87" spans="2:47" s="1" customFormat="1" ht="16.5" customHeight="1">
      <c r="B87" s="30"/>
      <c r="E87" s="192" t="str">
        <f>E9</f>
        <v>SO 01 - Železničný zvršok</v>
      </c>
      <c r="F87" s="241"/>
      <c r="G87" s="241"/>
      <c r="H87" s="24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Kysak</v>
      </c>
      <c r="I89" s="23" t="s">
        <v>20</v>
      </c>
      <c r="J89" s="53">
        <f>IF(J12="","",J12)</f>
        <v>45876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3" t="s">
        <v>21</v>
      </c>
      <c r="F91" s="21" t="str">
        <f>E15</f>
        <v>Železnice Slovenskej republiky, Bratislava</v>
      </c>
      <c r="I91" s="23" t="s">
        <v>27</v>
      </c>
      <c r="J91" s="26" t="str">
        <f>E21</f>
        <v>SUDOP Košice, a.s.</v>
      </c>
      <c r="L91" s="30"/>
    </row>
    <row r="92" spans="2:47" s="1" customFormat="1" ht="15.2" customHeight="1">
      <c r="B92" s="30"/>
      <c r="C92" s="23" t="s">
        <v>25</v>
      </c>
      <c r="F92" s="21" t="str">
        <f>IF(E18="","",E18)</f>
        <v>Vyplň údaj</v>
      </c>
      <c r="I92" s="23" t="s">
        <v>30</v>
      </c>
      <c r="J92" s="26" t="str">
        <f>E24</f>
        <v>Ing. Gregová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9" t="s">
        <v>133</v>
      </c>
      <c r="D94" s="103"/>
      <c r="E94" s="103"/>
      <c r="F94" s="103"/>
      <c r="G94" s="103"/>
      <c r="H94" s="103"/>
      <c r="I94" s="103"/>
      <c r="J94" s="120" t="s">
        <v>134</v>
      </c>
      <c r="K94" s="103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21" t="s">
        <v>135</v>
      </c>
      <c r="J96" s="67">
        <f>J134</f>
        <v>0</v>
      </c>
      <c r="L96" s="30"/>
      <c r="AU96" s="13" t="s">
        <v>136</v>
      </c>
    </row>
    <row r="97" spans="2:65" s="8" customFormat="1" ht="24.95" customHeight="1">
      <c r="B97" s="122"/>
      <c r="D97" s="123" t="s">
        <v>639</v>
      </c>
      <c r="E97" s="124"/>
      <c r="F97" s="124"/>
      <c r="G97" s="124"/>
      <c r="H97" s="124"/>
      <c r="I97" s="124"/>
      <c r="J97" s="125">
        <f>J135</f>
        <v>0</v>
      </c>
      <c r="L97" s="122"/>
    </row>
    <row r="98" spans="2:65" s="9" customFormat="1" ht="19.899999999999999" customHeight="1">
      <c r="B98" s="126"/>
      <c r="D98" s="127" t="s">
        <v>640</v>
      </c>
      <c r="E98" s="128"/>
      <c r="F98" s="128"/>
      <c r="G98" s="128"/>
      <c r="H98" s="128"/>
      <c r="I98" s="128"/>
      <c r="J98" s="129">
        <f>J136</f>
        <v>0</v>
      </c>
      <c r="L98" s="126"/>
    </row>
    <row r="99" spans="2:65" s="9" customFormat="1" ht="19.899999999999999" customHeight="1">
      <c r="B99" s="126"/>
      <c r="D99" s="127" t="s">
        <v>641</v>
      </c>
      <c r="E99" s="128"/>
      <c r="F99" s="128"/>
      <c r="G99" s="128"/>
      <c r="H99" s="128"/>
      <c r="I99" s="128"/>
      <c r="J99" s="129">
        <f>J139</f>
        <v>0</v>
      </c>
      <c r="L99" s="126"/>
    </row>
    <row r="100" spans="2:65" s="9" customFormat="1" ht="19.899999999999999" customHeight="1">
      <c r="B100" s="126"/>
      <c r="D100" s="127" t="s">
        <v>642</v>
      </c>
      <c r="E100" s="128"/>
      <c r="F100" s="128"/>
      <c r="G100" s="128"/>
      <c r="H100" s="128"/>
      <c r="I100" s="128"/>
      <c r="J100" s="129">
        <f>J141</f>
        <v>0</v>
      </c>
      <c r="L100" s="126"/>
    </row>
    <row r="101" spans="2:65" s="9" customFormat="1" ht="19.899999999999999" customHeight="1">
      <c r="B101" s="126"/>
      <c r="D101" s="127" t="s">
        <v>643</v>
      </c>
      <c r="E101" s="128"/>
      <c r="F101" s="128"/>
      <c r="G101" s="128"/>
      <c r="H101" s="128"/>
      <c r="I101" s="128"/>
      <c r="J101" s="129">
        <f>J189</f>
        <v>0</v>
      </c>
      <c r="L101" s="126"/>
    </row>
    <row r="102" spans="2:65" s="9" customFormat="1" ht="19.899999999999999" customHeight="1">
      <c r="B102" s="126"/>
      <c r="D102" s="127" t="s">
        <v>644</v>
      </c>
      <c r="E102" s="128"/>
      <c r="F102" s="128"/>
      <c r="G102" s="128"/>
      <c r="H102" s="128"/>
      <c r="I102" s="128"/>
      <c r="J102" s="129">
        <f>J204</f>
        <v>0</v>
      </c>
      <c r="L102" s="126"/>
    </row>
    <row r="103" spans="2:65" s="8" customFormat="1" ht="24.95" customHeight="1">
      <c r="B103" s="122"/>
      <c r="D103" s="123" t="s">
        <v>645</v>
      </c>
      <c r="E103" s="124"/>
      <c r="F103" s="124"/>
      <c r="G103" s="124"/>
      <c r="H103" s="124"/>
      <c r="I103" s="124"/>
      <c r="J103" s="125">
        <f>J206</f>
        <v>0</v>
      </c>
      <c r="L103" s="122"/>
    </row>
    <row r="104" spans="2:65" s="9" customFormat="1" ht="19.899999999999999" customHeight="1">
      <c r="B104" s="126"/>
      <c r="D104" s="127" t="s">
        <v>646</v>
      </c>
      <c r="E104" s="128"/>
      <c r="F104" s="128"/>
      <c r="G104" s="128"/>
      <c r="H104" s="128"/>
      <c r="I104" s="128"/>
      <c r="J104" s="129">
        <f>J207</f>
        <v>0</v>
      </c>
      <c r="L104" s="126"/>
    </row>
    <row r="105" spans="2:65" s="1" customFormat="1" ht="21.75" customHeight="1">
      <c r="B105" s="30"/>
      <c r="L105" s="30"/>
    </row>
    <row r="106" spans="2:65" s="1" customFormat="1" ht="6.95" customHeight="1">
      <c r="B106" s="30"/>
      <c r="L106" s="30"/>
    </row>
    <row r="107" spans="2:65" s="1" customFormat="1" ht="29.25" customHeight="1">
      <c r="B107" s="30"/>
      <c r="C107" s="121" t="s">
        <v>143</v>
      </c>
      <c r="J107" s="130">
        <f>ROUND(J108 + J109 + J110 + J111 + J112 + J113,2)</f>
        <v>0</v>
      </c>
      <c r="L107" s="30"/>
      <c r="N107" s="131" t="s">
        <v>39</v>
      </c>
    </row>
    <row r="108" spans="2:65" s="1" customFormat="1" ht="18" customHeight="1">
      <c r="B108" s="30"/>
      <c r="D108" s="236" t="s">
        <v>144</v>
      </c>
      <c r="E108" s="237"/>
      <c r="F108" s="237"/>
      <c r="J108" s="96">
        <v>0</v>
      </c>
      <c r="L108" s="132"/>
      <c r="M108" s="133"/>
      <c r="N108" s="134" t="s">
        <v>41</v>
      </c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5" t="s">
        <v>145</v>
      </c>
      <c r="AZ108" s="133"/>
      <c r="BA108" s="133"/>
      <c r="BB108" s="133"/>
      <c r="BC108" s="133"/>
      <c r="BD108" s="133"/>
      <c r="BE108" s="136">
        <f t="shared" ref="BE108:BE113" si="0">IF(N108="základná",J108,0)</f>
        <v>0</v>
      </c>
      <c r="BF108" s="136">
        <f t="shared" ref="BF108:BF113" si="1">IF(N108="znížená",J108,0)</f>
        <v>0</v>
      </c>
      <c r="BG108" s="136">
        <f t="shared" ref="BG108:BG113" si="2">IF(N108="zákl. prenesená",J108,0)</f>
        <v>0</v>
      </c>
      <c r="BH108" s="136">
        <f t="shared" ref="BH108:BH113" si="3">IF(N108="zníž. prenesená",J108,0)</f>
        <v>0</v>
      </c>
      <c r="BI108" s="136">
        <f t="shared" ref="BI108:BI113" si="4">IF(N108="nulová",J108,0)</f>
        <v>0</v>
      </c>
      <c r="BJ108" s="135" t="s">
        <v>113</v>
      </c>
      <c r="BK108" s="133"/>
      <c r="BL108" s="133"/>
      <c r="BM108" s="133"/>
    </row>
    <row r="109" spans="2:65" s="1" customFormat="1" ht="18" customHeight="1">
      <c r="B109" s="30"/>
      <c r="D109" s="236" t="s">
        <v>121</v>
      </c>
      <c r="E109" s="237"/>
      <c r="F109" s="237"/>
      <c r="J109" s="96">
        <v>0</v>
      </c>
      <c r="L109" s="132"/>
      <c r="M109" s="133"/>
      <c r="N109" s="134" t="s">
        <v>41</v>
      </c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5" t="s">
        <v>145</v>
      </c>
      <c r="AZ109" s="133"/>
      <c r="BA109" s="133"/>
      <c r="BB109" s="133"/>
      <c r="BC109" s="133"/>
      <c r="BD109" s="133"/>
      <c r="BE109" s="136">
        <f t="shared" si="0"/>
        <v>0</v>
      </c>
      <c r="BF109" s="136">
        <f t="shared" si="1"/>
        <v>0</v>
      </c>
      <c r="BG109" s="136">
        <f t="shared" si="2"/>
        <v>0</v>
      </c>
      <c r="BH109" s="136">
        <f t="shared" si="3"/>
        <v>0</v>
      </c>
      <c r="BI109" s="136">
        <f t="shared" si="4"/>
        <v>0</v>
      </c>
      <c r="BJ109" s="135" t="s">
        <v>113</v>
      </c>
      <c r="BK109" s="133"/>
      <c r="BL109" s="133"/>
      <c r="BM109" s="133"/>
    </row>
    <row r="110" spans="2:65" s="1" customFormat="1" ht="18" customHeight="1">
      <c r="B110" s="30"/>
      <c r="D110" s="236" t="s">
        <v>146</v>
      </c>
      <c r="E110" s="237"/>
      <c r="F110" s="237"/>
      <c r="J110" s="96">
        <v>0</v>
      </c>
      <c r="L110" s="132"/>
      <c r="M110" s="133"/>
      <c r="N110" s="134" t="s">
        <v>41</v>
      </c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33"/>
      <c r="AK110" s="133"/>
      <c r="AL110" s="133"/>
      <c r="AM110" s="133"/>
      <c r="AN110" s="133"/>
      <c r="AO110" s="133"/>
      <c r="AP110" s="133"/>
      <c r="AQ110" s="133"/>
      <c r="AR110" s="133"/>
      <c r="AS110" s="133"/>
      <c r="AT110" s="133"/>
      <c r="AU110" s="133"/>
      <c r="AV110" s="133"/>
      <c r="AW110" s="133"/>
      <c r="AX110" s="133"/>
      <c r="AY110" s="135" t="s">
        <v>145</v>
      </c>
      <c r="AZ110" s="133"/>
      <c r="BA110" s="133"/>
      <c r="BB110" s="133"/>
      <c r="BC110" s="133"/>
      <c r="BD110" s="133"/>
      <c r="BE110" s="136">
        <f t="shared" si="0"/>
        <v>0</v>
      </c>
      <c r="BF110" s="136">
        <f t="shared" si="1"/>
        <v>0</v>
      </c>
      <c r="BG110" s="136">
        <f t="shared" si="2"/>
        <v>0</v>
      </c>
      <c r="BH110" s="136">
        <f t="shared" si="3"/>
        <v>0</v>
      </c>
      <c r="BI110" s="136">
        <f t="shared" si="4"/>
        <v>0</v>
      </c>
      <c r="BJ110" s="135" t="s">
        <v>113</v>
      </c>
      <c r="BK110" s="133"/>
      <c r="BL110" s="133"/>
      <c r="BM110" s="133"/>
    </row>
    <row r="111" spans="2:65" s="1" customFormat="1" ht="18" customHeight="1">
      <c r="B111" s="30"/>
      <c r="D111" s="236" t="s">
        <v>147</v>
      </c>
      <c r="E111" s="237"/>
      <c r="F111" s="237"/>
      <c r="J111" s="96">
        <v>0</v>
      </c>
      <c r="L111" s="132"/>
      <c r="M111" s="133"/>
      <c r="N111" s="134" t="s">
        <v>41</v>
      </c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33"/>
      <c r="AK111" s="133"/>
      <c r="AL111" s="133"/>
      <c r="AM111" s="133"/>
      <c r="AN111" s="133"/>
      <c r="AO111" s="133"/>
      <c r="AP111" s="133"/>
      <c r="AQ111" s="133"/>
      <c r="AR111" s="133"/>
      <c r="AS111" s="133"/>
      <c r="AT111" s="133"/>
      <c r="AU111" s="133"/>
      <c r="AV111" s="133"/>
      <c r="AW111" s="133"/>
      <c r="AX111" s="133"/>
      <c r="AY111" s="135" t="s">
        <v>145</v>
      </c>
      <c r="AZ111" s="133"/>
      <c r="BA111" s="133"/>
      <c r="BB111" s="133"/>
      <c r="BC111" s="133"/>
      <c r="BD111" s="133"/>
      <c r="BE111" s="136">
        <f t="shared" si="0"/>
        <v>0</v>
      </c>
      <c r="BF111" s="136">
        <f t="shared" si="1"/>
        <v>0</v>
      </c>
      <c r="BG111" s="136">
        <f t="shared" si="2"/>
        <v>0</v>
      </c>
      <c r="BH111" s="136">
        <f t="shared" si="3"/>
        <v>0</v>
      </c>
      <c r="BI111" s="136">
        <f t="shared" si="4"/>
        <v>0</v>
      </c>
      <c r="BJ111" s="135" t="s">
        <v>113</v>
      </c>
      <c r="BK111" s="133"/>
      <c r="BL111" s="133"/>
      <c r="BM111" s="133"/>
    </row>
    <row r="112" spans="2:65" s="1" customFormat="1" ht="18" customHeight="1">
      <c r="B112" s="30"/>
      <c r="D112" s="236" t="s">
        <v>148</v>
      </c>
      <c r="E112" s="237"/>
      <c r="F112" s="237"/>
      <c r="J112" s="96">
        <v>0</v>
      </c>
      <c r="L112" s="132"/>
      <c r="M112" s="133"/>
      <c r="N112" s="134" t="s">
        <v>41</v>
      </c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3"/>
      <c r="AH112" s="133"/>
      <c r="AI112" s="133"/>
      <c r="AJ112" s="133"/>
      <c r="AK112" s="133"/>
      <c r="AL112" s="133"/>
      <c r="AM112" s="133"/>
      <c r="AN112" s="133"/>
      <c r="AO112" s="133"/>
      <c r="AP112" s="133"/>
      <c r="AQ112" s="133"/>
      <c r="AR112" s="133"/>
      <c r="AS112" s="133"/>
      <c r="AT112" s="133"/>
      <c r="AU112" s="133"/>
      <c r="AV112" s="133"/>
      <c r="AW112" s="133"/>
      <c r="AX112" s="133"/>
      <c r="AY112" s="135" t="s">
        <v>145</v>
      </c>
      <c r="AZ112" s="133"/>
      <c r="BA112" s="133"/>
      <c r="BB112" s="133"/>
      <c r="BC112" s="133"/>
      <c r="BD112" s="133"/>
      <c r="BE112" s="136">
        <f t="shared" si="0"/>
        <v>0</v>
      </c>
      <c r="BF112" s="136">
        <f t="shared" si="1"/>
        <v>0</v>
      </c>
      <c r="BG112" s="136">
        <f t="shared" si="2"/>
        <v>0</v>
      </c>
      <c r="BH112" s="136">
        <f t="shared" si="3"/>
        <v>0</v>
      </c>
      <c r="BI112" s="136">
        <f t="shared" si="4"/>
        <v>0</v>
      </c>
      <c r="BJ112" s="135" t="s">
        <v>113</v>
      </c>
      <c r="BK112" s="133"/>
      <c r="BL112" s="133"/>
      <c r="BM112" s="133"/>
    </row>
    <row r="113" spans="2:65" s="1" customFormat="1" ht="18" customHeight="1">
      <c r="B113" s="30"/>
      <c r="D113" s="95" t="s">
        <v>149</v>
      </c>
      <c r="J113" s="96">
        <f>ROUND(J30*T113,2)</f>
        <v>0</v>
      </c>
      <c r="L113" s="132"/>
      <c r="M113" s="133"/>
      <c r="N113" s="134" t="s">
        <v>41</v>
      </c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5" t="s">
        <v>150</v>
      </c>
      <c r="AZ113" s="133"/>
      <c r="BA113" s="133"/>
      <c r="BB113" s="133"/>
      <c r="BC113" s="133"/>
      <c r="BD113" s="133"/>
      <c r="BE113" s="136">
        <f t="shared" si="0"/>
        <v>0</v>
      </c>
      <c r="BF113" s="136">
        <f t="shared" si="1"/>
        <v>0</v>
      </c>
      <c r="BG113" s="136">
        <f t="shared" si="2"/>
        <v>0</v>
      </c>
      <c r="BH113" s="136">
        <f t="shared" si="3"/>
        <v>0</v>
      </c>
      <c r="BI113" s="136">
        <f t="shared" si="4"/>
        <v>0</v>
      </c>
      <c r="BJ113" s="135" t="s">
        <v>113</v>
      </c>
      <c r="BK113" s="133"/>
      <c r="BL113" s="133"/>
      <c r="BM113" s="133"/>
    </row>
    <row r="114" spans="2:65" s="1" customFormat="1">
      <c r="B114" s="30"/>
      <c r="L114" s="30"/>
    </row>
    <row r="115" spans="2:65" s="1" customFormat="1" ht="29.25" customHeight="1">
      <c r="B115" s="30"/>
      <c r="C115" s="102" t="s">
        <v>126</v>
      </c>
      <c r="D115" s="103"/>
      <c r="E115" s="103"/>
      <c r="F115" s="103"/>
      <c r="G115" s="103"/>
      <c r="H115" s="103"/>
      <c r="I115" s="103"/>
      <c r="J115" s="104">
        <f>ROUND(J96+J107,2)</f>
        <v>0</v>
      </c>
      <c r="K115" s="103"/>
      <c r="L115" s="30"/>
    </row>
    <row r="116" spans="2:65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0"/>
    </row>
    <row r="120" spans="2:65" s="1" customFormat="1" ht="6.95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30"/>
    </row>
    <row r="121" spans="2:65" s="1" customFormat="1" ht="24.95" customHeight="1">
      <c r="B121" s="30"/>
      <c r="C121" s="17" t="s">
        <v>151</v>
      </c>
      <c r="L121" s="30"/>
    </row>
    <row r="122" spans="2:65" s="1" customFormat="1" ht="6.95" customHeight="1">
      <c r="B122" s="30"/>
      <c r="L122" s="30"/>
    </row>
    <row r="123" spans="2:65" s="1" customFormat="1" ht="12" customHeight="1">
      <c r="B123" s="30"/>
      <c r="C123" s="23" t="s">
        <v>14</v>
      </c>
      <c r="L123" s="30"/>
    </row>
    <row r="124" spans="2:65" s="1" customFormat="1" ht="16.5" customHeight="1">
      <c r="B124" s="30"/>
      <c r="E124" s="239" t="str">
        <f>E7</f>
        <v>ŽST Kysak, obnova výhybiek č.23,25ab,27,29,30ab,31,32,33,34</v>
      </c>
      <c r="F124" s="240"/>
      <c r="G124" s="240"/>
      <c r="H124" s="240"/>
      <c r="L124" s="30"/>
    </row>
    <row r="125" spans="2:65" s="1" customFormat="1" ht="12" customHeight="1">
      <c r="B125" s="30"/>
      <c r="C125" s="23" t="s">
        <v>128</v>
      </c>
      <c r="L125" s="30"/>
    </row>
    <row r="126" spans="2:65" s="1" customFormat="1" ht="16.5" customHeight="1">
      <c r="B126" s="30"/>
      <c r="E126" s="192" t="str">
        <f>E9</f>
        <v>SO 01 - Železničný zvršok</v>
      </c>
      <c r="F126" s="241"/>
      <c r="G126" s="241"/>
      <c r="H126" s="241"/>
      <c r="L126" s="30"/>
    </row>
    <row r="127" spans="2:65" s="1" customFormat="1" ht="6.95" customHeight="1">
      <c r="B127" s="30"/>
      <c r="L127" s="30"/>
    </row>
    <row r="128" spans="2:65" s="1" customFormat="1" ht="12" customHeight="1">
      <c r="B128" s="30"/>
      <c r="C128" s="23" t="s">
        <v>18</v>
      </c>
      <c r="F128" s="21" t="str">
        <f>F12</f>
        <v>Kysak</v>
      </c>
      <c r="I128" s="23" t="s">
        <v>20</v>
      </c>
      <c r="J128" s="53">
        <f>IF(J12="","",J12)</f>
        <v>45876</v>
      </c>
      <c r="L128" s="30"/>
    </row>
    <row r="129" spans="2:65" s="1" customFormat="1" ht="6.95" customHeight="1">
      <c r="B129" s="30"/>
      <c r="L129" s="30"/>
    </row>
    <row r="130" spans="2:65" s="1" customFormat="1" ht="15.2" customHeight="1">
      <c r="B130" s="30"/>
      <c r="C130" s="23" t="s">
        <v>21</v>
      </c>
      <c r="F130" s="21" t="str">
        <f>E15</f>
        <v>Železnice Slovenskej republiky, Bratislava</v>
      </c>
      <c r="I130" s="23" t="s">
        <v>27</v>
      </c>
      <c r="J130" s="26" t="str">
        <f>E21</f>
        <v>SUDOP Košice, a.s.</v>
      </c>
      <c r="L130" s="30"/>
    </row>
    <row r="131" spans="2:65" s="1" customFormat="1" ht="15.2" customHeight="1">
      <c r="B131" s="30"/>
      <c r="C131" s="23" t="s">
        <v>25</v>
      </c>
      <c r="F131" s="21" t="str">
        <f>IF(E18="","",E18)</f>
        <v>Vyplň údaj</v>
      </c>
      <c r="I131" s="23" t="s">
        <v>30</v>
      </c>
      <c r="J131" s="26" t="str">
        <f>E24</f>
        <v>Ing. Gregová</v>
      </c>
      <c r="L131" s="30"/>
    </row>
    <row r="132" spans="2:65" s="1" customFormat="1" ht="10.35" customHeight="1">
      <c r="B132" s="30"/>
      <c r="L132" s="30"/>
    </row>
    <row r="133" spans="2:65" s="10" customFormat="1" ht="29.25" customHeight="1">
      <c r="B133" s="137"/>
      <c r="C133" s="138" t="s">
        <v>152</v>
      </c>
      <c r="D133" s="139" t="s">
        <v>60</v>
      </c>
      <c r="E133" s="139" t="s">
        <v>56</v>
      </c>
      <c r="F133" s="139" t="s">
        <v>57</v>
      </c>
      <c r="G133" s="139" t="s">
        <v>153</v>
      </c>
      <c r="H133" s="139" t="s">
        <v>154</v>
      </c>
      <c r="I133" s="139" t="s">
        <v>155</v>
      </c>
      <c r="J133" s="140" t="s">
        <v>134</v>
      </c>
      <c r="K133" s="141" t="s">
        <v>156</v>
      </c>
      <c r="L133" s="137"/>
      <c r="M133" s="60" t="s">
        <v>1</v>
      </c>
      <c r="N133" s="61" t="s">
        <v>39</v>
      </c>
      <c r="O133" s="61" t="s">
        <v>157</v>
      </c>
      <c r="P133" s="61" t="s">
        <v>158</v>
      </c>
      <c r="Q133" s="61" t="s">
        <v>159</v>
      </c>
      <c r="R133" s="61" t="s">
        <v>160</v>
      </c>
      <c r="S133" s="61" t="s">
        <v>161</v>
      </c>
      <c r="T133" s="62" t="s">
        <v>162</v>
      </c>
    </row>
    <row r="134" spans="2:65" s="1" customFormat="1" ht="22.9" customHeight="1">
      <c r="B134" s="30"/>
      <c r="C134" s="65" t="s">
        <v>131</v>
      </c>
      <c r="J134" s="142">
        <f>BK134</f>
        <v>0</v>
      </c>
      <c r="L134" s="30"/>
      <c r="M134" s="63"/>
      <c r="N134" s="54"/>
      <c r="O134" s="54"/>
      <c r="P134" s="143">
        <f>P135+P206</f>
        <v>0</v>
      </c>
      <c r="Q134" s="54"/>
      <c r="R134" s="143">
        <f>R135+R206</f>
        <v>6984.3930907500007</v>
      </c>
      <c r="S134" s="54"/>
      <c r="T134" s="144">
        <f>T135+T206</f>
        <v>4134.1201550000005</v>
      </c>
      <c r="AT134" s="13" t="s">
        <v>74</v>
      </c>
      <c r="AU134" s="13" t="s">
        <v>136</v>
      </c>
      <c r="BK134" s="145">
        <f>BK135+BK206</f>
        <v>0</v>
      </c>
    </row>
    <row r="135" spans="2:65" s="11" customFormat="1" ht="25.9" customHeight="1">
      <c r="B135" s="146"/>
      <c r="D135" s="147" t="s">
        <v>74</v>
      </c>
      <c r="E135" s="148" t="s">
        <v>163</v>
      </c>
      <c r="F135" s="148" t="s">
        <v>647</v>
      </c>
      <c r="I135" s="149"/>
      <c r="J135" s="150">
        <f>BK135</f>
        <v>0</v>
      </c>
      <c r="L135" s="146"/>
      <c r="M135" s="151"/>
      <c r="P135" s="152">
        <f>P136+P139+P141+P189+P204</f>
        <v>0</v>
      </c>
      <c r="R135" s="152">
        <f>R136+R139+R141+R189+R204</f>
        <v>6984.3930907500007</v>
      </c>
      <c r="T135" s="153">
        <f>T136+T139+T141+T189+T204</f>
        <v>4134.1201550000005</v>
      </c>
      <c r="AR135" s="147" t="s">
        <v>83</v>
      </c>
      <c r="AT135" s="154" t="s">
        <v>74</v>
      </c>
      <c r="AU135" s="154" t="s">
        <v>75</v>
      </c>
      <c r="AY135" s="147" t="s">
        <v>166</v>
      </c>
      <c r="BK135" s="155">
        <f>BK136+BK139+BK141+BK189+BK204</f>
        <v>0</v>
      </c>
    </row>
    <row r="136" spans="2:65" s="11" customFormat="1" ht="22.9" customHeight="1">
      <c r="B136" s="146"/>
      <c r="D136" s="147" t="s">
        <v>74</v>
      </c>
      <c r="E136" s="156" t="s">
        <v>83</v>
      </c>
      <c r="F136" s="156" t="s">
        <v>648</v>
      </c>
      <c r="I136" s="149"/>
      <c r="J136" s="157">
        <f>BK136</f>
        <v>0</v>
      </c>
      <c r="L136" s="146"/>
      <c r="M136" s="151"/>
      <c r="P136" s="152">
        <f>SUM(P137:P138)</f>
        <v>0</v>
      </c>
      <c r="R136" s="152">
        <f>SUM(R137:R138)</f>
        <v>0</v>
      </c>
      <c r="T136" s="153">
        <f>SUM(T137:T138)</f>
        <v>0</v>
      </c>
      <c r="AR136" s="147" t="s">
        <v>83</v>
      </c>
      <c r="AT136" s="154" t="s">
        <v>74</v>
      </c>
      <c r="AU136" s="154" t="s">
        <v>83</v>
      </c>
      <c r="AY136" s="147" t="s">
        <v>166</v>
      </c>
      <c r="BK136" s="155">
        <f>SUM(BK137:BK138)</f>
        <v>0</v>
      </c>
    </row>
    <row r="137" spans="2:65" s="1" customFormat="1" ht="24.2" customHeight="1">
      <c r="B137" s="30"/>
      <c r="C137" s="172" t="s">
        <v>83</v>
      </c>
      <c r="D137" s="172" t="s">
        <v>350</v>
      </c>
      <c r="E137" s="173" t="s">
        <v>649</v>
      </c>
      <c r="F137" s="174" t="s">
        <v>650</v>
      </c>
      <c r="G137" s="175" t="s">
        <v>629</v>
      </c>
      <c r="H137" s="176">
        <v>89.9</v>
      </c>
      <c r="I137" s="177"/>
      <c r="J137" s="178">
        <f>ROUND(I137*H137,2)</f>
        <v>0</v>
      </c>
      <c r="K137" s="179"/>
      <c r="L137" s="30"/>
      <c r="M137" s="180" t="s">
        <v>1</v>
      </c>
      <c r="N137" s="131" t="s">
        <v>41</v>
      </c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AR137" s="171" t="s">
        <v>178</v>
      </c>
      <c r="AT137" s="171" t="s">
        <v>350</v>
      </c>
      <c r="AU137" s="171" t="s">
        <v>113</v>
      </c>
      <c r="AY137" s="13" t="s">
        <v>166</v>
      </c>
      <c r="BE137" s="99">
        <f>IF(N137="základná",J137,0)</f>
        <v>0</v>
      </c>
      <c r="BF137" s="99">
        <f>IF(N137="znížená",J137,0)</f>
        <v>0</v>
      </c>
      <c r="BG137" s="99">
        <f>IF(N137="zákl. prenesená",J137,0)</f>
        <v>0</v>
      </c>
      <c r="BH137" s="99">
        <f>IF(N137="zníž. prenesená",J137,0)</f>
        <v>0</v>
      </c>
      <c r="BI137" s="99">
        <f>IF(N137="nulová",J137,0)</f>
        <v>0</v>
      </c>
      <c r="BJ137" s="13" t="s">
        <v>113</v>
      </c>
      <c r="BK137" s="99">
        <f>ROUND(I137*H137,2)</f>
        <v>0</v>
      </c>
      <c r="BL137" s="13" t="s">
        <v>178</v>
      </c>
      <c r="BM137" s="171" t="s">
        <v>651</v>
      </c>
    </row>
    <row r="138" spans="2:65" s="1" customFormat="1" ht="24.2" customHeight="1">
      <c r="B138" s="30"/>
      <c r="C138" s="172" t="s">
        <v>113</v>
      </c>
      <c r="D138" s="172" t="s">
        <v>350</v>
      </c>
      <c r="E138" s="173" t="s">
        <v>652</v>
      </c>
      <c r="F138" s="174" t="s">
        <v>653</v>
      </c>
      <c r="G138" s="175" t="s">
        <v>654</v>
      </c>
      <c r="H138" s="176">
        <v>2523.9679999999998</v>
      </c>
      <c r="I138" s="177"/>
      <c r="J138" s="178">
        <f>ROUND(I138*H138,2)</f>
        <v>0</v>
      </c>
      <c r="K138" s="179"/>
      <c r="L138" s="30"/>
      <c r="M138" s="180" t="s">
        <v>1</v>
      </c>
      <c r="N138" s="131" t="s">
        <v>41</v>
      </c>
      <c r="P138" s="169">
        <f>O138*H138</f>
        <v>0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AR138" s="171" t="s">
        <v>178</v>
      </c>
      <c r="AT138" s="171" t="s">
        <v>350</v>
      </c>
      <c r="AU138" s="171" t="s">
        <v>113</v>
      </c>
      <c r="AY138" s="13" t="s">
        <v>166</v>
      </c>
      <c r="BE138" s="99">
        <f>IF(N138="základná",J138,0)</f>
        <v>0</v>
      </c>
      <c r="BF138" s="99">
        <f>IF(N138="znížená",J138,0)</f>
        <v>0</v>
      </c>
      <c r="BG138" s="99">
        <f>IF(N138="zákl. prenesená",J138,0)</f>
        <v>0</v>
      </c>
      <c r="BH138" s="99">
        <f>IF(N138="zníž. prenesená",J138,0)</f>
        <v>0</v>
      </c>
      <c r="BI138" s="99">
        <f>IF(N138="nulová",J138,0)</f>
        <v>0</v>
      </c>
      <c r="BJ138" s="13" t="s">
        <v>113</v>
      </c>
      <c r="BK138" s="99">
        <f>ROUND(I138*H138,2)</f>
        <v>0</v>
      </c>
      <c r="BL138" s="13" t="s">
        <v>178</v>
      </c>
      <c r="BM138" s="171" t="s">
        <v>655</v>
      </c>
    </row>
    <row r="139" spans="2:65" s="11" customFormat="1" ht="22.9" customHeight="1">
      <c r="B139" s="146"/>
      <c r="D139" s="147" t="s">
        <v>74</v>
      </c>
      <c r="E139" s="156" t="s">
        <v>113</v>
      </c>
      <c r="F139" s="156" t="s">
        <v>656</v>
      </c>
      <c r="I139" s="149"/>
      <c r="J139" s="157">
        <f>BK139</f>
        <v>0</v>
      </c>
      <c r="L139" s="146"/>
      <c r="M139" s="151"/>
      <c r="P139" s="152">
        <f>P140</f>
        <v>0</v>
      </c>
      <c r="R139" s="152">
        <f>R140</f>
        <v>2.4157199999999999</v>
      </c>
      <c r="T139" s="153">
        <f>T140</f>
        <v>0</v>
      </c>
      <c r="AR139" s="147" t="s">
        <v>83</v>
      </c>
      <c r="AT139" s="154" t="s">
        <v>74</v>
      </c>
      <c r="AU139" s="154" t="s">
        <v>83</v>
      </c>
      <c r="AY139" s="147" t="s">
        <v>166</v>
      </c>
      <c r="BK139" s="155">
        <f>BK140</f>
        <v>0</v>
      </c>
    </row>
    <row r="140" spans="2:65" s="1" customFormat="1" ht="16.5" customHeight="1">
      <c r="B140" s="30"/>
      <c r="C140" s="172" t="s">
        <v>165</v>
      </c>
      <c r="D140" s="172" t="s">
        <v>350</v>
      </c>
      <c r="E140" s="173" t="s">
        <v>657</v>
      </c>
      <c r="F140" s="174" t="s">
        <v>658</v>
      </c>
      <c r="G140" s="175" t="s">
        <v>659</v>
      </c>
      <c r="H140" s="176">
        <v>1</v>
      </c>
      <c r="I140" s="177"/>
      <c r="J140" s="178">
        <f>ROUND(I140*H140,2)</f>
        <v>0</v>
      </c>
      <c r="K140" s="179"/>
      <c r="L140" s="30"/>
      <c r="M140" s="180" t="s">
        <v>1</v>
      </c>
      <c r="N140" s="131" t="s">
        <v>41</v>
      </c>
      <c r="P140" s="169">
        <f>O140*H140</f>
        <v>0</v>
      </c>
      <c r="Q140" s="169">
        <v>2.4157199999999999</v>
      </c>
      <c r="R140" s="169">
        <f>Q140*H140</f>
        <v>2.4157199999999999</v>
      </c>
      <c r="S140" s="169">
        <v>0</v>
      </c>
      <c r="T140" s="170">
        <f>S140*H140</f>
        <v>0</v>
      </c>
      <c r="AR140" s="171" t="s">
        <v>178</v>
      </c>
      <c r="AT140" s="171" t="s">
        <v>350</v>
      </c>
      <c r="AU140" s="171" t="s">
        <v>113</v>
      </c>
      <c r="AY140" s="13" t="s">
        <v>166</v>
      </c>
      <c r="BE140" s="99">
        <f>IF(N140="základná",J140,0)</f>
        <v>0</v>
      </c>
      <c r="BF140" s="99">
        <f>IF(N140="znížená",J140,0)</f>
        <v>0</v>
      </c>
      <c r="BG140" s="99">
        <f>IF(N140="zákl. prenesená",J140,0)</f>
        <v>0</v>
      </c>
      <c r="BH140" s="99">
        <f>IF(N140="zníž. prenesená",J140,0)</f>
        <v>0</v>
      </c>
      <c r="BI140" s="99">
        <f>IF(N140="nulová",J140,0)</f>
        <v>0</v>
      </c>
      <c r="BJ140" s="13" t="s">
        <v>113</v>
      </c>
      <c r="BK140" s="99">
        <f>ROUND(I140*H140,2)</f>
        <v>0</v>
      </c>
      <c r="BL140" s="13" t="s">
        <v>178</v>
      </c>
      <c r="BM140" s="171" t="s">
        <v>660</v>
      </c>
    </row>
    <row r="141" spans="2:65" s="11" customFormat="1" ht="22.9" customHeight="1">
      <c r="B141" s="146"/>
      <c r="D141" s="147" t="s">
        <v>74</v>
      </c>
      <c r="E141" s="156" t="s">
        <v>182</v>
      </c>
      <c r="F141" s="156" t="s">
        <v>661</v>
      </c>
      <c r="I141" s="149"/>
      <c r="J141" s="157">
        <f>BK141</f>
        <v>0</v>
      </c>
      <c r="L141" s="146"/>
      <c r="M141" s="151"/>
      <c r="P141" s="152">
        <f>SUM(P142:P188)</f>
        <v>0</v>
      </c>
      <c r="R141" s="152">
        <f>SUM(R142:R188)</f>
        <v>6343.1208567500007</v>
      </c>
      <c r="T141" s="153">
        <f>SUM(T142:T188)</f>
        <v>4134.1121550000007</v>
      </c>
      <c r="AR141" s="147" t="s">
        <v>83</v>
      </c>
      <c r="AT141" s="154" t="s">
        <v>74</v>
      </c>
      <c r="AU141" s="154" t="s">
        <v>83</v>
      </c>
      <c r="AY141" s="147" t="s">
        <v>166</v>
      </c>
      <c r="BK141" s="155">
        <f>SUM(BK142:BK188)</f>
        <v>0</v>
      </c>
    </row>
    <row r="142" spans="2:65" s="1" customFormat="1" ht="24.2" customHeight="1">
      <c r="B142" s="30"/>
      <c r="C142" s="172" t="s">
        <v>178</v>
      </c>
      <c r="D142" s="172" t="s">
        <v>350</v>
      </c>
      <c r="E142" s="173" t="s">
        <v>662</v>
      </c>
      <c r="F142" s="174" t="s">
        <v>663</v>
      </c>
      <c r="G142" s="175" t="s">
        <v>659</v>
      </c>
      <c r="H142" s="176">
        <v>2382</v>
      </c>
      <c r="I142" s="177"/>
      <c r="J142" s="178">
        <f t="shared" ref="J142:J188" si="5">ROUND(I142*H142,2)</f>
        <v>0</v>
      </c>
      <c r="K142" s="179"/>
      <c r="L142" s="30"/>
      <c r="M142" s="180" t="s">
        <v>1</v>
      </c>
      <c r="N142" s="131" t="s">
        <v>41</v>
      </c>
      <c r="P142" s="169">
        <f t="shared" ref="P142:P188" si="6">O142*H142</f>
        <v>0</v>
      </c>
      <c r="Q142" s="169">
        <v>2.03485</v>
      </c>
      <c r="R142" s="169">
        <f t="shared" ref="R142:R188" si="7">Q142*H142</f>
        <v>4847.0127000000002</v>
      </c>
      <c r="S142" s="169">
        <v>0</v>
      </c>
      <c r="T142" s="170">
        <f t="shared" ref="T142:T188" si="8">S142*H142</f>
        <v>0</v>
      </c>
      <c r="AR142" s="171" t="s">
        <v>178</v>
      </c>
      <c r="AT142" s="171" t="s">
        <v>350</v>
      </c>
      <c r="AU142" s="171" t="s">
        <v>113</v>
      </c>
      <c r="AY142" s="13" t="s">
        <v>166</v>
      </c>
      <c r="BE142" s="99">
        <f t="shared" ref="BE142:BE188" si="9">IF(N142="základná",J142,0)</f>
        <v>0</v>
      </c>
      <c r="BF142" s="99">
        <f t="shared" ref="BF142:BF188" si="10">IF(N142="znížená",J142,0)</f>
        <v>0</v>
      </c>
      <c r="BG142" s="99">
        <f t="shared" ref="BG142:BG188" si="11">IF(N142="zákl. prenesená",J142,0)</f>
        <v>0</v>
      </c>
      <c r="BH142" s="99">
        <f t="shared" ref="BH142:BH188" si="12">IF(N142="zníž. prenesená",J142,0)</f>
        <v>0</v>
      </c>
      <c r="BI142" s="99">
        <f t="shared" ref="BI142:BI188" si="13">IF(N142="nulová",J142,0)</f>
        <v>0</v>
      </c>
      <c r="BJ142" s="13" t="s">
        <v>113</v>
      </c>
      <c r="BK142" s="99">
        <f t="shared" ref="BK142:BK188" si="14">ROUND(I142*H142,2)</f>
        <v>0</v>
      </c>
      <c r="BL142" s="13" t="s">
        <v>178</v>
      </c>
      <c r="BM142" s="171" t="s">
        <v>664</v>
      </c>
    </row>
    <row r="143" spans="2:65" s="1" customFormat="1" ht="33" customHeight="1">
      <c r="B143" s="30"/>
      <c r="C143" s="172" t="s">
        <v>182</v>
      </c>
      <c r="D143" s="172" t="s">
        <v>350</v>
      </c>
      <c r="E143" s="173" t="s">
        <v>665</v>
      </c>
      <c r="F143" s="174" t="s">
        <v>666</v>
      </c>
      <c r="G143" s="175" t="s">
        <v>659</v>
      </c>
      <c r="H143" s="176">
        <v>2382</v>
      </c>
      <c r="I143" s="177"/>
      <c r="J143" s="178">
        <f t="shared" si="5"/>
        <v>0</v>
      </c>
      <c r="K143" s="179"/>
      <c r="L143" s="30"/>
      <c r="M143" s="180" t="s">
        <v>1</v>
      </c>
      <c r="N143" s="131" t="s">
        <v>41</v>
      </c>
      <c r="P143" s="169">
        <f t="shared" si="6"/>
        <v>0</v>
      </c>
      <c r="Q143" s="169">
        <v>0</v>
      </c>
      <c r="R143" s="169">
        <f t="shared" si="7"/>
        <v>0</v>
      </c>
      <c r="S143" s="169">
        <v>0</v>
      </c>
      <c r="T143" s="170">
        <f t="shared" si="8"/>
        <v>0</v>
      </c>
      <c r="AR143" s="171" t="s">
        <v>178</v>
      </c>
      <c r="AT143" s="171" t="s">
        <v>350</v>
      </c>
      <c r="AU143" s="171" t="s">
        <v>113</v>
      </c>
      <c r="AY143" s="13" t="s">
        <v>166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3" t="s">
        <v>113</v>
      </c>
      <c r="BK143" s="99">
        <f t="shared" si="14"/>
        <v>0</v>
      </c>
      <c r="BL143" s="13" t="s">
        <v>178</v>
      </c>
      <c r="BM143" s="171" t="s">
        <v>667</v>
      </c>
    </row>
    <row r="144" spans="2:65" s="1" customFormat="1" ht="24.2" customHeight="1">
      <c r="B144" s="30"/>
      <c r="C144" s="172" t="s">
        <v>186</v>
      </c>
      <c r="D144" s="172" t="s">
        <v>350</v>
      </c>
      <c r="E144" s="173" t="s">
        <v>668</v>
      </c>
      <c r="F144" s="174" t="s">
        <v>669</v>
      </c>
      <c r="G144" s="175" t="s">
        <v>659</v>
      </c>
      <c r="H144" s="176">
        <v>2382</v>
      </c>
      <c r="I144" s="177"/>
      <c r="J144" s="178">
        <f t="shared" si="5"/>
        <v>0</v>
      </c>
      <c r="K144" s="179"/>
      <c r="L144" s="30"/>
      <c r="M144" s="180" t="s">
        <v>1</v>
      </c>
      <c r="N144" s="131" t="s">
        <v>41</v>
      </c>
      <c r="P144" s="169">
        <f t="shared" si="6"/>
        <v>0</v>
      </c>
      <c r="Q144" s="169">
        <v>0</v>
      </c>
      <c r="R144" s="169">
        <f t="shared" si="7"/>
        <v>0</v>
      </c>
      <c r="S144" s="169">
        <v>0</v>
      </c>
      <c r="T144" s="170">
        <f t="shared" si="8"/>
        <v>0</v>
      </c>
      <c r="AR144" s="171" t="s">
        <v>178</v>
      </c>
      <c r="AT144" s="171" t="s">
        <v>350</v>
      </c>
      <c r="AU144" s="171" t="s">
        <v>113</v>
      </c>
      <c r="AY144" s="13" t="s">
        <v>166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3" t="s">
        <v>113</v>
      </c>
      <c r="BK144" s="99">
        <f t="shared" si="14"/>
        <v>0</v>
      </c>
      <c r="BL144" s="13" t="s">
        <v>178</v>
      </c>
      <c r="BM144" s="171" t="s">
        <v>670</v>
      </c>
    </row>
    <row r="145" spans="2:65" s="1" customFormat="1" ht="33" customHeight="1">
      <c r="B145" s="30"/>
      <c r="C145" s="172" t="s">
        <v>190</v>
      </c>
      <c r="D145" s="172" t="s">
        <v>350</v>
      </c>
      <c r="E145" s="173" t="s">
        <v>671</v>
      </c>
      <c r="F145" s="174" t="s">
        <v>672</v>
      </c>
      <c r="G145" s="175" t="s">
        <v>659</v>
      </c>
      <c r="H145" s="176">
        <v>2022</v>
      </c>
      <c r="I145" s="177"/>
      <c r="J145" s="178">
        <f t="shared" si="5"/>
        <v>0</v>
      </c>
      <c r="K145" s="179"/>
      <c r="L145" s="30"/>
      <c r="M145" s="180" t="s">
        <v>1</v>
      </c>
      <c r="N145" s="131" t="s">
        <v>41</v>
      </c>
      <c r="P145" s="169">
        <f t="shared" si="6"/>
        <v>0</v>
      </c>
      <c r="Q145" s="169">
        <v>0</v>
      </c>
      <c r="R145" s="169">
        <f t="shared" si="7"/>
        <v>0</v>
      </c>
      <c r="S145" s="169">
        <v>1.8080000000000001</v>
      </c>
      <c r="T145" s="170">
        <f t="shared" si="8"/>
        <v>3655.7760000000003</v>
      </c>
      <c r="AR145" s="171" t="s">
        <v>178</v>
      </c>
      <c r="AT145" s="171" t="s">
        <v>350</v>
      </c>
      <c r="AU145" s="171" t="s">
        <v>113</v>
      </c>
      <c r="AY145" s="13" t="s">
        <v>166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3" t="s">
        <v>113</v>
      </c>
      <c r="BK145" s="99">
        <f t="shared" si="14"/>
        <v>0</v>
      </c>
      <c r="BL145" s="13" t="s">
        <v>178</v>
      </c>
      <c r="BM145" s="171" t="s">
        <v>673</v>
      </c>
    </row>
    <row r="146" spans="2:65" s="1" customFormat="1" ht="37.9" customHeight="1">
      <c r="B146" s="30"/>
      <c r="C146" s="172" t="s">
        <v>194</v>
      </c>
      <c r="D146" s="172" t="s">
        <v>350</v>
      </c>
      <c r="E146" s="173" t="s">
        <v>674</v>
      </c>
      <c r="F146" s="174" t="s">
        <v>675</v>
      </c>
      <c r="G146" s="175" t="s">
        <v>659</v>
      </c>
      <c r="H146" s="176">
        <v>2022</v>
      </c>
      <c r="I146" s="177"/>
      <c r="J146" s="178">
        <f t="shared" si="5"/>
        <v>0</v>
      </c>
      <c r="K146" s="179"/>
      <c r="L146" s="30"/>
      <c r="M146" s="180" t="s">
        <v>1</v>
      </c>
      <c r="N146" s="131" t="s">
        <v>41</v>
      </c>
      <c r="P146" s="169">
        <f t="shared" si="6"/>
        <v>0</v>
      </c>
      <c r="Q146" s="169">
        <v>0</v>
      </c>
      <c r="R146" s="169">
        <f t="shared" si="7"/>
        <v>0</v>
      </c>
      <c r="S146" s="169">
        <v>0</v>
      </c>
      <c r="T146" s="170">
        <f t="shared" si="8"/>
        <v>0</v>
      </c>
      <c r="AR146" s="171" t="s">
        <v>178</v>
      </c>
      <c r="AT146" s="171" t="s">
        <v>350</v>
      </c>
      <c r="AU146" s="171" t="s">
        <v>113</v>
      </c>
      <c r="AY146" s="13" t="s">
        <v>166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3" t="s">
        <v>113</v>
      </c>
      <c r="BK146" s="99">
        <f t="shared" si="14"/>
        <v>0</v>
      </c>
      <c r="BL146" s="13" t="s">
        <v>178</v>
      </c>
      <c r="BM146" s="171" t="s">
        <v>676</v>
      </c>
    </row>
    <row r="147" spans="2:65" s="1" customFormat="1" ht="33" customHeight="1">
      <c r="B147" s="30"/>
      <c r="C147" s="172" t="s">
        <v>198</v>
      </c>
      <c r="D147" s="172" t="s">
        <v>350</v>
      </c>
      <c r="E147" s="173" t="s">
        <v>677</v>
      </c>
      <c r="F147" s="174" t="s">
        <v>678</v>
      </c>
      <c r="G147" s="175" t="s">
        <v>659</v>
      </c>
      <c r="H147" s="176">
        <v>2022</v>
      </c>
      <c r="I147" s="177"/>
      <c r="J147" s="178">
        <f t="shared" si="5"/>
        <v>0</v>
      </c>
      <c r="K147" s="179"/>
      <c r="L147" s="30"/>
      <c r="M147" s="180" t="s">
        <v>1</v>
      </c>
      <c r="N147" s="131" t="s">
        <v>41</v>
      </c>
      <c r="P147" s="169">
        <f t="shared" si="6"/>
        <v>0</v>
      </c>
      <c r="Q147" s="169">
        <v>0</v>
      </c>
      <c r="R147" s="169">
        <f t="shared" si="7"/>
        <v>0</v>
      </c>
      <c r="S147" s="169">
        <v>0</v>
      </c>
      <c r="T147" s="170">
        <f t="shared" si="8"/>
        <v>0</v>
      </c>
      <c r="AR147" s="171" t="s">
        <v>178</v>
      </c>
      <c r="AT147" s="171" t="s">
        <v>350</v>
      </c>
      <c r="AU147" s="171" t="s">
        <v>113</v>
      </c>
      <c r="AY147" s="13" t="s">
        <v>166</v>
      </c>
      <c r="BE147" s="99">
        <f t="shared" si="9"/>
        <v>0</v>
      </c>
      <c r="BF147" s="99">
        <f t="shared" si="10"/>
        <v>0</v>
      </c>
      <c r="BG147" s="99">
        <f t="shared" si="11"/>
        <v>0</v>
      </c>
      <c r="BH147" s="99">
        <f t="shared" si="12"/>
        <v>0</v>
      </c>
      <c r="BI147" s="99">
        <f t="shared" si="13"/>
        <v>0</v>
      </c>
      <c r="BJ147" s="13" t="s">
        <v>113</v>
      </c>
      <c r="BK147" s="99">
        <f t="shared" si="14"/>
        <v>0</v>
      </c>
      <c r="BL147" s="13" t="s">
        <v>178</v>
      </c>
      <c r="BM147" s="171" t="s">
        <v>679</v>
      </c>
    </row>
    <row r="148" spans="2:65" s="1" customFormat="1" ht="37.9" customHeight="1">
      <c r="B148" s="30"/>
      <c r="C148" s="172" t="s">
        <v>202</v>
      </c>
      <c r="D148" s="172" t="s">
        <v>350</v>
      </c>
      <c r="E148" s="173" t="s">
        <v>680</v>
      </c>
      <c r="F148" s="174" t="s">
        <v>681</v>
      </c>
      <c r="G148" s="175" t="s">
        <v>293</v>
      </c>
      <c r="H148" s="176">
        <v>520</v>
      </c>
      <c r="I148" s="177"/>
      <c r="J148" s="178">
        <f t="shared" si="5"/>
        <v>0</v>
      </c>
      <c r="K148" s="179"/>
      <c r="L148" s="30"/>
      <c r="M148" s="180" t="s">
        <v>1</v>
      </c>
      <c r="N148" s="131" t="s">
        <v>41</v>
      </c>
      <c r="P148" s="169">
        <f t="shared" si="6"/>
        <v>0</v>
      </c>
      <c r="Q148" s="169">
        <v>6.3000000000000003E-4</v>
      </c>
      <c r="R148" s="169">
        <f t="shared" si="7"/>
        <v>0.3276</v>
      </c>
      <c r="S148" s="169">
        <v>0</v>
      </c>
      <c r="T148" s="170">
        <f t="shared" si="8"/>
        <v>0</v>
      </c>
      <c r="AR148" s="171" t="s">
        <v>178</v>
      </c>
      <c r="AT148" s="171" t="s">
        <v>350</v>
      </c>
      <c r="AU148" s="171" t="s">
        <v>113</v>
      </c>
      <c r="AY148" s="13" t="s">
        <v>166</v>
      </c>
      <c r="BE148" s="99">
        <f t="shared" si="9"/>
        <v>0</v>
      </c>
      <c r="BF148" s="99">
        <f t="shared" si="10"/>
        <v>0</v>
      </c>
      <c r="BG148" s="99">
        <f t="shared" si="11"/>
        <v>0</v>
      </c>
      <c r="BH148" s="99">
        <f t="shared" si="12"/>
        <v>0</v>
      </c>
      <c r="BI148" s="99">
        <f t="shared" si="13"/>
        <v>0</v>
      </c>
      <c r="BJ148" s="13" t="s">
        <v>113</v>
      </c>
      <c r="BK148" s="99">
        <f t="shared" si="14"/>
        <v>0</v>
      </c>
      <c r="BL148" s="13" t="s">
        <v>178</v>
      </c>
      <c r="BM148" s="171" t="s">
        <v>682</v>
      </c>
    </row>
    <row r="149" spans="2:65" s="1" customFormat="1" ht="16.5" customHeight="1">
      <c r="B149" s="30"/>
      <c r="C149" s="158" t="s">
        <v>206</v>
      </c>
      <c r="D149" s="158" t="s">
        <v>164</v>
      </c>
      <c r="E149" s="159" t="s">
        <v>683</v>
      </c>
      <c r="F149" s="160" t="s">
        <v>684</v>
      </c>
      <c r="G149" s="161" t="s">
        <v>654</v>
      </c>
      <c r="H149" s="162">
        <v>60.116999999999997</v>
      </c>
      <c r="I149" s="163"/>
      <c r="J149" s="164">
        <f t="shared" si="5"/>
        <v>0</v>
      </c>
      <c r="K149" s="165"/>
      <c r="L149" s="166"/>
      <c r="M149" s="167" t="s">
        <v>1</v>
      </c>
      <c r="N149" s="168" t="s">
        <v>41</v>
      </c>
      <c r="P149" s="169">
        <f t="shared" si="6"/>
        <v>0</v>
      </c>
      <c r="Q149" s="169">
        <v>1</v>
      </c>
      <c r="R149" s="169">
        <f t="shared" si="7"/>
        <v>60.116999999999997</v>
      </c>
      <c r="S149" s="169">
        <v>0</v>
      </c>
      <c r="T149" s="170">
        <f t="shared" si="8"/>
        <v>0</v>
      </c>
      <c r="AR149" s="171" t="s">
        <v>194</v>
      </c>
      <c r="AT149" s="171" t="s">
        <v>164</v>
      </c>
      <c r="AU149" s="171" t="s">
        <v>113</v>
      </c>
      <c r="AY149" s="13" t="s">
        <v>166</v>
      </c>
      <c r="BE149" s="99">
        <f t="shared" si="9"/>
        <v>0</v>
      </c>
      <c r="BF149" s="99">
        <f t="shared" si="10"/>
        <v>0</v>
      </c>
      <c r="BG149" s="99">
        <f t="shared" si="11"/>
        <v>0</v>
      </c>
      <c r="BH149" s="99">
        <f t="shared" si="12"/>
        <v>0</v>
      </c>
      <c r="BI149" s="99">
        <f t="shared" si="13"/>
        <v>0</v>
      </c>
      <c r="BJ149" s="13" t="s">
        <v>113</v>
      </c>
      <c r="BK149" s="99">
        <f t="shared" si="14"/>
        <v>0</v>
      </c>
      <c r="BL149" s="13" t="s">
        <v>178</v>
      </c>
      <c r="BM149" s="171" t="s">
        <v>685</v>
      </c>
    </row>
    <row r="150" spans="2:65" s="1" customFormat="1" ht="33" customHeight="1">
      <c r="B150" s="30"/>
      <c r="C150" s="158" t="s">
        <v>210</v>
      </c>
      <c r="D150" s="158" t="s">
        <v>164</v>
      </c>
      <c r="E150" s="159" t="s">
        <v>686</v>
      </c>
      <c r="F150" s="160" t="s">
        <v>687</v>
      </c>
      <c r="G150" s="161" t="s">
        <v>170</v>
      </c>
      <c r="H150" s="162">
        <v>918</v>
      </c>
      <c r="I150" s="163"/>
      <c r="J150" s="164">
        <f t="shared" si="5"/>
        <v>0</v>
      </c>
      <c r="K150" s="165"/>
      <c r="L150" s="166"/>
      <c r="M150" s="167" t="s">
        <v>1</v>
      </c>
      <c r="N150" s="168" t="s">
        <v>41</v>
      </c>
      <c r="P150" s="169">
        <f t="shared" si="6"/>
        <v>0</v>
      </c>
      <c r="Q150" s="169">
        <v>0.33</v>
      </c>
      <c r="R150" s="169">
        <f t="shared" si="7"/>
        <v>302.94</v>
      </c>
      <c r="S150" s="169">
        <v>0</v>
      </c>
      <c r="T150" s="170">
        <f t="shared" si="8"/>
        <v>0</v>
      </c>
      <c r="AR150" s="171" t="s">
        <v>194</v>
      </c>
      <c r="AT150" s="171" t="s">
        <v>164</v>
      </c>
      <c r="AU150" s="171" t="s">
        <v>113</v>
      </c>
      <c r="AY150" s="13" t="s">
        <v>166</v>
      </c>
      <c r="BE150" s="99">
        <f t="shared" si="9"/>
        <v>0</v>
      </c>
      <c r="BF150" s="99">
        <f t="shared" si="10"/>
        <v>0</v>
      </c>
      <c r="BG150" s="99">
        <f t="shared" si="11"/>
        <v>0</v>
      </c>
      <c r="BH150" s="99">
        <f t="shared" si="12"/>
        <v>0</v>
      </c>
      <c r="BI150" s="99">
        <f t="shared" si="13"/>
        <v>0</v>
      </c>
      <c r="BJ150" s="13" t="s">
        <v>113</v>
      </c>
      <c r="BK150" s="99">
        <f t="shared" si="14"/>
        <v>0</v>
      </c>
      <c r="BL150" s="13" t="s">
        <v>178</v>
      </c>
      <c r="BM150" s="171" t="s">
        <v>688</v>
      </c>
    </row>
    <row r="151" spans="2:65" s="1" customFormat="1" ht="16.5" customHeight="1">
      <c r="B151" s="30"/>
      <c r="C151" s="158" t="s">
        <v>214</v>
      </c>
      <c r="D151" s="158" t="s">
        <v>164</v>
      </c>
      <c r="E151" s="159" t="s">
        <v>689</v>
      </c>
      <c r="F151" s="160" t="s">
        <v>690</v>
      </c>
      <c r="G151" s="161" t="s">
        <v>691</v>
      </c>
      <c r="H151" s="162">
        <v>16</v>
      </c>
      <c r="I151" s="163"/>
      <c r="J151" s="164">
        <f t="shared" si="5"/>
        <v>0</v>
      </c>
      <c r="K151" s="165"/>
      <c r="L151" s="166"/>
      <c r="M151" s="167" t="s">
        <v>1</v>
      </c>
      <c r="N151" s="168" t="s">
        <v>41</v>
      </c>
      <c r="P151" s="169">
        <f t="shared" si="6"/>
        <v>0</v>
      </c>
      <c r="Q151" s="169">
        <v>0</v>
      </c>
      <c r="R151" s="169">
        <f t="shared" si="7"/>
        <v>0</v>
      </c>
      <c r="S151" s="169">
        <v>0</v>
      </c>
      <c r="T151" s="170">
        <f t="shared" si="8"/>
        <v>0</v>
      </c>
      <c r="AR151" s="171" t="s">
        <v>194</v>
      </c>
      <c r="AT151" s="171" t="s">
        <v>164</v>
      </c>
      <c r="AU151" s="171" t="s">
        <v>113</v>
      </c>
      <c r="AY151" s="13" t="s">
        <v>166</v>
      </c>
      <c r="BE151" s="99">
        <f t="shared" si="9"/>
        <v>0</v>
      </c>
      <c r="BF151" s="99">
        <f t="shared" si="10"/>
        <v>0</v>
      </c>
      <c r="BG151" s="99">
        <f t="shared" si="11"/>
        <v>0</v>
      </c>
      <c r="BH151" s="99">
        <f t="shared" si="12"/>
        <v>0</v>
      </c>
      <c r="BI151" s="99">
        <f t="shared" si="13"/>
        <v>0</v>
      </c>
      <c r="BJ151" s="13" t="s">
        <v>113</v>
      </c>
      <c r="BK151" s="99">
        <f t="shared" si="14"/>
        <v>0</v>
      </c>
      <c r="BL151" s="13" t="s">
        <v>178</v>
      </c>
      <c r="BM151" s="171" t="s">
        <v>692</v>
      </c>
    </row>
    <row r="152" spans="2:65" s="1" customFormat="1" ht="24.2" customHeight="1">
      <c r="B152" s="30"/>
      <c r="C152" s="172" t="s">
        <v>218</v>
      </c>
      <c r="D152" s="172" t="s">
        <v>350</v>
      </c>
      <c r="E152" s="173" t="s">
        <v>693</v>
      </c>
      <c r="F152" s="174" t="s">
        <v>694</v>
      </c>
      <c r="G152" s="175" t="s">
        <v>293</v>
      </c>
      <c r="H152" s="176">
        <v>416</v>
      </c>
      <c r="I152" s="177"/>
      <c r="J152" s="178">
        <f t="shared" si="5"/>
        <v>0</v>
      </c>
      <c r="K152" s="179"/>
      <c r="L152" s="30"/>
      <c r="M152" s="180" t="s">
        <v>1</v>
      </c>
      <c r="N152" s="131" t="s">
        <v>41</v>
      </c>
      <c r="P152" s="169">
        <f t="shared" si="6"/>
        <v>0</v>
      </c>
      <c r="Q152" s="169">
        <v>0</v>
      </c>
      <c r="R152" s="169">
        <f t="shared" si="7"/>
        <v>0</v>
      </c>
      <c r="S152" s="169">
        <v>0.311</v>
      </c>
      <c r="T152" s="170">
        <f t="shared" si="8"/>
        <v>129.376</v>
      </c>
      <c r="AR152" s="171" t="s">
        <v>178</v>
      </c>
      <c r="AT152" s="171" t="s">
        <v>350</v>
      </c>
      <c r="AU152" s="171" t="s">
        <v>113</v>
      </c>
      <c r="AY152" s="13" t="s">
        <v>166</v>
      </c>
      <c r="BE152" s="99">
        <f t="shared" si="9"/>
        <v>0</v>
      </c>
      <c r="BF152" s="99">
        <f t="shared" si="10"/>
        <v>0</v>
      </c>
      <c r="BG152" s="99">
        <f t="shared" si="11"/>
        <v>0</v>
      </c>
      <c r="BH152" s="99">
        <f t="shared" si="12"/>
        <v>0</v>
      </c>
      <c r="BI152" s="99">
        <f t="shared" si="13"/>
        <v>0</v>
      </c>
      <c r="BJ152" s="13" t="s">
        <v>113</v>
      </c>
      <c r="BK152" s="99">
        <f t="shared" si="14"/>
        <v>0</v>
      </c>
      <c r="BL152" s="13" t="s">
        <v>178</v>
      </c>
      <c r="BM152" s="171" t="s">
        <v>695</v>
      </c>
    </row>
    <row r="153" spans="2:65" s="1" customFormat="1" ht="24.2" customHeight="1">
      <c r="B153" s="30"/>
      <c r="C153" s="172" t="s">
        <v>222</v>
      </c>
      <c r="D153" s="172" t="s">
        <v>350</v>
      </c>
      <c r="E153" s="173" t="s">
        <v>696</v>
      </c>
      <c r="F153" s="174" t="s">
        <v>697</v>
      </c>
      <c r="G153" s="175" t="s">
        <v>293</v>
      </c>
      <c r="H153" s="176">
        <v>80</v>
      </c>
      <c r="I153" s="177"/>
      <c r="J153" s="178">
        <f t="shared" si="5"/>
        <v>0</v>
      </c>
      <c r="K153" s="179"/>
      <c r="L153" s="30"/>
      <c r="M153" s="180" t="s">
        <v>1</v>
      </c>
      <c r="N153" s="131" t="s">
        <v>41</v>
      </c>
      <c r="P153" s="169">
        <f t="shared" si="6"/>
        <v>0</v>
      </c>
      <c r="Q153" s="169">
        <v>0</v>
      </c>
      <c r="R153" s="169">
        <f t="shared" si="7"/>
        <v>0</v>
      </c>
      <c r="S153" s="169">
        <v>0.60399999999999998</v>
      </c>
      <c r="T153" s="170">
        <f t="shared" si="8"/>
        <v>48.32</v>
      </c>
      <c r="AR153" s="171" t="s">
        <v>178</v>
      </c>
      <c r="AT153" s="171" t="s">
        <v>350</v>
      </c>
      <c r="AU153" s="171" t="s">
        <v>113</v>
      </c>
      <c r="AY153" s="13" t="s">
        <v>166</v>
      </c>
      <c r="BE153" s="99">
        <f t="shared" si="9"/>
        <v>0</v>
      </c>
      <c r="BF153" s="99">
        <f t="shared" si="10"/>
        <v>0</v>
      </c>
      <c r="BG153" s="99">
        <f t="shared" si="11"/>
        <v>0</v>
      </c>
      <c r="BH153" s="99">
        <f t="shared" si="12"/>
        <v>0</v>
      </c>
      <c r="BI153" s="99">
        <f t="shared" si="13"/>
        <v>0</v>
      </c>
      <c r="BJ153" s="13" t="s">
        <v>113</v>
      </c>
      <c r="BK153" s="99">
        <f t="shared" si="14"/>
        <v>0</v>
      </c>
      <c r="BL153" s="13" t="s">
        <v>178</v>
      </c>
      <c r="BM153" s="171" t="s">
        <v>698</v>
      </c>
    </row>
    <row r="154" spans="2:65" s="1" customFormat="1" ht="24.2" customHeight="1">
      <c r="B154" s="30"/>
      <c r="C154" s="172" t="s">
        <v>226</v>
      </c>
      <c r="D154" s="172" t="s">
        <v>350</v>
      </c>
      <c r="E154" s="173" t="s">
        <v>699</v>
      </c>
      <c r="F154" s="174" t="s">
        <v>700</v>
      </c>
      <c r="G154" s="175" t="s">
        <v>293</v>
      </c>
      <c r="H154" s="176">
        <v>416</v>
      </c>
      <c r="I154" s="177"/>
      <c r="J154" s="178">
        <f t="shared" si="5"/>
        <v>0</v>
      </c>
      <c r="K154" s="179"/>
      <c r="L154" s="30"/>
      <c r="M154" s="180" t="s">
        <v>1</v>
      </c>
      <c r="N154" s="131" t="s">
        <v>41</v>
      </c>
      <c r="P154" s="169">
        <f t="shared" si="6"/>
        <v>0</v>
      </c>
      <c r="Q154" s="169">
        <v>0</v>
      </c>
      <c r="R154" s="169">
        <f t="shared" si="7"/>
        <v>0</v>
      </c>
      <c r="S154" s="169">
        <v>0</v>
      </c>
      <c r="T154" s="170">
        <f t="shared" si="8"/>
        <v>0</v>
      </c>
      <c r="AR154" s="171" t="s">
        <v>178</v>
      </c>
      <c r="AT154" s="171" t="s">
        <v>350</v>
      </c>
      <c r="AU154" s="171" t="s">
        <v>113</v>
      </c>
      <c r="AY154" s="13" t="s">
        <v>166</v>
      </c>
      <c r="BE154" s="99">
        <f t="shared" si="9"/>
        <v>0</v>
      </c>
      <c r="BF154" s="99">
        <f t="shared" si="10"/>
        <v>0</v>
      </c>
      <c r="BG154" s="99">
        <f t="shared" si="11"/>
        <v>0</v>
      </c>
      <c r="BH154" s="99">
        <f t="shared" si="12"/>
        <v>0</v>
      </c>
      <c r="BI154" s="99">
        <f t="shared" si="13"/>
        <v>0</v>
      </c>
      <c r="BJ154" s="13" t="s">
        <v>113</v>
      </c>
      <c r="BK154" s="99">
        <f t="shared" si="14"/>
        <v>0</v>
      </c>
      <c r="BL154" s="13" t="s">
        <v>178</v>
      </c>
      <c r="BM154" s="171" t="s">
        <v>701</v>
      </c>
    </row>
    <row r="155" spans="2:65" s="1" customFormat="1" ht="24.2" customHeight="1">
      <c r="B155" s="30"/>
      <c r="C155" s="172" t="s">
        <v>230</v>
      </c>
      <c r="D155" s="172" t="s">
        <v>350</v>
      </c>
      <c r="E155" s="173" t="s">
        <v>702</v>
      </c>
      <c r="F155" s="174" t="s">
        <v>703</v>
      </c>
      <c r="G155" s="175" t="s">
        <v>293</v>
      </c>
      <c r="H155" s="176">
        <v>80</v>
      </c>
      <c r="I155" s="177"/>
      <c r="J155" s="178">
        <f t="shared" si="5"/>
        <v>0</v>
      </c>
      <c r="K155" s="179"/>
      <c r="L155" s="30"/>
      <c r="M155" s="180" t="s">
        <v>1</v>
      </c>
      <c r="N155" s="131" t="s">
        <v>41</v>
      </c>
      <c r="P155" s="169">
        <f t="shared" si="6"/>
        <v>0</v>
      </c>
      <c r="Q155" s="169">
        <v>0</v>
      </c>
      <c r="R155" s="169">
        <f t="shared" si="7"/>
        <v>0</v>
      </c>
      <c r="S155" s="169">
        <v>0</v>
      </c>
      <c r="T155" s="170">
        <f t="shared" si="8"/>
        <v>0</v>
      </c>
      <c r="AR155" s="171" t="s">
        <v>178</v>
      </c>
      <c r="AT155" s="171" t="s">
        <v>350</v>
      </c>
      <c r="AU155" s="171" t="s">
        <v>113</v>
      </c>
      <c r="AY155" s="13" t="s">
        <v>166</v>
      </c>
      <c r="BE155" s="99">
        <f t="shared" si="9"/>
        <v>0</v>
      </c>
      <c r="BF155" s="99">
        <f t="shared" si="10"/>
        <v>0</v>
      </c>
      <c r="BG155" s="99">
        <f t="shared" si="11"/>
        <v>0</v>
      </c>
      <c r="BH155" s="99">
        <f t="shared" si="12"/>
        <v>0</v>
      </c>
      <c r="BI155" s="99">
        <f t="shared" si="13"/>
        <v>0</v>
      </c>
      <c r="BJ155" s="13" t="s">
        <v>113</v>
      </c>
      <c r="BK155" s="99">
        <f t="shared" si="14"/>
        <v>0</v>
      </c>
      <c r="BL155" s="13" t="s">
        <v>178</v>
      </c>
      <c r="BM155" s="171" t="s">
        <v>704</v>
      </c>
    </row>
    <row r="156" spans="2:65" s="1" customFormat="1" ht="33" customHeight="1">
      <c r="B156" s="30"/>
      <c r="C156" s="172" t="s">
        <v>234</v>
      </c>
      <c r="D156" s="172" t="s">
        <v>350</v>
      </c>
      <c r="E156" s="173" t="s">
        <v>705</v>
      </c>
      <c r="F156" s="174" t="s">
        <v>706</v>
      </c>
      <c r="G156" s="175" t="s">
        <v>293</v>
      </c>
      <c r="H156" s="176">
        <v>496</v>
      </c>
      <c r="I156" s="177"/>
      <c r="J156" s="178">
        <f t="shared" si="5"/>
        <v>0</v>
      </c>
      <c r="K156" s="179"/>
      <c r="L156" s="30"/>
      <c r="M156" s="180" t="s">
        <v>1</v>
      </c>
      <c r="N156" s="131" t="s">
        <v>41</v>
      </c>
      <c r="P156" s="169">
        <f t="shared" si="6"/>
        <v>0</v>
      </c>
      <c r="Q156" s="169">
        <v>0</v>
      </c>
      <c r="R156" s="169">
        <f t="shared" si="7"/>
        <v>0</v>
      </c>
      <c r="S156" s="169">
        <v>0</v>
      </c>
      <c r="T156" s="170">
        <f t="shared" si="8"/>
        <v>0</v>
      </c>
      <c r="AR156" s="171" t="s">
        <v>178</v>
      </c>
      <c r="AT156" s="171" t="s">
        <v>350</v>
      </c>
      <c r="AU156" s="171" t="s">
        <v>113</v>
      </c>
      <c r="AY156" s="13" t="s">
        <v>166</v>
      </c>
      <c r="BE156" s="99">
        <f t="shared" si="9"/>
        <v>0</v>
      </c>
      <c r="BF156" s="99">
        <f t="shared" si="10"/>
        <v>0</v>
      </c>
      <c r="BG156" s="99">
        <f t="shared" si="11"/>
        <v>0</v>
      </c>
      <c r="BH156" s="99">
        <f t="shared" si="12"/>
        <v>0</v>
      </c>
      <c r="BI156" s="99">
        <f t="shared" si="13"/>
        <v>0</v>
      </c>
      <c r="BJ156" s="13" t="s">
        <v>113</v>
      </c>
      <c r="BK156" s="99">
        <f t="shared" si="14"/>
        <v>0</v>
      </c>
      <c r="BL156" s="13" t="s">
        <v>178</v>
      </c>
      <c r="BM156" s="171" t="s">
        <v>707</v>
      </c>
    </row>
    <row r="157" spans="2:65" s="1" customFormat="1" ht="33" customHeight="1">
      <c r="B157" s="30"/>
      <c r="C157" s="172" t="s">
        <v>238</v>
      </c>
      <c r="D157" s="172" t="s">
        <v>350</v>
      </c>
      <c r="E157" s="173" t="s">
        <v>708</v>
      </c>
      <c r="F157" s="174" t="s">
        <v>709</v>
      </c>
      <c r="G157" s="175" t="s">
        <v>293</v>
      </c>
      <c r="H157" s="176">
        <v>496</v>
      </c>
      <c r="I157" s="177"/>
      <c r="J157" s="178">
        <f t="shared" si="5"/>
        <v>0</v>
      </c>
      <c r="K157" s="179"/>
      <c r="L157" s="30"/>
      <c r="M157" s="180" t="s">
        <v>1</v>
      </c>
      <c r="N157" s="131" t="s">
        <v>41</v>
      </c>
      <c r="P157" s="169">
        <f t="shared" si="6"/>
        <v>0</v>
      </c>
      <c r="Q157" s="169">
        <v>0</v>
      </c>
      <c r="R157" s="169">
        <f t="shared" si="7"/>
        <v>0</v>
      </c>
      <c r="S157" s="169">
        <v>0</v>
      </c>
      <c r="T157" s="170">
        <f t="shared" si="8"/>
        <v>0</v>
      </c>
      <c r="AR157" s="171" t="s">
        <v>178</v>
      </c>
      <c r="AT157" s="171" t="s">
        <v>350</v>
      </c>
      <c r="AU157" s="171" t="s">
        <v>113</v>
      </c>
      <c r="AY157" s="13" t="s">
        <v>166</v>
      </c>
      <c r="BE157" s="99">
        <f t="shared" si="9"/>
        <v>0</v>
      </c>
      <c r="BF157" s="99">
        <f t="shared" si="10"/>
        <v>0</v>
      </c>
      <c r="BG157" s="99">
        <f t="shared" si="11"/>
        <v>0</v>
      </c>
      <c r="BH157" s="99">
        <f t="shared" si="12"/>
        <v>0</v>
      </c>
      <c r="BI157" s="99">
        <f t="shared" si="13"/>
        <v>0</v>
      </c>
      <c r="BJ157" s="13" t="s">
        <v>113</v>
      </c>
      <c r="BK157" s="99">
        <f t="shared" si="14"/>
        <v>0</v>
      </c>
      <c r="BL157" s="13" t="s">
        <v>178</v>
      </c>
      <c r="BM157" s="171" t="s">
        <v>710</v>
      </c>
    </row>
    <row r="158" spans="2:65" s="1" customFormat="1" ht="33" customHeight="1">
      <c r="B158" s="30"/>
      <c r="C158" s="172" t="s">
        <v>242</v>
      </c>
      <c r="D158" s="172" t="s">
        <v>350</v>
      </c>
      <c r="E158" s="173" t="s">
        <v>711</v>
      </c>
      <c r="F158" s="174" t="s">
        <v>712</v>
      </c>
      <c r="G158" s="175" t="s">
        <v>293</v>
      </c>
      <c r="H158" s="176">
        <v>496</v>
      </c>
      <c r="I158" s="177"/>
      <c r="J158" s="178">
        <f t="shared" si="5"/>
        <v>0</v>
      </c>
      <c r="K158" s="179"/>
      <c r="L158" s="30"/>
      <c r="M158" s="180" t="s">
        <v>1</v>
      </c>
      <c r="N158" s="131" t="s">
        <v>41</v>
      </c>
      <c r="P158" s="169">
        <f t="shared" si="6"/>
        <v>0</v>
      </c>
      <c r="Q158" s="169">
        <v>0</v>
      </c>
      <c r="R158" s="169">
        <f t="shared" si="7"/>
        <v>0</v>
      </c>
      <c r="S158" s="169">
        <v>0</v>
      </c>
      <c r="T158" s="170">
        <f t="shared" si="8"/>
        <v>0</v>
      </c>
      <c r="AR158" s="171" t="s">
        <v>178</v>
      </c>
      <c r="AT158" s="171" t="s">
        <v>350</v>
      </c>
      <c r="AU158" s="171" t="s">
        <v>113</v>
      </c>
      <c r="AY158" s="13" t="s">
        <v>166</v>
      </c>
      <c r="BE158" s="99">
        <f t="shared" si="9"/>
        <v>0</v>
      </c>
      <c r="BF158" s="99">
        <f t="shared" si="10"/>
        <v>0</v>
      </c>
      <c r="BG158" s="99">
        <f t="shared" si="11"/>
        <v>0</v>
      </c>
      <c r="BH158" s="99">
        <f t="shared" si="12"/>
        <v>0</v>
      </c>
      <c r="BI158" s="99">
        <f t="shared" si="13"/>
        <v>0</v>
      </c>
      <c r="BJ158" s="13" t="s">
        <v>113</v>
      </c>
      <c r="BK158" s="99">
        <f t="shared" si="14"/>
        <v>0</v>
      </c>
      <c r="BL158" s="13" t="s">
        <v>178</v>
      </c>
      <c r="BM158" s="171" t="s">
        <v>713</v>
      </c>
    </row>
    <row r="159" spans="2:65" s="1" customFormat="1" ht="37.9" customHeight="1">
      <c r="B159" s="30"/>
      <c r="C159" s="172" t="s">
        <v>246</v>
      </c>
      <c r="D159" s="172" t="s">
        <v>350</v>
      </c>
      <c r="E159" s="173" t="s">
        <v>714</v>
      </c>
      <c r="F159" s="174" t="s">
        <v>715</v>
      </c>
      <c r="G159" s="175" t="s">
        <v>293</v>
      </c>
      <c r="H159" s="176">
        <v>616.35900000000004</v>
      </c>
      <c r="I159" s="177"/>
      <c r="J159" s="178">
        <f t="shared" si="5"/>
        <v>0</v>
      </c>
      <c r="K159" s="179"/>
      <c r="L159" s="30"/>
      <c r="M159" s="180" t="s">
        <v>1</v>
      </c>
      <c r="N159" s="131" t="s">
        <v>41</v>
      </c>
      <c r="P159" s="169">
        <f t="shared" si="6"/>
        <v>0</v>
      </c>
      <c r="Q159" s="169">
        <v>1.7250000000000001E-2</v>
      </c>
      <c r="R159" s="169">
        <f t="shared" si="7"/>
        <v>10.632192750000002</v>
      </c>
      <c r="S159" s="169">
        <v>0</v>
      </c>
      <c r="T159" s="170">
        <f t="shared" si="8"/>
        <v>0</v>
      </c>
      <c r="AR159" s="171" t="s">
        <v>178</v>
      </c>
      <c r="AT159" s="171" t="s">
        <v>350</v>
      </c>
      <c r="AU159" s="171" t="s">
        <v>113</v>
      </c>
      <c r="AY159" s="13" t="s">
        <v>166</v>
      </c>
      <c r="BE159" s="99">
        <f t="shared" si="9"/>
        <v>0</v>
      </c>
      <c r="BF159" s="99">
        <f t="shared" si="10"/>
        <v>0</v>
      </c>
      <c r="BG159" s="99">
        <f t="shared" si="11"/>
        <v>0</v>
      </c>
      <c r="BH159" s="99">
        <f t="shared" si="12"/>
        <v>0</v>
      </c>
      <c r="BI159" s="99">
        <f t="shared" si="13"/>
        <v>0</v>
      </c>
      <c r="BJ159" s="13" t="s">
        <v>113</v>
      </c>
      <c r="BK159" s="99">
        <f t="shared" si="14"/>
        <v>0</v>
      </c>
      <c r="BL159" s="13" t="s">
        <v>178</v>
      </c>
      <c r="BM159" s="171" t="s">
        <v>716</v>
      </c>
    </row>
    <row r="160" spans="2:65" s="1" customFormat="1" ht="24.2" customHeight="1">
      <c r="B160" s="30"/>
      <c r="C160" s="158" t="s">
        <v>250</v>
      </c>
      <c r="D160" s="158" t="s">
        <v>164</v>
      </c>
      <c r="E160" s="159" t="s">
        <v>717</v>
      </c>
      <c r="F160" s="160" t="s">
        <v>718</v>
      </c>
      <c r="G160" s="161" t="s">
        <v>170</v>
      </c>
      <c r="H160" s="162">
        <v>3</v>
      </c>
      <c r="I160" s="163"/>
      <c r="J160" s="164">
        <f t="shared" si="5"/>
        <v>0</v>
      </c>
      <c r="K160" s="165"/>
      <c r="L160" s="166"/>
      <c r="M160" s="167" t="s">
        <v>1</v>
      </c>
      <c r="N160" s="168" t="s">
        <v>41</v>
      </c>
      <c r="P160" s="169">
        <f t="shared" si="6"/>
        <v>0</v>
      </c>
      <c r="Q160" s="169">
        <v>39.884</v>
      </c>
      <c r="R160" s="169">
        <f t="shared" si="7"/>
        <v>119.652</v>
      </c>
      <c r="S160" s="169">
        <v>0</v>
      </c>
      <c r="T160" s="170">
        <f t="shared" si="8"/>
        <v>0</v>
      </c>
      <c r="AR160" s="171" t="s">
        <v>194</v>
      </c>
      <c r="AT160" s="171" t="s">
        <v>164</v>
      </c>
      <c r="AU160" s="171" t="s">
        <v>113</v>
      </c>
      <c r="AY160" s="13" t="s">
        <v>166</v>
      </c>
      <c r="BE160" s="99">
        <f t="shared" si="9"/>
        <v>0</v>
      </c>
      <c r="BF160" s="99">
        <f t="shared" si="10"/>
        <v>0</v>
      </c>
      <c r="BG160" s="99">
        <f t="shared" si="11"/>
        <v>0</v>
      </c>
      <c r="BH160" s="99">
        <f t="shared" si="12"/>
        <v>0</v>
      </c>
      <c r="BI160" s="99">
        <f t="shared" si="13"/>
        <v>0</v>
      </c>
      <c r="BJ160" s="13" t="s">
        <v>113</v>
      </c>
      <c r="BK160" s="99">
        <f t="shared" si="14"/>
        <v>0</v>
      </c>
      <c r="BL160" s="13" t="s">
        <v>178</v>
      </c>
      <c r="BM160" s="171" t="s">
        <v>719</v>
      </c>
    </row>
    <row r="161" spans="2:65" s="1" customFormat="1" ht="24.2" customHeight="1">
      <c r="B161" s="30"/>
      <c r="C161" s="158" t="s">
        <v>7</v>
      </c>
      <c r="D161" s="158" t="s">
        <v>164</v>
      </c>
      <c r="E161" s="159" t="s">
        <v>720</v>
      </c>
      <c r="F161" s="160" t="s">
        <v>721</v>
      </c>
      <c r="G161" s="161" t="s">
        <v>170</v>
      </c>
      <c r="H161" s="162">
        <v>3</v>
      </c>
      <c r="I161" s="163"/>
      <c r="J161" s="164">
        <f t="shared" si="5"/>
        <v>0</v>
      </c>
      <c r="K161" s="165"/>
      <c r="L161" s="166"/>
      <c r="M161" s="167" t="s">
        <v>1</v>
      </c>
      <c r="N161" s="168" t="s">
        <v>41</v>
      </c>
      <c r="P161" s="169">
        <f t="shared" si="6"/>
        <v>0</v>
      </c>
      <c r="Q161" s="169">
        <v>39.200000000000003</v>
      </c>
      <c r="R161" s="169">
        <f t="shared" si="7"/>
        <v>117.60000000000001</v>
      </c>
      <c r="S161" s="169">
        <v>0</v>
      </c>
      <c r="T161" s="170">
        <f t="shared" si="8"/>
        <v>0</v>
      </c>
      <c r="AR161" s="171" t="s">
        <v>194</v>
      </c>
      <c r="AT161" s="171" t="s">
        <v>164</v>
      </c>
      <c r="AU161" s="171" t="s">
        <v>113</v>
      </c>
      <c r="AY161" s="13" t="s">
        <v>166</v>
      </c>
      <c r="BE161" s="99">
        <f t="shared" si="9"/>
        <v>0</v>
      </c>
      <c r="BF161" s="99">
        <f t="shared" si="10"/>
        <v>0</v>
      </c>
      <c r="BG161" s="99">
        <f t="shared" si="11"/>
        <v>0</v>
      </c>
      <c r="BH161" s="99">
        <f t="shared" si="12"/>
        <v>0</v>
      </c>
      <c r="BI161" s="99">
        <f t="shared" si="13"/>
        <v>0</v>
      </c>
      <c r="BJ161" s="13" t="s">
        <v>113</v>
      </c>
      <c r="BK161" s="99">
        <f t="shared" si="14"/>
        <v>0</v>
      </c>
      <c r="BL161" s="13" t="s">
        <v>178</v>
      </c>
      <c r="BM161" s="171" t="s">
        <v>722</v>
      </c>
    </row>
    <row r="162" spans="2:65" s="1" customFormat="1" ht="24.2" customHeight="1">
      <c r="B162" s="30"/>
      <c r="C162" s="158" t="s">
        <v>257</v>
      </c>
      <c r="D162" s="158" t="s">
        <v>164</v>
      </c>
      <c r="E162" s="159" t="s">
        <v>723</v>
      </c>
      <c r="F162" s="160" t="s">
        <v>724</v>
      </c>
      <c r="G162" s="161" t="s">
        <v>170</v>
      </c>
      <c r="H162" s="162">
        <v>1</v>
      </c>
      <c r="I162" s="163"/>
      <c r="J162" s="164">
        <f t="shared" si="5"/>
        <v>0</v>
      </c>
      <c r="K162" s="165"/>
      <c r="L162" s="166"/>
      <c r="M162" s="167" t="s">
        <v>1</v>
      </c>
      <c r="N162" s="168" t="s">
        <v>41</v>
      </c>
      <c r="P162" s="169">
        <f t="shared" si="6"/>
        <v>0</v>
      </c>
      <c r="Q162" s="169">
        <v>39.200000000000003</v>
      </c>
      <c r="R162" s="169">
        <f t="shared" si="7"/>
        <v>39.200000000000003</v>
      </c>
      <c r="S162" s="169">
        <v>0</v>
      </c>
      <c r="T162" s="170">
        <f t="shared" si="8"/>
        <v>0</v>
      </c>
      <c r="AR162" s="171" t="s">
        <v>194</v>
      </c>
      <c r="AT162" s="171" t="s">
        <v>164</v>
      </c>
      <c r="AU162" s="171" t="s">
        <v>113</v>
      </c>
      <c r="AY162" s="13" t="s">
        <v>166</v>
      </c>
      <c r="BE162" s="99">
        <f t="shared" si="9"/>
        <v>0</v>
      </c>
      <c r="BF162" s="99">
        <f t="shared" si="10"/>
        <v>0</v>
      </c>
      <c r="BG162" s="99">
        <f t="shared" si="11"/>
        <v>0</v>
      </c>
      <c r="BH162" s="99">
        <f t="shared" si="12"/>
        <v>0</v>
      </c>
      <c r="BI162" s="99">
        <f t="shared" si="13"/>
        <v>0</v>
      </c>
      <c r="BJ162" s="13" t="s">
        <v>113</v>
      </c>
      <c r="BK162" s="99">
        <f t="shared" si="14"/>
        <v>0</v>
      </c>
      <c r="BL162" s="13" t="s">
        <v>178</v>
      </c>
      <c r="BM162" s="171" t="s">
        <v>725</v>
      </c>
    </row>
    <row r="163" spans="2:65" s="1" customFormat="1" ht="24.2" customHeight="1">
      <c r="B163" s="30"/>
      <c r="C163" s="158" t="s">
        <v>261</v>
      </c>
      <c r="D163" s="158" t="s">
        <v>164</v>
      </c>
      <c r="E163" s="159" t="s">
        <v>726</v>
      </c>
      <c r="F163" s="160" t="s">
        <v>727</v>
      </c>
      <c r="G163" s="161" t="s">
        <v>170</v>
      </c>
      <c r="H163" s="162">
        <v>2</v>
      </c>
      <c r="I163" s="163"/>
      <c r="J163" s="164">
        <f t="shared" si="5"/>
        <v>0</v>
      </c>
      <c r="K163" s="165"/>
      <c r="L163" s="166"/>
      <c r="M163" s="167" t="s">
        <v>1</v>
      </c>
      <c r="N163" s="168" t="s">
        <v>41</v>
      </c>
      <c r="P163" s="169">
        <f t="shared" si="6"/>
        <v>0</v>
      </c>
      <c r="Q163" s="169">
        <v>44.331000000000003</v>
      </c>
      <c r="R163" s="169">
        <f t="shared" si="7"/>
        <v>88.662000000000006</v>
      </c>
      <c r="S163" s="169">
        <v>0</v>
      </c>
      <c r="T163" s="170">
        <f t="shared" si="8"/>
        <v>0</v>
      </c>
      <c r="AR163" s="171" t="s">
        <v>194</v>
      </c>
      <c r="AT163" s="171" t="s">
        <v>164</v>
      </c>
      <c r="AU163" s="171" t="s">
        <v>113</v>
      </c>
      <c r="AY163" s="13" t="s">
        <v>166</v>
      </c>
      <c r="BE163" s="99">
        <f t="shared" si="9"/>
        <v>0</v>
      </c>
      <c r="BF163" s="99">
        <f t="shared" si="10"/>
        <v>0</v>
      </c>
      <c r="BG163" s="99">
        <f t="shared" si="11"/>
        <v>0</v>
      </c>
      <c r="BH163" s="99">
        <f t="shared" si="12"/>
        <v>0</v>
      </c>
      <c r="BI163" s="99">
        <f t="shared" si="13"/>
        <v>0</v>
      </c>
      <c r="BJ163" s="13" t="s">
        <v>113</v>
      </c>
      <c r="BK163" s="99">
        <f t="shared" si="14"/>
        <v>0</v>
      </c>
      <c r="BL163" s="13" t="s">
        <v>178</v>
      </c>
      <c r="BM163" s="171" t="s">
        <v>728</v>
      </c>
    </row>
    <row r="164" spans="2:65" s="1" customFormat="1" ht="16.5" customHeight="1">
      <c r="B164" s="30"/>
      <c r="C164" s="158" t="s">
        <v>266</v>
      </c>
      <c r="D164" s="158" t="s">
        <v>164</v>
      </c>
      <c r="E164" s="159" t="s">
        <v>729</v>
      </c>
      <c r="F164" s="160" t="s">
        <v>730</v>
      </c>
      <c r="G164" s="161" t="s">
        <v>170</v>
      </c>
      <c r="H164" s="162">
        <v>1</v>
      </c>
      <c r="I164" s="163"/>
      <c r="J164" s="164">
        <f t="shared" si="5"/>
        <v>0</v>
      </c>
      <c r="K164" s="165"/>
      <c r="L164" s="166"/>
      <c r="M164" s="167" t="s">
        <v>1</v>
      </c>
      <c r="N164" s="168" t="s">
        <v>41</v>
      </c>
      <c r="P164" s="169">
        <f t="shared" si="6"/>
        <v>0</v>
      </c>
      <c r="Q164" s="169">
        <v>78.86</v>
      </c>
      <c r="R164" s="169">
        <f t="shared" si="7"/>
        <v>78.86</v>
      </c>
      <c r="S164" s="169">
        <v>0</v>
      </c>
      <c r="T164" s="170">
        <f t="shared" si="8"/>
        <v>0</v>
      </c>
      <c r="AR164" s="171" t="s">
        <v>194</v>
      </c>
      <c r="AT164" s="171" t="s">
        <v>164</v>
      </c>
      <c r="AU164" s="171" t="s">
        <v>113</v>
      </c>
      <c r="AY164" s="13" t="s">
        <v>166</v>
      </c>
      <c r="BE164" s="99">
        <f t="shared" si="9"/>
        <v>0</v>
      </c>
      <c r="BF164" s="99">
        <f t="shared" si="10"/>
        <v>0</v>
      </c>
      <c r="BG164" s="99">
        <f t="shared" si="11"/>
        <v>0</v>
      </c>
      <c r="BH164" s="99">
        <f t="shared" si="12"/>
        <v>0</v>
      </c>
      <c r="BI164" s="99">
        <f t="shared" si="13"/>
        <v>0</v>
      </c>
      <c r="BJ164" s="13" t="s">
        <v>113</v>
      </c>
      <c r="BK164" s="99">
        <f t="shared" si="14"/>
        <v>0</v>
      </c>
      <c r="BL164" s="13" t="s">
        <v>178</v>
      </c>
      <c r="BM164" s="171" t="s">
        <v>731</v>
      </c>
    </row>
    <row r="165" spans="2:65" s="1" customFormat="1" ht="24.2" customHeight="1">
      <c r="B165" s="30"/>
      <c r="C165" s="172" t="s">
        <v>270</v>
      </c>
      <c r="D165" s="172" t="s">
        <v>350</v>
      </c>
      <c r="E165" s="173" t="s">
        <v>732</v>
      </c>
      <c r="F165" s="174" t="s">
        <v>733</v>
      </c>
      <c r="G165" s="175" t="s">
        <v>293</v>
      </c>
      <c r="H165" s="176">
        <v>616.35900000000004</v>
      </c>
      <c r="I165" s="177"/>
      <c r="J165" s="178">
        <f t="shared" si="5"/>
        <v>0</v>
      </c>
      <c r="K165" s="179"/>
      <c r="L165" s="30"/>
      <c r="M165" s="180" t="s">
        <v>1</v>
      </c>
      <c r="N165" s="131" t="s">
        <v>41</v>
      </c>
      <c r="P165" s="169">
        <f t="shared" si="6"/>
        <v>0</v>
      </c>
      <c r="Q165" s="169">
        <v>0</v>
      </c>
      <c r="R165" s="169">
        <f t="shared" si="7"/>
        <v>0</v>
      </c>
      <c r="S165" s="169">
        <v>0</v>
      </c>
      <c r="T165" s="170">
        <f t="shared" si="8"/>
        <v>0</v>
      </c>
      <c r="AR165" s="171" t="s">
        <v>178</v>
      </c>
      <c r="AT165" s="171" t="s">
        <v>350</v>
      </c>
      <c r="AU165" s="171" t="s">
        <v>113</v>
      </c>
      <c r="AY165" s="13" t="s">
        <v>166</v>
      </c>
      <c r="BE165" s="99">
        <f t="shared" si="9"/>
        <v>0</v>
      </c>
      <c r="BF165" s="99">
        <f t="shared" si="10"/>
        <v>0</v>
      </c>
      <c r="BG165" s="99">
        <f t="shared" si="11"/>
        <v>0</v>
      </c>
      <c r="BH165" s="99">
        <f t="shared" si="12"/>
        <v>0</v>
      </c>
      <c r="BI165" s="99">
        <f t="shared" si="13"/>
        <v>0</v>
      </c>
      <c r="BJ165" s="13" t="s">
        <v>113</v>
      </c>
      <c r="BK165" s="99">
        <f t="shared" si="14"/>
        <v>0</v>
      </c>
      <c r="BL165" s="13" t="s">
        <v>178</v>
      </c>
      <c r="BM165" s="171" t="s">
        <v>734</v>
      </c>
    </row>
    <row r="166" spans="2:65" s="1" customFormat="1" ht="24.2" customHeight="1">
      <c r="B166" s="30"/>
      <c r="C166" s="172" t="s">
        <v>274</v>
      </c>
      <c r="D166" s="172" t="s">
        <v>350</v>
      </c>
      <c r="E166" s="173" t="s">
        <v>735</v>
      </c>
      <c r="F166" s="174" t="s">
        <v>736</v>
      </c>
      <c r="G166" s="175" t="s">
        <v>293</v>
      </c>
      <c r="H166" s="176">
        <v>616.35900000000004</v>
      </c>
      <c r="I166" s="177"/>
      <c r="J166" s="178">
        <f t="shared" si="5"/>
        <v>0</v>
      </c>
      <c r="K166" s="179"/>
      <c r="L166" s="30"/>
      <c r="M166" s="180" t="s">
        <v>1</v>
      </c>
      <c r="N166" s="131" t="s">
        <v>41</v>
      </c>
      <c r="P166" s="169">
        <f t="shared" si="6"/>
        <v>0</v>
      </c>
      <c r="Q166" s="169">
        <v>0</v>
      </c>
      <c r="R166" s="169">
        <f t="shared" si="7"/>
        <v>0</v>
      </c>
      <c r="S166" s="169">
        <v>0</v>
      </c>
      <c r="T166" s="170">
        <f t="shared" si="8"/>
        <v>0</v>
      </c>
      <c r="AR166" s="171" t="s">
        <v>178</v>
      </c>
      <c r="AT166" s="171" t="s">
        <v>350</v>
      </c>
      <c r="AU166" s="171" t="s">
        <v>113</v>
      </c>
      <c r="AY166" s="13" t="s">
        <v>166</v>
      </c>
      <c r="BE166" s="99">
        <f t="shared" si="9"/>
        <v>0</v>
      </c>
      <c r="BF166" s="99">
        <f t="shared" si="10"/>
        <v>0</v>
      </c>
      <c r="BG166" s="99">
        <f t="shared" si="11"/>
        <v>0</v>
      </c>
      <c r="BH166" s="99">
        <f t="shared" si="12"/>
        <v>0</v>
      </c>
      <c r="BI166" s="99">
        <f t="shared" si="13"/>
        <v>0</v>
      </c>
      <c r="BJ166" s="13" t="s">
        <v>113</v>
      </c>
      <c r="BK166" s="99">
        <f t="shared" si="14"/>
        <v>0</v>
      </c>
      <c r="BL166" s="13" t="s">
        <v>178</v>
      </c>
      <c r="BM166" s="171" t="s">
        <v>737</v>
      </c>
    </row>
    <row r="167" spans="2:65" s="1" customFormat="1" ht="24.2" customHeight="1">
      <c r="B167" s="30"/>
      <c r="C167" s="172" t="s">
        <v>278</v>
      </c>
      <c r="D167" s="172" t="s">
        <v>350</v>
      </c>
      <c r="E167" s="173" t="s">
        <v>738</v>
      </c>
      <c r="F167" s="174" t="s">
        <v>739</v>
      </c>
      <c r="G167" s="175" t="s">
        <v>293</v>
      </c>
      <c r="H167" s="176">
        <v>698.69500000000005</v>
      </c>
      <c r="I167" s="177"/>
      <c r="J167" s="178">
        <f t="shared" si="5"/>
        <v>0</v>
      </c>
      <c r="K167" s="179"/>
      <c r="L167" s="30"/>
      <c r="M167" s="180" t="s">
        <v>1</v>
      </c>
      <c r="N167" s="131" t="s">
        <v>41</v>
      </c>
      <c r="P167" s="169">
        <f t="shared" si="6"/>
        <v>0</v>
      </c>
      <c r="Q167" s="169">
        <v>0</v>
      </c>
      <c r="R167" s="169">
        <f t="shared" si="7"/>
        <v>0</v>
      </c>
      <c r="S167" s="169">
        <v>0.42899999999999999</v>
      </c>
      <c r="T167" s="170">
        <f t="shared" si="8"/>
        <v>299.74015500000002</v>
      </c>
      <c r="AR167" s="171" t="s">
        <v>178</v>
      </c>
      <c r="AT167" s="171" t="s">
        <v>350</v>
      </c>
      <c r="AU167" s="171" t="s">
        <v>113</v>
      </c>
      <c r="AY167" s="13" t="s">
        <v>166</v>
      </c>
      <c r="BE167" s="99">
        <f t="shared" si="9"/>
        <v>0</v>
      </c>
      <c r="BF167" s="99">
        <f t="shared" si="10"/>
        <v>0</v>
      </c>
      <c r="BG167" s="99">
        <f t="shared" si="11"/>
        <v>0</v>
      </c>
      <c r="BH167" s="99">
        <f t="shared" si="12"/>
        <v>0</v>
      </c>
      <c r="BI167" s="99">
        <f t="shared" si="13"/>
        <v>0</v>
      </c>
      <c r="BJ167" s="13" t="s">
        <v>113</v>
      </c>
      <c r="BK167" s="99">
        <f t="shared" si="14"/>
        <v>0</v>
      </c>
      <c r="BL167" s="13" t="s">
        <v>178</v>
      </c>
      <c r="BM167" s="171" t="s">
        <v>740</v>
      </c>
    </row>
    <row r="168" spans="2:65" s="1" customFormat="1" ht="33" customHeight="1">
      <c r="B168" s="30"/>
      <c r="C168" s="172" t="s">
        <v>282</v>
      </c>
      <c r="D168" s="172" t="s">
        <v>350</v>
      </c>
      <c r="E168" s="173" t="s">
        <v>741</v>
      </c>
      <c r="F168" s="174" t="s">
        <v>742</v>
      </c>
      <c r="G168" s="175" t="s">
        <v>293</v>
      </c>
      <c r="H168" s="176">
        <v>698.69500000000005</v>
      </c>
      <c r="I168" s="177"/>
      <c r="J168" s="178">
        <f t="shared" si="5"/>
        <v>0</v>
      </c>
      <c r="K168" s="179"/>
      <c r="L168" s="30"/>
      <c r="M168" s="180" t="s">
        <v>1</v>
      </c>
      <c r="N168" s="131" t="s">
        <v>41</v>
      </c>
      <c r="P168" s="169">
        <f t="shared" si="6"/>
        <v>0</v>
      </c>
      <c r="Q168" s="169">
        <v>0</v>
      </c>
      <c r="R168" s="169">
        <f t="shared" si="7"/>
        <v>0</v>
      </c>
      <c r="S168" s="169">
        <v>0</v>
      </c>
      <c r="T168" s="170">
        <f t="shared" si="8"/>
        <v>0</v>
      </c>
      <c r="AR168" s="171" t="s">
        <v>178</v>
      </c>
      <c r="AT168" s="171" t="s">
        <v>350</v>
      </c>
      <c r="AU168" s="171" t="s">
        <v>113</v>
      </c>
      <c r="AY168" s="13" t="s">
        <v>166</v>
      </c>
      <c r="BE168" s="99">
        <f t="shared" si="9"/>
        <v>0</v>
      </c>
      <c r="BF168" s="99">
        <f t="shared" si="10"/>
        <v>0</v>
      </c>
      <c r="BG168" s="99">
        <f t="shared" si="11"/>
        <v>0</v>
      </c>
      <c r="BH168" s="99">
        <f t="shared" si="12"/>
        <v>0</v>
      </c>
      <c r="BI168" s="99">
        <f t="shared" si="13"/>
        <v>0</v>
      </c>
      <c r="BJ168" s="13" t="s">
        <v>113</v>
      </c>
      <c r="BK168" s="99">
        <f t="shared" si="14"/>
        <v>0</v>
      </c>
      <c r="BL168" s="13" t="s">
        <v>178</v>
      </c>
      <c r="BM168" s="171" t="s">
        <v>743</v>
      </c>
    </row>
    <row r="169" spans="2:65" s="1" customFormat="1" ht="24.2" customHeight="1">
      <c r="B169" s="30"/>
      <c r="C169" s="172" t="s">
        <v>286</v>
      </c>
      <c r="D169" s="172" t="s">
        <v>350</v>
      </c>
      <c r="E169" s="173" t="s">
        <v>744</v>
      </c>
      <c r="F169" s="174" t="s">
        <v>745</v>
      </c>
      <c r="G169" s="175" t="s">
        <v>293</v>
      </c>
      <c r="H169" s="176">
        <v>698.69500000000005</v>
      </c>
      <c r="I169" s="177"/>
      <c r="J169" s="178">
        <f t="shared" si="5"/>
        <v>0</v>
      </c>
      <c r="K169" s="179"/>
      <c r="L169" s="30"/>
      <c r="M169" s="180" t="s">
        <v>1</v>
      </c>
      <c r="N169" s="131" t="s">
        <v>41</v>
      </c>
      <c r="P169" s="169">
        <f t="shared" si="6"/>
        <v>0</v>
      </c>
      <c r="Q169" s="169">
        <v>0</v>
      </c>
      <c r="R169" s="169">
        <f t="shared" si="7"/>
        <v>0</v>
      </c>
      <c r="S169" s="169">
        <v>0</v>
      </c>
      <c r="T169" s="170">
        <f t="shared" si="8"/>
        <v>0</v>
      </c>
      <c r="AR169" s="171" t="s">
        <v>178</v>
      </c>
      <c r="AT169" s="171" t="s">
        <v>350</v>
      </c>
      <c r="AU169" s="171" t="s">
        <v>113</v>
      </c>
      <c r="AY169" s="13" t="s">
        <v>166</v>
      </c>
      <c r="BE169" s="99">
        <f t="shared" si="9"/>
        <v>0</v>
      </c>
      <c r="BF169" s="99">
        <f t="shared" si="10"/>
        <v>0</v>
      </c>
      <c r="BG169" s="99">
        <f t="shared" si="11"/>
        <v>0</v>
      </c>
      <c r="BH169" s="99">
        <f t="shared" si="12"/>
        <v>0</v>
      </c>
      <c r="BI169" s="99">
        <f t="shared" si="13"/>
        <v>0</v>
      </c>
      <c r="BJ169" s="13" t="s">
        <v>113</v>
      </c>
      <c r="BK169" s="99">
        <f t="shared" si="14"/>
        <v>0</v>
      </c>
      <c r="BL169" s="13" t="s">
        <v>178</v>
      </c>
      <c r="BM169" s="171" t="s">
        <v>746</v>
      </c>
    </row>
    <row r="170" spans="2:65" s="1" customFormat="1" ht="24.2" customHeight="1">
      <c r="B170" s="30"/>
      <c r="C170" s="172" t="s">
        <v>290</v>
      </c>
      <c r="D170" s="172" t="s">
        <v>350</v>
      </c>
      <c r="E170" s="173" t="s">
        <v>747</v>
      </c>
      <c r="F170" s="174" t="s">
        <v>748</v>
      </c>
      <c r="G170" s="175" t="s">
        <v>654</v>
      </c>
      <c r="H170" s="176">
        <v>443.97399999999999</v>
      </c>
      <c r="I170" s="177"/>
      <c r="J170" s="178">
        <f t="shared" si="5"/>
        <v>0</v>
      </c>
      <c r="K170" s="179"/>
      <c r="L170" s="30"/>
      <c r="M170" s="180" t="s">
        <v>1</v>
      </c>
      <c r="N170" s="131" t="s">
        <v>41</v>
      </c>
      <c r="P170" s="169">
        <f t="shared" si="6"/>
        <v>0</v>
      </c>
      <c r="Q170" s="169">
        <v>0</v>
      </c>
      <c r="R170" s="169">
        <f t="shared" si="7"/>
        <v>0</v>
      </c>
      <c r="S170" s="169">
        <v>0</v>
      </c>
      <c r="T170" s="170">
        <f t="shared" si="8"/>
        <v>0</v>
      </c>
      <c r="AR170" s="171" t="s">
        <v>178</v>
      </c>
      <c r="AT170" s="171" t="s">
        <v>350</v>
      </c>
      <c r="AU170" s="171" t="s">
        <v>113</v>
      </c>
      <c r="AY170" s="13" t="s">
        <v>166</v>
      </c>
      <c r="BE170" s="99">
        <f t="shared" si="9"/>
        <v>0</v>
      </c>
      <c r="BF170" s="99">
        <f t="shared" si="10"/>
        <v>0</v>
      </c>
      <c r="BG170" s="99">
        <f t="shared" si="11"/>
        <v>0</v>
      </c>
      <c r="BH170" s="99">
        <f t="shared" si="12"/>
        <v>0</v>
      </c>
      <c r="BI170" s="99">
        <f t="shared" si="13"/>
        <v>0</v>
      </c>
      <c r="BJ170" s="13" t="s">
        <v>113</v>
      </c>
      <c r="BK170" s="99">
        <f t="shared" si="14"/>
        <v>0</v>
      </c>
      <c r="BL170" s="13" t="s">
        <v>178</v>
      </c>
      <c r="BM170" s="171" t="s">
        <v>749</v>
      </c>
    </row>
    <row r="171" spans="2:65" s="1" customFormat="1" ht="24.2" customHeight="1">
      <c r="B171" s="30"/>
      <c r="C171" s="172" t="s">
        <v>295</v>
      </c>
      <c r="D171" s="172" t="s">
        <v>350</v>
      </c>
      <c r="E171" s="173" t="s">
        <v>750</v>
      </c>
      <c r="F171" s="174" t="s">
        <v>751</v>
      </c>
      <c r="G171" s="175" t="s">
        <v>654</v>
      </c>
      <c r="H171" s="176">
        <v>741.23800000000006</v>
      </c>
      <c r="I171" s="177"/>
      <c r="J171" s="178">
        <f t="shared" si="5"/>
        <v>0</v>
      </c>
      <c r="K171" s="179"/>
      <c r="L171" s="30"/>
      <c r="M171" s="180" t="s">
        <v>1</v>
      </c>
      <c r="N171" s="131" t="s">
        <v>41</v>
      </c>
      <c r="P171" s="169">
        <f t="shared" si="6"/>
        <v>0</v>
      </c>
      <c r="Q171" s="169">
        <v>0</v>
      </c>
      <c r="R171" s="169">
        <f t="shared" si="7"/>
        <v>0</v>
      </c>
      <c r="S171" s="169">
        <v>0</v>
      </c>
      <c r="T171" s="170">
        <f t="shared" si="8"/>
        <v>0</v>
      </c>
      <c r="AR171" s="171" t="s">
        <v>178</v>
      </c>
      <c r="AT171" s="171" t="s">
        <v>350</v>
      </c>
      <c r="AU171" s="171" t="s">
        <v>113</v>
      </c>
      <c r="AY171" s="13" t="s">
        <v>166</v>
      </c>
      <c r="BE171" s="99">
        <f t="shared" si="9"/>
        <v>0</v>
      </c>
      <c r="BF171" s="99">
        <f t="shared" si="10"/>
        <v>0</v>
      </c>
      <c r="BG171" s="99">
        <f t="shared" si="11"/>
        <v>0</v>
      </c>
      <c r="BH171" s="99">
        <f t="shared" si="12"/>
        <v>0</v>
      </c>
      <c r="BI171" s="99">
        <f t="shared" si="13"/>
        <v>0</v>
      </c>
      <c r="BJ171" s="13" t="s">
        <v>113</v>
      </c>
      <c r="BK171" s="99">
        <f t="shared" si="14"/>
        <v>0</v>
      </c>
      <c r="BL171" s="13" t="s">
        <v>178</v>
      </c>
      <c r="BM171" s="171" t="s">
        <v>752</v>
      </c>
    </row>
    <row r="172" spans="2:65" s="1" customFormat="1" ht="37.9" customHeight="1">
      <c r="B172" s="30"/>
      <c r="C172" s="172" t="s">
        <v>299</v>
      </c>
      <c r="D172" s="172" t="s">
        <v>350</v>
      </c>
      <c r="E172" s="173" t="s">
        <v>753</v>
      </c>
      <c r="F172" s="174" t="s">
        <v>754</v>
      </c>
      <c r="G172" s="175" t="s">
        <v>654</v>
      </c>
      <c r="H172" s="176">
        <v>741.23800000000006</v>
      </c>
      <c r="I172" s="177"/>
      <c r="J172" s="178">
        <f t="shared" si="5"/>
        <v>0</v>
      </c>
      <c r="K172" s="179"/>
      <c r="L172" s="30"/>
      <c r="M172" s="180" t="s">
        <v>1</v>
      </c>
      <c r="N172" s="131" t="s">
        <v>41</v>
      </c>
      <c r="P172" s="169">
        <f t="shared" si="6"/>
        <v>0</v>
      </c>
      <c r="Q172" s="169">
        <v>0</v>
      </c>
      <c r="R172" s="169">
        <f t="shared" si="7"/>
        <v>0</v>
      </c>
      <c r="S172" s="169">
        <v>0</v>
      </c>
      <c r="T172" s="170">
        <f t="shared" si="8"/>
        <v>0</v>
      </c>
      <c r="AR172" s="171" t="s">
        <v>178</v>
      </c>
      <c r="AT172" s="171" t="s">
        <v>350</v>
      </c>
      <c r="AU172" s="171" t="s">
        <v>113</v>
      </c>
      <c r="AY172" s="13" t="s">
        <v>166</v>
      </c>
      <c r="BE172" s="99">
        <f t="shared" si="9"/>
        <v>0</v>
      </c>
      <c r="BF172" s="99">
        <f t="shared" si="10"/>
        <v>0</v>
      </c>
      <c r="BG172" s="99">
        <f t="shared" si="11"/>
        <v>0</v>
      </c>
      <c r="BH172" s="99">
        <f t="shared" si="12"/>
        <v>0</v>
      </c>
      <c r="BI172" s="99">
        <f t="shared" si="13"/>
        <v>0</v>
      </c>
      <c r="BJ172" s="13" t="s">
        <v>113</v>
      </c>
      <c r="BK172" s="99">
        <f t="shared" si="14"/>
        <v>0</v>
      </c>
      <c r="BL172" s="13" t="s">
        <v>178</v>
      </c>
      <c r="BM172" s="171" t="s">
        <v>755</v>
      </c>
    </row>
    <row r="173" spans="2:65" s="1" customFormat="1" ht="24.2" customHeight="1">
      <c r="B173" s="30"/>
      <c r="C173" s="172" t="s">
        <v>303</v>
      </c>
      <c r="D173" s="172" t="s">
        <v>350</v>
      </c>
      <c r="E173" s="173" t="s">
        <v>756</v>
      </c>
      <c r="F173" s="174" t="s">
        <v>757</v>
      </c>
      <c r="G173" s="175" t="s">
        <v>654</v>
      </c>
      <c r="H173" s="176">
        <v>741.23800000000006</v>
      </c>
      <c r="I173" s="177"/>
      <c r="J173" s="178">
        <f t="shared" si="5"/>
        <v>0</v>
      </c>
      <c r="K173" s="179"/>
      <c r="L173" s="30"/>
      <c r="M173" s="180" t="s">
        <v>1</v>
      </c>
      <c r="N173" s="131" t="s">
        <v>41</v>
      </c>
      <c r="P173" s="169">
        <f t="shared" si="6"/>
        <v>0</v>
      </c>
      <c r="Q173" s="169">
        <v>0</v>
      </c>
      <c r="R173" s="169">
        <f t="shared" si="7"/>
        <v>0</v>
      </c>
      <c r="S173" s="169">
        <v>0</v>
      </c>
      <c r="T173" s="170">
        <f t="shared" si="8"/>
        <v>0</v>
      </c>
      <c r="AR173" s="171" t="s">
        <v>178</v>
      </c>
      <c r="AT173" s="171" t="s">
        <v>350</v>
      </c>
      <c r="AU173" s="171" t="s">
        <v>113</v>
      </c>
      <c r="AY173" s="13" t="s">
        <v>166</v>
      </c>
      <c r="BE173" s="99">
        <f t="shared" si="9"/>
        <v>0</v>
      </c>
      <c r="BF173" s="99">
        <f t="shared" si="10"/>
        <v>0</v>
      </c>
      <c r="BG173" s="99">
        <f t="shared" si="11"/>
        <v>0</v>
      </c>
      <c r="BH173" s="99">
        <f t="shared" si="12"/>
        <v>0</v>
      </c>
      <c r="BI173" s="99">
        <f t="shared" si="13"/>
        <v>0</v>
      </c>
      <c r="BJ173" s="13" t="s">
        <v>113</v>
      </c>
      <c r="BK173" s="99">
        <f t="shared" si="14"/>
        <v>0</v>
      </c>
      <c r="BL173" s="13" t="s">
        <v>178</v>
      </c>
      <c r="BM173" s="171" t="s">
        <v>758</v>
      </c>
    </row>
    <row r="174" spans="2:65" s="1" customFormat="1" ht="24.2" customHeight="1">
      <c r="B174" s="30"/>
      <c r="C174" s="172" t="s">
        <v>307</v>
      </c>
      <c r="D174" s="172" t="s">
        <v>350</v>
      </c>
      <c r="E174" s="173" t="s">
        <v>759</v>
      </c>
      <c r="F174" s="174" t="s">
        <v>760</v>
      </c>
      <c r="G174" s="175" t="s">
        <v>293</v>
      </c>
      <c r="H174" s="176">
        <v>1887</v>
      </c>
      <c r="I174" s="177"/>
      <c r="J174" s="178">
        <f t="shared" si="5"/>
        <v>0</v>
      </c>
      <c r="K174" s="179"/>
      <c r="L174" s="30"/>
      <c r="M174" s="180" t="s">
        <v>1</v>
      </c>
      <c r="N174" s="131" t="s">
        <v>41</v>
      </c>
      <c r="P174" s="169">
        <f t="shared" si="6"/>
        <v>0</v>
      </c>
      <c r="Q174" s="169">
        <v>0</v>
      </c>
      <c r="R174" s="169">
        <f t="shared" si="7"/>
        <v>0</v>
      </c>
      <c r="S174" s="169">
        <v>0</v>
      </c>
      <c r="T174" s="170">
        <f t="shared" si="8"/>
        <v>0</v>
      </c>
      <c r="AR174" s="171" t="s">
        <v>178</v>
      </c>
      <c r="AT174" s="171" t="s">
        <v>350</v>
      </c>
      <c r="AU174" s="171" t="s">
        <v>113</v>
      </c>
      <c r="AY174" s="13" t="s">
        <v>166</v>
      </c>
      <c r="BE174" s="99">
        <f t="shared" si="9"/>
        <v>0</v>
      </c>
      <c r="BF174" s="99">
        <f t="shared" si="10"/>
        <v>0</v>
      </c>
      <c r="BG174" s="99">
        <f t="shared" si="11"/>
        <v>0</v>
      </c>
      <c r="BH174" s="99">
        <f t="shared" si="12"/>
        <v>0</v>
      </c>
      <c r="BI174" s="99">
        <f t="shared" si="13"/>
        <v>0</v>
      </c>
      <c r="BJ174" s="13" t="s">
        <v>113</v>
      </c>
      <c r="BK174" s="99">
        <f t="shared" si="14"/>
        <v>0</v>
      </c>
      <c r="BL174" s="13" t="s">
        <v>178</v>
      </c>
      <c r="BM174" s="171" t="s">
        <v>761</v>
      </c>
    </row>
    <row r="175" spans="2:65" s="1" customFormat="1" ht="44.25" customHeight="1">
      <c r="B175" s="30"/>
      <c r="C175" s="172" t="s">
        <v>311</v>
      </c>
      <c r="D175" s="172" t="s">
        <v>350</v>
      </c>
      <c r="E175" s="173" t="s">
        <v>762</v>
      </c>
      <c r="F175" s="174" t="s">
        <v>763</v>
      </c>
      <c r="G175" s="175" t="s">
        <v>293</v>
      </c>
      <c r="H175" s="176">
        <v>1887</v>
      </c>
      <c r="I175" s="177"/>
      <c r="J175" s="178">
        <f t="shared" si="5"/>
        <v>0</v>
      </c>
      <c r="K175" s="179"/>
      <c r="L175" s="30"/>
      <c r="M175" s="180" t="s">
        <v>1</v>
      </c>
      <c r="N175" s="131" t="s">
        <v>41</v>
      </c>
      <c r="P175" s="169">
        <f t="shared" si="6"/>
        <v>0</v>
      </c>
      <c r="Q175" s="169">
        <v>0</v>
      </c>
      <c r="R175" s="169">
        <f t="shared" si="7"/>
        <v>0</v>
      </c>
      <c r="S175" s="169">
        <v>0</v>
      </c>
      <c r="T175" s="170">
        <f t="shared" si="8"/>
        <v>0</v>
      </c>
      <c r="AR175" s="171" t="s">
        <v>178</v>
      </c>
      <c r="AT175" s="171" t="s">
        <v>350</v>
      </c>
      <c r="AU175" s="171" t="s">
        <v>113</v>
      </c>
      <c r="AY175" s="13" t="s">
        <v>166</v>
      </c>
      <c r="BE175" s="99">
        <f t="shared" si="9"/>
        <v>0</v>
      </c>
      <c r="BF175" s="99">
        <f t="shared" si="10"/>
        <v>0</v>
      </c>
      <c r="BG175" s="99">
        <f t="shared" si="11"/>
        <v>0</v>
      </c>
      <c r="BH175" s="99">
        <f t="shared" si="12"/>
        <v>0</v>
      </c>
      <c r="BI175" s="99">
        <f t="shared" si="13"/>
        <v>0</v>
      </c>
      <c r="BJ175" s="13" t="s">
        <v>113</v>
      </c>
      <c r="BK175" s="99">
        <f t="shared" si="14"/>
        <v>0</v>
      </c>
      <c r="BL175" s="13" t="s">
        <v>178</v>
      </c>
      <c r="BM175" s="171" t="s">
        <v>764</v>
      </c>
    </row>
    <row r="176" spans="2:65" s="1" customFormat="1" ht="44.25" customHeight="1">
      <c r="B176" s="30"/>
      <c r="C176" s="172" t="s">
        <v>315</v>
      </c>
      <c r="D176" s="172" t="s">
        <v>350</v>
      </c>
      <c r="E176" s="173" t="s">
        <v>765</v>
      </c>
      <c r="F176" s="174" t="s">
        <v>766</v>
      </c>
      <c r="G176" s="175" t="s">
        <v>293</v>
      </c>
      <c r="H176" s="176">
        <v>1887</v>
      </c>
      <c r="I176" s="177"/>
      <c r="J176" s="178">
        <f t="shared" si="5"/>
        <v>0</v>
      </c>
      <c r="K176" s="179"/>
      <c r="L176" s="30"/>
      <c r="M176" s="180" t="s">
        <v>1</v>
      </c>
      <c r="N176" s="131" t="s">
        <v>41</v>
      </c>
      <c r="P176" s="169">
        <f t="shared" si="6"/>
        <v>0</v>
      </c>
      <c r="Q176" s="169">
        <v>0</v>
      </c>
      <c r="R176" s="169">
        <f t="shared" si="7"/>
        <v>0</v>
      </c>
      <c r="S176" s="169">
        <v>0</v>
      </c>
      <c r="T176" s="170">
        <f t="shared" si="8"/>
        <v>0</v>
      </c>
      <c r="AR176" s="171" t="s">
        <v>178</v>
      </c>
      <c r="AT176" s="171" t="s">
        <v>350</v>
      </c>
      <c r="AU176" s="171" t="s">
        <v>113</v>
      </c>
      <c r="AY176" s="13" t="s">
        <v>166</v>
      </c>
      <c r="BE176" s="99">
        <f t="shared" si="9"/>
        <v>0</v>
      </c>
      <c r="BF176" s="99">
        <f t="shared" si="10"/>
        <v>0</v>
      </c>
      <c r="BG176" s="99">
        <f t="shared" si="11"/>
        <v>0</v>
      </c>
      <c r="BH176" s="99">
        <f t="shared" si="12"/>
        <v>0</v>
      </c>
      <c r="BI176" s="99">
        <f t="shared" si="13"/>
        <v>0</v>
      </c>
      <c r="BJ176" s="13" t="s">
        <v>113</v>
      </c>
      <c r="BK176" s="99">
        <f t="shared" si="14"/>
        <v>0</v>
      </c>
      <c r="BL176" s="13" t="s">
        <v>178</v>
      </c>
      <c r="BM176" s="171" t="s">
        <v>767</v>
      </c>
    </row>
    <row r="177" spans="2:65" s="1" customFormat="1" ht="24.2" customHeight="1">
      <c r="B177" s="30"/>
      <c r="C177" s="172" t="s">
        <v>319</v>
      </c>
      <c r="D177" s="172" t="s">
        <v>350</v>
      </c>
      <c r="E177" s="173" t="s">
        <v>768</v>
      </c>
      <c r="F177" s="174" t="s">
        <v>769</v>
      </c>
      <c r="G177" s="175" t="s">
        <v>293</v>
      </c>
      <c r="H177" s="176">
        <v>1656.3589999999999</v>
      </c>
      <c r="I177" s="177"/>
      <c r="J177" s="178">
        <f t="shared" si="5"/>
        <v>0</v>
      </c>
      <c r="K177" s="179"/>
      <c r="L177" s="30"/>
      <c r="M177" s="180" t="s">
        <v>1</v>
      </c>
      <c r="N177" s="131" t="s">
        <v>41</v>
      </c>
      <c r="P177" s="169">
        <f t="shared" si="6"/>
        <v>0</v>
      </c>
      <c r="Q177" s="169">
        <v>0</v>
      </c>
      <c r="R177" s="169">
        <f t="shared" si="7"/>
        <v>0</v>
      </c>
      <c r="S177" s="169">
        <v>0</v>
      </c>
      <c r="T177" s="170">
        <f t="shared" si="8"/>
        <v>0</v>
      </c>
      <c r="AR177" s="171" t="s">
        <v>178</v>
      </c>
      <c r="AT177" s="171" t="s">
        <v>350</v>
      </c>
      <c r="AU177" s="171" t="s">
        <v>113</v>
      </c>
      <c r="AY177" s="13" t="s">
        <v>166</v>
      </c>
      <c r="BE177" s="99">
        <f t="shared" si="9"/>
        <v>0</v>
      </c>
      <c r="BF177" s="99">
        <f t="shared" si="10"/>
        <v>0</v>
      </c>
      <c r="BG177" s="99">
        <f t="shared" si="11"/>
        <v>0</v>
      </c>
      <c r="BH177" s="99">
        <f t="shared" si="12"/>
        <v>0</v>
      </c>
      <c r="BI177" s="99">
        <f t="shared" si="13"/>
        <v>0</v>
      </c>
      <c r="BJ177" s="13" t="s">
        <v>113</v>
      </c>
      <c r="BK177" s="99">
        <f t="shared" si="14"/>
        <v>0</v>
      </c>
      <c r="BL177" s="13" t="s">
        <v>178</v>
      </c>
      <c r="BM177" s="171" t="s">
        <v>770</v>
      </c>
    </row>
    <row r="178" spans="2:65" s="1" customFormat="1" ht="33" customHeight="1">
      <c r="B178" s="30"/>
      <c r="C178" s="172" t="s">
        <v>323</v>
      </c>
      <c r="D178" s="172" t="s">
        <v>350</v>
      </c>
      <c r="E178" s="173" t="s">
        <v>771</v>
      </c>
      <c r="F178" s="174" t="s">
        <v>772</v>
      </c>
      <c r="G178" s="175" t="s">
        <v>170</v>
      </c>
      <c r="H178" s="176">
        <v>176</v>
      </c>
      <c r="I178" s="177"/>
      <c r="J178" s="178">
        <f t="shared" si="5"/>
        <v>0</v>
      </c>
      <c r="K178" s="179"/>
      <c r="L178" s="30"/>
      <c r="M178" s="180" t="s">
        <v>1</v>
      </c>
      <c r="N178" s="131" t="s">
        <v>41</v>
      </c>
      <c r="P178" s="169">
        <f t="shared" si="6"/>
        <v>0</v>
      </c>
      <c r="Q178" s="169">
        <v>2.8070000000000001E-2</v>
      </c>
      <c r="R178" s="169">
        <f t="shared" si="7"/>
        <v>4.9403199999999998</v>
      </c>
      <c r="S178" s="169">
        <v>0</v>
      </c>
      <c r="T178" s="170">
        <f t="shared" si="8"/>
        <v>0</v>
      </c>
      <c r="AR178" s="171" t="s">
        <v>178</v>
      </c>
      <c r="AT178" s="171" t="s">
        <v>350</v>
      </c>
      <c r="AU178" s="171" t="s">
        <v>113</v>
      </c>
      <c r="AY178" s="13" t="s">
        <v>166</v>
      </c>
      <c r="BE178" s="99">
        <f t="shared" si="9"/>
        <v>0</v>
      </c>
      <c r="BF178" s="99">
        <f t="shared" si="10"/>
        <v>0</v>
      </c>
      <c r="BG178" s="99">
        <f t="shared" si="11"/>
        <v>0</v>
      </c>
      <c r="BH178" s="99">
        <f t="shared" si="12"/>
        <v>0</v>
      </c>
      <c r="BI178" s="99">
        <f t="shared" si="13"/>
        <v>0</v>
      </c>
      <c r="BJ178" s="13" t="s">
        <v>113</v>
      </c>
      <c r="BK178" s="99">
        <f t="shared" si="14"/>
        <v>0</v>
      </c>
      <c r="BL178" s="13" t="s">
        <v>178</v>
      </c>
      <c r="BM178" s="171" t="s">
        <v>773</v>
      </c>
    </row>
    <row r="179" spans="2:65" s="1" customFormat="1" ht="16.5" customHeight="1">
      <c r="B179" s="30"/>
      <c r="C179" s="172" t="s">
        <v>327</v>
      </c>
      <c r="D179" s="172" t="s">
        <v>350</v>
      </c>
      <c r="E179" s="173" t="s">
        <v>774</v>
      </c>
      <c r="F179" s="174" t="s">
        <v>775</v>
      </c>
      <c r="G179" s="175" t="s">
        <v>170</v>
      </c>
      <c r="H179" s="176">
        <v>176</v>
      </c>
      <c r="I179" s="177"/>
      <c r="J179" s="178">
        <f t="shared" si="5"/>
        <v>0</v>
      </c>
      <c r="K179" s="179"/>
      <c r="L179" s="30"/>
      <c r="M179" s="180" t="s">
        <v>1</v>
      </c>
      <c r="N179" s="131" t="s">
        <v>41</v>
      </c>
      <c r="P179" s="169">
        <f t="shared" si="6"/>
        <v>0</v>
      </c>
      <c r="Q179" s="169">
        <v>5.2999999999999998E-4</v>
      </c>
      <c r="R179" s="169">
        <f t="shared" si="7"/>
        <v>9.3280000000000002E-2</v>
      </c>
      <c r="S179" s="169">
        <v>0</v>
      </c>
      <c r="T179" s="170">
        <f t="shared" si="8"/>
        <v>0</v>
      </c>
      <c r="AR179" s="171" t="s">
        <v>178</v>
      </c>
      <c r="AT179" s="171" t="s">
        <v>350</v>
      </c>
      <c r="AU179" s="171" t="s">
        <v>113</v>
      </c>
      <c r="AY179" s="13" t="s">
        <v>166</v>
      </c>
      <c r="BE179" s="99">
        <f t="shared" si="9"/>
        <v>0</v>
      </c>
      <c r="BF179" s="99">
        <f t="shared" si="10"/>
        <v>0</v>
      </c>
      <c r="BG179" s="99">
        <f t="shared" si="11"/>
        <v>0</v>
      </c>
      <c r="BH179" s="99">
        <f t="shared" si="12"/>
        <v>0</v>
      </c>
      <c r="BI179" s="99">
        <f t="shared" si="13"/>
        <v>0</v>
      </c>
      <c r="BJ179" s="13" t="s">
        <v>113</v>
      </c>
      <c r="BK179" s="99">
        <f t="shared" si="14"/>
        <v>0</v>
      </c>
      <c r="BL179" s="13" t="s">
        <v>178</v>
      </c>
      <c r="BM179" s="171" t="s">
        <v>776</v>
      </c>
    </row>
    <row r="180" spans="2:65" s="1" customFormat="1" ht="16.5" customHeight="1">
      <c r="B180" s="30"/>
      <c r="C180" s="172" t="s">
        <v>331</v>
      </c>
      <c r="D180" s="172" t="s">
        <v>350</v>
      </c>
      <c r="E180" s="173" t="s">
        <v>777</v>
      </c>
      <c r="F180" s="174" t="s">
        <v>778</v>
      </c>
      <c r="G180" s="175" t="s">
        <v>170</v>
      </c>
      <c r="H180" s="176">
        <v>352</v>
      </c>
      <c r="I180" s="177"/>
      <c r="J180" s="178">
        <f t="shared" si="5"/>
        <v>0</v>
      </c>
      <c r="K180" s="179"/>
      <c r="L180" s="30"/>
      <c r="M180" s="180" t="s">
        <v>1</v>
      </c>
      <c r="N180" s="131" t="s">
        <v>41</v>
      </c>
      <c r="P180" s="169">
        <f t="shared" si="6"/>
        <v>0</v>
      </c>
      <c r="Q180" s="169">
        <v>0</v>
      </c>
      <c r="R180" s="169">
        <f t="shared" si="7"/>
        <v>0</v>
      </c>
      <c r="S180" s="169">
        <v>0</v>
      </c>
      <c r="T180" s="170">
        <f t="shared" si="8"/>
        <v>0</v>
      </c>
      <c r="AR180" s="171" t="s">
        <v>178</v>
      </c>
      <c r="AT180" s="171" t="s">
        <v>350</v>
      </c>
      <c r="AU180" s="171" t="s">
        <v>113</v>
      </c>
      <c r="AY180" s="13" t="s">
        <v>166</v>
      </c>
      <c r="BE180" s="99">
        <f t="shared" si="9"/>
        <v>0</v>
      </c>
      <c r="BF180" s="99">
        <f t="shared" si="10"/>
        <v>0</v>
      </c>
      <c r="BG180" s="99">
        <f t="shared" si="11"/>
        <v>0</v>
      </c>
      <c r="BH180" s="99">
        <f t="shared" si="12"/>
        <v>0</v>
      </c>
      <c r="BI180" s="99">
        <f t="shared" si="13"/>
        <v>0</v>
      </c>
      <c r="BJ180" s="13" t="s">
        <v>113</v>
      </c>
      <c r="BK180" s="99">
        <f t="shared" si="14"/>
        <v>0</v>
      </c>
      <c r="BL180" s="13" t="s">
        <v>178</v>
      </c>
      <c r="BM180" s="171" t="s">
        <v>779</v>
      </c>
    </row>
    <row r="181" spans="2:65" s="1" customFormat="1" ht="24.2" customHeight="1">
      <c r="B181" s="30"/>
      <c r="C181" s="172" t="s">
        <v>335</v>
      </c>
      <c r="D181" s="172" t="s">
        <v>350</v>
      </c>
      <c r="E181" s="173" t="s">
        <v>780</v>
      </c>
      <c r="F181" s="174" t="s">
        <v>781</v>
      </c>
      <c r="G181" s="175" t="s">
        <v>170</v>
      </c>
      <c r="H181" s="176">
        <v>2</v>
      </c>
      <c r="I181" s="177"/>
      <c r="J181" s="178">
        <f t="shared" si="5"/>
        <v>0</v>
      </c>
      <c r="K181" s="179"/>
      <c r="L181" s="30"/>
      <c r="M181" s="180" t="s">
        <v>1</v>
      </c>
      <c r="N181" s="131" t="s">
        <v>41</v>
      </c>
      <c r="P181" s="169">
        <f t="shared" si="6"/>
        <v>0</v>
      </c>
      <c r="Q181" s="169">
        <v>0</v>
      </c>
      <c r="R181" s="169">
        <f t="shared" si="7"/>
        <v>0</v>
      </c>
      <c r="S181" s="169">
        <v>0</v>
      </c>
      <c r="T181" s="170">
        <f t="shared" si="8"/>
        <v>0</v>
      </c>
      <c r="AR181" s="171" t="s">
        <v>178</v>
      </c>
      <c r="AT181" s="171" t="s">
        <v>350</v>
      </c>
      <c r="AU181" s="171" t="s">
        <v>113</v>
      </c>
      <c r="AY181" s="13" t="s">
        <v>166</v>
      </c>
      <c r="BE181" s="99">
        <f t="shared" si="9"/>
        <v>0</v>
      </c>
      <c r="BF181" s="99">
        <f t="shared" si="10"/>
        <v>0</v>
      </c>
      <c r="BG181" s="99">
        <f t="shared" si="11"/>
        <v>0</v>
      </c>
      <c r="BH181" s="99">
        <f t="shared" si="12"/>
        <v>0</v>
      </c>
      <c r="BI181" s="99">
        <f t="shared" si="13"/>
        <v>0</v>
      </c>
      <c r="BJ181" s="13" t="s">
        <v>113</v>
      </c>
      <c r="BK181" s="99">
        <f t="shared" si="14"/>
        <v>0</v>
      </c>
      <c r="BL181" s="13" t="s">
        <v>178</v>
      </c>
      <c r="BM181" s="171" t="s">
        <v>782</v>
      </c>
    </row>
    <row r="182" spans="2:65" s="1" customFormat="1" ht="16.5" customHeight="1">
      <c r="B182" s="30"/>
      <c r="C182" s="172" t="s">
        <v>339</v>
      </c>
      <c r="D182" s="172" t="s">
        <v>350</v>
      </c>
      <c r="E182" s="173" t="s">
        <v>783</v>
      </c>
      <c r="F182" s="174" t="s">
        <v>784</v>
      </c>
      <c r="G182" s="175" t="s">
        <v>170</v>
      </c>
      <c r="H182" s="176">
        <v>450</v>
      </c>
      <c r="I182" s="177"/>
      <c r="J182" s="178">
        <f t="shared" si="5"/>
        <v>0</v>
      </c>
      <c r="K182" s="179"/>
      <c r="L182" s="30"/>
      <c r="M182" s="180" t="s">
        <v>1</v>
      </c>
      <c r="N182" s="131" t="s">
        <v>41</v>
      </c>
      <c r="P182" s="169">
        <f t="shared" si="6"/>
        <v>0</v>
      </c>
      <c r="Q182" s="169">
        <v>0</v>
      </c>
      <c r="R182" s="169">
        <f t="shared" si="7"/>
        <v>0</v>
      </c>
      <c r="S182" s="169">
        <v>2E-3</v>
      </c>
      <c r="T182" s="170">
        <f t="shared" si="8"/>
        <v>0.9</v>
      </c>
      <c r="AR182" s="171" t="s">
        <v>178</v>
      </c>
      <c r="AT182" s="171" t="s">
        <v>350</v>
      </c>
      <c r="AU182" s="171" t="s">
        <v>113</v>
      </c>
      <c r="AY182" s="13" t="s">
        <v>166</v>
      </c>
      <c r="BE182" s="99">
        <f t="shared" si="9"/>
        <v>0</v>
      </c>
      <c r="BF182" s="99">
        <f t="shared" si="10"/>
        <v>0</v>
      </c>
      <c r="BG182" s="99">
        <f t="shared" si="11"/>
        <v>0</v>
      </c>
      <c r="BH182" s="99">
        <f t="shared" si="12"/>
        <v>0</v>
      </c>
      <c r="BI182" s="99">
        <f t="shared" si="13"/>
        <v>0</v>
      </c>
      <c r="BJ182" s="13" t="s">
        <v>113</v>
      </c>
      <c r="BK182" s="99">
        <f t="shared" si="14"/>
        <v>0</v>
      </c>
      <c r="BL182" s="13" t="s">
        <v>178</v>
      </c>
      <c r="BM182" s="171" t="s">
        <v>785</v>
      </c>
    </row>
    <row r="183" spans="2:65" s="1" customFormat="1" ht="16.5" customHeight="1">
      <c r="B183" s="30"/>
      <c r="C183" s="172" t="s">
        <v>343</v>
      </c>
      <c r="D183" s="172" t="s">
        <v>350</v>
      </c>
      <c r="E183" s="173" t="s">
        <v>786</v>
      </c>
      <c r="F183" s="174" t="s">
        <v>787</v>
      </c>
      <c r="G183" s="175" t="s">
        <v>170</v>
      </c>
      <c r="H183" s="176">
        <v>475</v>
      </c>
      <c r="I183" s="177"/>
      <c r="J183" s="178">
        <f t="shared" si="5"/>
        <v>0</v>
      </c>
      <c r="K183" s="179"/>
      <c r="L183" s="30"/>
      <c r="M183" s="180" t="s">
        <v>1</v>
      </c>
      <c r="N183" s="131" t="s">
        <v>41</v>
      </c>
      <c r="P183" s="169">
        <f t="shared" si="6"/>
        <v>0</v>
      </c>
      <c r="Q183" s="169">
        <v>0</v>
      </c>
      <c r="R183" s="169">
        <f t="shared" si="7"/>
        <v>0</v>
      </c>
      <c r="S183" s="169">
        <v>0</v>
      </c>
      <c r="T183" s="170">
        <f t="shared" si="8"/>
        <v>0</v>
      </c>
      <c r="AR183" s="171" t="s">
        <v>178</v>
      </c>
      <c r="AT183" s="171" t="s">
        <v>350</v>
      </c>
      <c r="AU183" s="171" t="s">
        <v>113</v>
      </c>
      <c r="AY183" s="13" t="s">
        <v>166</v>
      </c>
      <c r="BE183" s="99">
        <f t="shared" si="9"/>
        <v>0</v>
      </c>
      <c r="BF183" s="99">
        <f t="shared" si="10"/>
        <v>0</v>
      </c>
      <c r="BG183" s="99">
        <f t="shared" si="11"/>
        <v>0</v>
      </c>
      <c r="BH183" s="99">
        <f t="shared" si="12"/>
        <v>0</v>
      </c>
      <c r="BI183" s="99">
        <f t="shared" si="13"/>
        <v>0</v>
      </c>
      <c r="BJ183" s="13" t="s">
        <v>113</v>
      </c>
      <c r="BK183" s="99">
        <f t="shared" si="14"/>
        <v>0</v>
      </c>
      <c r="BL183" s="13" t="s">
        <v>178</v>
      </c>
      <c r="BM183" s="171" t="s">
        <v>788</v>
      </c>
    </row>
    <row r="184" spans="2:65" s="1" customFormat="1" ht="24.2" customHeight="1">
      <c r="B184" s="30"/>
      <c r="C184" s="172" t="s">
        <v>349</v>
      </c>
      <c r="D184" s="172" t="s">
        <v>350</v>
      </c>
      <c r="E184" s="173" t="s">
        <v>789</v>
      </c>
      <c r="F184" s="174" t="s">
        <v>790</v>
      </c>
      <c r="G184" s="175" t="s">
        <v>659</v>
      </c>
      <c r="H184" s="176">
        <v>341.4</v>
      </c>
      <c r="I184" s="177"/>
      <c r="J184" s="178">
        <f t="shared" si="5"/>
        <v>0</v>
      </c>
      <c r="K184" s="179"/>
      <c r="L184" s="30"/>
      <c r="M184" s="180" t="s">
        <v>1</v>
      </c>
      <c r="N184" s="131" t="s">
        <v>41</v>
      </c>
      <c r="P184" s="169">
        <f t="shared" si="6"/>
        <v>0</v>
      </c>
      <c r="Q184" s="169">
        <v>1.93126</v>
      </c>
      <c r="R184" s="169">
        <f t="shared" si="7"/>
        <v>659.33216399999992</v>
      </c>
      <c r="S184" s="169">
        <v>0</v>
      </c>
      <c r="T184" s="170">
        <f t="shared" si="8"/>
        <v>0</v>
      </c>
      <c r="AR184" s="171" t="s">
        <v>178</v>
      </c>
      <c r="AT184" s="171" t="s">
        <v>350</v>
      </c>
      <c r="AU184" s="171" t="s">
        <v>113</v>
      </c>
      <c r="AY184" s="13" t="s">
        <v>166</v>
      </c>
      <c r="BE184" s="99">
        <f t="shared" si="9"/>
        <v>0</v>
      </c>
      <c r="BF184" s="99">
        <f t="shared" si="10"/>
        <v>0</v>
      </c>
      <c r="BG184" s="99">
        <f t="shared" si="11"/>
        <v>0</v>
      </c>
      <c r="BH184" s="99">
        <f t="shared" si="12"/>
        <v>0</v>
      </c>
      <c r="BI184" s="99">
        <f t="shared" si="13"/>
        <v>0</v>
      </c>
      <c r="BJ184" s="13" t="s">
        <v>113</v>
      </c>
      <c r="BK184" s="99">
        <f t="shared" si="14"/>
        <v>0</v>
      </c>
      <c r="BL184" s="13" t="s">
        <v>178</v>
      </c>
      <c r="BM184" s="171" t="s">
        <v>791</v>
      </c>
    </row>
    <row r="185" spans="2:65" s="1" customFormat="1" ht="37.9" customHeight="1">
      <c r="B185" s="30"/>
      <c r="C185" s="172" t="s">
        <v>354</v>
      </c>
      <c r="D185" s="172" t="s">
        <v>350</v>
      </c>
      <c r="E185" s="173" t="s">
        <v>792</v>
      </c>
      <c r="F185" s="174" t="s">
        <v>793</v>
      </c>
      <c r="G185" s="175" t="s">
        <v>659</v>
      </c>
      <c r="H185" s="176">
        <v>341.4</v>
      </c>
      <c r="I185" s="177"/>
      <c r="J185" s="178">
        <f t="shared" si="5"/>
        <v>0</v>
      </c>
      <c r="K185" s="179"/>
      <c r="L185" s="30"/>
      <c r="M185" s="180" t="s">
        <v>1</v>
      </c>
      <c r="N185" s="131" t="s">
        <v>41</v>
      </c>
      <c r="P185" s="169">
        <f t="shared" si="6"/>
        <v>0</v>
      </c>
      <c r="Q185" s="169">
        <v>0</v>
      </c>
      <c r="R185" s="169">
        <f t="shared" si="7"/>
        <v>0</v>
      </c>
      <c r="S185" s="169">
        <v>0</v>
      </c>
      <c r="T185" s="170">
        <f t="shared" si="8"/>
        <v>0</v>
      </c>
      <c r="AR185" s="171" t="s">
        <v>178</v>
      </c>
      <c r="AT185" s="171" t="s">
        <v>350</v>
      </c>
      <c r="AU185" s="171" t="s">
        <v>113</v>
      </c>
      <c r="AY185" s="13" t="s">
        <v>166</v>
      </c>
      <c r="BE185" s="99">
        <f t="shared" si="9"/>
        <v>0</v>
      </c>
      <c r="BF185" s="99">
        <f t="shared" si="10"/>
        <v>0</v>
      </c>
      <c r="BG185" s="99">
        <f t="shared" si="11"/>
        <v>0</v>
      </c>
      <c r="BH185" s="99">
        <f t="shared" si="12"/>
        <v>0</v>
      </c>
      <c r="BI185" s="99">
        <f t="shared" si="13"/>
        <v>0</v>
      </c>
      <c r="BJ185" s="13" t="s">
        <v>113</v>
      </c>
      <c r="BK185" s="99">
        <f t="shared" si="14"/>
        <v>0</v>
      </c>
      <c r="BL185" s="13" t="s">
        <v>178</v>
      </c>
      <c r="BM185" s="171" t="s">
        <v>794</v>
      </c>
    </row>
    <row r="186" spans="2:65" s="1" customFormat="1" ht="33" customHeight="1">
      <c r="B186" s="30"/>
      <c r="C186" s="172" t="s">
        <v>358</v>
      </c>
      <c r="D186" s="172" t="s">
        <v>350</v>
      </c>
      <c r="E186" s="173" t="s">
        <v>795</v>
      </c>
      <c r="F186" s="174" t="s">
        <v>796</v>
      </c>
      <c r="G186" s="175" t="s">
        <v>659</v>
      </c>
      <c r="H186" s="176">
        <v>341.4</v>
      </c>
      <c r="I186" s="177"/>
      <c r="J186" s="178">
        <f t="shared" si="5"/>
        <v>0</v>
      </c>
      <c r="K186" s="179"/>
      <c r="L186" s="30"/>
      <c r="M186" s="180" t="s">
        <v>1</v>
      </c>
      <c r="N186" s="131" t="s">
        <v>41</v>
      </c>
      <c r="P186" s="169">
        <f t="shared" si="6"/>
        <v>0</v>
      </c>
      <c r="Q186" s="169">
        <v>0</v>
      </c>
      <c r="R186" s="169">
        <f t="shared" si="7"/>
        <v>0</v>
      </c>
      <c r="S186" s="169">
        <v>0</v>
      </c>
      <c r="T186" s="170">
        <f t="shared" si="8"/>
        <v>0</v>
      </c>
      <c r="AR186" s="171" t="s">
        <v>178</v>
      </c>
      <c r="AT186" s="171" t="s">
        <v>350</v>
      </c>
      <c r="AU186" s="171" t="s">
        <v>113</v>
      </c>
      <c r="AY186" s="13" t="s">
        <v>166</v>
      </c>
      <c r="BE186" s="99">
        <f t="shared" si="9"/>
        <v>0</v>
      </c>
      <c r="BF186" s="99">
        <f t="shared" si="10"/>
        <v>0</v>
      </c>
      <c r="BG186" s="99">
        <f t="shared" si="11"/>
        <v>0</v>
      </c>
      <c r="BH186" s="99">
        <f t="shared" si="12"/>
        <v>0</v>
      </c>
      <c r="BI186" s="99">
        <f t="shared" si="13"/>
        <v>0</v>
      </c>
      <c r="BJ186" s="13" t="s">
        <v>113</v>
      </c>
      <c r="BK186" s="99">
        <f t="shared" si="14"/>
        <v>0</v>
      </c>
      <c r="BL186" s="13" t="s">
        <v>178</v>
      </c>
      <c r="BM186" s="171" t="s">
        <v>797</v>
      </c>
    </row>
    <row r="187" spans="2:65" s="1" customFormat="1" ht="44.25" customHeight="1">
      <c r="B187" s="30"/>
      <c r="C187" s="172" t="s">
        <v>362</v>
      </c>
      <c r="D187" s="172" t="s">
        <v>350</v>
      </c>
      <c r="E187" s="173" t="s">
        <v>798</v>
      </c>
      <c r="F187" s="174" t="s">
        <v>799</v>
      </c>
      <c r="G187" s="175" t="s">
        <v>629</v>
      </c>
      <c r="H187" s="176">
        <v>89.9</v>
      </c>
      <c r="I187" s="177"/>
      <c r="J187" s="178">
        <f t="shared" si="5"/>
        <v>0</v>
      </c>
      <c r="K187" s="179"/>
      <c r="L187" s="30"/>
      <c r="M187" s="180" t="s">
        <v>1</v>
      </c>
      <c r="N187" s="131" t="s">
        <v>41</v>
      </c>
      <c r="P187" s="169">
        <f t="shared" si="6"/>
        <v>0</v>
      </c>
      <c r="Q187" s="169">
        <v>0.13800000000000001</v>
      </c>
      <c r="R187" s="169">
        <f t="shared" si="7"/>
        <v>12.406200000000002</v>
      </c>
      <c r="S187" s="169">
        <v>0</v>
      </c>
      <c r="T187" s="170">
        <f t="shared" si="8"/>
        <v>0</v>
      </c>
      <c r="AR187" s="171" t="s">
        <v>178</v>
      </c>
      <c r="AT187" s="171" t="s">
        <v>350</v>
      </c>
      <c r="AU187" s="171" t="s">
        <v>113</v>
      </c>
      <c r="AY187" s="13" t="s">
        <v>166</v>
      </c>
      <c r="BE187" s="99">
        <f t="shared" si="9"/>
        <v>0</v>
      </c>
      <c r="BF187" s="99">
        <f t="shared" si="10"/>
        <v>0</v>
      </c>
      <c r="BG187" s="99">
        <f t="shared" si="11"/>
        <v>0</v>
      </c>
      <c r="BH187" s="99">
        <f t="shared" si="12"/>
        <v>0</v>
      </c>
      <c r="BI187" s="99">
        <f t="shared" si="13"/>
        <v>0</v>
      </c>
      <c r="BJ187" s="13" t="s">
        <v>113</v>
      </c>
      <c r="BK187" s="99">
        <f t="shared" si="14"/>
        <v>0</v>
      </c>
      <c r="BL187" s="13" t="s">
        <v>178</v>
      </c>
      <c r="BM187" s="171" t="s">
        <v>800</v>
      </c>
    </row>
    <row r="188" spans="2:65" s="1" customFormat="1" ht="16.5" customHeight="1">
      <c r="B188" s="30"/>
      <c r="C188" s="172" t="s">
        <v>366</v>
      </c>
      <c r="D188" s="172" t="s">
        <v>350</v>
      </c>
      <c r="E188" s="173" t="s">
        <v>801</v>
      </c>
      <c r="F188" s="174" t="s">
        <v>802</v>
      </c>
      <c r="G188" s="175" t="s">
        <v>629</v>
      </c>
      <c r="H188" s="176">
        <v>10</v>
      </c>
      <c r="I188" s="177"/>
      <c r="J188" s="178">
        <f t="shared" si="5"/>
        <v>0</v>
      </c>
      <c r="K188" s="179"/>
      <c r="L188" s="30"/>
      <c r="M188" s="180" t="s">
        <v>1</v>
      </c>
      <c r="N188" s="131" t="s">
        <v>41</v>
      </c>
      <c r="P188" s="169">
        <f t="shared" si="6"/>
        <v>0</v>
      </c>
      <c r="Q188" s="169">
        <v>0.13453999999999999</v>
      </c>
      <c r="R188" s="169">
        <f t="shared" si="7"/>
        <v>1.3453999999999999</v>
      </c>
      <c r="S188" s="169">
        <v>0</v>
      </c>
      <c r="T188" s="170">
        <f t="shared" si="8"/>
        <v>0</v>
      </c>
      <c r="AR188" s="171" t="s">
        <v>178</v>
      </c>
      <c r="AT188" s="171" t="s">
        <v>350</v>
      </c>
      <c r="AU188" s="171" t="s">
        <v>113</v>
      </c>
      <c r="AY188" s="13" t="s">
        <v>166</v>
      </c>
      <c r="BE188" s="99">
        <f t="shared" si="9"/>
        <v>0</v>
      </c>
      <c r="BF188" s="99">
        <f t="shared" si="10"/>
        <v>0</v>
      </c>
      <c r="BG188" s="99">
        <f t="shared" si="11"/>
        <v>0</v>
      </c>
      <c r="BH188" s="99">
        <f t="shared" si="12"/>
        <v>0</v>
      </c>
      <c r="BI188" s="99">
        <f t="shared" si="13"/>
        <v>0</v>
      </c>
      <c r="BJ188" s="13" t="s">
        <v>113</v>
      </c>
      <c r="BK188" s="99">
        <f t="shared" si="14"/>
        <v>0</v>
      </c>
      <c r="BL188" s="13" t="s">
        <v>178</v>
      </c>
      <c r="BM188" s="171" t="s">
        <v>803</v>
      </c>
    </row>
    <row r="189" spans="2:65" s="11" customFormat="1" ht="22.9" customHeight="1">
      <c r="B189" s="146"/>
      <c r="D189" s="147" t="s">
        <v>74</v>
      </c>
      <c r="E189" s="156" t="s">
        <v>198</v>
      </c>
      <c r="F189" s="156" t="s">
        <v>804</v>
      </c>
      <c r="I189" s="149"/>
      <c r="J189" s="157">
        <f>BK189</f>
        <v>0</v>
      </c>
      <c r="L189" s="146"/>
      <c r="M189" s="151"/>
      <c r="P189" s="152">
        <f>SUM(P190:P203)</f>
        <v>0</v>
      </c>
      <c r="R189" s="152">
        <f>SUM(R190:R203)</f>
        <v>638.85651400000006</v>
      </c>
      <c r="T189" s="153">
        <f>SUM(T190:T203)</f>
        <v>8.0000000000000002E-3</v>
      </c>
      <c r="AR189" s="147" t="s">
        <v>83</v>
      </c>
      <c r="AT189" s="154" t="s">
        <v>74</v>
      </c>
      <c r="AU189" s="154" t="s">
        <v>83</v>
      </c>
      <c r="AY189" s="147" t="s">
        <v>166</v>
      </c>
      <c r="BK189" s="155">
        <f>SUM(BK190:BK203)</f>
        <v>0</v>
      </c>
    </row>
    <row r="190" spans="2:65" s="1" customFormat="1" ht="33" customHeight="1">
      <c r="B190" s="30"/>
      <c r="C190" s="172" t="s">
        <v>370</v>
      </c>
      <c r="D190" s="172" t="s">
        <v>350</v>
      </c>
      <c r="E190" s="173" t="s">
        <v>805</v>
      </c>
      <c r="F190" s="174" t="s">
        <v>806</v>
      </c>
      <c r="G190" s="175" t="s">
        <v>170</v>
      </c>
      <c r="H190" s="176">
        <v>2</v>
      </c>
      <c r="I190" s="177"/>
      <c r="J190" s="178">
        <f t="shared" ref="J190:J203" si="15">ROUND(I190*H190,2)</f>
        <v>0</v>
      </c>
      <c r="K190" s="179"/>
      <c r="L190" s="30"/>
      <c r="M190" s="180" t="s">
        <v>1</v>
      </c>
      <c r="N190" s="131" t="s">
        <v>41</v>
      </c>
      <c r="P190" s="169">
        <f t="shared" ref="P190:P203" si="16">O190*H190</f>
        <v>0</v>
      </c>
      <c r="Q190" s="169">
        <v>0.22133</v>
      </c>
      <c r="R190" s="169">
        <f t="shared" ref="R190:R203" si="17">Q190*H190</f>
        <v>0.44266</v>
      </c>
      <c r="S190" s="169">
        <v>0</v>
      </c>
      <c r="T190" s="170">
        <f t="shared" ref="T190:T203" si="18">S190*H190</f>
        <v>0</v>
      </c>
      <c r="AR190" s="171" t="s">
        <v>178</v>
      </c>
      <c r="AT190" s="171" t="s">
        <v>350</v>
      </c>
      <c r="AU190" s="171" t="s">
        <v>113</v>
      </c>
      <c r="AY190" s="13" t="s">
        <v>166</v>
      </c>
      <c r="BE190" s="99">
        <f t="shared" ref="BE190:BE203" si="19">IF(N190="základná",J190,0)</f>
        <v>0</v>
      </c>
      <c r="BF190" s="99">
        <f t="shared" ref="BF190:BF203" si="20">IF(N190="znížená",J190,0)</f>
        <v>0</v>
      </c>
      <c r="BG190" s="99">
        <f t="shared" ref="BG190:BG203" si="21">IF(N190="zákl. prenesená",J190,0)</f>
        <v>0</v>
      </c>
      <c r="BH190" s="99">
        <f t="shared" ref="BH190:BH203" si="22">IF(N190="zníž. prenesená",J190,0)</f>
        <v>0</v>
      </c>
      <c r="BI190" s="99">
        <f t="shared" ref="BI190:BI203" si="23">IF(N190="nulová",J190,0)</f>
        <v>0</v>
      </c>
      <c r="BJ190" s="13" t="s">
        <v>113</v>
      </c>
      <c r="BK190" s="99">
        <f t="shared" ref="BK190:BK203" si="24">ROUND(I190*H190,2)</f>
        <v>0</v>
      </c>
      <c r="BL190" s="13" t="s">
        <v>178</v>
      </c>
      <c r="BM190" s="171" t="s">
        <v>807</v>
      </c>
    </row>
    <row r="191" spans="2:65" s="1" customFormat="1" ht="24.2" customHeight="1">
      <c r="B191" s="30"/>
      <c r="C191" s="172" t="s">
        <v>374</v>
      </c>
      <c r="D191" s="172" t="s">
        <v>350</v>
      </c>
      <c r="E191" s="173" t="s">
        <v>808</v>
      </c>
      <c r="F191" s="174" t="s">
        <v>809</v>
      </c>
      <c r="G191" s="175" t="s">
        <v>170</v>
      </c>
      <c r="H191" s="176">
        <v>2</v>
      </c>
      <c r="I191" s="177"/>
      <c r="J191" s="178">
        <f t="shared" si="15"/>
        <v>0</v>
      </c>
      <c r="K191" s="179"/>
      <c r="L191" s="30"/>
      <c r="M191" s="180" t="s">
        <v>1</v>
      </c>
      <c r="N191" s="131" t="s">
        <v>41</v>
      </c>
      <c r="P191" s="169">
        <f t="shared" si="16"/>
        <v>0</v>
      </c>
      <c r="Q191" s="169">
        <v>0</v>
      </c>
      <c r="R191" s="169">
        <f t="shared" si="17"/>
        <v>0</v>
      </c>
      <c r="S191" s="169">
        <v>4.0000000000000001E-3</v>
      </c>
      <c r="T191" s="170">
        <f t="shared" si="18"/>
        <v>8.0000000000000002E-3</v>
      </c>
      <c r="AR191" s="171" t="s">
        <v>178</v>
      </c>
      <c r="AT191" s="171" t="s">
        <v>350</v>
      </c>
      <c r="AU191" s="171" t="s">
        <v>113</v>
      </c>
      <c r="AY191" s="13" t="s">
        <v>166</v>
      </c>
      <c r="BE191" s="99">
        <f t="shared" si="19"/>
        <v>0</v>
      </c>
      <c r="BF191" s="99">
        <f t="shared" si="20"/>
        <v>0</v>
      </c>
      <c r="BG191" s="99">
        <f t="shared" si="21"/>
        <v>0</v>
      </c>
      <c r="BH191" s="99">
        <f t="shared" si="22"/>
        <v>0</v>
      </c>
      <c r="BI191" s="99">
        <f t="shared" si="23"/>
        <v>0</v>
      </c>
      <c r="BJ191" s="13" t="s">
        <v>113</v>
      </c>
      <c r="BK191" s="99">
        <f t="shared" si="24"/>
        <v>0</v>
      </c>
      <c r="BL191" s="13" t="s">
        <v>178</v>
      </c>
      <c r="BM191" s="171" t="s">
        <v>810</v>
      </c>
    </row>
    <row r="192" spans="2:65" s="1" customFormat="1" ht="24.2" customHeight="1">
      <c r="B192" s="30"/>
      <c r="C192" s="172" t="s">
        <v>378</v>
      </c>
      <c r="D192" s="172" t="s">
        <v>350</v>
      </c>
      <c r="E192" s="173" t="s">
        <v>811</v>
      </c>
      <c r="F192" s="174" t="s">
        <v>812</v>
      </c>
      <c r="G192" s="175" t="s">
        <v>629</v>
      </c>
      <c r="H192" s="176">
        <v>1707</v>
      </c>
      <c r="I192" s="177"/>
      <c r="J192" s="178">
        <f t="shared" si="15"/>
        <v>0</v>
      </c>
      <c r="K192" s="179"/>
      <c r="L192" s="30"/>
      <c r="M192" s="180" t="s">
        <v>1</v>
      </c>
      <c r="N192" s="131" t="s">
        <v>41</v>
      </c>
      <c r="P192" s="169">
        <f t="shared" si="16"/>
        <v>0</v>
      </c>
      <c r="Q192" s="169">
        <v>0.37080000000000002</v>
      </c>
      <c r="R192" s="169">
        <f t="shared" si="17"/>
        <v>632.9556</v>
      </c>
      <c r="S192" s="169">
        <v>0</v>
      </c>
      <c r="T192" s="170">
        <f t="shared" si="18"/>
        <v>0</v>
      </c>
      <c r="AR192" s="171" t="s">
        <v>178</v>
      </c>
      <c r="AT192" s="171" t="s">
        <v>350</v>
      </c>
      <c r="AU192" s="171" t="s">
        <v>113</v>
      </c>
      <c r="AY192" s="13" t="s">
        <v>166</v>
      </c>
      <c r="BE192" s="99">
        <f t="shared" si="19"/>
        <v>0</v>
      </c>
      <c r="BF192" s="99">
        <f t="shared" si="20"/>
        <v>0</v>
      </c>
      <c r="BG192" s="99">
        <f t="shared" si="21"/>
        <v>0</v>
      </c>
      <c r="BH192" s="99">
        <f t="shared" si="22"/>
        <v>0</v>
      </c>
      <c r="BI192" s="99">
        <f t="shared" si="23"/>
        <v>0</v>
      </c>
      <c r="BJ192" s="13" t="s">
        <v>113</v>
      </c>
      <c r="BK192" s="99">
        <f t="shared" si="24"/>
        <v>0</v>
      </c>
      <c r="BL192" s="13" t="s">
        <v>178</v>
      </c>
      <c r="BM192" s="171" t="s">
        <v>813</v>
      </c>
    </row>
    <row r="193" spans="2:65" s="1" customFormat="1" ht="24.2" customHeight="1">
      <c r="B193" s="30"/>
      <c r="C193" s="172" t="s">
        <v>382</v>
      </c>
      <c r="D193" s="172" t="s">
        <v>350</v>
      </c>
      <c r="E193" s="173" t="s">
        <v>814</v>
      </c>
      <c r="F193" s="174" t="s">
        <v>815</v>
      </c>
      <c r="G193" s="175" t="s">
        <v>293</v>
      </c>
      <c r="H193" s="176">
        <v>124</v>
      </c>
      <c r="I193" s="177"/>
      <c r="J193" s="178">
        <f t="shared" si="15"/>
        <v>0</v>
      </c>
      <c r="K193" s="179"/>
      <c r="L193" s="30"/>
      <c r="M193" s="180" t="s">
        <v>1</v>
      </c>
      <c r="N193" s="131" t="s">
        <v>41</v>
      </c>
      <c r="P193" s="169">
        <f t="shared" si="16"/>
        <v>0</v>
      </c>
      <c r="Q193" s="169">
        <v>0</v>
      </c>
      <c r="R193" s="169">
        <f t="shared" si="17"/>
        <v>0</v>
      </c>
      <c r="S193" s="169">
        <v>0</v>
      </c>
      <c r="T193" s="170">
        <f t="shared" si="18"/>
        <v>0</v>
      </c>
      <c r="AR193" s="171" t="s">
        <v>178</v>
      </c>
      <c r="AT193" s="171" t="s">
        <v>350</v>
      </c>
      <c r="AU193" s="171" t="s">
        <v>113</v>
      </c>
      <c r="AY193" s="13" t="s">
        <v>166</v>
      </c>
      <c r="BE193" s="99">
        <f t="shared" si="19"/>
        <v>0</v>
      </c>
      <c r="BF193" s="99">
        <f t="shared" si="20"/>
        <v>0</v>
      </c>
      <c r="BG193" s="99">
        <f t="shared" si="21"/>
        <v>0</v>
      </c>
      <c r="BH193" s="99">
        <f t="shared" si="22"/>
        <v>0</v>
      </c>
      <c r="BI193" s="99">
        <f t="shared" si="23"/>
        <v>0</v>
      </c>
      <c r="BJ193" s="13" t="s">
        <v>113</v>
      </c>
      <c r="BK193" s="99">
        <f t="shared" si="24"/>
        <v>0</v>
      </c>
      <c r="BL193" s="13" t="s">
        <v>178</v>
      </c>
      <c r="BM193" s="171" t="s">
        <v>816</v>
      </c>
    </row>
    <row r="194" spans="2:65" s="1" customFormat="1" ht="24.2" customHeight="1">
      <c r="B194" s="30"/>
      <c r="C194" s="172" t="s">
        <v>386</v>
      </c>
      <c r="D194" s="172" t="s">
        <v>350</v>
      </c>
      <c r="E194" s="173" t="s">
        <v>817</v>
      </c>
      <c r="F194" s="174" t="s">
        <v>818</v>
      </c>
      <c r="G194" s="175" t="s">
        <v>293</v>
      </c>
      <c r="H194" s="176">
        <v>124</v>
      </c>
      <c r="I194" s="177"/>
      <c r="J194" s="178">
        <f t="shared" si="15"/>
        <v>0</v>
      </c>
      <c r="K194" s="179"/>
      <c r="L194" s="30"/>
      <c r="M194" s="180" t="s">
        <v>1</v>
      </c>
      <c r="N194" s="131" t="s">
        <v>41</v>
      </c>
      <c r="P194" s="169">
        <f t="shared" si="16"/>
        <v>0</v>
      </c>
      <c r="Q194" s="169">
        <v>3.9793500000000002E-2</v>
      </c>
      <c r="R194" s="169">
        <f t="shared" si="17"/>
        <v>4.9343940000000002</v>
      </c>
      <c r="S194" s="169">
        <v>0</v>
      </c>
      <c r="T194" s="170">
        <f t="shared" si="18"/>
        <v>0</v>
      </c>
      <c r="AR194" s="171" t="s">
        <v>178</v>
      </c>
      <c r="AT194" s="171" t="s">
        <v>350</v>
      </c>
      <c r="AU194" s="171" t="s">
        <v>113</v>
      </c>
      <c r="AY194" s="13" t="s">
        <v>166</v>
      </c>
      <c r="BE194" s="99">
        <f t="shared" si="19"/>
        <v>0</v>
      </c>
      <c r="BF194" s="99">
        <f t="shared" si="20"/>
        <v>0</v>
      </c>
      <c r="BG194" s="99">
        <f t="shared" si="21"/>
        <v>0</v>
      </c>
      <c r="BH194" s="99">
        <f t="shared" si="22"/>
        <v>0</v>
      </c>
      <c r="BI194" s="99">
        <f t="shared" si="23"/>
        <v>0</v>
      </c>
      <c r="BJ194" s="13" t="s">
        <v>113</v>
      </c>
      <c r="BK194" s="99">
        <f t="shared" si="24"/>
        <v>0</v>
      </c>
      <c r="BL194" s="13" t="s">
        <v>178</v>
      </c>
      <c r="BM194" s="171" t="s">
        <v>819</v>
      </c>
    </row>
    <row r="195" spans="2:65" s="1" customFormat="1" ht="33" customHeight="1">
      <c r="B195" s="30"/>
      <c r="C195" s="172" t="s">
        <v>390</v>
      </c>
      <c r="D195" s="172" t="s">
        <v>350</v>
      </c>
      <c r="E195" s="173" t="s">
        <v>820</v>
      </c>
      <c r="F195" s="174" t="s">
        <v>821</v>
      </c>
      <c r="G195" s="175" t="s">
        <v>170</v>
      </c>
      <c r="H195" s="176">
        <v>9</v>
      </c>
      <c r="I195" s="177"/>
      <c r="J195" s="178">
        <f t="shared" si="15"/>
        <v>0</v>
      </c>
      <c r="K195" s="179"/>
      <c r="L195" s="30"/>
      <c r="M195" s="180" t="s">
        <v>1</v>
      </c>
      <c r="N195" s="131" t="s">
        <v>41</v>
      </c>
      <c r="P195" s="169">
        <f t="shared" si="16"/>
        <v>0</v>
      </c>
      <c r="Q195" s="169">
        <v>5.6640000000000003E-2</v>
      </c>
      <c r="R195" s="169">
        <f t="shared" si="17"/>
        <v>0.50975999999999999</v>
      </c>
      <c r="S195" s="169">
        <v>0</v>
      </c>
      <c r="T195" s="170">
        <f t="shared" si="18"/>
        <v>0</v>
      </c>
      <c r="AR195" s="171" t="s">
        <v>178</v>
      </c>
      <c r="AT195" s="171" t="s">
        <v>350</v>
      </c>
      <c r="AU195" s="171" t="s">
        <v>113</v>
      </c>
      <c r="AY195" s="13" t="s">
        <v>166</v>
      </c>
      <c r="BE195" s="99">
        <f t="shared" si="19"/>
        <v>0</v>
      </c>
      <c r="BF195" s="99">
        <f t="shared" si="20"/>
        <v>0</v>
      </c>
      <c r="BG195" s="99">
        <f t="shared" si="21"/>
        <v>0</v>
      </c>
      <c r="BH195" s="99">
        <f t="shared" si="22"/>
        <v>0</v>
      </c>
      <c r="BI195" s="99">
        <f t="shared" si="23"/>
        <v>0</v>
      </c>
      <c r="BJ195" s="13" t="s">
        <v>113</v>
      </c>
      <c r="BK195" s="99">
        <f t="shared" si="24"/>
        <v>0</v>
      </c>
      <c r="BL195" s="13" t="s">
        <v>178</v>
      </c>
      <c r="BM195" s="171" t="s">
        <v>822</v>
      </c>
    </row>
    <row r="196" spans="2:65" s="1" customFormat="1" ht="16.5" customHeight="1">
      <c r="B196" s="30"/>
      <c r="C196" s="172" t="s">
        <v>394</v>
      </c>
      <c r="D196" s="172" t="s">
        <v>350</v>
      </c>
      <c r="E196" s="173" t="s">
        <v>823</v>
      </c>
      <c r="F196" s="174" t="s">
        <v>824</v>
      </c>
      <c r="G196" s="175" t="s">
        <v>170</v>
      </c>
      <c r="H196" s="176">
        <v>30</v>
      </c>
      <c r="I196" s="177"/>
      <c r="J196" s="178">
        <f t="shared" si="15"/>
        <v>0</v>
      </c>
      <c r="K196" s="179"/>
      <c r="L196" s="30"/>
      <c r="M196" s="180" t="s">
        <v>1</v>
      </c>
      <c r="N196" s="131" t="s">
        <v>41</v>
      </c>
      <c r="P196" s="169">
        <f t="shared" si="16"/>
        <v>0</v>
      </c>
      <c r="Q196" s="169">
        <v>4.6999999999999999E-4</v>
      </c>
      <c r="R196" s="169">
        <f t="shared" si="17"/>
        <v>1.41E-2</v>
      </c>
      <c r="S196" s="169">
        <v>0</v>
      </c>
      <c r="T196" s="170">
        <f t="shared" si="18"/>
        <v>0</v>
      </c>
      <c r="AR196" s="171" t="s">
        <v>178</v>
      </c>
      <c r="AT196" s="171" t="s">
        <v>350</v>
      </c>
      <c r="AU196" s="171" t="s">
        <v>113</v>
      </c>
      <c r="AY196" s="13" t="s">
        <v>166</v>
      </c>
      <c r="BE196" s="99">
        <f t="shared" si="19"/>
        <v>0</v>
      </c>
      <c r="BF196" s="99">
        <f t="shared" si="20"/>
        <v>0</v>
      </c>
      <c r="BG196" s="99">
        <f t="shared" si="21"/>
        <v>0</v>
      </c>
      <c r="BH196" s="99">
        <f t="shared" si="22"/>
        <v>0</v>
      </c>
      <c r="BI196" s="99">
        <f t="shared" si="23"/>
        <v>0</v>
      </c>
      <c r="BJ196" s="13" t="s">
        <v>113</v>
      </c>
      <c r="BK196" s="99">
        <f t="shared" si="24"/>
        <v>0</v>
      </c>
      <c r="BL196" s="13" t="s">
        <v>178</v>
      </c>
      <c r="BM196" s="171" t="s">
        <v>825</v>
      </c>
    </row>
    <row r="197" spans="2:65" s="1" customFormat="1" ht="24.2" customHeight="1">
      <c r="B197" s="30"/>
      <c r="C197" s="172" t="s">
        <v>398</v>
      </c>
      <c r="D197" s="172" t="s">
        <v>350</v>
      </c>
      <c r="E197" s="173" t="s">
        <v>826</v>
      </c>
      <c r="F197" s="174" t="s">
        <v>827</v>
      </c>
      <c r="G197" s="175" t="s">
        <v>654</v>
      </c>
      <c r="H197" s="176">
        <v>48.32</v>
      </c>
      <c r="I197" s="177"/>
      <c r="J197" s="178">
        <f t="shared" si="15"/>
        <v>0</v>
      </c>
      <c r="K197" s="179"/>
      <c r="L197" s="30"/>
      <c r="M197" s="180" t="s">
        <v>1</v>
      </c>
      <c r="N197" s="131" t="s">
        <v>41</v>
      </c>
      <c r="P197" s="169">
        <f t="shared" si="16"/>
        <v>0</v>
      </c>
      <c r="Q197" s="169">
        <v>0</v>
      </c>
      <c r="R197" s="169">
        <f t="shared" si="17"/>
        <v>0</v>
      </c>
      <c r="S197" s="169">
        <v>0</v>
      </c>
      <c r="T197" s="170">
        <f t="shared" si="18"/>
        <v>0</v>
      </c>
      <c r="AR197" s="171" t="s">
        <v>178</v>
      </c>
      <c r="AT197" s="171" t="s">
        <v>350</v>
      </c>
      <c r="AU197" s="171" t="s">
        <v>113</v>
      </c>
      <c r="AY197" s="13" t="s">
        <v>166</v>
      </c>
      <c r="BE197" s="99">
        <f t="shared" si="19"/>
        <v>0</v>
      </c>
      <c r="BF197" s="99">
        <f t="shared" si="20"/>
        <v>0</v>
      </c>
      <c r="BG197" s="99">
        <f t="shared" si="21"/>
        <v>0</v>
      </c>
      <c r="BH197" s="99">
        <f t="shared" si="22"/>
        <v>0</v>
      </c>
      <c r="BI197" s="99">
        <f t="shared" si="23"/>
        <v>0</v>
      </c>
      <c r="BJ197" s="13" t="s">
        <v>113</v>
      </c>
      <c r="BK197" s="99">
        <f t="shared" si="24"/>
        <v>0</v>
      </c>
      <c r="BL197" s="13" t="s">
        <v>178</v>
      </c>
      <c r="BM197" s="171" t="s">
        <v>828</v>
      </c>
    </row>
    <row r="198" spans="2:65" s="1" customFormat="1" ht="24.2" customHeight="1">
      <c r="B198" s="30"/>
      <c r="C198" s="172" t="s">
        <v>402</v>
      </c>
      <c r="D198" s="172" t="s">
        <v>350</v>
      </c>
      <c r="E198" s="173" t="s">
        <v>829</v>
      </c>
      <c r="F198" s="174" t="s">
        <v>830</v>
      </c>
      <c r="G198" s="175" t="s">
        <v>654</v>
      </c>
      <c r="H198" s="176">
        <v>127.37</v>
      </c>
      <c r="I198" s="177"/>
      <c r="J198" s="178">
        <f t="shared" si="15"/>
        <v>0</v>
      </c>
      <c r="K198" s="179"/>
      <c r="L198" s="30"/>
      <c r="M198" s="180" t="s">
        <v>1</v>
      </c>
      <c r="N198" s="131" t="s">
        <v>41</v>
      </c>
      <c r="P198" s="169">
        <f t="shared" si="16"/>
        <v>0</v>
      </c>
      <c r="Q198" s="169">
        <v>0</v>
      </c>
      <c r="R198" s="169">
        <f t="shared" si="17"/>
        <v>0</v>
      </c>
      <c r="S198" s="169">
        <v>0</v>
      </c>
      <c r="T198" s="170">
        <f t="shared" si="18"/>
        <v>0</v>
      </c>
      <c r="AR198" s="171" t="s">
        <v>178</v>
      </c>
      <c r="AT198" s="171" t="s">
        <v>350</v>
      </c>
      <c r="AU198" s="171" t="s">
        <v>113</v>
      </c>
      <c r="AY198" s="13" t="s">
        <v>166</v>
      </c>
      <c r="BE198" s="99">
        <f t="shared" si="19"/>
        <v>0</v>
      </c>
      <c r="BF198" s="99">
        <f t="shared" si="20"/>
        <v>0</v>
      </c>
      <c r="BG198" s="99">
        <f t="shared" si="21"/>
        <v>0</v>
      </c>
      <c r="BH198" s="99">
        <f t="shared" si="22"/>
        <v>0</v>
      </c>
      <c r="BI198" s="99">
        <f t="shared" si="23"/>
        <v>0</v>
      </c>
      <c r="BJ198" s="13" t="s">
        <v>113</v>
      </c>
      <c r="BK198" s="99">
        <f t="shared" si="24"/>
        <v>0</v>
      </c>
      <c r="BL198" s="13" t="s">
        <v>178</v>
      </c>
      <c r="BM198" s="171" t="s">
        <v>831</v>
      </c>
    </row>
    <row r="199" spans="2:65" s="1" customFormat="1" ht="24.2" customHeight="1">
      <c r="B199" s="30"/>
      <c r="C199" s="172" t="s">
        <v>406</v>
      </c>
      <c r="D199" s="172" t="s">
        <v>350</v>
      </c>
      <c r="E199" s="173" t="s">
        <v>832</v>
      </c>
      <c r="F199" s="174" t="s">
        <v>833</v>
      </c>
      <c r="G199" s="175" t="s">
        <v>654</v>
      </c>
      <c r="H199" s="176">
        <v>0.9</v>
      </c>
      <c r="I199" s="177"/>
      <c r="J199" s="178">
        <f t="shared" si="15"/>
        <v>0</v>
      </c>
      <c r="K199" s="179"/>
      <c r="L199" s="30"/>
      <c r="M199" s="180" t="s">
        <v>1</v>
      </c>
      <c r="N199" s="131" t="s">
        <v>41</v>
      </c>
      <c r="P199" s="169">
        <f t="shared" si="16"/>
        <v>0</v>
      </c>
      <c r="Q199" s="169">
        <v>0</v>
      </c>
      <c r="R199" s="169">
        <f t="shared" si="17"/>
        <v>0</v>
      </c>
      <c r="S199" s="169">
        <v>0</v>
      </c>
      <c r="T199" s="170">
        <f t="shared" si="18"/>
        <v>0</v>
      </c>
      <c r="AR199" s="171" t="s">
        <v>178</v>
      </c>
      <c r="AT199" s="171" t="s">
        <v>350</v>
      </c>
      <c r="AU199" s="171" t="s">
        <v>113</v>
      </c>
      <c r="AY199" s="13" t="s">
        <v>166</v>
      </c>
      <c r="BE199" s="99">
        <f t="shared" si="19"/>
        <v>0</v>
      </c>
      <c r="BF199" s="99">
        <f t="shared" si="20"/>
        <v>0</v>
      </c>
      <c r="BG199" s="99">
        <f t="shared" si="21"/>
        <v>0</v>
      </c>
      <c r="BH199" s="99">
        <f t="shared" si="22"/>
        <v>0</v>
      </c>
      <c r="BI199" s="99">
        <f t="shared" si="23"/>
        <v>0</v>
      </c>
      <c r="BJ199" s="13" t="s">
        <v>113</v>
      </c>
      <c r="BK199" s="99">
        <f t="shared" si="24"/>
        <v>0</v>
      </c>
      <c r="BL199" s="13" t="s">
        <v>178</v>
      </c>
      <c r="BM199" s="171" t="s">
        <v>834</v>
      </c>
    </row>
    <row r="200" spans="2:65" s="1" customFormat="1" ht="24.2" customHeight="1">
      <c r="B200" s="30"/>
      <c r="C200" s="172" t="s">
        <v>410</v>
      </c>
      <c r="D200" s="172" t="s">
        <v>350</v>
      </c>
      <c r="E200" s="173" t="s">
        <v>835</v>
      </c>
      <c r="F200" s="174" t="s">
        <v>836</v>
      </c>
      <c r="G200" s="175" t="s">
        <v>654</v>
      </c>
      <c r="H200" s="176">
        <v>478.34399999999999</v>
      </c>
      <c r="I200" s="177"/>
      <c r="J200" s="178">
        <f t="shared" si="15"/>
        <v>0</v>
      </c>
      <c r="K200" s="179"/>
      <c r="L200" s="30"/>
      <c r="M200" s="180" t="s">
        <v>1</v>
      </c>
      <c r="N200" s="131" t="s">
        <v>41</v>
      </c>
      <c r="P200" s="169">
        <f t="shared" si="16"/>
        <v>0</v>
      </c>
      <c r="Q200" s="169">
        <v>0</v>
      </c>
      <c r="R200" s="169">
        <f t="shared" si="17"/>
        <v>0</v>
      </c>
      <c r="S200" s="169">
        <v>0</v>
      </c>
      <c r="T200" s="170">
        <f t="shared" si="18"/>
        <v>0</v>
      </c>
      <c r="AR200" s="171" t="s">
        <v>178</v>
      </c>
      <c r="AT200" s="171" t="s">
        <v>350</v>
      </c>
      <c r="AU200" s="171" t="s">
        <v>113</v>
      </c>
      <c r="AY200" s="13" t="s">
        <v>166</v>
      </c>
      <c r="BE200" s="99">
        <f t="shared" si="19"/>
        <v>0</v>
      </c>
      <c r="BF200" s="99">
        <f t="shared" si="20"/>
        <v>0</v>
      </c>
      <c r="BG200" s="99">
        <f t="shared" si="21"/>
        <v>0</v>
      </c>
      <c r="BH200" s="99">
        <f t="shared" si="22"/>
        <v>0</v>
      </c>
      <c r="BI200" s="99">
        <f t="shared" si="23"/>
        <v>0</v>
      </c>
      <c r="BJ200" s="13" t="s">
        <v>113</v>
      </c>
      <c r="BK200" s="99">
        <f t="shared" si="24"/>
        <v>0</v>
      </c>
      <c r="BL200" s="13" t="s">
        <v>178</v>
      </c>
      <c r="BM200" s="171" t="s">
        <v>837</v>
      </c>
    </row>
    <row r="201" spans="2:65" s="1" customFormat="1" ht="24.2" customHeight="1">
      <c r="B201" s="30"/>
      <c r="C201" s="172" t="s">
        <v>414</v>
      </c>
      <c r="D201" s="172" t="s">
        <v>350</v>
      </c>
      <c r="E201" s="173" t="s">
        <v>838</v>
      </c>
      <c r="F201" s="174" t="s">
        <v>839</v>
      </c>
      <c r="G201" s="175" t="s">
        <v>654</v>
      </c>
      <c r="H201" s="176">
        <v>6218.4719999999998</v>
      </c>
      <c r="I201" s="177"/>
      <c r="J201" s="178">
        <f t="shared" si="15"/>
        <v>0</v>
      </c>
      <c r="K201" s="179"/>
      <c r="L201" s="30"/>
      <c r="M201" s="180" t="s">
        <v>1</v>
      </c>
      <c r="N201" s="131" t="s">
        <v>41</v>
      </c>
      <c r="P201" s="169">
        <f t="shared" si="16"/>
        <v>0</v>
      </c>
      <c r="Q201" s="169">
        <v>0</v>
      </c>
      <c r="R201" s="169">
        <f t="shared" si="17"/>
        <v>0</v>
      </c>
      <c r="S201" s="169">
        <v>0</v>
      </c>
      <c r="T201" s="170">
        <f t="shared" si="18"/>
        <v>0</v>
      </c>
      <c r="AR201" s="171" t="s">
        <v>178</v>
      </c>
      <c r="AT201" s="171" t="s">
        <v>350</v>
      </c>
      <c r="AU201" s="171" t="s">
        <v>113</v>
      </c>
      <c r="AY201" s="13" t="s">
        <v>166</v>
      </c>
      <c r="BE201" s="99">
        <f t="shared" si="19"/>
        <v>0</v>
      </c>
      <c r="BF201" s="99">
        <f t="shared" si="20"/>
        <v>0</v>
      </c>
      <c r="BG201" s="99">
        <f t="shared" si="21"/>
        <v>0</v>
      </c>
      <c r="BH201" s="99">
        <f t="shared" si="22"/>
        <v>0</v>
      </c>
      <c r="BI201" s="99">
        <f t="shared" si="23"/>
        <v>0</v>
      </c>
      <c r="BJ201" s="13" t="s">
        <v>113</v>
      </c>
      <c r="BK201" s="99">
        <f t="shared" si="24"/>
        <v>0</v>
      </c>
      <c r="BL201" s="13" t="s">
        <v>178</v>
      </c>
      <c r="BM201" s="171" t="s">
        <v>840</v>
      </c>
    </row>
    <row r="202" spans="2:65" s="1" customFormat="1" ht="24.2" customHeight="1">
      <c r="B202" s="30"/>
      <c r="C202" s="172" t="s">
        <v>418</v>
      </c>
      <c r="D202" s="172" t="s">
        <v>350</v>
      </c>
      <c r="E202" s="173" t="s">
        <v>841</v>
      </c>
      <c r="F202" s="174" t="s">
        <v>842</v>
      </c>
      <c r="G202" s="175" t="s">
        <v>654</v>
      </c>
      <c r="H202" s="176">
        <v>3655.7759999999998</v>
      </c>
      <c r="I202" s="177"/>
      <c r="J202" s="178">
        <f t="shared" si="15"/>
        <v>0</v>
      </c>
      <c r="K202" s="179"/>
      <c r="L202" s="30"/>
      <c r="M202" s="180" t="s">
        <v>1</v>
      </c>
      <c r="N202" s="131" t="s">
        <v>41</v>
      </c>
      <c r="P202" s="169">
        <f t="shared" si="16"/>
        <v>0</v>
      </c>
      <c r="Q202" s="169">
        <v>0</v>
      </c>
      <c r="R202" s="169">
        <f t="shared" si="17"/>
        <v>0</v>
      </c>
      <c r="S202" s="169">
        <v>0</v>
      </c>
      <c r="T202" s="170">
        <f t="shared" si="18"/>
        <v>0</v>
      </c>
      <c r="AR202" s="171" t="s">
        <v>178</v>
      </c>
      <c r="AT202" s="171" t="s">
        <v>350</v>
      </c>
      <c r="AU202" s="171" t="s">
        <v>113</v>
      </c>
      <c r="AY202" s="13" t="s">
        <v>166</v>
      </c>
      <c r="BE202" s="99">
        <f t="shared" si="19"/>
        <v>0</v>
      </c>
      <c r="BF202" s="99">
        <f t="shared" si="20"/>
        <v>0</v>
      </c>
      <c r="BG202" s="99">
        <f t="shared" si="21"/>
        <v>0</v>
      </c>
      <c r="BH202" s="99">
        <f t="shared" si="22"/>
        <v>0</v>
      </c>
      <c r="BI202" s="99">
        <f t="shared" si="23"/>
        <v>0</v>
      </c>
      <c r="BJ202" s="13" t="s">
        <v>113</v>
      </c>
      <c r="BK202" s="99">
        <f t="shared" si="24"/>
        <v>0</v>
      </c>
      <c r="BL202" s="13" t="s">
        <v>178</v>
      </c>
      <c r="BM202" s="171" t="s">
        <v>843</v>
      </c>
    </row>
    <row r="203" spans="2:65" s="1" customFormat="1" ht="33" customHeight="1">
      <c r="B203" s="30"/>
      <c r="C203" s="172" t="s">
        <v>422</v>
      </c>
      <c r="D203" s="172" t="s">
        <v>350</v>
      </c>
      <c r="E203" s="173" t="s">
        <v>844</v>
      </c>
      <c r="F203" s="174" t="s">
        <v>845</v>
      </c>
      <c r="G203" s="175" t="s">
        <v>654</v>
      </c>
      <c r="H203" s="176">
        <v>39387.088000000003</v>
      </c>
      <c r="I203" s="177"/>
      <c r="J203" s="178">
        <f t="shared" si="15"/>
        <v>0</v>
      </c>
      <c r="K203" s="179"/>
      <c r="L203" s="30"/>
      <c r="M203" s="180" t="s">
        <v>1</v>
      </c>
      <c r="N203" s="131" t="s">
        <v>41</v>
      </c>
      <c r="P203" s="169">
        <f t="shared" si="16"/>
        <v>0</v>
      </c>
      <c r="Q203" s="169">
        <v>0</v>
      </c>
      <c r="R203" s="169">
        <f t="shared" si="17"/>
        <v>0</v>
      </c>
      <c r="S203" s="169">
        <v>0</v>
      </c>
      <c r="T203" s="170">
        <f t="shared" si="18"/>
        <v>0</v>
      </c>
      <c r="AR203" s="171" t="s">
        <v>178</v>
      </c>
      <c r="AT203" s="171" t="s">
        <v>350</v>
      </c>
      <c r="AU203" s="171" t="s">
        <v>113</v>
      </c>
      <c r="AY203" s="13" t="s">
        <v>166</v>
      </c>
      <c r="BE203" s="99">
        <f t="shared" si="19"/>
        <v>0</v>
      </c>
      <c r="BF203" s="99">
        <f t="shared" si="20"/>
        <v>0</v>
      </c>
      <c r="BG203" s="99">
        <f t="shared" si="21"/>
        <v>0</v>
      </c>
      <c r="BH203" s="99">
        <f t="shared" si="22"/>
        <v>0</v>
      </c>
      <c r="BI203" s="99">
        <f t="shared" si="23"/>
        <v>0</v>
      </c>
      <c r="BJ203" s="13" t="s">
        <v>113</v>
      </c>
      <c r="BK203" s="99">
        <f t="shared" si="24"/>
        <v>0</v>
      </c>
      <c r="BL203" s="13" t="s">
        <v>178</v>
      </c>
      <c r="BM203" s="171" t="s">
        <v>846</v>
      </c>
    </row>
    <row r="204" spans="2:65" s="11" customFormat="1" ht="22.9" customHeight="1">
      <c r="B204" s="146"/>
      <c r="D204" s="147" t="s">
        <v>74</v>
      </c>
      <c r="E204" s="156" t="s">
        <v>566</v>
      </c>
      <c r="F204" s="156" t="s">
        <v>847</v>
      </c>
      <c r="I204" s="149"/>
      <c r="J204" s="157">
        <f>BK204</f>
        <v>0</v>
      </c>
      <c r="L204" s="146"/>
      <c r="M204" s="151"/>
      <c r="P204" s="152">
        <f>P205</f>
        <v>0</v>
      </c>
      <c r="R204" s="152">
        <f>R205</f>
        <v>0</v>
      </c>
      <c r="T204" s="153">
        <f>T205</f>
        <v>0</v>
      </c>
      <c r="AR204" s="147" t="s">
        <v>83</v>
      </c>
      <c r="AT204" s="154" t="s">
        <v>74</v>
      </c>
      <c r="AU204" s="154" t="s">
        <v>83</v>
      </c>
      <c r="AY204" s="147" t="s">
        <v>166</v>
      </c>
      <c r="BK204" s="155">
        <f>BK205</f>
        <v>0</v>
      </c>
    </row>
    <row r="205" spans="2:65" s="1" customFormat="1" ht="24.2" customHeight="1">
      <c r="B205" s="30"/>
      <c r="C205" s="172" t="s">
        <v>426</v>
      </c>
      <c r="D205" s="172" t="s">
        <v>350</v>
      </c>
      <c r="E205" s="173" t="s">
        <v>848</v>
      </c>
      <c r="F205" s="174" t="s">
        <v>849</v>
      </c>
      <c r="G205" s="175" t="s">
        <v>654</v>
      </c>
      <c r="H205" s="176">
        <v>6984.393</v>
      </c>
      <c r="I205" s="177"/>
      <c r="J205" s="178">
        <f>ROUND(I205*H205,2)</f>
        <v>0</v>
      </c>
      <c r="K205" s="179"/>
      <c r="L205" s="30"/>
      <c r="M205" s="180" t="s">
        <v>1</v>
      </c>
      <c r="N205" s="131" t="s">
        <v>41</v>
      </c>
      <c r="P205" s="169">
        <f>O205*H205</f>
        <v>0</v>
      </c>
      <c r="Q205" s="169">
        <v>0</v>
      </c>
      <c r="R205" s="169">
        <f>Q205*H205</f>
        <v>0</v>
      </c>
      <c r="S205" s="169">
        <v>0</v>
      </c>
      <c r="T205" s="170">
        <f>S205*H205</f>
        <v>0</v>
      </c>
      <c r="AR205" s="171" t="s">
        <v>178</v>
      </c>
      <c r="AT205" s="171" t="s">
        <v>350</v>
      </c>
      <c r="AU205" s="171" t="s">
        <v>113</v>
      </c>
      <c r="AY205" s="13" t="s">
        <v>166</v>
      </c>
      <c r="BE205" s="99">
        <f>IF(N205="základná",J205,0)</f>
        <v>0</v>
      </c>
      <c r="BF205" s="99">
        <f>IF(N205="znížená",J205,0)</f>
        <v>0</v>
      </c>
      <c r="BG205" s="99">
        <f>IF(N205="zákl. prenesená",J205,0)</f>
        <v>0</v>
      </c>
      <c r="BH205" s="99">
        <f>IF(N205="zníž. prenesená",J205,0)</f>
        <v>0</v>
      </c>
      <c r="BI205" s="99">
        <f>IF(N205="nulová",J205,0)</f>
        <v>0</v>
      </c>
      <c r="BJ205" s="13" t="s">
        <v>113</v>
      </c>
      <c r="BK205" s="99">
        <f>ROUND(I205*H205,2)</f>
        <v>0</v>
      </c>
      <c r="BL205" s="13" t="s">
        <v>178</v>
      </c>
      <c r="BM205" s="171" t="s">
        <v>850</v>
      </c>
    </row>
    <row r="206" spans="2:65" s="11" customFormat="1" ht="25.9" customHeight="1">
      <c r="B206" s="146"/>
      <c r="D206" s="147" t="s">
        <v>74</v>
      </c>
      <c r="E206" s="148" t="s">
        <v>164</v>
      </c>
      <c r="F206" s="148" t="s">
        <v>851</v>
      </c>
      <c r="I206" s="149"/>
      <c r="J206" s="150">
        <f>BK206</f>
        <v>0</v>
      </c>
      <c r="L206" s="146"/>
      <c r="M206" s="151"/>
      <c r="P206" s="152">
        <f>P207</f>
        <v>0</v>
      </c>
      <c r="R206" s="152">
        <f>R207</f>
        <v>0</v>
      </c>
      <c r="T206" s="153">
        <f>T207</f>
        <v>0</v>
      </c>
      <c r="AR206" s="147" t="s">
        <v>165</v>
      </c>
      <c r="AT206" s="154" t="s">
        <v>74</v>
      </c>
      <c r="AU206" s="154" t="s">
        <v>75</v>
      </c>
      <c r="AY206" s="147" t="s">
        <v>166</v>
      </c>
      <c r="BK206" s="155">
        <f>BK207</f>
        <v>0</v>
      </c>
    </row>
    <row r="207" spans="2:65" s="11" customFormat="1" ht="22.9" customHeight="1">
      <c r="B207" s="146"/>
      <c r="D207" s="147" t="s">
        <v>74</v>
      </c>
      <c r="E207" s="156" t="s">
        <v>347</v>
      </c>
      <c r="F207" s="156" t="s">
        <v>852</v>
      </c>
      <c r="I207" s="149"/>
      <c r="J207" s="157">
        <f>BK207</f>
        <v>0</v>
      </c>
      <c r="L207" s="146"/>
      <c r="M207" s="151"/>
      <c r="P207" s="152">
        <f>P208</f>
        <v>0</v>
      </c>
      <c r="R207" s="152">
        <f>R208</f>
        <v>0</v>
      </c>
      <c r="T207" s="153">
        <f>T208</f>
        <v>0</v>
      </c>
      <c r="AR207" s="147" t="s">
        <v>165</v>
      </c>
      <c r="AT207" s="154" t="s">
        <v>74</v>
      </c>
      <c r="AU207" s="154" t="s">
        <v>83</v>
      </c>
      <c r="AY207" s="147" t="s">
        <v>166</v>
      </c>
      <c r="BK207" s="155">
        <f>BK208</f>
        <v>0</v>
      </c>
    </row>
    <row r="208" spans="2:65" s="1" customFormat="1" ht="33" customHeight="1">
      <c r="B208" s="30"/>
      <c r="C208" s="172" t="s">
        <v>430</v>
      </c>
      <c r="D208" s="172" t="s">
        <v>350</v>
      </c>
      <c r="E208" s="173" t="s">
        <v>853</v>
      </c>
      <c r="F208" s="174" t="s">
        <v>854</v>
      </c>
      <c r="G208" s="175" t="s">
        <v>170</v>
      </c>
      <c r="H208" s="176">
        <v>2</v>
      </c>
      <c r="I208" s="177"/>
      <c r="J208" s="178">
        <f>ROUND(I208*H208,2)</f>
        <v>0</v>
      </c>
      <c r="K208" s="179"/>
      <c r="L208" s="30"/>
      <c r="M208" s="181" t="s">
        <v>1</v>
      </c>
      <c r="N208" s="182" t="s">
        <v>41</v>
      </c>
      <c r="O208" s="183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AR208" s="171" t="s">
        <v>422</v>
      </c>
      <c r="AT208" s="171" t="s">
        <v>350</v>
      </c>
      <c r="AU208" s="171" t="s">
        <v>113</v>
      </c>
      <c r="AY208" s="13" t="s">
        <v>166</v>
      </c>
      <c r="BE208" s="99">
        <f>IF(N208="základná",J208,0)</f>
        <v>0</v>
      </c>
      <c r="BF208" s="99">
        <f>IF(N208="znížená",J208,0)</f>
        <v>0</v>
      </c>
      <c r="BG208" s="99">
        <f>IF(N208="zákl. prenesená",J208,0)</f>
        <v>0</v>
      </c>
      <c r="BH208" s="99">
        <f>IF(N208="zníž. prenesená",J208,0)</f>
        <v>0</v>
      </c>
      <c r="BI208" s="99">
        <f>IF(N208="nulová",J208,0)</f>
        <v>0</v>
      </c>
      <c r="BJ208" s="13" t="s">
        <v>113</v>
      </c>
      <c r="BK208" s="99">
        <f>ROUND(I208*H208,2)</f>
        <v>0</v>
      </c>
      <c r="BL208" s="13" t="s">
        <v>422</v>
      </c>
      <c r="BM208" s="171" t="s">
        <v>855</v>
      </c>
    </row>
    <row r="209" spans="2:12" s="1" customFormat="1" ht="6.95" customHeight="1">
      <c r="B209" s="45"/>
      <c r="C209" s="46"/>
      <c r="D209" s="46"/>
      <c r="E209" s="46"/>
      <c r="F209" s="46"/>
      <c r="G209" s="46"/>
      <c r="H209" s="46"/>
      <c r="I209" s="46"/>
      <c r="J209" s="46"/>
      <c r="K209" s="46"/>
      <c r="L209" s="30"/>
    </row>
  </sheetData>
  <sheetProtection algorithmName="SHA-512" hashValue="+CxijXUUFf/tdrUpkU2d9sl9cDBgR2MjyRhMvZaYceF2OTHHBch6wJTDDfF0Jlqx2xP2IEYJK8cJIoam1blSVw==" saltValue="qk6BtquniQrxJX3KPL02Hp8LzfjLvdozqfTWS2LVIsJD2wNVB6yhILRNAw23xEtJi5N/wpomIq1iWv4x13QSNQ==" spinCount="100000" sheet="1" objects="1" scenarios="1" formatColumns="0" formatRows="0" autoFilter="0"/>
  <autoFilter ref="C133:K208" xr:uid="{00000000-0009-0000-0000-000002000000}"/>
  <mergeCells count="14">
    <mergeCell ref="D112:F112"/>
    <mergeCell ref="E124:H124"/>
    <mergeCell ref="E126:H126"/>
    <mergeCell ref="L2:V2"/>
    <mergeCell ref="E87:H87"/>
    <mergeCell ref="D108:F108"/>
    <mergeCell ref="D109:F109"/>
    <mergeCell ref="D110:F110"/>
    <mergeCell ref="D111:F111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s="1" customFormat="1" ht="12" customHeight="1">
      <c r="B8" s="30"/>
      <c r="D8" s="23" t="s">
        <v>128</v>
      </c>
      <c r="L8" s="30"/>
    </row>
    <row r="9" spans="2:46" s="1" customFormat="1" ht="16.5" customHeight="1">
      <c r="B9" s="30"/>
      <c r="E9" s="192" t="s">
        <v>856</v>
      </c>
      <c r="F9" s="241"/>
      <c r="G9" s="241"/>
      <c r="H9" s="24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>
        <f>'Rekapitulácia stavby'!AN8</f>
        <v>45876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21</v>
      </c>
      <c r="I14" s="23" t="s">
        <v>22</v>
      </c>
      <c r="J14" s="21" t="s">
        <v>1</v>
      </c>
      <c r="L14" s="30"/>
    </row>
    <row r="15" spans="2:46" s="1" customFormat="1" ht="18" customHeight="1">
      <c r="B15" s="30"/>
      <c r="E15" s="21" t="s">
        <v>23</v>
      </c>
      <c r="I15" s="23" t="s">
        <v>24</v>
      </c>
      <c r="J15" s="21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25</v>
      </c>
      <c r="I17" s="23" t="s">
        <v>22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42" t="str">
        <f>'Rekapitulácia stavby'!E14</f>
        <v>Vyplň údaj</v>
      </c>
      <c r="F18" s="201"/>
      <c r="G18" s="201"/>
      <c r="H18" s="201"/>
      <c r="I18" s="23" t="s">
        <v>24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27</v>
      </c>
      <c r="I20" s="23" t="s">
        <v>22</v>
      </c>
      <c r="J20" s="21" t="s">
        <v>1</v>
      </c>
      <c r="L20" s="30"/>
    </row>
    <row r="21" spans="2:12" s="1" customFormat="1" ht="18" customHeight="1">
      <c r="B21" s="30"/>
      <c r="E21" s="21" t="s">
        <v>28</v>
      </c>
      <c r="I21" s="23" t="s">
        <v>24</v>
      </c>
      <c r="J21" s="21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30</v>
      </c>
      <c r="I23" s="23" t="s">
        <v>22</v>
      </c>
      <c r="J23" s="21" t="s">
        <v>1</v>
      </c>
      <c r="L23" s="30"/>
    </row>
    <row r="24" spans="2:12" s="1" customFormat="1" ht="18" customHeight="1">
      <c r="B24" s="30"/>
      <c r="E24" s="21" t="s">
        <v>638</v>
      </c>
      <c r="I24" s="23" t="s">
        <v>24</v>
      </c>
      <c r="J24" s="21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32</v>
      </c>
      <c r="L26" s="30"/>
    </row>
    <row r="27" spans="2:12" s="7" customFormat="1" ht="16.5" customHeight="1">
      <c r="B27" s="106"/>
      <c r="E27" s="206" t="s">
        <v>1</v>
      </c>
      <c r="F27" s="206"/>
      <c r="G27" s="206"/>
      <c r="H27" s="206"/>
      <c r="L27" s="106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131</v>
      </c>
      <c r="J30" s="29">
        <f>J96</f>
        <v>0</v>
      </c>
      <c r="L30" s="30"/>
    </row>
    <row r="31" spans="2:12" s="1" customFormat="1" ht="14.45" customHeight="1">
      <c r="B31" s="30"/>
      <c r="D31" s="28" t="s">
        <v>123</v>
      </c>
      <c r="J31" s="29">
        <f>J108</f>
        <v>0</v>
      </c>
      <c r="L31" s="30"/>
    </row>
    <row r="32" spans="2:12" s="1" customFormat="1" ht="25.35" customHeight="1">
      <c r="B32" s="30"/>
      <c r="D32" s="107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108">
        <f>ROUND((SUM(BE108:BE115) + SUM(BE135:BE231)),  2)</f>
        <v>0</v>
      </c>
      <c r="G35" s="109"/>
      <c r="H35" s="109"/>
      <c r="I35" s="110">
        <v>0.23</v>
      </c>
      <c r="J35" s="108">
        <f>ROUND(((SUM(BE108:BE115) + SUM(BE135:BE231))*I35),  2)</f>
        <v>0</v>
      </c>
      <c r="L35" s="30"/>
    </row>
    <row r="36" spans="2:12" s="1" customFormat="1" ht="14.45" customHeight="1">
      <c r="B36" s="30"/>
      <c r="E36" s="35" t="s">
        <v>41</v>
      </c>
      <c r="F36" s="108">
        <f>ROUND((SUM(BF108:BF115) + SUM(BF135:BF231)),  2)</f>
        <v>0</v>
      </c>
      <c r="G36" s="109"/>
      <c r="H36" s="109"/>
      <c r="I36" s="110">
        <v>0.23</v>
      </c>
      <c r="J36" s="108">
        <f>ROUND(((SUM(BF108:BF115) + SUM(BF135:BF231))*I36),  2)</f>
        <v>0</v>
      </c>
      <c r="L36" s="30"/>
    </row>
    <row r="37" spans="2:12" s="1" customFormat="1" ht="14.45" hidden="1" customHeight="1">
      <c r="B37" s="30"/>
      <c r="E37" s="23" t="s">
        <v>42</v>
      </c>
      <c r="F37" s="87">
        <f>ROUND((SUM(BG108:BG115) + SUM(BG135:BG231)),  2)</f>
        <v>0</v>
      </c>
      <c r="I37" s="111">
        <v>0.23</v>
      </c>
      <c r="J37" s="87">
        <f>0</f>
        <v>0</v>
      </c>
      <c r="L37" s="30"/>
    </row>
    <row r="38" spans="2:12" s="1" customFormat="1" ht="14.45" hidden="1" customHeight="1">
      <c r="B38" s="30"/>
      <c r="E38" s="23" t="s">
        <v>43</v>
      </c>
      <c r="F38" s="87">
        <f>ROUND((SUM(BH108:BH115) + SUM(BH135:BH231)),  2)</f>
        <v>0</v>
      </c>
      <c r="I38" s="111">
        <v>0.23</v>
      </c>
      <c r="J38" s="87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108">
        <f>ROUND((SUM(BI108:BI115) + SUM(BI135:BI231)),  2)</f>
        <v>0</v>
      </c>
      <c r="G39" s="109"/>
      <c r="H39" s="109"/>
      <c r="I39" s="110">
        <v>0</v>
      </c>
      <c r="J39" s="108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103"/>
      <c r="D41" s="112" t="s">
        <v>45</v>
      </c>
      <c r="E41" s="58"/>
      <c r="F41" s="58"/>
      <c r="G41" s="113" t="s">
        <v>46</v>
      </c>
      <c r="H41" s="114" t="s">
        <v>47</v>
      </c>
      <c r="I41" s="58"/>
      <c r="J41" s="115">
        <f>SUM(J32:J39)</f>
        <v>0</v>
      </c>
      <c r="K41" s="116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132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47" s="1" customFormat="1" ht="12" customHeight="1">
      <c r="B86" s="30"/>
      <c r="C86" s="23" t="s">
        <v>128</v>
      </c>
      <c r="L86" s="30"/>
    </row>
    <row r="87" spans="2:47" s="1" customFormat="1" ht="16.5" customHeight="1">
      <c r="B87" s="30"/>
      <c r="E87" s="192" t="str">
        <f>E9</f>
        <v>SO 02 - Železničný spodok</v>
      </c>
      <c r="F87" s="241"/>
      <c r="G87" s="241"/>
      <c r="H87" s="24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Kysak</v>
      </c>
      <c r="I89" s="23" t="s">
        <v>20</v>
      </c>
      <c r="J89" s="53">
        <f>IF(J12="","",J12)</f>
        <v>45876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3" t="s">
        <v>21</v>
      </c>
      <c r="F91" s="21" t="str">
        <f>E15</f>
        <v>Železnice Slovenskej republiky, Bratislava</v>
      </c>
      <c r="I91" s="23" t="s">
        <v>27</v>
      </c>
      <c r="J91" s="26" t="str">
        <f>E21</f>
        <v>SUDOP Košice, a.s.</v>
      </c>
      <c r="L91" s="30"/>
    </row>
    <row r="92" spans="2:47" s="1" customFormat="1" ht="15.2" customHeight="1">
      <c r="B92" s="30"/>
      <c r="C92" s="23" t="s">
        <v>25</v>
      </c>
      <c r="F92" s="21" t="str">
        <f>IF(E18="","",E18)</f>
        <v>Vyplň údaj</v>
      </c>
      <c r="I92" s="23" t="s">
        <v>30</v>
      </c>
      <c r="J92" s="26" t="str">
        <f>E24</f>
        <v>Ing. Gregová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9" t="s">
        <v>133</v>
      </c>
      <c r="D94" s="103"/>
      <c r="E94" s="103"/>
      <c r="F94" s="103"/>
      <c r="G94" s="103"/>
      <c r="H94" s="103"/>
      <c r="I94" s="103"/>
      <c r="J94" s="120" t="s">
        <v>134</v>
      </c>
      <c r="K94" s="103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21" t="s">
        <v>135</v>
      </c>
      <c r="J96" s="67">
        <f>J135</f>
        <v>0</v>
      </c>
      <c r="L96" s="30"/>
      <c r="AU96" s="13" t="s">
        <v>136</v>
      </c>
    </row>
    <row r="97" spans="2:65" s="8" customFormat="1" ht="24.95" customHeight="1">
      <c r="B97" s="122"/>
      <c r="D97" s="123" t="s">
        <v>639</v>
      </c>
      <c r="E97" s="124"/>
      <c r="F97" s="124"/>
      <c r="G97" s="124"/>
      <c r="H97" s="124"/>
      <c r="I97" s="124"/>
      <c r="J97" s="125">
        <f>J136</f>
        <v>0</v>
      </c>
      <c r="L97" s="122"/>
    </row>
    <row r="98" spans="2:65" s="9" customFormat="1" ht="19.899999999999999" customHeight="1">
      <c r="B98" s="126"/>
      <c r="D98" s="127" t="s">
        <v>640</v>
      </c>
      <c r="E98" s="128"/>
      <c r="F98" s="128"/>
      <c r="G98" s="128"/>
      <c r="H98" s="128"/>
      <c r="I98" s="128"/>
      <c r="J98" s="129">
        <f>J137</f>
        <v>0</v>
      </c>
      <c r="L98" s="126"/>
    </row>
    <row r="99" spans="2:65" s="9" customFormat="1" ht="19.899999999999999" customHeight="1">
      <c r="B99" s="126"/>
      <c r="D99" s="127" t="s">
        <v>641</v>
      </c>
      <c r="E99" s="128"/>
      <c r="F99" s="128"/>
      <c r="G99" s="128"/>
      <c r="H99" s="128"/>
      <c r="I99" s="128"/>
      <c r="J99" s="129">
        <f>J161</f>
        <v>0</v>
      </c>
      <c r="L99" s="126"/>
    </row>
    <row r="100" spans="2:65" s="9" customFormat="1" ht="19.899999999999999" customHeight="1">
      <c r="B100" s="126"/>
      <c r="D100" s="127" t="s">
        <v>857</v>
      </c>
      <c r="E100" s="128"/>
      <c r="F100" s="128"/>
      <c r="G100" s="128"/>
      <c r="H100" s="128"/>
      <c r="I100" s="128"/>
      <c r="J100" s="129">
        <f>J175</f>
        <v>0</v>
      </c>
      <c r="L100" s="126"/>
    </row>
    <row r="101" spans="2:65" s="9" customFormat="1" ht="19.899999999999999" customHeight="1">
      <c r="B101" s="126"/>
      <c r="D101" s="127" t="s">
        <v>858</v>
      </c>
      <c r="E101" s="128"/>
      <c r="F101" s="128"/>
      <c r="G101" s="128"/>
      <c r="H101" s="128"/>
      <c r="I101" s="128"/>
      <c r="J101" s="129">
        <f>J176</f>
        <v>0</v>
      </c>
      <c r="L101" s="126"/>
    </row>
    <row r="102" spans="2:65" s="9" customFormat="1" ht="19.899999999999999" customHeight="1">
      <c r="B102" s="126"/>
      <c r="D102" s="127" t="s">
        <v>642</v>
      </c>
      <c r="E102" s="128"/>
      <c r="F102" s="128"/>
      <c r="G102" s="128"/>
      <c r="H102" s="128"/>
      <c r="I102" s="128"/>
      <c r="J102" s="129">
        <f>J178</f>
        <v>0</v>
      </c>
      <c r="L102" s="126"/>
    </row>
    <row r="103" spans="2:65" s="9" customFormat="1" ht="19.899999999999999" customHeight="1">
      <c r="B103" s="126"/>
      <c r="D103" s="127" t="s">
        <v>859</v>
      </c>
      <c r="E103" s="128"/>
      <c r="F103" s="128"/>
      <c r="G103" s="128"/>
      <c r="H103" s="128"/>
      <c r="I103" s="128"/>
      <c r="J103" s="129">
        <f>J193</f>
        <v>0</v>
      </c>
      <c r="L103" s="126"/>
    </row>
    <row r="104" spans="2:65" s="9" customFormat="1" ht="19.899999999999999" customHeight="1">
      <c r="B104" s="126"/>
      <c r="D104" s="127" t="s">
        <v>643</v>
      </c>
      <c r="E104" s="128"/>
      <c r="F104" s="128"/>
      <c r="G104" s="128"/>
      <c r="H104" s="128"/>
      <c r="I104" s="128"/>
      <c r="J104" s="129">
        <f>J212</f>
        <v>0</v>
      </c>
      <c r="L104" s="126"/>
    </row>
    <row r="105" spans="2:65" s="9" customFormat="1" ht="19.899999999999999" customHeight="1">
      <c r="B105" s="126"/>
      <c r="D105" s="127" t="s">
        <v>644</v>
      </c>
      <c r="E105" s="128"/>
      <c r="F105" s="128"/>
      <c r="G105" s="128"/>
      <c r="H105" s="128"/>
      <c r="I105" s="128"/>
      <c r="J105" s="129">
        <f>J228</f>
        <v>0</v>
      </c>
      <c r="L105" s="126"/>
    </row>
    <row r="106" spans="2:65" s="1" customFormat="1" ht="21.75" customHeight="1">
      <c r="B106" s="30"/>
      <c r="L106" s="30"/>
    </row>
    <row r="107" spans="2:65" s="1" customFormat="1" ht="6.95" customHeight="1">
      <c r="B107" s="30"/>
      <c r="L107" s="30"/>
    </row>
    <row r="108" spans="2:65" s="1" customFormat="1" ht="29.25" customHeight="1">
      <c r="B108" s="30"/>
      <c r="C108" s="121" t="s">
        <v>143</v>
      </c>
      <c r="J108" s="130">
        <f>ROUND(J109 + J110 + J111 + J112 + J113 + J114,2)</f>
        <v>0</v>
      </c>
      <c r="L108" s="30"/>
      <c r="N108" s="131" t="s">
        <v>39</v>
      </c>
    </row>
    <row r="109" spans="2:65" s="1" customFormat="1" ht="18" customHeight="1">
      <c r="B109" s="30"/>
      <c r="D109" s="236" t="s">
        <v>144</v>
      </c>
      <c r="E109" s="237"/>
      <c r="F109" s="237"/>
      <c r="J109" s="96">
        <v>0</v>
      </c>
      <c r="L109" s="132"/>
      <c r="M109" s="133"/>
      <c r="N109" s="134" t="s">
        <v>41</v>
      </c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5" t="s">
        <v>145</v>
      </c>
      <c r="AZ109" s="133"/>
      <c r="BA109" s="133"/>
      <c r="BB109" s="133"/>
      <c r="BC109" s="133"/>
      <c r="BD109" s="133"/>
      <c r="BE109" s="136">
        <f t="shared" ref="BE109:BE114" si="0">IF(N109="základná",J109,0)</f>
        <v>0</v>
      </c>
      <c r="BF109" s="136">
        <f t="shared" ref="BF109:BF114" si="1">IF(N109="znížená",J109,0)</f>
        <v>0</v>
      </c>
      <c r="BG109" s="136">
        <f t="shared" ref="BG109:BG114" si="2">IF(N109="zákl. prenesená",J109,0)</f>
        <v>0</v>
      </c>
      <c r="BH109" s="136">
        <f t="shared" ref="BH109:BH114" si="3">IF(N109="zníž. prenesená",J109,0)</f>
        <v>0</v>
      </c>
      <c r="BI109" s="136">
        <f t="shared" ref="BI109:BI114" si="4">IF(N109="nulová",J109,0)</f>
        <v>0</v>
      </c>
      <c r="BJ109" s="135" t="s">
        <v>113</v>
      </c>
      <c r="BK109" s="133"/>
      <c r="BL109" s="133"/>
      <c r="BM109" s="133"/>
    </row>
    <row r="110" spans="2:65" s="1" customFormat="1" ht="18" customHeight="1">
      <c r="B110" s="30"/>
      <c r="D110" s="236" t="s">
        <v>121</v>
      </c>
      <c r="E110" s="237"/>
      <c r="F110" s="237"/>
      <c r="J110" s="96">
        <v>0</v>
      </c>
      <c r="L110" s="132"/>
      <c r="M110" s="133"/>
      <c r="N110" s="134" t="s">
        <v>41</v>
      </c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33"/>
      <c r="AK110" s="133"/>
      <c r="AL110" s="133"/>
      <c r="AM110" s="133"/>
      <c r="AN110" s="133"/>
      <c r="AO110" s="133"/>
      <c r="AP110" s="133"/>
      <c r="AQ110" s="133"/>
      <c r="AR110" s="133"/>
      <c r="AS110" s="133"/>
      <c r="AT110" s="133"/>
      <c r="AU110" s="133"/>
      <c r="AV110" s="133"/>
      <c r="AW110" s="133"/>
      <c r="AX110" s="133"/>
      <c r="AY110" s="135" t="s">
        <v>145</v>
      </c>
      <c r="AZ110" s="133"/>
      <c r="BA110" s="133"/>
      <c r="BB110" s="133"/>
      <c r="BC110" s="133"/>
      <c r="BD110" s="133"/>
      <c r="BE110" s="136">
        <f t="shared" si="0"/>
        <v>0</v>
      </c>
      <c r="BF110" s="136">
        <f t="shared" si="1"/>
        <v>0</v>
      </c>
      <c r="BG110" s="136">
        <f t="shared" si="2"/>
        <v>0</v>
      </c>
      <c r="BH110" s="136">
        <f t="shared" si="3"/>
        <v>0</v>
      </c>
      <c r="BI110" s="136">
        <f t="shared" si="4"/>
        <v>0</v>
      </c>
      <c r="BJ110" s="135" t="s">
        <v>113</v>
      </c>
      <c r="BK110" s="133"/>
      <c r="BL110" s="133"/>
      <c r="BM110" s="133"/>
    </row>
    <row r="111" spans="2:65" s="1" customFormat="1" ht="18" customHeight="1">
      <c r="B111" s="30"/>
      <c r="D111" s="236" t="s">
        <v>146</v>
      </c>
      <c r="E111" s="237"/>
      <c r="F111" s="237"/>
      <c r="J111" s="96">
        <v>0</v>
      </c>
      <c r="L111" s="132"/>
      <c r="M111" s="133"/>
      <c r="N111" s="134" t="s">
        <v>41</v>
      </c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33"/>
      <c r="AK111" s="133"/>
      <c r="AL111" s="133"/>
      <c r="AM111" s="133"/>
      <c r="AN111" s="133"/>
      <c r="AO111" s="133"/>
      <c r="AP111" s="133"/>
      <c r="AQ111" s="133"/>
      <c r="AR111" s="133"/>
      <c r="AS111" s="133"/>
      <c r="AT111" s="133"/>
      <c r="AU111" s="133"/>
      <c r="AV111" s="133"/>
      <c r="AW111" s="133"/>
      <c r="AX111" s="133"/>
      <c r="AY111" s="135" t="s">
        <v>145</v>
      </c>
      <c r="AZ111" s="133"/>
      <c r="BA111" s="133"/>
      <c r="BB111" s="133"/>
      <c r="BC111" s="133"/>
      <c r="BD111" s="133"/>
      <c r="BE111" s="136">
        <f t="shared" si="0"/>
        <v>0</v>
      </c>
      <c r="BF111" s="136">
        <f t="shared" si="1"/>
        <v>0</v>
      </c>
      <c r="BG111" s="136">
        <f t="shared" si="2"/>
        <v>0</v>
      </c>
      <c r="BH111" s="136">
        <f t="shared" si="3"/>
        <v>0</v>
      </c>
      <c r="BI111" s="136">
        <f t="shared" si="4"/>
        <v>0</v>
      </c>
      <c r="BJ111" s="135" t="s">
        <v>113</v>
      </c>
      <c r="BK111" s="133"/>
      <c r="BL111" s="133"/>
      <c r="BM111" s="133"/>
    </row>
    <row r="112" spans="2:65" s="1" customFormat="1" ht="18" customHeight="1">
      <c r="B112" s="30"/>
      <c r="D112" s="236" t="s">
        <v>147</v>
      </c>
      <c r="E112" s="237"/>
      <c r="F112" s="237"/>
      <c r="J112" s="96">
        <v>0</v>
      </c>
      <c r="L112" s="132"/>
      <c r="M112" s="133"/>
      <c r="N112" s="134" t="s">
        <v>41</v>
      </c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3"/>
      <c r="AH112" s="133"/>
      <c r="AI112" s="133"/>
      <c r="AJ112" s="133"/>
      <c r="AK112" s="133"/>
      <c r="AL112" s="133"/>
      <c r="AM112" s="133"/>
      <c r="AN112" s="133"/>
      <c r="AO112" s="133"/>
      <c r="AP112" s="133"/>
      <c r="AQ112" s="133"/>
      <c r="AR112" s="133"/>
      <c r="AS112" s="133"/>
      <c r="AT112" s="133"/>
      <c r="AU112" s="133"/>
      <c r="AV112" s="133"/>
      <c r="AW112" s="133"/>
      <c r="AX112" s="133"/>
      <c r="AY112" s="135" t="s">
        <v>145</v>
      </c>
      <c r="AZ112" s="133"/>
      <c r="BA112" s="133"/>
      <c r="BB112" s="133"/>
      <c r="BC112" s="133"/>
      <c r="BD112" s="133"/>
      <c r="BE112" s="136">
        <f t="shared" si="0"/>
        <v>0</v>
      </c>
      <c r="BF112" s="136">
        <f t="shared" si="1"/>
        <v>0</v>
      </c>
      <c r="BG112" s="136">
        <f t="shared" si="2"/>
        <v>0</v>
      </c>
      <c r="BH112" s="136">
        <f t="shared" si="3"/>
        <v>0</v>
      </c>
      <c r="BI112" s="136">
        <f t="shared" si="4"/>
        <v>0</v>
      </c>
      <c r="BJ112" s="135" t="s">
        <v>113</v>
      </c>
      <c r="BK112" s="133"/>
      <c r="BL112" s="133"/>
      <c r="BM112" s="133"/>
    </row>
    <row r="113" spans="2:65" s="1" customFormat="1" ht="18" customHeight="1">
      <c r="B113" s="30"/>
      <c r="D113" s="236" t="s">
        <v>148</v>
      </c>
      <c r="E113" s="237"/>
      <c r="F113" s="237"/>
      <c r="J113" s="96">
        <v>0</v>
      </c>
      <c r="L113" s="132"/>
      <c r="M113" s="133"/>
      <c r="N113" s="134" t="s">
        <v>41</v>
      </c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5" t="s">
        <v>145</v>
      </c>
      <c r="AZ113" s="133"/>
      <c r="BA113" s="133"/>
      <c r="BB113" s="133"/>
      <c r="BC113" s="133"/>
      <c r="BD113" s="133"/>
      <c r="BE113" s="136">
        <f t="shared" si="0"/>
        <v>0</v>
      </c>
      <c r="BF113" s="136">
        <f t="shared" si="1"/>
        <v>0</v>
      </c>
      <c r="BG113" s="136">
        <f t="shared" si="2"/>
        <v>0</v>
      </c>
      <c r="BH113" s="136">
        <f t="shared" si="3"/>
        <v>0</v>
      </c>
      <c r="BI113" s="136">
        <f t="shared" si="4"/>
        <v>0</v>
      </c>
      <c r="BJ113" s="135" t="s">
        <v>113</v>
      </c>
      <c r="BK113" s="133"/>
      <c r="BL113" s="133"/>
      <c r="BM113" s="133"/>
    </row>
    <row r="114" spans="2:65" s="1" customFormat="1" ht="18" customHeight="1">
      <c r="B114" s="30"/>
      <c r="D114" s="95" t="s">
        <v>149</v>
      </c>
      <c r="J114" s="96">
        <f>ROUND(J30*T114,2)</f>
        <v>0</v>
      </c>
      <c r="L114" s="132"/>
      <c r="M114" s="133"/>
      <c r="N114" s="134" t="s">
        <v>41</v>
      </c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/>
      <c r="AJ114" s="133"/>
      <c r="AK114" s="133"/>
      <c r="AL114" s="133"/>
      <c r="AM114" s="133"/>
      <c r="AN114" s="133"/>
      <c r="AO114" s="133"/>
      <c r="AP114" s="133"/>
      <c r="AQ114" s="133"/>
      <c r="AR114" s="133"/>
      <c r="AS114" s="133"/>
      <c r="AT114" s="133"/>
      <c r="AU114" s="133"/>
      <c r="AV114" s="133"/>
      <c r="AW114" s="133"/>
      <c r="AX114" s="133"/>
      <c r="AY114" s="135" t="s">
        <v>150</v>
      </c>
      <c r="AZ114" s="133"/>
      <c r="BA114" s="133"/>
      <c r="BB114" s="133"/>
      <c r="BC114" s="133"/>
      <c r="BD114" s="133"/>
      <c r="BE114" s="136">
        <f t="shared" si="0"/>
        <v>0</v>
      </c>
      <c r="BF114" s="136">
        <f t="shared" si="1"/>
        <v>0</v>
      </c>
      <c r="BG114" s="136">
        <f t="shared" si="2"/>
        <v>0</v>
      </c>
      <c r="BH114" s="136">
        <f t="shared" si="3"/>
        <v>0</v>
      </c>
      <c r="BI114" s="136">
        <f t="shared" si="4"/>
        <v>0</v>
      </c>
      <c r="BJ114" s="135" t="s">
        <v>113</v>
      </c>
      <c r="BK114" s="133"/>
      <c r="BL114" s="133"/>
      <c r="BM114" s="133"/>
    </row>
    <row r="115" spans="2:65" s="1" customFormat="1">
      <c r="B115" s="30"/>
      <c r="L115" s="30"/>
    </row>
    <row r="116" spans="2:65" s="1" customFormat="1" ht="29.25" customHeight="1">
      <c r="B116" s="30"/>
      <c r="C116" s="102" t="s">
        <v>126</v>
      </c>
      <c r="D116" s="103"/>
      <c r="E116" s="103"/>
      <c r="F116" s="103"/>
      <c r="G116" s="103"/>
      <c r="H116" s="103"/>
      <c r="I116" s="103"/>
      <c r="J116" s="104">
        <f>ROUND(J96+J108,2)</f>
        <v>0</v>
      </c>
      <c r="K116" s="103"/>
      <c r="L116" s="30"/>
    </row>
    <row r="117" spans="2:65" s="1" customFormat="1" ht="6.95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0"/>
    </row>
    <row r="121" spans="2:65" s="1" customFormat="1" ht="6.95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0"/>
    </row>
    <row r="122" spans="2:65" s="1" customFormat="1" ht="24.95" customHeight="1">
      <c r="B122" s="30"/>
      <c r="C122" s="17" t="s">
        <v>151</v>
      </c>
      <c r="L122" s="30"/>
    </row>
    <row r="123" spans="2:65" s="1" customFormat="1" ht="6.95" customHeight="1">
      <c r="B123" s="30"/>
      <c r="L123" s="30"/>
    </row>
    <row r="124" spans="2:65" s="1" customFormat="1" ht="12" customHeight="1">
      <c r="B124" s="30"/>
      <c r="C124" s="23" t="s">
        <v>14</v>
      </c>
      <c r="L124" s="30"/>
    </row>
    <row r="125" spans="2:65" s="1" customFormat="1" ht="16.5" customHeight="1">
      <c r="B125" s="30"/>
      <c r="E125" s="239" t="str">
        <f>E7</f>
        <v>ŽST Kysak, obnova výhybiek č.23,25ab,27,29,30ab,31,32,33,34</v>
      </c>
      <c r="F125" s="240"/>
      <c r="G125" s="240"/>
      <c r="H125" s="240"/>
      <c r="L125" s="30"/>
    </row>
    <row r="126" spans="2:65" s="1" customFormat="1" ht="12" customHeight="1">
      <c r="B126" s="30"/>
      <c r="C126" s="23" t="s">
        <v>128</v>
      </c>
      <c r="L126" s="30"/>
    </row>
    <row r="127" spans="2:65" s="1" customFormat="1" ht="16.5" customHeight="1">
      <c r="B127" s="30"/>
      <c r="E127" s="192" t="str">
        <f>E9</f>
        <v>SO 02 - Železničný spodok</v>
      </c>
      <c r="F127" s="241"/>
      <c r="G127" s="241"/>
      <c r="H127" s="241"/>
      <c r="L127" s="30"/>
    </row>
    <row r="128" spans="2:65" s="1" customFormat="1" ht="6.95" customHeight="1">
      <c r="B128" s="30"/>
      <c r="L128" s="30"/>
    </row>
    <row r="129" spans="2:65" s="1" customFormat="1" ht="12" customHeight="1">
      <c r="B129" s="30"/>
      <c r="C129" s="23" t="s">
        <v>18</v>
      </c>
      <c r="F129" s="21" t="str">
        <f>F12</f>
        <v>Kysak</v>
      </c>
      <c r="I129" s="23" t="s">
        <v>20</v>
      </c>
      <c r="J129" s="53">
        <f>IF(J12="","",J12)</f>
        <v>45876</v>
      </c>
      <c r="L129" s="30"/>
    </row>
    <row r="130" spans="2:65" s="1" customFormat="1" ht="6.95" customHeight="1">
      <c r="B130" s="30"/>
      <c r="L130" s="30"/>
    </row>
    <row r="131" spans="2:65" s="1" customFormat="1" ht="15.2" customHeight="1">
      <c r="B131" s="30"/>
      <c r="C131" s="23" t="s">
        <v>21</v>
      </c>
      <c r="F131" s="21" t="str">
        <f>E15</f>
        <v>Železnice Slovenskej republiky, Bratislava</v>
      </c>
      <c r="I131" s="23" t="s">
        <v>27</v>
      </c>
      <c r="J131" s="26" t="str">
        <f>E21</f>
        <v>SUDOP Košice, a.s.</v>
      </c>
      <c r="L131" s="30"/>
    </row>
    <row r="132" spans="2:65" s="1" customFormat="1" ht="15.2" customHeight="1">
      <c r="B132" s="30"/>
      <c r="C132" s="23" t="s">
        <v>25</v>
      </c>
      <c r="F132" s="21" t="str">
        <f>IF(E18="","",E18)</f>
        <v>Vyplň údaj</v>
      </c>
      <c r="I132" s="23" t="s">
        <v>30</v>
      </c>
      <c r="J132" s="26" t="str">
        <f>E24</f>
        <v>Ing. Gregová</v>
      </c>
      <c r="L132" s="30"/>
    </row>
    <row r="133" spans="2:65" s="1" customFormat="1" ht="10.35" customHeight="1">
      <c r="B133" s="30"/>
      <c r="L133" s="30"/>
    </row>
    <row r="134" spans="2:65" s="10" customFormat="1" ht="29.25" customHeight="1">
      <c r="B134" s="137"/>
      <c r="C134" s="138" t="s">
        <v>152</v>
      </c>
      <c r="D134" s="139" t="s">
        <v>60</v>
      </c>
      <c r="E134" s="139" t="s">
        <v>56</v>
      </c>
      <c r="F134" s="139" t="s">
        <v>57</v>
      </c>
      <c r="G134" s="139" t="s">
        <v>153</v>
      </c>
      <c r="H134" s="139" t="s">
        <v>154</v>
      </c>
      <c r="I134" s="139" t="s">
        <v>155</v>
      </c>
      <c r="J134" s="140" t="s">
        <v>134</v>
      </c>
      <c r="K134" s="141" t="s">
        <v>156</v>
      </c>
      <c r="L134" s="137"/>
      <c r="M134" s="60" t="s">
        <v>1</v>
      </c>
      <c r="N134" s="61" t="s">
        <v>39</v>
      </c>
      <c r="O134" s="61" t="s">
        <v>157</v>
      </c>
      <c r="P134" s="61" t="s">
        <v>158</v>
      </c>
      <c r="Q134" s="61" t="s">
        <v>159</v>
      </c>
      <c r="R134" s="61" t="s">
        <v>160</v>
      </c>
      <c r="S134" s="61" t="s">
        <v>161</v>
      </c>
      <c r="T134" s="62" t="s">
        <v>162</v>
      </c>
    </row>
    <row r="135" spans="2:65" s="1" customFormat="1" ht="22.9" customHeight="1">
      <c r="B135" s="30"/>
      <c r="C135" s="65" t="s">
        <v>131</v>
      </c>
      <c r="J135" s="142">
        <f>BK135</f>
        <v>0</v>
      </c>
      <c r="L135" s="30"/>
      <c r="M135" s="63"/>
      <c r="N135" s="54"/>
      <c r="O135" s="54"/>
      <c r="P135" s="143">
        <f>P136</f>
        <v>0</v>
      </c>
      <c r="Q135" s="54"/>
      <c r="R135" s="143">
        <f>R136</f>
        <v>3281.5076917200004</v>
      </c>
      <c r="S135" s="54"/>
      <c r="T135" s="144">
        <f>T136</f>
        <v>386.87547999999998</v>
      </c>
      <c r="AT135" s="13" t="s">
        <v>74</v>
      </c>
      <c r="AU135" s="13" t="s">
        <v>136</v>
      </c>
      <c r="BK135" s="145">
        <f>BK136</f>
        <v>0</v>
      </c>
    </row>
    <row r="136" spans="2:65" s="11" customFormat="1" ht="25.9" customHeight="1">
      <c r="B136" s="146"/>
      <c r="D136" s="147" t="s">
        <v>74</v>
      </c>
      <c r="E136" s="148" t="s">
        <v>163</v>
      </c>
      <c r="F136" s="148" t="s">
        <v>647</v>
      </c>
      <c r="I136" s="149"/>
      <c r="J136" s="150">
        <f>BK136</f>
        <v>0</v>
      </c>
      <c r="L136" s="146"/>
      <c r="M136" s="151"/>
      <c r="P136" s="152">
        <f>P137+P161+P175+P176+P178+P193+P212+P228</f>
        <v>0</v>
      </c>
      <c r="R136" s="152">
        <f>R137+R161+R175+R176+R178+R193+R212+R228</f>
        <v>3281.5076917200004</v>
      </c>
      <c r="T136" s="153">
        <f>T137+T161+T175+T176+T178+T193+T212+T228</f>
        <v>386.87547999999998</v>
      </c>
      <c r="AR136" s="147" t="s">
        <v>83</v>
      </c>
      <c r="AT136" s="154" t="s">
        <v>74</v>
      </c>
      <c r="AU136" s="154" t="s">
        <v>75</v>
      </c>
      <c r="AY136" s="147" t="s">
        <v>166</v>
      </c>
      <c r="BK136" s="155">
        <f>BK137+BK161+BK175+BK176+BK178+BK193+BK212+BK228</f>
        <v>0</v>
      </c>
    </row>
    <row r="137" spans="2:65" s="11" customFormat="1" ht="22.9" customHeight="1">
      <c r="B137" s="146"/>
      <c r="D137" s="147" t="s">
        <v>74</v>
      </c>
      <c r="E137" s="156" t="s">
        <v>83</v>
      </c>
      <c r="F137" s="156" t="s">
        <v>648</v>
      </c>
      <c r="I137" s="149"/>
      <c r="J137" s="157">
        <f>BK137</f>
        <v>0</v>
      </c>
      <c r="L137" s="146"/>
      <c r="M137" s="151"/>
      <c r="P137" s="152">
        <f>SUM(P138:P160)</f>
        <v>0</v>
      </c>
      <c r="R137" s="152">
        <f>SUM(R138:R160)</f>
        <v>537.82713700000011</v>
      </c>
      <c r="T137" s="153">
        <f>SUM(T138:T160)</f>
        <v>321.71999999999997</v>
      </c>
      <c r="AR137" s="147" t="s">
        <v>83</v>
      </c>
      <c r="AT137" s="154" t="s">
        <v>74</v>
      </c>
      <c r="AU137" s="154" t="s">
        <v>83</v>
      </c>
      <c r="AY137" s="147" t="s">
        <v>166</v>
      </c>
      <c r="BK137" s="155">
        <f>SUM(BK138:BK160)</f>
        <v>0</v>
      </c>
    </row>
    <row r="138" spans="2:65" s="1" customFormat="1" ht="33" customHeight="1">
      <c r="B138" s="30"/>
      <c r="C138" s="172" t="s">
        <v>83</v>
      </c>
      <c r="D138" s="172" t="s">
        <v>350</v>
      </c>
      <c r="E138" s="173" t="s">
        <v>860</v>
      </c>
      <c r="F138" s="174" t="s">
        <v>861</v>
      </c>
      <c r="G138" s="175" t="s">
        <v>629</v>
      </c>
      <c r="H138" s="176">
        <v>34</v>
      </c>
      <c r="I138" s="177"/>
      <c r="J138" s="178">
        <f t="shared" ref="J138:J160" si="5">ROUND(I138*H138,2)</f>
        <v>0</v>
      </c>
      <c r="K138" s="179"/>
      <c r="L138" s="30"/>
      <c r="M138" s="180" t="s">
        <v>1</v>
      </c>
      <c r="N138" s="131" t="s">
        <v>41</v>
      </c>
      <c r="P138" s="169">
        <f t="shared" ref="P138:P160" si="6">O138*H138</f>
        <v>0</v>
      </c>
      <c r="Q138" s="169">
        <v>0</v>
      </c>
      <c r="R138" s="169">
        <f t="shared" ref="R138:R160" si="7">Q138*H138</f>
        <v>0</v>
      </c>
      <c r="S138" s="169">
        <v>0</v>
      </c>
      <c r="T138" s="170">
        <f t="shared" ref="T138:T160" si="8">S138*H138</f>
        <v>0</v>
      </c>
      <c r="AR138" s="171" t="s">
        <v>178</v>
      </c>
      <c r="AT138" s="171" t="s">
        <v>350</v>
      </c>
      <c r="AU138" s="171" t="s">
        <v>113</v>
      </c>
      <c r="AY138" s="13" t="s">
        <v>166</v>
      </c>
      <c r="BE138" s="99">
        <f t="shared" ref="BE138:BE160" si="9">IF(N138="základná",J138,0)</f>
        <v>0</v>
      </c>
      <c r="BF138" s="99">
        <f t="shared" ref="BF138:BF160" si="10">IF(N138="znížená",J138,0)</f>
        <v>0</v>
      </c>
      <c r="BG138" s="99">
        <f t="shared" ref="BG138:BG160" si="11">IF(N138="zákl. prenesená",J138,0)</f>
        <v>0</v>
      </c>
      <c r="BH138" s="99">
        <f t="shared" ref="BH138:BH160" si="12">IF(N138="zníž. prenesená",J138,0)</f>
        <v>0</v>
      </c>
      <c r="BI138" s="99">
        <f t="shared" ref="BI138:BI160" si="13">IF(N138="nulová",J138,0)</f>
        <v>0</v>
      </c>
      <c r="BJ138" s="13" t="s">
        <v>113</v>
      </c>
      <c r="BK138" s="99">
        <f t="shared" ref="BK138:BK160" si="14">ROUND(I138*H138,2)</f>
        <v>0</v>
      </c>
      <c r="BL138" s="13" t="s">
        <v>178</v>
      </c>
      <c r="BM138" s="171" t="s">
        <v>862</v>
      </c>
    </row>
    <row r="139" spans="2:65" s="1" customFormat="1" ht="37.9" customHeight="1">
      <c r="B139" s="30"/>
      <c r="C139" s="172" t="s">
        <v>113</v>
      </c>
      <c r="D139" s="172" t="s">
        <v>350</v>
      </c>
      <c r="E139" s="173" t="s">
        <v>863</v>
      </c>
      <c r="F139" s="174" t="s">
        <v>864</v>
      </c>
      <c r="G139" s="175" t="s">
        <v>629</v>
      </c>
      <c r="H139" s="176">
        <v>440</v>
      </c>
      <c r="I139" s="177"/>
      <c r="J139" s="178">
        <f t="shared" si="5"/>
        <v>0</v>
      </c>
      <c r="K139" s="179"/>
      <c r="L139" s="30"/>
      <c r="M139" s="180" t="s">
        <v>1</v>
      </c>
      <c r="N139" s="131" t="s">
        <v>41</v>
      </c>
      <c r="P139" s="169">
        <f t="shared" si="6"/>
        <v>0</v>
      </c>
      <c r="Q139" s="169">
        <v>0</v>
      </c>
      <c r="R139" s="169">
        <f t="shared" si="7"/>
        <v>0</v>
      </c>
      <c r="S139" s="169">
        <v>0.40799999999999997</v>
      </c>
      <c r="T139" s="170">
        <f t="shared" si="8"/>
        <v>179.51999999999998</v>
      </c>
      <c r="AR139" s="171" t="s">
        <v>178</v>
      </c>
      <c r="AT139" s="171" t="s">
        <v>350</v>
      </c>
      <c r="AU139" s="171" t="s">
        <v>113</v>
      </c>
      <c r="AY139" s="13" t="s">
        <v>166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3" t="s">
        <v>113</v>
      </c>
      <c r="BK139" s="99">
        <f t="shared" si="14"/>
        <v>0</v>
      </c>
      <c r="BL139" s="13" t="s">
        <v>178</v>
      </c>
      <c r="BM139" s="171" t="s">
        <v>865</v>
      </c>
    </row>
    <row r="140" spans="2:65" s="1" customFormat="1" ht="24.2" customHeight="1">
      <c r="B140" s="30"/>
      <c r="C140" s="172" t="s">
        <v>165</v>
      </c>
      <c r="D140" s="172" t="s">
        <v>350</v>
      </c>
      <c r="E140" s="173" t="s">
        <v>866</v>
      </c>
      <c r="F140" s="174" t="s">
        <v>867</v>
      </c>
      <c r="G140" s="175" t="s">
        <v>629</v>
      </c>
      <c r="H140" s="176">
        <v>450</v>
      </c>
      <c r="I140" s="177"/>
      <c r="J140" s="178">
        <f t="shared" si="5"/>
        <v>0</v>
      </c>
      <c r="K140" s="179"/>
      <c r="L140" s="30"/>
      <c r="M140" s="180" t="s">
        <v>1</v>
      </c>
      <c r="N140" s="131" t="s">
        <v>41</v>
      </c>
      <c r="P140" s="169">
        <f t="shared" si="6"/>
        <v>0</v>
      </c>
      <c r="Q140" s="169">
        <v>0</v>
      </c>
      <c r="R140" s="169">
        <f t="shared" si="7"/>
        <v>0</v>
      </c>
      <c r="S140" s="169">
        <v>0.316</v>
      </c>
      <c r="T140" s="170">
        <f t="shared" si="8"/>
        <v>142.19999999999999</v>
      </c>
      <c r="AR140" s="171" t="s">
        <v>178</v>
      </c>
      <c r="AT140" s="171" t="s">
        <v>350</v>
      </c>
      <c r="AU140" s="171" t="s">
        <v>113</v>
      </c>
      <c r="AY140" s="13" t="s">
        <v>166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3" t="s">
        <v>113</v>
      </c>
      <c r="BK140" s="99">
        <f t="shared" si="14"/>
        <v>0</v>
      </c>
      <c r="BL140" s="13" t="s">
        <v>178</v>
      </c>
      <c r="BM140" s="171" t="s">
        <v>868</v>
      </c>
    </row>
    <row r="141" spans="2:65" s="1" customFormat="1" ht="24.2" customHeight="1">
      <c r="B141" s="30"/>
      <c r="C141" s="172" t="s">
        <v>178</v>
      </c>
      <c r="D141" s="172" t="s">
        <v>350</v>
      </c>
      <c r="E141" s="173" t="s">
        <v>869</v>
      </c>
      <c r="F141" s="174" t="s">
        <v>870</v>
      </c>
      <c r="G141" s="175" t="s">
        <v>659</v>
      </c>
      <c r="H141" s="176">
        <v>782.5</v>
      </c>
      <c r="I141" s="177"/>
      <c r="J141" s="178">
        <f t="shared" si="5"/>
        <v>0</v>
      </c>
      <c r="K141" s="179"/>
      <c r="L141" s="30"/>
      <c r="M141" s="180" t="s">
        <v>1</v>
      </c>
      <c r="N141" s="131" t="s">
        <v>41</v>
      </c>
      <c r="P141" s="169">
        <f t="shared" si="6"/>
        <v>0</v>
      </c>
      <c r="Q141" s="169">
        <v>0</v>
      </c>
      <c r="R141" s="169">
        <f t="shared" si="7"/>
        <v>0</v>
      </c>
      <c r="S141" s="169">
        <v>0</v>
      </c>
      <c r="T141" s="170">
        <f t="shared" si="8"/>
        <v>0</v>
      </c>
      <c r="AR141" s="171" t="s">
        <v>178</v>
      </c>
      <c r="AT141" s="171" t="s">
        <v>350</v>
      </c>
      <c r="AU141" s="171" t="s">
        <v>113</v>
      </c>
      <c r="AY141" s="13" t="s">
        <v>166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3" t="s">
        <v>113</v>
      </c>
      <c r="BK141" s="99">
        <f t="shared" si="14"/>
        <v>0</v>
      </c>
      <c r="BL141" s="13" t="s">
        <v>178</v>
      </c>
      <c r="BM141" s="171" t="s">
        <v>871</v>
      </c>
    </row>
    <row r="142" spans="2:65" s="1" customFormat="1" ht="37.9" customHeight="1">
      <c r="B142" s="30"/>
      <c r="C142" s="172" t="s">
        <v>182</v>
      </c>
      <c r="D142" s="172" t="s">
        <v>350</v>
      </c>
      <c r="E142" s="173" t="s">
        <v>872</v>
      </c>
      <c r="F142" s="174" t="s">
        <v>873</v>
      </c>
      <c r="G142" s="175" t="s">
        <v>659</v>
      </c>
      <c r="H142" s="176">
        <v>782.5</v>
      </c>
      <c r="I142" s="177"/>
      <c r="J142" s="178">
        <f t="shared" si="5"/>
        <v>0</v>
      </c>
      <c r="K142" s="179"/>
      <c r="L142" s="30"/>
      <c r="M142" s="180" t="s">
        <v>1</v>
      </c>
      <c r="N142" s="131" t="s">
        <v>41</v>
      </c>
      <c r="P142" s="169">
        <f t="shared" si="6"/>
        <v>0</v>
      </c>
      <c r="Q142" s="169">
        <v>0</v>
      </c>
      <c r="R142" s="169">
        <f t="shared" si="7"/>
        <v>0</v>
      </c>
      <c r="S142" s="169">
        <v>0</v>
      </c>
      <c r="T142" s="170">
        <f t="shared" si="8"/>
        <v>0</v>
      </c>
      <c r="AR142" s="171" t="s">
        <v>178</v>
      </c>
      <c r="AT142" s="171" t="s">
        <v>350</v>
      </c>
      <c r="AU142" s="171" t="s">
        <v>113</v>
      </c>
      <c r="AY142" s="13" t="s">
        <v>166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3" t="s">
        <v>113</v>
      </c>
      <c r="BK142" s="99">
        <f t="shared" si="14"/>
        <v>0</v>
      </c>
      <c r="BL142" s="13" t="s">
        <v>178</v>
      </c>
      <c r="BM142" s="171" t="s">
        <v>874</v>
      </c>
    </row>
    <row r="143" spans="2:65" s="1" customFormat="1" ht="24.2" customHeight="1">
      <c r="B143" s="30"/>
      <c r="C143" s="172" t="s">
        <v>186</v>
      </c>
      <c r="D143" s="172" t="s">
        <v>350</v>
      </c>
      <c r="E143" s="173" t="s">
        <v>875</v>
      </c>
      <c r="F143" s="174" t="s">
        <v>876</v>
      </c>
      <c r="G143" s="175" t="s">
        <v>659</v>
      </c>
      <c r="H143" s="176">
        <v>1015.68</v>
      </c>
      <c r="I143" s="177"/>
      <c r="J143" s="178">
        <f t="shared" si="5"/>
        <v>0</v>
      </c>
      <c r="K143" s="179"/>
      <c r="L143" s="30"/>
      <c r="M143" s="180" t="s">
        <v>1</v>
      </c>
      <c r="N143" s="131" t="s">
        <v>41</v>
      </c>
      <c r="P143" s="169">
        <f t="shared" si="6"/>
        <v>0</v>
      </c>
      <c r="Q143" s="169">
        <v>0</v>
      </c>
      <c r="R143" s="169">
        <f t="shared" si="7"/>
        <v>0</v>
      </c>
      <c r="S143" s="169">
        <v>0</v>
      </c>
      <c r="T143" s="170">
        <f t="shared" si="8"/>
        <v>0</v>
      </c>
      <c r="AR143" s="171" t="s">
        <v>178</v>
      </c>
      <c r="AT143" s="171" t="s">
        <v>350</v>
      </c>
      <c r="AU143" s="171" t="s">
        <v>113</v>
      </c>
      <c r="AY143" s="13" t="s">
        <v>166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3" t="s">
        <v>113</v>
      </c>
      <c r="BK143" s="99">
        <f t="shared" si="14"/>
        <v>0</v>
      </c>
      <c r="BL143" s="13" t="s">
        <v>178</v>
      </c>
      <c r="BM143" s="171" t="s">
        <v>877</v>
      </c>
    </row>
    <row r="144" spans="2:65" s="1" customFormat="1" ht="21.75" customHeight="1">
      <c r="B144" s="30"/>
      <c r="C144" s="172" t="s">
        <v>190</v>
      </c>
      <c r="D144" s="172" t="s">
        <v>350</v>
      </c>
      <c r="E144" s="173" t="s">
        <v>878</v>
      </c>
      <c r="F144" s="174" t="s">
        <v>879</v>
      </c>
      <c r="G144" s="175" t="s">
        <v>659</v>
      </c>
      <c r="H144" s="176">
        <v>119.23399999999999</v>
      </c>
      <c r="I144" s="177"/>
      <c r="J144" s="178">
        <f t="shared" si="5"/>
        <v>0</v>
      </c>
      <c r="K144" s="179"/>
      <c r="L144" s="30"/>
      <c r="M144" s="180" t="s">
        <v>1</v>
      </c>
      <c r="N144" s="131" t="s">
        <v>41</v>
      </c>
      <c r="P144" s="169">
        <f t="shared" si="6"/>
        <v>0</v>
      </c>
      <c r="Q144" s="169">
        <v>0</v>
      </c>
      <c r="R144" s="169">
        <f t="shared" si="7"/>
        <v>0</v>
      </c>
      <c r="S144" s="169">
        <v>0</v>
      </c>
      <c r="T144" s="170">
        <f t="shared" si="8"/>
        <v>0</v>
      </c>
      <c r="AR144" s="171" t="s">
        <v>178</v>
      </c>
      <c r="AT144" s="171" t="s">
        <v>350</v>
      </c>
      <c r="AU144" s="171" t="s">
        <v>113</v>
      </c>
      <c r="AY144" s="13" t="s">
        <v>166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3" t="s">
        <v>113</v>
      </c>
      <c r="BK144" s="99">
        <f t="shared" si="14"/>
        <v>0</v>
      </c>
      <c r="BL144" s="13" t="s">
        <v>178</v>
      </c>
      <c r="BM144" s="171" t="s">
        <v>880</v>
      </c>
    </row>
    <row r="145" spans="2:65" s="1" customFormat="1" ht="24.2" customHeight="1">
      <c r="B145" s="30"/>
      <c r="C145" s="172" t="s">
        <v>194</v>
      </c>
      <c r="D145" s="172" t="s">
        <v>350</v>
      </c>
      <c r="E145" s="173" t="s">
        <v>881</v>
      </c>
      <c r="F145" s="174" t="s">
        <v>882</v>
      </c>
      <c r="G145" s="175" t="s">
        <v>629</v>
      </c>
      <c r="H145" s="176">
        <v>531.6</v>
      </c>
      <c r="I145" s="177"/>
      <c r="J145" s="178">
        <f t="shared" si="5"/>
        <v>0</v>
      </c>
      <c r="K145" s="179"/>
      <c r="L145" s="30"/>
      <c r="M145" s="180" t="s">
        <v>1</v>
      </c>
      <c r="N145" s="131" t="s">
        <v>41</v>
      </c>
      <c r="P145" s="169">
        <f t="shared" si="6"/>
        <v>0</v>
      </c>
      <c r="Q145" s="169">
        <v>3.4410000000000003E-2</v>
      </c>
      <c r="R145" s="169">
        <f t="shared" si="7"/>
        <v>18.292356000000002</v>
      </c>
      <c r="S145" s="169">
        <v>0</v>
      </c>
      <c r="T145" s="170">
        <f t="shared" si="8"/>
        <v>0</v>
      </c>
      <c r="AR145" s="171" t="s">
        <v>178</v>
      </c>
      <c r="AT145" s="171" t="s">
        <v>350</v>
      </c>
      <c r="AU145" s="171" t="s">
        <v>113</v>
      </c>
      <c r="AY145" s="13" t="s">
        <v>166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3" t="s">
        <v>113</v>
      </c>
      <c r="BK145" s="99">
        <f t="shared" si="14"/>
        <v>0</v>
      </c>
      <c r="BL145" s="13" t="s">
        <v>178</v>
      </c>
      <c r="BM145" s="171" t="s">
        <v>883</v>
      </c>
    </row>
    <row r="146" spans="2:65" s="1" customFormat="1" ht="21.75" customHeight="1">
      <c r="B146" s="30"/>
      <c r="C146" s="172" t="s">
        <v>198</v>
      </c>
      <c r="D146" s="172" t="s">
        <v>350</v>
      </c>
      <c r="E146" s="173" t="s">
        <v>884</v>
      </c>
      <c r="F146" s="174" t="s">
        <v>885</v>
      </c>
      <c r="G146" s="175" t="s">
        <v>629</v>
      </c>
      <c r="H146" s="176">
        <v>531.6</v>
      </c>
      <c r="I146" s="177"/>
      <c r="J146" s="178">
        <f t="shared" si="5"/>
        <v>0</v>
      </c>
      <c r="K146" s="179"/>
      <c r="L146" s="30"/>
      <c r="M146" s="180" t="s">
        <v>1</v>
      </c>
      <c r="N146" s="131" t="s">
        <v>41</v>
      </c>
      <c r="P146" s="169">
        <f t="shared" si="6"/>
        <v>0</v>
      </c>
      <c r="Q146" s="169">
        <v>0</v>
      </c>
      <c r="R146" s="169">
        <f t="shared" si="7"/>
        <v>0</v>
      </c>
      <c r="S146" s="169">
        <v>0</v>
      </c>
      <c r="T146" s="170">
        <f t="shared" si="8"/>
        <v>0</v>
      </c>
      <c r="AR146" s="171" t="s">
        <v>178</v>
      </c>
      <c r="AT146" s="171" t="s">
        <v>350</v>
      </c>
      <c r="AU146" s="171" t="s">
        <v>113</v>
      </c>
      <c r="AY146" s="13" t="s">
        <v>166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3" t="s">
        <v>113</v>
      </c>
      <c r="BK146" s="99">
        <f t="shared" si="14"/>
        <v>0</v>
      </c>
      <c r="BL146" s="13" t="s">
        <v>178</v>
      </c>
      <c r="BM146" s="171" t="s">
        <v>886</v>
      </c>
    </row>
    <row r="147" spans="2:65" s="1" customFormat="1" ht="44.25" customHeight="1">
      <c r="B147" s="30"/>
      <c r="C147" s="172" t="s">
        <v>202</v>
      </c>
      <c r="D147" s="172" t="s">
        <v>350</v>
      </c>
      <c r="E147" s="173" t="s">
        <v>887</v>
      </c>
      <c r="F147" s="174" t="s">
        <v>888</v>
      </c>
      <c r="G147" s="175" t="s">
        <v>659</v>
      </c>
      <c r="H147" s="176">
        <v>1917.414</v>
      </c>
      <c r="I147" s="177"/>
      <c r="J147" s="178">
        <f t="shared" si="5"/>
        <v>0</v>
      </c>
      <c r="K147" s="179"/>
      <c r="L147" s="30"/>
      <c r="M147" s="180" t="s">
        <v>1</v>
      </c>
      <c r="N147" s="131" t="s">
        <v>41</v>
      </c>
      <c r="P147" s="169">
        <f t="shared" si="6"/>
        <v>0</v>
      </c>
      <c r="Q147" s="169">
        <v>0</v>
      </c>
      <c r="R147" s="169">
        <f t="shared" si="7"/>
        <v>0</v>
      </c>
      <c r="S147" s="169">
        <v>0</v>
      </c>
      <c r="T147" s="170">
        <f t="shared" si="8"/>
        <v>0</v>
      </c>
      <c r="AR147" s="171" t="s">
        <v>178</v>
      </c>
      <c r="AT147" s="171" t="s">
        <v>350</v>
      </c>
      <c r="AU147" s="171" t="s">
        <v>113</v>
      </c>
      <c r="AY147" s="13" t="s">
        <v>166</v>
      </c>
      <c r="BE147" s="99">
        <f t="shared" si="9"/>
        <v>0</v>
      </c>
      <c r="BF147" s="99">
        <f t="shared" si="10"/>
        <v>0</v>
      </c>
      <c r="BG147" s="99">
        <f t="shared" si="11"/>
        <v>0</v>
      </c>
      <c r="BH147" s="99">
        <f t="shared" si="12"/>
        <v>0</v>
      </c>
      <c r="BI147" s="99">
        <f t="shared" si="13"/>
        <v>0</v>
      </c>
      <c r="BJ147" s="13" t="s">
        <v>113</v>
      </c>
      <c r="BK147" s="99">
        <f t="shared" si="14"/>
        <v>0</v>
      </c>
      <c r="BL147" s="13" t="s">
        <v>178</v>
      </c>
      <c r="BM147" s="171" t="s">
        <v>889</v>
      </c>
    </row>
    <row r="148" spans="2:65" s="1" customFormat="1" ht="49.15" customHeight="1">
      <c r="B148" s="30"/>
      <c r="C148" s="172" t="s">
        <v>206</v>
      </c>
      <c r="D148" s="172" t="s">
        <v>350</v>
      </c>
      <c r="E148" s="173" t="s">
        <v>890</v>
      </c>
      <c r="F148" s="174" t="s">
        <v>891</v>
      </c>
      <c r="G148" s="175" t="s">
        <v>659</v>
      </c>
      <c r="H148" s="176">
        <v>31047.786</v>
      </c>
      <c r="I148" s="177"/>
      <c r="J148" s="178">
        <f t="shared" si="5"/>
        <v>0</v>
      </c>
      <c r="K148" s="179"/>
      <c r="L148" s="30"/>
      <c r="M148" s="180" t="s">
        <v>1</v>
      </c>
      <c r="N148" s="131" t="s">
        <v>41</v>
      </c>
      <c r="P148" s="169">
        <f t="shared" si="6"/>
        <v>0</v>
      </c>
      <c r="Q148" s="169">
        <v>0</v>
      </c>
      <c r="R148" s="169">
        <f t="shared" si="7"/>
        <v>0</v>
      </c>
      <c r="S148" s="169">
        <v>0</v>
      </c>
      <c r="T148" s="170">
        <f t="shared" si="8"/>
        <v>0</v>
      </c>
      <c r="AR148" s="171" t="s">
        <v>178</v>
      </c>
      <c r="AT148" s="171" t="s">
        <v>350</v>
      </c>
      <c r="AU148" s="171" t="s">
        <v>113</v>
      </c>
      <c r="AY148" s="13" t="s">
        <v>166</v>
      </c>
      <c r="BE148" s="99">
        <f t="shared" si="9"/>
        <v>0</v>
      </c>
      <c r="BF148" s="99">
        <f t="shared" si="10"/>
        <v>0</v>
      </c>
      <c r="BG148" s="99">
        <f t="shared" si="11"/>
        <v>0</v>
      </c>
      <c r="BH148" s="99">
        <f t="shared" si="12"/>
        <v>0</v>
      </c>
      <c r="BI148" s="99">
        <f t="shared" si="13"/>
        <v>0</v>
      </c>
      <c r="BJ148" s="13" t="s">
        <v>113</v>
      </c>
      <c r="BK148" s="99">
        <f t="shared" si="14"/>
        <v>0</v>
      </c>
      <c r="BL148" s="13" t="s">
        <v>178</v>
      </c>
      <c r="BM148" s="171" t="s">
        <v>892</v>
      </c>
    </row>
    <row r="149" spans="2:65" s="1" customFormat="1" ht="24.2" customHeight="1">
      <c r="B149" s="30"/>
      <c r="C149" s="172" t="s">
        <v>210</v>
      </c>
      <c r="D149" s="172" t="s">
        <v>350</v>
      </c>
      <c r="E149" s="173" t="s">
        <v>893</v>
      </c>
      <c r="F149" s="174" t="s">
        <v>894</v>
      </c>
      <c r="G149" s="175" t="s">
        <v>659</v>
      </c>
      <c r="H149" s="176">
        <v>1917.414</v>
      </c>
      <c r="I149" s="177"/>
      <c r="J149" s="178">
        <f t="shared" si="5"/>
        <v>0</v>
      </c>
      <c r="K149" s="179"/>
      <c r="L149" s="30"/>
      <c r="M149" s="180" t="s">
        <v>1</v>
      </c>
      <c r="N149" s="131" t="s">
        <v>41</v>
      </c>
      <c r="P149" s="169">
        <f t="shared" si="6"/>
        <v>0</v>
      </c>
      <c r="Q149" s="169">
        <v>0</v>
      </c>
      <c r="R149" s="169">
        <f t="shared" si="7"/>
        <v>0</v>
      </c>
      <c r="S149" s="169">
        <v>0</v>
      </c>
      <c r="T149" s="170">
        <f t="shared" si="8"/>
        <v>0</v>
      </c>
      <c r="AR149" s="171" t="s">
        <v>178</v>
      </c>
      <c r="AT149" s="171" t="s">
        <v>350</v>
      </c>
      <c r="AU149" s="171" t="s">
        <v>113</v>
      </c>
      <c r="AY149" s="13" t="s">
        <v>166</v>
      </c>
      <c r="BE149" s="99">
        <f t="shared" si="9"/>
        <v>0</v>
      </c>
      <c r="BF149" s="99">
        <f t="shared" si="10"/>
        <v>0</v>
      </c>
      <c r="BG149" s="99">
        <f t="shared" si="11"/>
        <v>0</v>
      </c>
      <c r="BH149" s="99">
        <f t="shared" si="12"/>
        <v>0</v>
      </c>
      <c r="BI149" s="99">
        <f t="shared" si="13"/>
        <v>0</v>
      </c>
      <c r="BJ149" s="13" t="s">
        <v>113</v>
      </c>
      <c r="BK149" s="99">
        <f t="shared" si="14"/>
        <v>0</v>
      </c>
      <c r="BL149" s="13" t="s">
        <v>178</v>
      </c>
      <c r="BM149" s="171" t="s">
        <v>895</v>
      </c>
    </row>
    <row r="150" spans="2:65" s="1" customFormat="1" ht="21.75" customHeight="1">
      <c r="B150" s="30"/>
      <c r="C150" s="172" t="s">
        <v>214</v>
      </c>
      <c r="D150" s="172" t="s">
        <v>350</v>
      </c>
      <c r="E150" s="173" t="s">
        <v>896</v>
      </c>
      <c r="F150" s="174" t="s">
        <v>897</v>
      </c>
      <c r="G150" s="175" t="s">
        <v>659</v>
      </c>
      <c r="H150" s="176">
        <v>1634.0940000000001</v>
      </c>
      <c r="I150" s="177"/>
      <c r="J150" s="178">
        <f t="shared" si="5"/>
        <v>0</v>
      </c>
      <c r="K150" s="179"/>
      <c r="L150" s="30"/>
      <c r="M150" s="180" t="s">
        <v>1</v>
      </c>
      <c r="N150" s="131" t="s">
        <v>41</v>
      </c>
      <c r="P150" s="169">
        <f t="shared" si="6"/>
        <v>0</v>
      </c>
      <c r="Q150" s="169">
        <v>0</v>
      </c>
      <c r="R150" s="169">
        <f t="shared" si="7"/>
        <v>0</v>
      </c>
      <c r="S150" s="169">
        <v>0</v>
      </c>
      <c r="T150" s="170">
        <f t="shared" si="8"/>
        <v>0</v>
      </c>
      <c r="AR150" s="171" t="s">
        <v>178</v>
      </c>
      <c r="AT150" s="171" t="s">
        <v>350</v>
      </c>
      <c r="AU150" s="171" t="s">
        <v>113</v>
      </c>
      <c r="AY150" s="13" t="s">
        <v>166</v>
      </c>
      <c r="BE150" s="99">
        <f t="shared" si="9"/>
        <v>0</v>
      </c>
      <c r="BF150" s="99">
        <f t="shared" si="10"/>
        <v>0</v>
      </c>
      <c r="BG150" s="99">
        <f t="shared" si="11"/>
        <v>0</v>
      </c>
      <c r="BH150" s="99">
        <f t="shared" si="12"/>
        <v>0</v>
      </c>
      <c r="BI150" s="99">
        <f t="shared" si="13"/>
        <v>0</v>
      </c>
      <c r="BJ150" s="13" t="s">
        <v>113</v>
      </c>
      <c r="BK150" s="99">
        <f t="shared" si="14"/>
        <v>0</v>
      </c>
      <c r="BL150" s="13" t="s">
        <v>178</v>
      </c>
      <c r="BM150" s="171" t="s">
        <v>898</v>
      </c>
    </row>
    <row r="151" spans="2:65" s="1" customFormat="1" ht="24.2" customHeight="1">
      <c r="B151" s="30"/>
      <c r="C151" s="172" t="s">
        <v>218</v>
      </c>
      <c r="D151" s="172" t="s">
        <v>350</v>
      </c>
      <c r="E151" s="173" t="s">
        <v>899</v>
      </c>
      <c r="F151" s="174" t="s">
        <v>900</v>
      </c>
      <c r="G151" s="175" t="s">
        <v>654</v>
      </c>
      <c r="H151" s="176">
        <v>3104.779</v>
      </c>
      <c r="I151" s="177"/>
      <c r="J151" s="178">
        <f t="shared" si="5"/>
        <v>0</v>
      </c>
      <c r="K151" s="179"/>
      <c r="L151" s="30"/>
      <c r="M151" s="180" t="s">
        <v>1</v>
      </c>
      <c r="N151" s="131" t="s">
        <v>41</v>
      </c>
      <c r="P151" s="169">
        <f t="shared" si="6"/>
        <v>0</v>
      </c>
      <c r="Q151" s="169">
        <v>0</v>
      </c>
      <c r="R151" s="169">
        <f t="shared" si="7"/>
        <v>0</v>
      </c>
      <c r="S151" s="169">
        <v>0</v>
      </c>
      <c r="T151" s="170">
        <f t="shared" si="8"/>
        <v>0</v>
      </c>
      <c r="AR151" s="171" t="s">
        <v>178</v>
      </c>
      <c r="AT151" s="171" t="s">
        <v>350</v>
      </c>
      <c r="AU151" s="171" t="s">
        <v>113</v>
      </c>
      <c r="AY151" s="13" t="s">
        <v>166</v>
      </c>
      <c r="BE151" s="99">
        <f t="shared" si="9"/>
        <v>0</v>
      </c>
      <c r="BF151" s="99">
        <f t="shared" si="10"/>
        <v>0</v>
      </c>
      <c r="BG151" s="99">
        <f t="shared" si="11"/>
        <v>0</v>
      </c>
      <c r="BH151" s="99">
        <f t="shared" si="12"/>
        <v>0</v>
      </c>
      <c r="BI151" s="99">
        <f t="shared" si="13"/>
        <v>0</v>
      </c>
      <c r="BJ151" s="13" t="s">
        <v>113</v>
      </c>
      <c r="BK151" s="99">
        <f t="shared" si="14"/>
        <v>0</v>
      </c>
      <c r="BL151" s="13" t="s">
        <v>178</v>
      </c>
      <c r="BM151" s="171" t="s">
        <v>901</v>
      </c>
    </row>
    <row r="152" spans="2:65" s="1" customFormat="1" ht="24.2" customHeight="1">
      <c r="B152" s="30"/>
      <c r="C152" s="172" t="s">
        <v>222</v>
      </c>
      <c r="D152" s="172" t="s">
        <v>350</v>
      </c>
      <c r="E152" s="173" t="s">
        <v>902</v>
      </c>
      <c r="F152" s="174" t="s">
        <v>903</v>
      </c>
      <c r="G152" s="175" t="s">
        <v>659</v>
      </c>
      <c r="H152" s="176">
        <v>283.32</v>
      </c>
      <c r="I152" s="177"/>
      <c r="J152" s="178">
        <f t="shared" si="5"/>
        <v>0</v>
      </c>
      <c r="K152" s="179"/>
      <c r="L152" s="30"/>
      <c r="M152" s="180" t="s">
        <v>1</v>
      </c>
      <c r="N152" s="131" t="s">
        <v>41</v>
      </c>
      <c r="P152" s="169">
        <f t="shared" si="6"/>
        <v>0</v>
      </c>
      <c r="Q152" s="169">
        <v>0</v>
      </c>
      <c r="R152" s="169">
        <f t="shared" si="7"/>
        <v>0</v>
      </c>
      <c r="S152" s="169">
        <v>0</v>
      </c>
      <c r="T152" s="170">
        <f t="shared" si="8"/>
        <v>0</v>
      </c>
      <c r="AR152" s="171" t="s">
        <v>178</v>
      </c>
      <c r="AT152" s="171" t="s">
        <v>350</v>
      </c>
      <c r="AU152" s="171" t="s">
        <v>113</v>
      </c>
      <c r="AY152" s="13" t="s">
        <v>166</v>
      </c>
      <c r="BE152" s="99">
        <f t="shared" si="9"/>
        <v>0</v>
      </c>
      <c r="BF152" s="99">
        <f t="shared" si="10"/>
        <v>0</v>
      </c>
      <c r="BG152" s="99">
        <f t="shared" si="11"/>
        <v>0</v>
      </c>
      <c r="BH152" s="99">
        <f t="shared" si="12"/>
        <v>0</v>
      </c>
      <c r="BI152" s="99">
        <f t="shared" si="13"/>
        <v>0</v>
      </c>
      <c r="BJ152" s="13" t="s">
        <v>113</v>
      </c>
      <c r="BK152" s="99">
        <f t="shared" si="14"/>
        <v>0</v>
      </c>
      <c r="BL152" s="13" t="s">
        <v>178</v>
      </c>
      <c r="BM152" s="171" t="s">
        <v>904</v>
      </c>
    </row>
    <row r="153" spans="2:65" s="1" customFormat="1" ht="33" customHeight="1">
      <c r="B153" s="30"/>
      <c r="C153" s="172" t="s">
        <v>226</v>
      </c>
      <c r="D153" s="172" t="s">
        <v>350</v>
      </c>
      <c r="E153" s="173" t="s">
        <v>905</v>
      </c>
      <c r="F153" s="174" t="s">
        <v>906</v>
      </c>
      <c r="G153" s="175" t="s">
        <v>659</v>
      </c>
      <c r="H153" s="176">
        <v>247.39599999999999</v>
      </c>
      <c r="I153" s="177"/>
      <c r="J153" s="178">
        <f t="shared" si="5"/>
        <v>0</v>
      </c>
      <c r="K153" s="179"/>
      <c r="L153" s="30"/>
      <c r="M153" s="180" t="s">
        <v>1</v>
      </c>
      <c r="N153" s="131" t="s">
        <v>41</v>
      </c>
      <c r="P153" s="169">
        <f t="shared" si="6"/>
        <v>0</v>
      </c>
      <c r="Q153" s="169">
        <v>0</v>
      </c>
      <c r="R153" s="169">
        <f t="shared" si="7"/>
        <v>0</v>
      </c>
      <c r="S153" s="169">
        <v>0</v>
      </c>
      <c r="T153" s="170">
        <f t="shared" si="8"/>
        <v>0</v>
      </c>
      <c r="AR153" s="171" t="s">
        <v>178</v>
      </c>
      <c r="AT153" s="171" t="s">
        <v>350</v>
      </c>
      <c r="AU153" s="171" t="s">
        <v>113</v>
      </c>
      <c r="AY153" s="13" t="s">
        <v>166</v>
      </c>
      <c r="BE153" s="99">
        <f t="shared" si="9"/>
        <v>0</v>
      </c>
      <c r="BF153" s="99">
        <f t="shared" si="10"/>
        <v>0</v>
      </c>
      <c r="BG153" s="99">
        <f t="shared" si="11"/>
        <v>0</v>
      </c>
      <c r="BH153" s="99">
        <f t="shared" si="12"/>
        <v>0</v>
      </c>
      <c r="BI153" s="99">
        <f t="shared" si="13"/>
        <v>0</v>
      </c>
      <c r="BJ153" s="13" t="s">
        <v>113</v>
      </c>
      <c r="BK153" s="99">
        <f t="shared" si="14"/>
        <v>0</v>
      </c>
      <c r="BL153" s="13" t="s">
        <v>178</v>
      </c>
      <c r="BM153" s="171" t="s">
        <v>907</v>
      </c>
    </row>
    <row r="154" spans="2:65" s="1" customFormat="1" ht="16.5" customHeight="1">
      <c r="B154" s="30"/>
      <c r="C154" s="158" t="s">
        <v>230</v>
      </c>
      <c r="D154" s="158" t="s">
        <v>164</v>
      </c>
      <c r="E154" s="159" t="s">
        <v>908</v>
      </c>
      <c r="F154" s="160" t="s">
        <v>909</v>
      </c>
      <c r="G154" s="161" t="s">
        <v>654</v>
      </c>
      <c r="H154" s="162">
        <v>128.09200000000001</v>
      </c>
      <c r="I154" s="163"/>
      <c r="J154" s="164">
        <f t="shared" si="5"/>
        <v>0</v>
      </c>
      <c r="K154" s="165"/>
      <c r="L154" s="166"/>
      <c r="M154" s="167" t="s">
        <v>1</v>
      </c>
      <c r="N154" s="168" t="s">
        <v>41</v>
      </c>
      <c r="P154" s="169">
        <f t="shared" si="6"/>
        <v>0</v>
      </c>
      <c r="Q154" s="169">
        <v>1</v>
      </c>
      <c r="R154" s="169">
        <f t="shared" si="7"/>
        <v>128.09200000000001</v>
      </c>
      <c r="S154" s="169">
        <v>0</v>
      </c>
      <c r="T154" s="170">
        <f t="shared" si="8"/>
        <v>0</v>
      </c>
      <c r="AR154" s="171" t="s">
        <v>194</v>
      </c>
      <c r="AT154" s="171" t="s">
        <v>164</v>
      </c>
      <c r="AU154" s="171" t="s">
        <v>113</v>
      </c>
      <c r="AY154" s="13" t="s">
        <v>166</v>
      </c>
      <c r="BE154" s="99">
        <f t="shared" si="9"/>
        <v>0</v>
      </c>
      <c r="BF154" s="99">
        <f t="shared" si="10"/>
        <v>0</v>
      </c>
      <c r="BG154" s="99">
        <f t="shared" si="11"/>
        <v>0</v>
      </c>
      <c r="BH154" s="99">
        <f t="shared" si="12"/>
        <v>0</v>
      </c>
      <c r="BI154" s="99">
        <f t="shared" si="13"/>
        <v>0</v>
      </c>
      <c r="BJ154" s="13" t="s">
        <v>113</v>
      </c>
      <c r="BK154" s="99">
        <f t="shared" si="14"/>
        <v>0</v>
      </c>
      <c r="BL154" s="13" t="s">
        <v>178</v>
      </c>
      <c r="BM154" s="171" t="s">
        <v>910</v>
      </c>
    </row>
    <row r="155" spans="2:65" s="1" customFormat="1" ht="24.2" customHeight="1">
      <c r="B155" s="30"/>
      <c r="C155" s="158" t="s">
        <v>234</v>
      </c>
      <c r="D155" s="158" t="s">
        <v>164</v>
      </c>
      <c r="E155" s="159" t="s">
        <v>911</v>
      </c>
      <c r="F155" s="160" t="s">
        <v>912</v>
      </c>
      <c r="G155" s="161" t="s">
        <v>654</v>
      </c>
      <c r="H155" s="162">
        <v>391.44</v>
      </c>
      <c r="I155" s="163"/>
      <c r="J155" s="164">
        <f t="shared" si="5"/>
        <v>0</v>
      </c>
      <c r="K155" s="165"/>
      <c r="L155" s="166"/>
      <c r="M155" s="167" t="s">
        <v>1</v>
      </c>
      <c r="N155" s="168" t="s">
        <v>41</v>
      </c>
      <c r="P155" s="169">
        <f t="shared" si="6"/>
        <v>0</v>
      </c>
      <c r="Q155" s="169">
        <v>1</v>
      </c>
      <c r="R155" s="169">
        <f t="shared" si="7"/>
        <v>391.44</v>
      </c>
      <c r="S155" s="169">
        <v>0</v>
      </c>
      <c r="T155" s="170">
        <f t="shared" si="8"/>
        <v>0</v>
      </c>
      <c r="AR155" s="171" t="s">
        <v>194</v>
      </c>
      <c r="AT155" s="171" t="s">
        <v>164</v>
      </c>
      <c r="AU155" s="171" t="s">
        <v>113</v>
      </c>
      <c r="AY155" s="13" t="s">
        <v>166</v>
      </c>
      <c r="BE155" s="99">
        <f t="shared" si="9"/>
        <v>0</v>
      </c>
      <c r="BF155" s="99">
        <f t="shared" si="10"/>
        <v>0</v>
      </c>
      <c r="BG155" s="99">
        <f t="shared" si="11"/>
        <v>0</v>
      </c>
      <c r="BH155" s="99">
        <f t="shared" si="12"/>
        <v>0</v>
      </c>
      <c r="BI155" s="99">
        <f t="shared" si="13"/>
        <v>0</v>
      </c>
      <c r="BJ155" s="13" t="s">
        <v>113</v>
      </c>
      <c r="BK155" s="99">
        <f t="shared" si="14"/>
        <v>0</v>
      </c>
      <c r="BL155" s="13" t="s">
        <v>178</v>
      </c>
      <c r="BM155" s="171" t="s">
        <v>913</v>
      </c>
    </row>
    <row r="156" spans="2:65" s="1" customFormat="1" ht="24.2" customHeight="1">
      <c r="B156" s="30"/>
      <c r="C156" s="172" t="s">
        <v>238</v>
      </c>
      <c r="D156" s="172" t="s">
        <v>350</v>
      </c>
      <c r="E156" s="173" t="s">
        <v>914</v>
      </c>
      <c r="F156" s="174" t="s">
        <v>915</v>
      </c>
      <c r="G156" s="175" t="s">
        <v>659</v>
      </c>
      <c r="H156" s="176">
        <v>34.744999999999997</v>
      </c>
      <c r="I156" s="177"/>
      <c r="J156" s="178">
        <f t="shared" si="5"/>
        <v>0</v>
      </c>
      <c r="K156" s="179"/>
      <c r="L156" s="30"/>
      <c r="M156" s="180" t="s">
        <v>1</v>
      </c>
      <c r="N156" s="131" t="s">
        <v>41</v>
      </c>
      <c r="P156" s="169">
        <f t="shared" si="6"/>
        <v>0</v>
      </c>
      <c r="Q156" s="169">
        <v>0</v>
      </c>
      <c r="R156" s="169">
        <f t="shared" si="7"/>
        <v>0</v>
      </c>
      <c r="S156" s="169">
        <v>0</v>
      </c>
      <c r="T156" s="170">
        <f t="shared" si="8"/>
        <v>0</v>
      </c>
      <c r="AR156" s="171" t="s">
        <v>178</v>
      </c>
      <c r="AT156" s="171" t="s">
        <v>350</v>
      </c>
      <c r="AU156" s="171" t="s">
        <v>113</v>
      </c>
      <c r="AY156" s="13" t="s">
        <v>166</v>
      </c>
      <c r="BE156" s="99">
        <f t="shared" si="9"/>
        <v>0</v>
      </c>
      <c r="BF156" s="99">
        <f t="shared" si="10"/>
        <v>0</v>
      </c>
      <c r="BG156" s="99">
        <f t="shared" si="11"/>
        <v>0</v>
      </c>
      <c r="BH156" s="99">
        <f t="shared" si="12"/>
        <v>0</v>
      </c>
      <c r="BI156" s="99">
        <f t="shared" si="13"/>
        <v>0</v>
      </c>
      <c r="BJ156" s="13" t="s">
        <v>113</v>
      </c>
      <c r="BK156" s="99">
        <f t="shared" si="14"/>
        <v>0</v>
      </c>
      <c r="BL156" s="13" t="s">
        <v>178</v>
      </c>
      <c r="BM156" s="171" t="s">
        <v>916</v>
      </c>
    </row>
    <row r="157" spans="2:65" s="1" customFormat="1" ht="24.2" customHeight="1">
      <c r="B157" s="30"/>
      <c r="C157" s="172" t="s">
        <v>242</v>
      </c>
      <c r="D157" s="172" t="s">
        <v>350</v>
      </c>
      <c r="E157" s="173" t="s">
        <v>917</v>
      </c>
      <c r="F157" s="174" t="s">
        <v>918</v>
      </c>
      <c r="G157" s="175" t="s">
        <v>629</v>
      </c>
      <c r="H157" s="176">
        <v>90</v>
      </c>
      <c r="I157" s="177"/>
      <c r="J157" s="178">
        <f t="shared" si="5"/>
        <v>0</v>
      </c>
      <c r="K157" s="179"/>
      <c r="L157" s="30"/>
      <c r="M157" s="180" t="s">
        <v>1</v>
      </c>
      <c r="N157" s="131" t="s">
        <v>41</v>
      </c>
      <c r="P157" s="169">
        <f t="shared" si="6"/>
        <v>0</v>
      </c>
      <c r="Q157" s="169">
        <v>0</v>
      </c>
      <c r="R157" s="169">
        <f t="shared" si="7"/>
        <v>0</v>
      </c>
      <c r="S157" s="169">
        <v>0</v>
      </c>
      <c r="T157" s="170">
        <f t="shared" si="8"/>
        <v>0</v>
      </c>
      <c r="AR157" s="171" t="s">
        <v>178</v>
      </c>
      <c r="AT157" s="171" t="s">
        <v>350</v>
      </c>
      <c r="AU157" s="171" t="s">
        <v>113</v>
      </c>
      <c r="AY157" s="13" t="s">
        <v>166</v>
      </c>
      <c r="BE157" s="99">
        <f t="shared" si="9"/>
        <v>0</v>
      </c>
      <c r="BF157" s="99">
        <f t="shared" si="10"/>
        <v>0</v>
      </c>
      <c r="BG157" s="99">
        <f t="shared" si="11"/>
        <v>0</v>
      </c>
      <c r="BH157" s="99">
        <f t="shared" si="12"/>
        <v>0</v>
      </c>
      <c r="BI157" s="99">
        <f t="shared" si="13"/>
        <v>0</v>
      </c>
      <c r="BJ157" s="13" t="s">
        <v>113</v>
      </c>
      <c r="BK157" s="99">
        <f t="shared" si="14"/>
        <v>0</v>
      </c>
      <c r="BL157" s="13" t="s">
        <v>178</v>
      </c>
      <c r="BM157" s="171" t="s">
        <v>919</v>
      </c>
    </row>
    <row r="158" spans="2:65" s="1" customFormat="1" ht="16.5" customHeight="1">
      <c r="B158" s="30"/>
      <c r="C158" s="158" t="s">
        <v>246</v>
      </c>
      <c r="D158" s="158" t="s">
        <v>164</v>
      </c>
      <c r="E158" s="159" t="s">
        <v>920</v>
      </c>
      <c r="F158" s="160" t="s">
        <v>921</v>
      </c>
      <c r="G158" s="161" t="s">
        <v>922</v>
      </c>
      <c r="H158" s="162">
        <v>2.7810000000000001</v>
      </c>
      <c r="I158" s="163"/>
      <c r="J158" s="164">
        <f t="shared" si="5"/>
        <v>0</v>
      </c>
      <c r="K158" s="165"/>
      <c r="L158" s="166"/>
      <c r="M158" s="167" t="s">
        <v>1</v>
      </c>
      <c r="N158" s="168" t="s">
        <v>41</v>
      </c>
      <c r="P158" s="169">
        <f t="shared" si="6"/>
        <v>0</v>
      </c>
      <c r="Q158" s="169">
        <v>1E-3</v>
      </c>
      <c r="R158" s="169">
        <f t="shared" si="7"/>
        <v>2.7810000000000001E-3</v>
      </c>
      <c r="S158" s="169">
        <v>0</v>
      </c>
      <c r="T158" s="170">
        <f t="shared" si="8"/>
        <v>0</v>
      </c>
      <c r="AR158" s="171" t="s">
        <v>194</v>
      </c>
      <c r="AT158" s="171" t="s">
        <v>164</v>
      </c>
      <c r="AU158" s="171" t="s">
        <v>113</v>
      </c>
      <c r="AY158" s="13" t="s">
        <v>166</v>
      </c>
      <c r="BE158" s="99">
        <f t="shared" si="9"/>
        <v>0</v>
      </c>
      <c r="BF158" s="99">
        <f t="shared" si="10"/>
        <v>0</v>
      </c>
      <c r="BG158" s="99">
        <f t="shared" si="11"/>
        <v>0</v>
      </c>
      <c r="BH158" s="99">
        <f t="shared" si="12"/>
        <v>0</v>
      </c>
      <c r="BI158" s="99">
        <f t="shared" si="13"/>
        <v>0</v>
      </c>
      <c r="BJ158" s="13" t="s">
        <v>113</v>
      </c>
      <c r="BK158" s="99">
        <f t="shared" si="14"/>
        <v>0</v>
      </c>
      <c r="BL158" s="13" t="s">
        <v>178</v>
      </c>
      <c r="BM158" s="171" t="s">
        <v>923</v>
      </c>
    </row>
    <row r="159" spans="2:65" s="1" customFormat="1" ht="33" customHeight="1">
      <c r="B159" s="30"/>
      <c r="C159" s="172" t="s">
        <v>250</v>
      </c>
      <c r="D159" s="172" t="s">
        <v>350</v>
      </c>
      <c r="E159" s="173" t="s">
        <v>924</v>
      </c>
      <c r="F159" s="174" t="s">
        <v>925</v>
      </c>
      <c r="G159" s="175" t="s">
        <v>629</v>
      </c>
      <c r="H159" s="176">
        <v>90</v>
      </c>
      <c r="I159" s="177"/>
      <c r="J159" s="178">
        <f t="shared" si="5"/>
        <v>0</v>
      </c>
      <c r="K159" s="179"/>
      <c r="L159" s="30"/>
      <c r="M159" s="180" t="s">
        <v>1</v>
      </c>
      <c r="N159" s="131" t="s">
        <v>41</v>
      </c>
      <c r="P159" s="169">
        <f t="shared" si="6"/>
        <v>0</v>
      </c>
      <c r="Q159" s="169">
        <v>0</v>
      </c>
      <c r="R159" s="169">
        <f t="shared" si="7"/>
        <v>0</v>
      </c>
      <c r="S159" s="169">
        <v>0</v>
      </c>
      <c r="T159" s="170">
        <f t="shared" si="8"/>
        <v>0</v>
      </c>
      <c r="AR159" s="171" t="s">
        <v>178</v>
      </c>
      <c r="AT159" s="171" t="s">
        <v>350</v>
      </c>
      <c r="AU159" s="171" t="s">
        <v>113</v>
      </c>
      <c r="AY159" s="13" t="s">
        <v>166</v>
      </c>
      <c r="BE159" s="99">
        <f t="shared" si="9"/>
        <v>0</v>
      </c>
      <c r="BF159" s="99">
        <f t="shared" si="10"/>
        <v>0</v>
      </c>
      <c r="BG159" s="99">
        <f t="shared" si="11"/>
        <v>0</v>
      </c>
      <c r="BH159" s="99">
        <f t="shared" si="12"/>
        <v>0</v>
      </c>
      <c r="BI159" s="99">
        <f t="shared" si="13"/>
        <v>0</v>
      </c>
      <c r="BJ159" s="13" t="s">
        <v>113</v>
      </c>
      <c r="BK159" s="99">
        <f t="shared" si="14"/>
        <v>0</v>
      </c>
      <c r="BL159" s="13" t="s">
        <v>178</v>
      </c>
      <c r="BM159" s="171" t="s">
        <v>926</v>
      </c>
    </row>
    <row r="160" spans="2:65" s="1" customFormat="1" ht="21.75" customHeight="1">
      <c r="B160" s="30"/>
      <c r="C160" s="172" t="s">
        <v>7</v>
      </c>
      <c r="D160" s="172" t="s">
        <v>350</v>
      </c>
      <c r="E160" s="173" t="s">
        <v>927</v>
      </c>
      <c r="F160" s="174" t="s">
        <v>928</v>
      </c>
      <c r="G160" s="175" t="s">
        <v>629</v>
      </c>
      <c r="H160" s="176">
        <v>3130</v>
      </c>
      <c r="I160" s="177"/>
      <c r="J160" s="178">
        <f t="shared" si="5"/>
        <v>0</v>
      </c>
      <c r="K160" s="179"/>
      <c r="L160" s="30"/>
      <c r="M160" s="180" t="s">
        <v>1</v>
      </c>
      <c r="N160" s="131" t="s">
        <v>41</v>
      </c>
      <c r="P160" s="169">
        <f t="shared" si="6"/>
        <v>0</v>
      </c>
      <c r="Q160" s="169">
        <v>0</v>
      </c>
      <c r="R160" s="169">
        <f t="shared" si="7"/>
        <v>0</v>
      </c>
      <c r="S160" s="169">
        <v>0</v>
      </c>
      <c r="T160" s="170">
        <f t="shared" si="8"/>
        <v>0</v>
      </c>
      <c r="AR160" s="171" t="s">
        <v>178</v>
      </c>
      <c r="AT160" s="171" t="s">
        <v>350</v>
      </c>
      <c r="AU160" s="171" t="s">
        <v>113</v>
      </c>
      <c r="AY160" s="13" t="s">
        <v>166</v>
      </c>
      <c r="BE160" s="99">
        <f t="shared" si="9"/>
        <v>0</v>
      </c>
      <c r="BF160" s="99">
        <f t="shared" si="10"/>
        <v>0</v>
      </c>
      <c r="BG160" s="99">
        <f t="shared" si="11"/>
        <v>0</v>
      </c>
      <c r="BH160" s="99">
        <f t="shared" si="12"/>
        <v>0</v>
      </c>
      <c r="BI160" s="99">
        <f t="shared" si="13"/>
        <v>0</v>
      </c>
      <c r="BJ160" s="13" t="s">
        <v>113</v>
      </c>
      <c r="BK160" s="99">
        <f t="shared" si="14"/>
        <v>0</v>
      </c>
      <c r="BL160" s="13" t="s">
        <v>178</v>
      </c>
      <c r="BM160" s="171" t="s">
        <v>929</v>
      </c>
    </row>
    <row r="161" spans="2:65" s="11" customFormat="1" ht="22.9" customHeight="1">
      <c r="B161" s="146"/>
      <c r="D161" s="147" t="s">
        <v>74</v>
      </c>
      <c r="E161" s="156" t="s">
        <v>113</v>
      </c>
      <c r="F161" s="156" t="s">
        <v>656</v>
      </c>
      <c r="I161" s="149"/>
      <c r="J161" s="157">
        <f>BK161</f>
        <v>0</v>
      </c>
      <c r="L161" s="146"/>
      <c r="M161" s="151"/>
      <c r="P161" s="152">
        <f>SUM(P162:P174)</f>
        <v>0</v>
      </c>
      <c r="R161" s="152">
        <f>SUM(R162:R174)</f>
        <v>139.70125329999999</v>
      </c>
      <c r="T161" s="153">
        <f>SUM(T162:T174)</f>
        <v>0</v>
      </c>
      <c r="AR161" s="147" t="s">
        <v>83</v>
      </c>
      <c r="AT161" s="154" t="s">
        <v>74</v>
      </c>
      <c r="AU161" s="154" t="s">
        <v>83</v>
      </c>
      <c r="AY161" s="147" t="s">
        <v>166</v>
      </c>
      <c r="BK161" s="155">
        <f>SUM(BK162:BK174)</f>
        <v>0</v>
      </c>
    </row>
    <row r="162" spans="2:65" s="1" customFormat="1" ht="33" customHeight="1">
      <c r="B162" s="30"/>
      <c r="C162" s="172" t="s">
        <v>257</v>
      </c>
      <c r="D162" s="172" t="s">
        <v>350</v>
      </c>
      <c r="E162" s="173" t="s">
        <v>930</v>
      </c>
      <c r="F162" s="174" t="s">
        <v>931</v>
      </c>
      <c r="G162" s="175" t="s">
        <v>659</v>
      </c>
      <c r="H162" s="176">
        <v>50.04</v>
      </c>
      <c r="I162" s="177"/>
      <c r="J162" s="178">
        <f t="shared" ref="J162:J174" si="15">ROUND(I162*H162,2)</f>
        <v>0</v>
      </c>
      <c r="K162" s="179"/>
      <c r="L162" s="30"/>
      <c r="M162" s="180" t="s">
        <v>1</v>
      </c>
      <c r="N162" s="131" t="s">
        <v>41</v>
      </c>
      <c r="P162" s="169">
        <f t="shared" ref="P162:P174" si="16">O162*H162</f>
        <v>0</v>
      </c>
      <c r="Q162" s="169">
        <v>1.9205000000000001</v>
      </c>
      <c r="R162" s="169">
        <f t="shared" ref="R162:R174" si="17">Q162*H162</f>
        <v>96.101820000000004</v>
      </c>
      <c r="S162" s="169">
        <v>0</v>
      </c>
      <c r="T162" s="170">
        <f t="shared" ref="T162:T174" si="18">S162*H162</f>
        <v>0</v>
      </c>
      <c r="AR162" s="171" t="s">
        <v>178</v>
      </c>
      <c r="AT162" s="171" t="s">
        <v>350</v>
      </c>
      <c r="AU162" s="171" t="s">
        <v>113</v>
      </c>
      <c r="AY162" s="13" t="s">
        <v>166</v>
      </c>
      <c r="BE162" s="99">
        <f t="shared" ref="BE162:BE174" si="19">IF(N162="základná",J162,0)</f>
        <v>0</v>
      </c>
      <c r="BF162" s="99">
        <f t="shared" ref="BF162:BF174" si="20">IF(N162="znížená",J162,0)</f>
        <v>0</v>
      </c>
      <c r="BG162" s="99">
        <f t="shared" ref="BG162:BG174" si="21">IF(N162="zákl. prenesená",J162,0)</f>
        <v>0</v>
      </c>
      <c r="BH162" s="99">
        <f t="shared" ref="BH162:BH174" si="22">IF(N162="zníž. prenesená",J162,0)</f>
        <v>0</v>
      </c>
      <c r="BI162" s="99">
        <f t="shared" ref="BI162:BI174" si="23">IF(N162="nulová",J162,0)</f>
        <v>0</v>
      </c>
      <c r="BJ162" s="13" t="s">
        <v>113</v>
      </c>
      <c r="BK162" s="99">
        <f t="shared" ref="BK162:BK174" si="24">ROUND(I162*H162,2)</f>
        <v>0</v>
      </c>
      <c r="BL162" s="13" t="s">
        <v>178</v>
      </c>
      <c r="BM162" s="171" t="s">
        <v>932</v>
      </c>
    </row>
    <row r="163" spans="2:65" s="1" customFormat="1" ht="33" customHeight="1">
      <c r="B163" s="30"/>
      <c r="C163" s="172" t="s">
        <v>261</v>
      </c>
      <c r="D163" s="172" t="s">
        <v>350</v>
      </c>
      <c r="E163" s="173" t="s">
        <v>933</v>
      </c>
      <c r="F163" s="174" t="s">
        <v>934</v>
      </c>
      <c r="G163" s="175" t="s">
        <v>629</v>
      </c>
      <c r="H163" s="176">
        <v>100.08</v>
      </c>
      <c r="I163" s="177"/>
      <c r="J163" s="178">
        <f t="shared" si="15"/>
        <v>0</v>
      </c>
      <c r="K163" s="179"/>
      <c r="L163" s="30"/>
      <c r="M163" s="180" t="s">
        <v>1</v>
      </c>
      <c r="N163" s="131" t="s">
        <v>41</v>
      </c>
      <c r="P163" s="169">
        <f t="shared" si="16"/>
        <v>0</v>
      </c>
      <c r="Q163" s="169">
        <v>3.5E-4</v>
      </c>
      <c r="R163" s="169">
        <f t="shared" si="17"/>
        <v>3.5027999999999997E-2</v>
      </c>
      <c r="S163" s="169">
        <v>0</v>
      </c>
      <c r="T163" s="170">
        <f t="shared" si="18"/>
        <v>0</v>
      </c>
      <c r="AR163" s="171" t="s">
        <v>178</v>
      </c>
      <c r="AT163" s="171" t="s">
        <v>350</v>
      </c>
      <c r="AU163" s="171" t="s">
        <v>113</v>
      </c>
      <c r="AY163" s="13" t="s">
        <v>166</v>
      </c>
      <c r="BE163" s="99">
        <f t="shared" si="19"/>
        <v>0</v>
      </c>
      <c r="BF163" s="99">
        <f t="shared" si="20"/>
        <v>0</v>
      </c>
      <c r="BG163" s="99">
        <f t="shared" si="21"/>
        <v>0</v>
      </c>
      <c r="BH163" s="99">
        <f t="shared" si="22"/>
        <v>0</v>
      </c>
      <c r="BI163" s="99">
        <f t="shared" si="23"/>
        <v>0</v>
      </c>
      <c r="BJ163" s="13" t="s">
        <v>113</v>
      </c>
      <c r="BK163" s="99">
        <f t="shared" si="24"/>
        <v>0</v>
      </c>
      <c r="BL163" s="13" t="s">
        <v>178</v>
      </c>
      <c r="BM163" s="171" t="s">
        <v>935</v>
      </c>
    </row>
    <row r="164" spans="2:65" s="1" customFormat="1" ht="16.5" customHeight="1">
      <c r="B164" s="30"/>
      <c r="C164" s="158" t="s">
        <v>266</v>
      </c>
      <c r="D164" s="158" t="s">
        <v>164</v>
      </c>
      <c r="E164" s="159" t="s">
        <v>936</v>
      </c>
      <c r="F164" s="160" t="s">
        <v>937</v>
      </c>
      <c r="G164" s="161" t="s">
        <v>629</v>
      </c>
      <c r="H164" s="162">
        <v>102.08199999999999</v>
      </c>
      <c r="I164" s="163"/>
      <c r="J164" s="164">
        <f t="shared" si="15"/>
        <v>0</v>
      </c>
      <c r="K164" s="165"/>
      <c r="L164" s="166"/>
      <c r="M164" s="167" t="s">
        <v>1</v>
      </c>
      <c r="N164" s="168" t="s">
        <v>41</v>
      </c>
      <c r="P164" s="169">
        <f t="shared" si="16"/>
        <v>0</v>
      </c>
      <c r="Q164" s="169">
        <v>2.5000000000000001E-4</v>
      </c>
      <c r="R164" s="169">
        <f t="shared" si="17"/>
        <v>2.5520499999999998E-2</v>
      </c>
      <c r="S164" s="169">
        <v>0</v>
      </c>
      <c r="T164" s="170">
        <f t="shared" si="18"/>
        <v>0</v>
      </c>
      <c r="AR164" s="171" t="s">
        <v>194</v>
      </c>
      <c r="AT164" s="171" t="s">
        <v>164</v>
      </c>
      <c r="AU164" s="171" t="s">
        <v>113</v>
      </c>
      <c r="AY164" s="13" t="s">
        <v>166</v>
      </c>
      <c r="BE164" s="99">
        <f t="shared" si="19"/>
        <v>0</v>
      </c>
      <c r="BF164" s="99">
        <f t="shared" si="20"/>
        <v>0</v>
      </c>
      <c r="BG164" s="99">
        <f t="shared" si="21"/>
        <v>0</v>
      </c>
      <c r="BH164" s="99">
        <f t="shared" si="22"/>
        <v>0</v>
      </c>
      <c r="BI164" s="99">
        <f t="shared" si="23"/>
        <v>0</v>
      </c>
      <c r="BJ164" s="13" t="s">
        <v>113</v>
      </c>
      <c r="BK164" s="99">
        <f t="shared" si="24"/>
        <v>0</v>
      </c>
      <c r="BL164" s="13" t="s">
        <v>178</v>
      </c>
      <c r="BM164" s="171" t="s">
        <v>938</v>
      </c>
    </row>
    <row r="165" spans="2:65" s="1" customFormat="1" ht="16.5" customHeight="1">
      <c r="B165" s="30"/>
      <c r="C165" s="172" t="s">
        <v>270</v>
      </c>
      <c r="D165" s="172" t="s">
        <v>350</v>
      </c>
      <c r="E165" s="173" t="s">
        <v>939</v>
      </c>
      <c r="F165" s="174" t="s">
        <v>940</v>
      </c>
      <c r="G165" s="175" t="s">
        <v>659</v>
      </c>
      <c r="H165" s="176">
        <v>4.92</v>
      </c>
      <c r="I165" s="177"/>
      <c r="J165" s="178">
        <f t="shared" si="15"/>
        <v>0</v>
      </c>
      <c r="K165" s="179"/>
      <c r="L165" s="30"/>
      <c r="M165" s="180" t="s">
        <v>1</v>
      </c>
      <c r="N165" s="131" t="s">
        <v>41</v>
      </c>
      <c r="P165" s="169">
        <f t="shared" si="16"/>
        <v>0</v>
      </c>
      <c r="Q165" s="169">
        <v>2.1050399999999998</v>
      </c>
      <c r="R165" s="169">
        <f t="shared" si="17"/>
        <v>10.3567968</v>
      </c>
      <c r="S165" s="169">
        <v>0</v>
      </c>
      <c r="T165" s="170">
        <f t="shared" si="18"/>
        <v>0</v>
      </c>
      <c r="AR165" s="171" t="s">
        <v>178</v>
      </c>
      <c r="AT165" s="171" t="s">
        <v>350</v>
      </c>
      <c r="AU165" s="171" t="s">
        <v>113</v>
      </c>
      <c r="AY165" s="13" t="s">
        <v>166</v>
      </c>
      <c r="BE165" s="99">
        <f t="shared" si="19"/>
        <v>0</v>
      </c>
      <c r="BF165" s="99">
        <f t="shared" si="20"/>
        <v>0</v>
      </c>
      <c r="BG165" s="99">
        <f t="shared" si="21"/>
        <v>0</v>
      </c>
      <c r="BH165" s="99">
        <f t="shared" si="22"/>
        <v>0</v>
      </c>
      <c r="BI165" s="99">
        <f t="shared" si="23"/>
        <v>0</v>
      </c>
      <c r="BJ165" s="13" t="s">
        <v>113</v>
      </c>
      <c r="BK165" s="99">
        <f t="shared" si="24"/>
        <v>0</v>
      </c>
      <c r="BL165" s="13" t="s">
        <v>178</v>
      </c>
      <c r="BM165" s="171" t="s">
        <v>941</v>
      </c>
    </row>
    <row r="166" spans="2:65" s="1" customFormat="1" ht="16.5" customHeight="1">
      <c r="B166" s="30"/>
      <c r="C166" s="172" t="s">
        <v>274</v>
      </c>
      <c r="D166" s="172" t="s">
        <v>350</v>
      </c>
      <c r="E166" s="173" t="s">
        <v>942</v>
      </c>
      <c r="F166" s="174" t="s">
        <v>943</v>
      </c>
      <c r="G166" s="175" t="s">
        <v>659</v>
      </c>
      <c r="H166" s="176">
        <v>11.76</v>
      </c>
      <c r="I166" s="177"/>
      <c r="J166" s="178">
        <f t="shared" si="15"/>
        <v>0</v>
      </c>
      <c r="K166" s="179"/>
      <c r="L166" s="30"/>
      <c r="M166" s="180" t="s">
        <v>1</v>
      </c>
      <c r="N166" s="131" t="s">
        <v>41</v>
      </c>
      <c r="P166" s="169">
        <f t="shared" si="16"/>
        <v>0</v>
      </c>
      <c r="Q166" s="169">
        <v>1.9205000000000001</v>
      </c>
      <c r="R166" s="169">
        <f t="shared" si="17"/>
        <v>22.585080000000001</v>
      </c>
      <c r="S166" s="169">
        <v>0</v>
      </c>
      <c r="T166" s="170">
        <f t="shared" si="18"/>
        <v>0</v>
      </c>
      <c r="AR166" s="171" t="s">
        <v>178</v>
      </c>
      <c r="AT166" s="171" t="s">
        <v>350</v>
      </c>
      <c r="AU166" s="171" t="s">
        <v>113</v>
      </c>
      <c r="AY166" s="13" t="s">
        <v>166</v>
      </c>
      <c r="BE166" s="99">
        <f t="shared" si="19"/>
        <v>0</v>
      </c>
      <c r="BF166" s="99">
        <f t="shared" si="20"/>
        <v>0</v>
      </c>
      <c r="BG166" s="99">
        <f t="shared" si="21"/>
        <v>0</v>
      </c>
      <c r="BH166" s="99">
        <f t="shared" si="22"/>
        <v>0</v>
      </c>
      <c r="BI166" s="99">
        <f t="shared" si="23"/>
        <v>0</v>
      </c>
      <c r="BJ166" s="13" t="s">
        <v>113</v>
      </c>
      <c r="BK166" s="99">
        <f t="shared" si="24"/>
        <v>0</v>
      </c>
      <c r="BL166" s="13" t="s">
        <v>178</v>
      </c>
      <c r="BM166" s="171" t="s">
        <v>944</v>
      </c>
    </row>
    <row r="167" spans="2:65" s="1" customFormat="1" ht="24.2" customHeight="1">
      <c r="B167" s="30"/>
      <c r="C167" s="172" t="s">
        <v>278</v>
      </c>
      <c r="D167" s="172" t="s">
        <v>350</v>
      </c>
      <c r="E167" s="173" t="s">
        <v>945</v>
      </c>
      <c r="F167" s="174" t="s">
        <v>946</v>
      </c>
      <c r="G167" s="175" t="s">
        <v>293</v>
      </c>
      <c r="H167" s="176">
        <v>228</v>
      </c>
      <c r="I167" s="177"/>
      <c r="J167" s="178">
        <f t="shared" si="15"/>
        <v>0</v>
      </c>
      <c r="K167" s="179"/>
      <c r="L167" s="30"/>
      <c r="M167" s="180" t="s">
        <v>1</v>
      </c>
      <c r="N167" s="131" t="s">
        <v>41</v>
      </c>
      <c r="P167" s="169">
        <f t="shared" si="16"/>
        <v>0</v>
      </c>
      <c r="Q167" s="169">
        <v>1.7979999999999999E-2</v>
      </c>
      <c r="R167" s="169">
        <f t="shared" si="17"/>
        <v>4.0994399999999995</v>
      </c>
      <c r="S167" s="169">
        <v>0</v>
      </c>
      <c r="T167" s="170">
        <f t="shared" si="18"/>
        <v>0</v>
      </c>
      <c r="AR167" s="171" t="s">
        <v>178</v>
      </c>
      <c r="AT167" s="171" t="s">
        <v>350</v>
      </c>
      <c r="AU167" s="171" t="s">
        <v>113</v>
      </c>
      <c r="AY167" s="13" t="s">
        <v>166</v>
      </c>
      <c r="BE167" s="99">
        <f t="shared" si="19"/>
        <v>0</v>
      </c>
      <c r="BF167" s="99">
        <f t="shared" si="20"/>
        <v>0</v>
      </c>
      <c r="BG167" s="99">
        <f t="shared" si="21"/>
        <v>0</v>
      </c>
      <c r="BH167" s="99">
        <f t="shared" si="22"/>
        <v>0</v>
      </c>
      <c r="BI167" s="99">
        <f t="shared" si="23"/>
        <v>0</v>
      </c>
      <c r="BJ167" s="13" t="s">
        <v>113</v>
      </c>
      <c r="BK167" s="99">
        <f t="shared" si="24"/>
        <v>0</v>
      </c>
      <c r="BL167" s="13" t="s">
        <v>178</v>
      </c>
      <c r="BM167" s="171" t="s">
        <v>947</v>
      </c>
    </row>
    <row r="168" spans="2:65" s="1" customFormat="1" ht="24.2" customHeight="1">
      <c r="B168" s="30"/>
      <c r="C168" s="158" t="s">
        <v>282</v>
      </c>
      <c r="D168" s="158" t="s">
        <v>164</v>
      </c>
      <c r="E168" s="159" t="s">
        <v>948</v>
      </c>
      <c r="F168" s="160" t="s">
        <v>949</v>
      </c>
      <c r="G168" s="161" t="s">
        <v>293</v>
      </c>
      <c r="H168" s="162">
        <v>228</v>
      </c>
      <c r="I168" s="163"/>
      <c r="J168" s="164">
        <f t="shared" si="15"/>
        <v>0</v>
      </c>
      <c r="K168" s="165"/>
      <c r="L168" s="166"/>
      <c r="M168" s="167" t="s">
        <v>1</v>
      </c>
      <c r="N168" s="168" t="s">
        <v>41</v>
      </c>
      <c r="P168" s="169">
        <f t="shared" si="16"/>
        <v>0</v>
      </c>
      <c r="Q168" s="169">
        <v>1E-3</v>
      </c>
      <c r="R168" s="169">
        <f t="shared" si="17"/>
        <v>0.22800000000000001</v>
      </c>
      <c r="S168" s="169">
        <v>0</v>
      </c>
      <c r="T168" s="170">
        <f t="shared" si="18"/>
        <v>0</v>
      </c>
      <c r="AR168" s="171" t="s">
        <v>194</v>
      </c>
      <c r="AT168" s="171" t="s">
        <v>164</v>
      </c>
      <c r="AU168" s="171" t="s">
        <v>113</v>
      </c>
      <c r="AY168" s="13" t="s">
        <v>166</v>
      </c>
      <c r="BE168" s="99">
        <f t="shared" si="19"/>
        <v>0</v>
      </c>
      <c r="BF168" s="99">
        <f t="shared" si="20"/>
        <v>0</v>
      </c>
      <c r="BG168" s="99">
        <f t="shared" si="21"/>
        <v>0</v>
      </c>
      <c r="BH168" s="99">
        <f t="shared" si="22"/>
        <v>0</v>
      </c>
      <c r="BI168" s="99">
        <f t="shared" si="23"/>
        <v>0</v>
      </c>
      <c r="BJ168" s="13" t="s">
        <v>113</v>
      </c>
      <c r="BK168" s="99">
        <f t="shared" si="24"/>
        <v>0</v>
      </c>
      <c r="BL168" s="13" t="s">
        <v>178</v>
      </c>
      <c r="BM168" s="171" t="s">
        <v>950</v>
      </c>
    </row>
    <row r="169" spans="2:65" s="1" customFormat="1" ht="24.2" customHeight="1">
      <c r="B169" s="30"/>
      <c r="C169" s="172" t="s">
        <v>286</v>
      </c>
      <c r="D169" s="172" t="s">
        <v>350</v>
      </c>
      <c r="E169" s="173" t="s">
        <v>951</v>
      </c>
      <c r="F169" s="174" t="s">
        <v>952</v>
      </c>
      <c r="G169" s="175" t="s">
        <v>293</v>
      </c>
      <c r="H169" s="176">
        <v>50</v>
      </c>
      <c r="I169" s="177"/>
      <c r="J169" s="178">
        <f t="shared" si="15"/>
        <v>0</v>
      </c>
      <c r="K169" s="179"/>
      <c r="L169" s="30"/>
      <c r="M169" s="180" t="s">
        <v>1</v>
      </c>
      <c r="N169" s="131" t="s">
        <v>41</v>
      </c>
      <c r="P169" s="169">
        <f t="shared" si="16"/>
        <v>0</v>
      </c>
      <c r="Q169" s="169">
        <v>3.1E-2</v>
      </c>
      <c r="R169" s="169">
        <f t="shared" si="17"/>
        <v>1.55</v>
      </c>
      <c r="S169" s="169">
        <v>0</v>
      </c>
      <c r="T169" s="170">
        <f t="shared" si="18"/>
        <v>0</v>
      </c>
      <c r="AR169" s="171" t="s">
        <v>178</v>
      </c>
      <c r="AT169" s="171" t="s">
        <v>350</v>
      </c>
      <c r="AU169" s="171" t="s">
        <v>113</v>
      </c>
      <c r="AY169" s="13" t="s">
        <v>166</v>
      </c>
      <c r="BE169" s="99">
        <f t="shared" si="19"/>
        <v>0</v>
      </c>
      <c r="BF169" s="99">
        <f t="shared" si="20"/>
        <v>0</v>
      </c>
      <c r="BG169" s="99">
        <f t="shared" si="21"/>
        <v>0</v>
      </c>
      <c r="BH169" s="99">
        <f t="shared" si="22"/>
        <v>0</v>
      </c>
      <c r="BI169" s="99">
        <f t="shared" si="23"/>
        <v>0</v>
      </c>
      <c r="BJ169" s="13" t="s">
        <v>113</v>
      </c>
      <c r="BK169" s="99">
        <f t="shared" si="24"/>
        <v>0</v>
      </c>
      <c r="BL169" s="13" t="s">
        <v>178</v>
      </c>
      <c r="BM169" s="171" t="s">
        <v>953</v>
      </c>
    </row>
    <row r="170" spans="2:65" s="1" customFormat="1" ht="24.2" customHeight="1">
      <c r="B170" s="30"/>
      <c r="C170" s="158" t="s">
        <v>290</v>
      </c>
      <c r="D170" s="158" t="s">
        <v>164</v>
      </c>
      <c r="E170" s="159" t="s">
        <v>954</v>
      </c>
      <c r="F170" s="160" t="s">
        <v>955</v>
      </c>
      <c r="G170" s="161" t="s">
        <v>293</v>
      </c>
      <c r="H170" s="162">
        <v>50</v>
      </c>
      <c r="I170" s="163"/>
      <c r="J170" s="164">
        <f t="shared" si="15"/>
        <v>0</v>
      </c>
      <c r="K170" s="165"/>
      <c r="L170" s="166"/>
      <c r="M170" s="167" t="s">
        <v>1</v>
      </c>
      <c r="N170" s="168" t="s">
        <v>41</v>
      </c>
      <c r="P170" s="169">
        <f t="shared" si="16"/>
        <v>0</v>
      </c>
      <c r="Q170" s="169">
        <v>2E-3</v>
      </c>
      <c r="R170" s="169">
        <f t="shared" si="17"/>
        <v>0.1</v>
      </c>
      <c r="S170" s="169">
        <v>0</v>
      </c>
      <c r="T170" s="170">
        <f t="shared" si="18"/>
        <v>0</v>
      </c>
      <c r="AR170" s="171" t="s">
        <v>194</v>
      </c>
      <c r="AT170" s="171" t="s">
        <v>164</v>
      </c>
      <c r="AU170" s="171" t="s">
        <v>113</v>
      </c>
      <c r="AY170" s="13" t="s">
        <v>166</v>
      </c>
      <c r="BE170" s="99">
        <f t="shared" si="19"/>
        <v>0</v>
      </c>
      <c r="BF170" s="99">
        <f t="shared" si="20"/>
        <v>0</v>
      </c>
      <c r="BG170" s="99">
        <f t="shared" si="21"/>
        <v>0</v>
      </c>
      <c r="BH170" s="99">
        <f t="shared" si="22"/>
        <v>0</v>
      </c>
      <c r="BI170" s="99">
        <f t="shared" si="23"/>
        <v>0</v>
      </c>
      <c r="BJ170" s="13" t="s">
        <v>113</v>
      </c>
      <c r="BK170" s="99">
        <f t="shared" si="24"/>
        <v>0</v>
      </c>
      <c r="BL170" s="13" t="s">
        <v>178</v>
      </c>
      <c r="BM170" s="171" t="s">
        <v>956</v>
      </c>
    </row>
    <row r="171" spans="2:65" s="1" customFormat="1" ht="24.2" customHeight="1">
      <c r="B171" s="30"/>
      <c r="C171" s="172" t="s">
        <v>295</v>
      </c>
      <c r="D171" s="172" t="s">
        <v>350</v>
      </c>
      <c r="E171" s="173" t="s">
        <v>957</v>
      </c>
      <c r="F171" s="174" t="s">
        <v>958</v>
      </c>
      <c r="G171" s="175" t="s">
        <v>629</v>
      </c>
      <c r="H171" s="176">
        <v>3130</v>
      </c>
      <c r="I171" s="177"/>
      <c r="J171" s="178">
        <f t="shared" si="15"/>
        <v>0</v>
      </c>
      <c r="K171" s="179"/>
      <c r="L171" s="30"/>
      <c r="M171" s="180" t="s">
        <v>1</v>
      </c>
      <c r="N171" s="131" t="s">
        <v>41</v>
      </c>
      <c r="P171" s="169">
        <f t="shared" si="16"/>
        <v>0</v>
      </c>
      <c r="Q171" s="169">
        <v>3.0000000000000001E-5</v>
      </c>
      <c r="R171" s="169">
        <f t="shared" si="17"/>
        <v>9.3899999999999997E-2</v>
      </c>
      <c r="S171" s="169">
        <v>0</v>
      </c>
      <c r="T171" s="170">
        <f t="shared" si="18"/>
        <v>0</v>
      </c>
      <c r="AR171" s="171" t="s">
        <v>178</v>
      </c>
      <c r="AT171" s="171" t="s">
        <v>350</v>
      </c>
      <c r="AU171" s="171" t="s">
        <v>113</v>
      </c>
      <c r="AY171" s="13" t="s">
        <v>166</v>
      </c>
      <c r="BE171" s="99">
        <f t="shared" si="19"/>
        <v>0</v>
      </c>
      <c r="BF171" s="99">
        <f t="shared" si="20"/>
        <v>0</v>
      </c>
      <c r="BG171" s="99">
        <f t="shared" si="21"/>
        <v>0</v>
      </c>
      <c r="BH171" s="99">
        <f t="shared" si="22"/>
        <v>0</v>
      </c>
      <c r="BI171" s="99">
        <f t="shared" si="23"/>
        <v>0</v>
      </c>
      <c r="BJ171" s="13" t="s">
        <v>113</v>
      </c>
      <c r="BK171" s="99">
        <f t="shared" si="24"/>
        <v>0</v>
      </c>
      <c r="BL171" s="13" t="s">
        <v>178</v>
      </c>
      <c r="BM171" s="171" t="s">
        <v>959</v>
      </c>
    </row>
    <row r="172" spans="2:65" s="1" customFormat="1" ht="16.5" customHeight="1">
      <c r="B172" s="30"/>
      <c r="C172" s="158" t="s">
        <v>299</v>
      </c>
      <c r="D172" s="158" t="s">
        <v>164</v>
      </c>
      <c r="E172" s="159" t="s">
        <v>960</v>
      </c>
      <c r="F172" s="160" t="s">
        <v>961</v>
      </c>
      <c r="G172" s="161" t="s">
        <v>629</v>
      </c>
      <c r="H172" s="162">
        <v>3192.6</v>
      </c>
      <c r="I172" s="163"/>
      <c r="J172" s="164">
        <f t="shared" si="15"/>
        <v>0</v>
      </c>
      <c r="K172" s="165"/>
      <c r="L172" s="166"/>
      <c r="M172" s="167" t="s">
        <v>1</v>
      </c>
      <c r="N172" s="168" t="s">
        <v>41</v>
      </c>
      <c r="P172" s="169">
        <f t="shared" si="16"/>
        <v>0</v>
      </c>
      <c r="Q172" s="169">
        <v>1.3999999999999999E-4</v>
      </c>
      <c r="R172" s="169">
        <f t="shared" si="17"/>
        <v>0.44696399999999997</v>
      </c>
      <c r="S172" s="169">
        <v>0</v>
      </c>
      <c r="T172" s="170">
        <f t="shared" si="18"/>
        <v>0</v>
      </c>
      <c r="AR172" s="171" t="s">
        <v>194</v>
      </c>
      <c r="AT172" s="171" t="s">
        <v>164</v>
      </c>
      <c r="AU172" s="171" t="s">
        <v>113</v>
      </c>
      <c r="AY172" s="13" t="s">
        <v>166</v>
      </c>
      <c r="BE172" s="99">
        <f t="shared" si="19"/>
        <v>0</v>
      </c>
      <c r="BF172" s="99">
        <f t="shared" si="20"/>
        <v>0</v>
      </c>
      <c r="BG172" s="99">
        <f t="shared" si="21"/>
        <v>0</v>
      </c>
      <c r="BH172" s="99">
        <f t="shared" si="22"/>
        <v>0</v>
      </c>
      <c r="BI172" s="99">
        <f t="shared" si="23"/>
        <v>0</v>
      </c>
      <c r="BJ172" s="13" t="s">
        <v>113</v>
      </c>
      <c r="BK172" s="99">
        <f t="shared" si="24"/>
        <v>0</v>
      </c>
      <c r="BL172" s="13" t="s">
        <v>178</v>
      </c>
      <c r="BM172" s="171" t="s">
        <v>962</v>
      </c>
    </row>
    <row r="173" spans="2:65" s="1" customFormat="1" ht="37.9" customHeight="1">
      <c r="B173" s="30"/>
      <c r="C173" s="172" t="s">
        <v>303</v>
      </c>
      <c r="D173" s="172" t="s">
        <v>350</v>
      </c>
      <c r="E173" s="173" t="s">
        <v>963</v>
      </c>
      <c r="F173" s="174" t="s">
        <v>964</v>
      </c>
      <c r="G173" s="175" t="s">
        <v>629</v>
      </c>
      <c r="H173" s="176">
        <v>1464</v>
      </c>
      <c r="I173" s="177"/>
      <c r="J173" s="178">
        <f t="shared" si="15"/>
        <v>0</v>
      </c>
      <c r="K173" s="179"/>
      <c r="L173" s="30"/>
      <c r="M173" s="180" t="s">
        <v>1</v>
      </c>
      <c r="N173" s="131" t="s">
        <v>41</v>
      </c>
      <c r="P173" s="169">
        <f t="shared" si="16"/>
        <v>0</v>
      </c>
      <c r="Q173" s="169">
        <v>2.5799999999999998E-3</v>
      </c>
      <c r="R173" s="169">
        <f t="shared" si="17"/>
        <v>3.7771199999999996</v>
      </c>
      <c r="S173" s="169">
        <v>0</v>
      </c>
      <c r="T173" s="170">
        <f t="shared" si="18"/>
        <v>0</v>
      </c>
      <c r="AR173" s="171" t="s">
        <v>178</v>
      </c>
      <c r="AT173" s="171" t="s">
        <v>350</v>
      </c>
      <c r="AU173" s="171" t="s">
        <v>113</v>
      </c>
      <c r="AY173" s="13" t="s">
        <v>166</v>
      </c>
      <c r="BE173" s="99">
        <f t="shared" si="19"/>
        <v>0</v>
      </c>
      <c r="BF173" s="99">
        <f t="shared" si="20"/>
        <v>0</v>
      </c>
      <c r="BG173" s="99">
        <f t="shared" si="21"/>
        <v>0</v>
      </c>
      <c r="BH173" s="99">
        <f t="shared" si="22"/>
        <v>0</v>
      </c>
      <c r="BI173" s="99">
        <f t="shared" si="23"/>
        <v>0</v>
      </c>
      <c r="BJ173" s="13" t="s">
        <v>113</v>
      </c>
      <c r="BK173" s="99">
        <f t="shared" si="24"/>
        <v>0</v>
      </c>
      <c r="BL173" s="13" t="s">
        <v>178</v>
      </c>
      <c r="BM173" s="171" t="s">
        <v>965</v>
      </c>
    </row>
    <row r="174" spans="2:65" s="1" customFormat="1" ht="24.2" customHeight="1">
      <c r="B174" s="30"/>
      <c r="C174" s="158" t="s">
        <v>307</v>
      </c>
      <c r="D174" s="158" t="s">
        <v>164</v>
      </c>
      <c r="E174" s="159" t="s">
        <v>966</v>
      </c>
      <c r="F174" s="160" t="s">
        <v>967</v>
      </c>
      <c r="G174" s="161" t="s">
        <v>629</v>
      </c>
      <c r="H174" s="162">
        <v>1507.92</v>
      </c>
      <c r="I174" s="163"/>
      <c r="J174" s="164">
        <f t="shared" si="15"/>
        <v>0</v>
      </c>
      <c r="K174" s="165"/>
      <c r="L174" s="166"/>
      <c r="M174" s="167" t="s">
        <v>1</v>
      </c>
      <c r="N174" s="168" t="s">
        <v>41</v>
      </c>
      <c r="P174" s="169">
        <f t="shared" si="16"/>
        <v>0</v>
      </c>
      <c r="Q174" s="169">
        <v>2.0000000000000001E-4</v>
      </c>
      <c r="R174" s="169">
        <f t="shared" si="17"/>
        <v>0.30158400000000002</v>
      </c>
      <c r="S174" s="169">
        <v>0</v>
      </c>
      <c r="T174" s="170">
        <f t="shared" si="18"/>
        <v>0</v>
      </c>
      <c r="AR174" s="171" t="s">
        <v>194</v>
      </c>
      <c r="AT174" s="171" t="s">
        <v>164</v>
      </c>
      <c r="AU174" s="171" t="s">
        <v>113</v>
      </c>
      <c r="AY174" s="13" t="s">
        <v>166</v>
      </c>
      <c r="BE174" s="99">
        <f t="shared" si="19"/>
        <v>0</v>
      </c>
      <c r="BF174" s="99">
        <f t="shared" si="20"/>
        <v>0</v>
      </c>
      <c r="BG174" s="99">
        <f t="shared" si="21"/>
        <v>0</v>
      </c>
      <c r="BH174" s="99">
        <f t="shared" si="22"/>
        <v>0</v>
      </c>
      <c r="BI174" s="99">
        <f t="shared" si="23"/>
        <v>0</v>
      </c>
      <c r="BJ174" s="13" t="s">
        <v>113</v>
      </c>
      <c r="BK174" s="99">
        <f t="shared" si="24"/>
        <v>0</v>
      </c>
      <c r="BL174" s="13" t="s">
        <v>178</v>
      </c>
      <c r="BM174" s="171" t="s">
        <v>968</v>
      </c>
    </row>
    <row r="175" spans="2:65" s="11" customFormat="1" ht="22.9" customHeight="1">
      <c r="B175" s="146"/>
      <c r="D175" s="147" t="s">
        <v>74</v>
      </c>
      <c r="E175" s="156" t="s">
        <v>165</v>
      </c>
      <c r="F175" s="156" t="s">
        <v>969</v>
      </c>
      <c r="I175" s="149"/>
      <c r="J175" s="157">
        <f>BK175</f>
        <v>0</v>
      </c>
      <c r="L175" s="146"/>
      <c r="M175" s="151"/>
      <c r="P175" s="152">
        <v>0</v>
      </c>
      <c r="R175" s="152">
        <v>0</v>
      </c>
      <c r="T175" s="153">
        <v>0</v>
      </c>
      <c r="AR175" s="147" t="s">
        <v>83</v>
      </c>
      <c r="AT175" s="154" t="s">
        <v>74</v>
      </c>
      <c r="AU175" s="154" t="s">
        <v>83</v>
      </c>
      <c r="AY175" s="147" t="s">
        <v>166</v>
      </c>
      <c r="BK175" s="155">
        <v>0</v>
      </c>
    </row>
    <row r="176" spans="2:65" s="11" customFormat="1" ht="22.9" customHeight="1">
      <c r="B176" s="146"/>
      <c r="D176" s="147" t="s">
        <v>74</v>
      </c>
      <c r="E176" s="156" t="s">
        <v>178</v>
      </c>
      <c r="F176" s="156" t="s">
        <v>970</v>
      </c>
      <c r="I176" s="149"/>
      <c r="J176" s="157">
        <f>BK176</f>
        <v>0</v>
      </c>
      <c r="L176" s="146"/>
      <c r="M176" s="151"/>
      <c r="P176" s="152">
        <f>P177</f>
        <v>0</v>
      </c>
      <c r="R176" s="152">
        <f>R177</f>
        <v>16.014737200000003</v>
      </c>
      <c r="T176" s="153">
        <f>T177</f>
        <v>0</v>
      </c>
      <c r="AR176" s="147" t="s">
        <v>83</v>
      </c>
      <c r="AT176" s="154" t="s">
        <v>74</v>
      </c>
      <c r="AU176" s="154" t="s">
        <v>83</v>
      </c>
      <c r="AY176" s="147" t="s">
        <v>166</v>
      </c>
      <c r="BK176" s="155">
        <f>BK177</f>
        <v>0</v>
      </c>
    </row>
    <row r="177" spans="2:65" s="1" customFormat="1" ht="33" customHeight="1">
      <c r="B177" s="30"/>
      <c r="C177" s="172" t="s">
        <v>311</v>
      </c>
      <c r="D177" s="172" t="s">
        <v>350</v>
      </c>
      <c r="E177" s="173" t="s">
        <v>971</v>
      </c>
      <c r="F177" s="174" t="s">
        <v>972</v>
      </c>
      <c r="G177" s="175" t="s">
        <v>659</v>
      </c>
      <c r="H177" s="176">
        <v>8.4700000000000006</v>
      </c>
      <c r="I177" s="177"/>
      <c r="J177" s="178">
        <f>ROUND(I177*H177,2)</f>
        <v>0</v>
      </c>
      <c r="K177" s="179"/>
      <c r="L177" s="30"/>
      <c r="M177" s="180" t="s">
        <v>1</v>
      </c>
      <c r="N177" s="131" t="s">
        <v>41</v>
      </c>
      <c r="P177" s="169">
        <f>O177*H177</f>
        <v>0</v>
      </c>
      <c r="Q177" s="169">
        <v>1.89076</v>
      </c>
      <c r="R177" s="169">
        <f>Q177*H177</f>
        <v>16.014737200000003</v>
      </c>
      <c r="S177" s="169">
        <v>0</v>
      </c>
      <c r="T177" s="170">
        <f>S177*H177</f>
        <v>0</v>
      </c>
      <c r="AR177" s="171" t="s">
        <v>178</v>
      </c>
      <c r="AT177" s="171" t="s">
        <v>350</v>
      </c>
      <c r="AU177" s="171" t="s">
        <v>113</v>
      </c>
      <c r="AY177" s="13" t="s">
        <v>166</v>
      </c>
      <c r="BE177" s="99">
        <f>IF(N177="základná",J177,0)</f>
        <v>0</v>
      </c>
      <c r="BF177" s="99">
        <f>IF(N177="znížená",J177,0)</f>
        <v>0</v>
      </c>
      <c r="BG177" s="99">
        <f>IF(N177="zákl. prenesená",J177,0)</f>
        <v>0</v>
      </c>
      <c r="BH177" s="99">
        <f>IF(N177="zníž. prenesená",J177,0)</f>
        <v>0</v>
      </c>
      <c r="BI177" s="99">
        <f>IF(N177="nulová",J177,0)</f>
        <v>0</v>
      </c>
      <c r="BJ177" s="13" t="s">
        <v>113</v>
      </c>
      <c r="BK177" s="99">
        <f>ROUND(I177*H177,2)</f>
        <v>0</v>
      </c>
      <c r="BL177" s="13" t="s">
        <v>178</v>
      </c>
      <c r="BM177" s="171" t="s">
        <v>973</v>
      </c>
    </row>
    <row r="178" spans="2:65" s="11" customFormat="1" ht="22.9" customHeight="1">
      <c r="B178" s="146"/>
      <c r="D178" s="147" t="s">
        <v>74</v>
      </c>
      <c r="E178" s="156" t="s">
        <v>182</v>
      </c>
      <c r="F178" s="156" t="s">
        <v>661</v>
      </c>
      <c r="I178" s="149"/>
      <c r="J178" s="157">
        <f>BK178</f>
        <v>0</v>
      </c>
      <c r="L178" s="146"/>
      <c r="M178" s="151"/>
      <c r="P178" s="152">
        <f>SUM(P179:P192)</f>
        <v>0</v>
      </c>
      <c r="R178" s="152">
        <f>SUM(R179:R192)</f>
        <v>2481.6349</v>
      </c>
      <c r="T178" s="153">
        <f>SUM(T179:T192)</f>
        <v>0</v>
      </c>
      <c r="AR178" s="147" t="s">
        <v>83</v>
      </c>
      <c r="AT178" s="154" t="s">
        <v>74</v>
      </c>
      <c r="AU178" s="154" t="s">
        <v>83</v>
      </c>
      <c r="AY178" s="147" t="s">
        <v>166</v>
      </c>
      <c r="BK178" s="155">
        <f>SUM(BK179:BK192)</f>
        <v>0</v>
      </c>
    </row>
    <row r="179" spans="2:65" s="1" customFormat="1" ht="33" customHeight="1">
      <c r="B179" s="30"/>
      <c r="C179" s="172" t="s">
        <v>315</v>
      </c>
      <c r="D179" s="172" t="s">
        <v>350</v>
      </c>
      <c r="E179" s="173" t="s">
        <v>974</v>
      </c>
      <c r="F179" s="174" t="s">
        <v>975</v>
      </c>
      <c r="G179" s="175" t="s">
        <v>629</v>
      </c>
      <c r="H179" s="176">
        <v>450</v>
      </c>
      <c r="I179" s="177"/>
      <c r="J179" s="178">
        <f t="shared" ref="J179:J192" si="25">ROUND(I179*H179,2)</f>
        <v>0</v>
      </c>
      <c r="K179" s="179"/>
      <c r="L179" s="30"/>
      <c r="M179" s="180" t="s">
        <v>1</v>
      </c>
      <c r="N179" s="131" t="s">
        <v>41</v>
      </c>
      <c r="P179" s="169">
        <f t="shared" ref="P179:P192" si="26">O179*H179</f>
        <v>0</v>
      </c>
      <c r="Q179" s="169">
        <v>0.40479999999999999</v>
      </c>
      <c r="R179" s="169">
        <f t="shared" ref="R179:R192" si="27">Q179*H179</f>
        <v>182.16</v>
      </c>
      <c r="S179" s="169">
        <v>0</v>
      </c>
      <c r="T179" s="170">
        <f t="shared" ref="T179:T192" si="28">S179*H179</f>
        <v>0</v>
      </c>
      <c r="AR179" s="171" t="s">
        <v>178</v>
      </c>
      <c r="AT179" s="171" t="s">
        <v>350</v>
      </c>
      <c r="AU179" s="171" t="s">
        <v>113</v>
      </c>
      <c r="AY179" s="13" t="s">
        <v>166</v>
      </c>
      <c r="BE179" s="99">
        <f t="shared" ref="BE179:BE192" si="29">IF(N179="základná",J179,0)</f>
        <v>0</v>
      </c>
      <c r="BF179" s="99">
        <f t="shared" ref="BF179:BF192" si="30">IF(N179="znížená",J179,0)</f>
        <v>0</v>
      </c>
      <c r="BG179" s="99">
        <f t="shared" ref="BG179:BG192" si="31">IF(N179="zákl. prenesená",J179,0)</f>
        <v>0</v>
      </c>
      <c r="BH179" s="99">
        <f t="shared" ref="BH179:BH192" si="32">IF(N179="zníž. prenesená",J179,0)</f>
        <v>0</v>
      </c>
      <c r="BI179" s="99">
        <f t="shared" ref="BI179:BI192" si="33">IF(N179="nulová",J179,0)</f>
        <v>0</v>
      </c>
      <c r="BJ179" s="13" t="s">
        <v>113</v>
      </c>
      <c r="BK179" s="99">
        <f t="shared" ref="BK179:BK192" si="34">ROUND(I179*H179,2)</f>
        <v>0</v>
      </c>
      <c r="BL179" s="13" t="s">
        <v>178</v>
      </c>
      <c r="BM179" s="171" t="s">
        <v>976</v>
      </c>
    </row>
    <row r="180" spans="2:65" s="1" customFormat="1" ht="24.2" customHeight="1">
      <c r="B180" s="30"/>
      <c r="C180" s="172" t="s">
        <v>319</v>
      </c>
      <c r="D180" s="172" t="s">
        <v>350</v>
      </c>
      <c r="E180" s="173" t="s">
        <v>789</v>
      </c>
      <c r="F180" s="174" t="s">
        <v>790</v>
      </c>
      <c r="G180" s="175" t="s">
        <v>659</v>
      </c>
      <c r="H180" s="176">
        <v>265</v>
      </c>
      <c r="I180" s="177"/>
      <c r="J180" s="178">
        <f t="shared" si="25"/>
        <v>0</v>
      </c>
      <c r="K180" s="179"/>
      <c r="L180" s="30"/>
      <c r="M180" s="180" t="s">
        <v>1</v>
      </c>
      <c r="N180" s="131" t="s">
        <v>41</v>
      </c>
      <c r="P180" s="169">
        <f t="shared" si="26"/>
        <v>0</v>
      </c>
      <c r="Q180" s="169">
        <v>1.93126</v>
      </c>
      <c r="R180" s="169">
        <f t="shared" si="27"/>
        <v>511.78390000000002</v>
      </c>
      <c r="S180" s="169">
        <v>0</v>
      </c>
      <c r="T180" s="170">
        <f t="shared" si="28"/>
        <v>0</v>
      </c>
      <c r="AR180" s="171" t="s">
        <v>178</v>
      </c>
      <c r="AT180" s="171" t="s">
        <v>350</v>
      </c>
      <c r="AU180" s="171" t="s">
        <v>113</v>
      </c>
      <c r="AY180" s="13" t="s">
        <v>166</v>
      </c>
      <c r="BE180" s="99">
        <f t="shared" si="29"/>
        <v>0</v>
      </c>
      <c r="BF180" s="99">
        <f t="shared" si="30"/>
        <v>0</v>
      </c>
      <c r="BG180" s="99">
        <f t="shared" si="31"/>
        <v>0</v>
      </c>
      <c r="BH180" s="99">
        <f t="shared" si="32"/>
        <v>0</v>
      </c>
      <c r="BI180" s="99">
        <f t="shared" si="33"/>
        <v>0</v>
      </c>
      <c r="BJ180" s="13" t="s">
        <v>113</v>
      </c>
      <c r="BK180" s="99">
        <f t="shared" si="34"/>
        <v>0</v>
      </c>
      <c r="BL180" s="13" t="s">
        <v>178</v>
      </c>
      <c r="BM180" s="171" t="s">
        <v>977</v>
      </c>
    </row>
    <row r="181" spans="2:65" s="1" customFormat="1" ht="24.2" customHeight="1">
      <c r="B181" s="30"/>
      <c r="C181" s="172" t="s">
        <v>323</v>
      </c>
      <c r="D181" s="172" t="s">
        <v>350</v>
      </c>
      <c r="E181" s="173" t="s">
        <v>978</v>
      </c>
      <c r="F181" s="174" t="s">
        <v>979</v>
      </c>
      <c r="G181" s="175" t="s">
        <v>659</v>
      </c>
      <c r="H181" s="176">
        <v>216</v>
      </c>
      <c r="I181" s="177"/>
      <c r="J181" s="178">
        <f t="shared" si="25"/>
        <v>0</v>
      </c>
      <c r="K181" s="179"/>
      <c r="L181" s="30"/>
      <c r="M181" s="180" t="s">
        <v>1</v>
      </c>
      <c r="N181" s="131" t="s">
        <v>41</v>
      </c>
      <c r="P181" s="169">
        <f t="shared" si="26"/>
        <v>0</v>
      </c>
      <c r="Q181" s="169">
        <v>1.8540000000000001</v>
      </c>
      <c r="R181" s="169">
        <f t="shared" si="27"/>
        <v>400.464</v>
      </c>
      <c r="S181" s="169">
        <v>0</v>
      </c>
      <c r="T181" s="170">
        <f t="shared" si="28"/>
        <v>0</v>
      </c>
      <c r="AR181" s="171" t="s">
        <v>178</v>
      </c>
      <c r="AT181" s="171" t="s">
        <v>350</v>
      </c>
      <c r="AU181" s="171" t="s">
        <v>113</v>
      </c>
      <c r="AY181" s="13" t="s">
        <v>166</v>
      </c>
      <c r="BE181" s="99">
        <f t="shared" si="29"/>
        <v>0</v>
      </c>
      <c r="BF181" s="99">
        <f t="shared" si="30"/>
        <v>0</v>
      </c>
      <c r="BG181" s="99">
        <f t="shared" si="31"/>
        <v>0</v>
      </c>
      <c r="BH181" s="99">
        <f t="shared" si="32"/>
        <v>0</v>
      </c>
      <c r="BI181" s="99">
        <f t="shared" si="33"/>
        <v>0</v>
      </c>
      <c r="BJ181" s="13" t="s">
        <v>113</v>
      </c>
      <c r="BK181" s="99">
        <f t="shared" si="34"/>
        <v>0</v>
      </c>
      <c r="BL181" s="13" t="s">
        <v>178</v>
      </c>
      <c r="BM181" s="171" t="s">
        <v>980</v>
      </c>
    </row>
    <row r="182" spans="2:65" s="1" customFormat="1" ht="33" customHeight="1">
      <c r="B182" s="30"/>
      <c r="C182" s="172" t="s">
        <v>327</v>
      </c>
      <c r="D182" s="172" t="s">
        <v>350</v>
      </c>
      <c r="E182" s="173" t="s">
        <v>795</v>
      </c>
      <c r="F182" s="174" t="s">
        <v>796</v>
      </c>
      <c r="G182" s="175" t="s">
        <v>659</v>
      </c>
      <c r="H182" s="176">
        <v>481</v>
      </c>
      <c r="I182" s="177"/>
      <c r="J182" s="178">
        <f t="shared" si="25"/>
        <v>0</v>
      </c>
      <c r="K182" s="179"/>
      <c r="L182" s="30"/>
      <c r="M182" s="180" t="s">
        <v>1</v>
      </c>
      <c r="N182" s="131" t="s">
        <v>41</v>
      </c>
      <c r="P182" s="169">
        <f t="shared" si="26"/>
        <v>0</v>
      </c>
      <c r="Q182" s="169">
        <v>0</v>
      </c>
      <c r="R182" s="169">
        <f t="shared" si="27"/>
        <v>0</v>
      </c>
      <c r="S182" s="169">
        <v>0</v>
      </c>
      <c r="T182" s="170">
        <f t="shared" si="28"/>
        <v>0</v>
      </c>
      <c r="AR182" s="171" t="s">
        <v>178</v>
      </c>
      <c r="AT182" s="171" t="s">
        <v>350</v>
      </c>
      <c r="AU182" s="171" t="s">
        <v>113</v>
      </c>
      <c r="AY182" s="13" t="s">
        <v>166</v>
      </c>
      <c r="BE182" s="99">
        <f t="shared" si="29"/>
        <v>0</v>
      </c>
      <c r="BF182" s="99">
        <f t="shared" si="30"/>
        <v>0</v>
      </c>
      <c r="BG182" s="99">
        <f t="shared" si="31"/>
        <v>0</v>
      </c>
      <c r="BH182" s="99">
        <f t="shared" si="32"/>
        <v>0</v>
      </c>
      <c r="BI182" s="99">
        <f t="shared" si="33"/>
        <v>0</v>
      </c>
      <c r="BJ182" s="13" t="s">
        <v>113</v>
      </c>
      <c r="BK182" s="99">
        <f t="shared" si="34"/>
        <v>0</v>
      </c>
      <c r="BL182" s="13" t="s">
        <v>178</v>
      </c>
      <c r="BM182" s="171" t="s">
        <v>981</v>
      </c>
    </row>
    <row r="183" spans="2:65" s="1" customFormat="1" ht="37.9" customHeight="1">
      <c r="B183" s="30"/>
      <c r="C183" s="172" t="s">
        <v>331</v>
      </c>
      <c r="D183" s="172" t="s">
        <v>350</v>
      </c>
      <c r="E183" s="173" t="s">
        <v>982</v>
      </c>
      <c r="F183" s="174" t="s">
        <v>983</v>
      </c>
      <c r="G183" s="175" t="s">
        <v>659</v>
      </c>
      <c r="H183" s="176">
        <v>626</v>
      </c>
      <c r="I183" s="177"/>
      <c r="J183" s="178">
        <f t="shared" si="25"/>
        <v>0</v>
      </c>
      <c r="K183" s="179"/>
      <c r="L183" s="30"/>
      <c r="M183" s="180" t="s">
        <v>1</v>
      </c>
      <c r="N183" s="131" t="s">
        <v>41</v>
      </c>
      <c r="P183" s="169">
        <f t="shared" si="26"/>
        <v>0</v>
      </c>
      <c r="Q183" s="169">
        <v>0</v>
      </c>
      <c r="R183" s="169">
        <f t="shared" si="27"/>
        <v>0</v>
      </c>
      <c r="S183" s="169">
        <v>0</v>
      </c>
      <c r="T183" s="170">
        <f t="shared" si="28"/>
        <v>0</v>
      </c>
      <c r="AR183" s="171" t="s">
        <v>178</v>
      </c>
      <c r="AT183" s="171" t="s">
        <v>350</v>
      </c>
      <c r="AU183" s="171" t="s">
        <v>113</v>
      </c>
      <c r="AY183" s="13" t="s">
        <v>166</v>
      </c>
      <c r="BE183" s="99">
        <f t="shared" si="29"/>
        <v>0</v>
      </c>
      <c r="BF183" s="99">
        <f t="shared" si="30"/>
        <v>0</v>
      </c>
      <c r="BG183" s="99">
        <f t="shared" si="31"/>
        <v>0</v>
      </c>
      <c r="BH183" s="99">
        <f t="shared" si="32"/>
        <v>0</v>
      </c>
      <c r="BI183" s="99">
        <f t="shared" si="33"/>
        <v>0</v>
      </c>
      <c r="BJ183" s="13" t="s">
        <v>113</v>
      </c>
      <c r="BK183" s="99">
        <f t="shared" si="34"/>
        <v>0</v>
      </c>
      <c r="BL183" s="13" t="s">
        <v>178</v>
      </c>
      <c r="BM183" s="171" t="s">
        <v>984</v>
      </c>
    </row>
    <row r="184" spans="2:65" s="1" customFormat="1" ht="33" customHeight="1">
      <c r="B184" s="30"/>
      <c r="C184" s="172" t="s">
        <v>335</v>
      </c>
      <c r="D184" s="172" t="s">
        <v>350</v>
      </c>
      <c r="E184" s="173" t="s">
        <v>985</v>
      </c>
      <c r="F184" s="174" t="s">
        <v>986</v>
      </c>
      <c r="G184" s="175" t="s">
        <v>629</v>
      </c>
      <c r="H184" s="176">
        <v>450</v>
      </c>
      <c r="I184" s="177"/>
      <c r="J184" s="178">
        <f t="shared" si="25"/>
        <v>0</v>
      </c>
      <c r="K184" s="179"/>
      <c r="L184" s="30"/>
      <c r="M184" s="180" t="s">
        <v>1</v>
      </c>
      <c r="N184" s="131" t="s">
        <v>41</v>
      </c>
      <c r="P184" s="169">
        <f t="shared" si="26"/>
        <v>0</v>
      </c>
      <c r="Q184" s="169">
        <v>0.21099999999999999</v>
      </c>
      <c r="R184" s="169">
        <f t="shared" si="27"/>
        <v>94.95</v>
      </c>
      <c r="S184" s="169">
        <v>0</v>
      </c>
      <c r="T184" s="170">
        <f t="shared" si="28"/>
        <v>0</v>
      </c>
      <c r="AR184" s="171" t="s">
        <v>178</v>
      </c>
      <c r="AT184" s="171" t="s">
        <v>350</v>
      </c>
      <c r="AU184" s="171" t="s">
        <v>113</v>
      </c>
      <c r="AY184" s="13" t="s">
        <v>166</v>
      </c>
      <c r="BE184" s="99">
        <f t="shared" si="29"/>
        <v>0</v>
      </c>
      <c r="BF184" s="99">
        <f t="shared" si="30"/>
        <v>0</v>
      </c>
      <c r="BG184" s="99">
        <f t="shared" si="31"/>
        <v>0</v>
      </c>
      <c r="BH184" s="99">
        <f t="shared" si="32"/>
        <v>0</v>
      </c>
      <c r="BI184" s="99">
        <f t="shared" si="33"/>
        <v>0</v>
      </c>
      <c r="BJ184" s="13" t="s">
        <v>113</v>
      </c>
      <c r="BK184" s="99">
        <f t="shared" si="34"/>
        <v>0</v>
      </c>
      <c r="BL184" s="13" t="s">
        <v>178</v>
      </c>
      <c r="BM184" s="171" t="s">
        <v>987</v>
      </c>
    </row>
    <row r="185" spans="2:65" s="1" customFormat="1" ht="33" customHeight="1">
      <c r="B185" s="30"/>
      <c r="C185" s="172" t="s">
        <v>339</v>
      </c>
      <c r="D185" s="172" t="s">
        <v>350</v>
      </c>
      <c r="E185" s="173" t="s">
        <v>988</v>
      </c>
      <c r="F185" s="174" t="s">
        <v>989</v>
      </c>
      <c r="G185" s="175" t="s">
        <v>629</v>
      </c>
      <c r="H185" s="176">
        <v>450</v>
      </c>
      <c r="I185" s="177"/>
      <c r="J185" s="178">
        <f t="shared" si="25"/>
        <v>0</v>
      </c>
      <c r="K185" s="179"/>
      <c r="L185" s="30"/>
      <c r="M185" s="180" t="s">
        <v>1</v>
      </c>
      <c r="N185" s="131" t="s">
        <v>41</v>
      </c>
      <c r="P185" s="169">
        <f t="shared" si="26"/>
        <v>0</v>
      </c>
      <c r="Q185" s="169">
        <v>0.37441000000000002</v>
      </c>
      <c r="R185" s="169">
        <f t="shared" si="27"/>
        <v>168.4845</v>
      </c>
      <c r="S185" s="169">
        <v>0</v>
      </c>
      <c r="T185" s="170">
        <f t="shared" si="28"/>
        <v>0</v>
      </c>
      <c r="AR185" s="171" t="s">
        <v>178</v>
      </c>
      <c r="AT185" s="171" t="s">
        <v>350</v>
      </c>
      <c r="AU185" s="171" t="s">
        <v>113</v>
      </c>
      <c r="AY185" s="13" t="s">
        <v>166</v>
      </c>
      <c r="BE185" s="99">
        <f t="shared" si="29"/>
        <v>0</v>
      </c>
      <c r="BF185" s="99">
        <f t="shared" si="30"/>
        <v>0</v>
      </c>
      <c r="BG185" s="99">
        <f t="shared" si="31"/>
        <v>0</v>
      </c>
      <c r="BH185" s="99">
        <f t="shared" si="32"/>
        <v>0</v>
      </c>
      <c r="BI185" s="99">
        <f t="shared" si="33"/>
        <v>0</v>
      </c>
      <c r="BJ185" s="13" t="s">
        <v>113</v>
      </c>
      <c r="BK185" s="99">
        <f t="shared" si="34"/>
        <v>0</v>
      </c>
      <c r="BL185" s="13" t="s">
        <v>178</v>
      </c>
      <c r="BM185" s="171" t="s">
        <v>990</v>
      </c>
    </row>
    <row r="186" spans="2:65" s="1" customFormat="1" ht="33" customHeight="1">
      <c r="B186" s="30"/>
      <c r="C186" s="172" t="s">
        <v>343</v>
      </c>
      <c r="D186" s="172" t="s">
        <v>350</v>
      </c>
      <c r="E186" s="173" t="s">
        <v>991</v>
      </c>
      <c r="F186" s="174" t="s">
        <v>992</v>
      </c>
      <c r="G186" s="175" t="s">
        <v>629</v>
      </c>
      <c r="H186" s="176">
        <v>450</v>
      </c>
      <c r="I186" s="177"/>
      <c r="J186" s="178">
        <f t="shared" si="25"/>
        <v>0</v>
      </c>
      <c r="K186" s="179"/>
      <c r="L186" s="30"/>
      <c r="M186" s="180" t="s">
        <v>1</v>
      </c>
      <c r="N186" s="131" t="s">
        <v>41</v>
      </c>
      <c r="P186" s="169">
        <f t="shared" si="26"/>
        <v>0</v>
      </c>
      <c r="Q186" s="169">
        <v>5.6100000000000004E-3</v>
      </c>
      <c r="R186" s="169">
        <f t="shared" si="27"/>
        <v>2.5245000000000002</v>
      </c>
      <c r="S186" s="169">
        <v>0</v>
      </c>
      <c r="T186" s="170">
        <f t="shared" si="28"/>
        <v>0</v>
      </c>
      <c r="AR186" s="171" t="s">
        <v>178</v>
      </c>
      <c r="AT186" s="171" t="s">
        <v>350</v>
      </c>
      <c r="AU186" s="171" t="s">
        <v>113</v>
      </c>
      <c r="AY186" s="13" t="s">
        <v>166</v>
      </c>
      <c r="BE186" s="99">
        <f t="shared" si="29"/>
        <v>0</v>
      </c>
      <c r="BF186" s="99">
        <f t="shared" si="30"/>
        <v>0</v>
      </c>
      <c r="BG186" s="99">
        <f t="shared" si="31"/>
        <v>0</v>
      </c>
      <c r="BH186" s="99">
        <f t="shared" si="32"/>
        <v>0</v>
      </c>
      <c r="BI186" s="99">
        <f t="shared" si="33"/>
        <v>0</v>
      </c>
      <c r="BJ186" s="13" t="s">
        <v>113</v>
      </c>
      <c r="BK186" s="99">
        <f t="shared" si="34"/>
        <v>0</v>
      </c>
      <c r="BL186" s="13" t="s">
        <v>178</v>
      </c>
      <c r="BM186" s="171" t="s">
        <v>993</v>
      </c>
    </row>
    <row r="187" spans="2:65" s="1" customFormat="1" ht="33" customHeight="1">
      <c r="B187" s="30"/>
      <c r="C187" s="172" t="s">
        <v>349</v>
      </c>
      <c r="D187" s="172" t="s">
        <v>350</v>
      </c>
      <c r="E187" s="173" t="s">
        <v>994</v>
      </c>
      <c r="F187" s="174" t="s">
        <v>995</v>
      </c>
      <c r="G187" s="175" t="s">
        <v>629</v>
      </c>
      <c r="H187" s="176">
        <v>900</v>
      </c>
      <c r="I187" s="177"/>
      <c r="J187" s="178">
        <f t="shared" si="25"/>
        <v>0</v>
      </c>
      <c r="K187" s="179"/>
      <c r="L187" s="30"/>
      <c r="M187" s="180" t="s">
        <v>1</v>
      </c>
      <c r="N187" s="131" t="s">
        <v>41</v>
      </c>
      <c r="P187" s="169">
        <f t="shared" si="26"/>
        <v>0</v>
      </c>
      <c r="Q187" s="169">
        <v>5.1000000000000004E-4</v>
      </c>
      <c r="R187" s="169">
        <f t="shared" si="27"/>
        <v>0.45900000000000002</v>
      </c>
      <c r="S187" s="169">
        <v>0</v>
      </c>
      <c r="T187" s="170">
        <f t="shared" si="28"/>
        <v>0</v>
      </c>
      <c r="AR187" s="171" t="s">
        <v>178</v>
      </c>
      <c r="AT187" s="171" t="s">
        <v>350</v>
      </c>
      <c r="AU187" s="171" t="s">
        <v>113</v>
      </c>
      <c r="AY187" s="13" t="s">
        <v>166</v>
      </c>
      <c r="BE187" s="99">
        <f t="shared" si="29"/>
        <v>0</v>
      </c>
      <c r="BF187" s="99">
        <f t="shared" si="30"/>
        <v>0</v>
      </c>
      <c r="BG187" s="99">
        <f t="shared" si="31"/>
        <v>0</v>
      </c>
      <c r="BH187" s="99">
        <f t="shared" si="32"/>
        <v>0</v>
      </c>
      <c r="BI187" s="99">
        <f t="shared" si="33"/>
        <v>0</v>
      </c>
      <c r="BJ187" s="13" t="s">
        <v>113</v>
      </c>
      <c r="BK187" s="99">
        <f t="shared" si="34"/>
        <v>0</v>
      </c>
      <c r="BL187" s="13" t="s">
        <v>178</v>
      </c>
      <c r="BM187" s="171" t="s">
        <v>996</v>
      </c>
    </row>
    <row r="188" spans="2:65" s="1" customFormat="1" ht="33" customHeight="1">
      <c r="B188" s="30"/>
      <c r="C188" s="172" t="s">
        <v>354</v>
      </c>
      <c r="D188" s="172" t="s">
        <v>350</v>
      </c>
      <c r="E188" s="173" t="s">
        <v>997</v>
      </c>
      <c r="F188" s="174" t="s">
        <v>998</v>
      </c>
      <c r="G188" s="175" t="s">
        <v>629</v>
      </c>
      <c r="H188" s="176">
        <v>450</v>
      </c>
      <c r="I188" s="177"/>
      <c r="J188" s="178">
        <f t="shared" si="25"/>
        <v>0</v>
      </c>
      <c r="K188" s="179"/>
      <c r="L188" s="30"/>
      <c r="M188" s="180" t="s">
        <v>1</v>
      </c>
      <c r="N188" s="131" t="s">
        <v>41</v>
      </c>
      <c r="P188" s="169">
        <f t="shared" si="26"/>
        <v>0</v>
      </c>
      <c r="Q188" s="169">
        <v>0.12966</v>
      </c>
      <c r="R188" s="169">
        <f t="shared" si="27"/>
        <v>58.347000000000001</v>
      </c>
      <c r="S188" s="169">
        <v>0</v>
      </c>
      <c r="T188" s="170">
        <f t="shared" si="28"/>
        <v>0</v>
      </c>
      <c r="AR188" s="171" t="s">
        <v>178</v>
      </c>
      <c r="AT188" s="171" t="s">
        <v>350</v>
      </c>
      <c r="AU188" s="171" t="s">
        <v>113</v>
      </c>
      <c r="AY188" s="13" t="s">
        <v>166</v>
      </c>
      <c r="BE188" s="99">
        <f t="shared" si="29"/>
        <v>0</v>
      </c>
      <c r="BF188" s="99">
        <f t="shared" si="30"/>
        <v>0</v>
      </c>
      <c r="BG188" s="99">
        <f t="shared" si="31"/>
        <v>0</v>
      </c>
      <c r="BH188" s="99">
        <f t="shared" si="32"/>
        <v>0</v>
      </c>
      <c r="BI188" s="99">
        <f t="shared" si="33"/>
        <v>0</v>
      </c>
      <c r="BJ188" s="13" t="s">
        <v>113</v>
      </c>
      <c r="BK188" s="99">
        <f t="shared" si="34"/>
        <v>0</v>
      </c>
      <c r="BL188" s="13" t="s">
        <v>178</v>
      </c>
      <c r="BM188" s="171" t="s">
        <v>999</v>
      </c>
    </row>
    <row r="189" spans="2:65" s="1" customFormat="1" ht="37.9" customHeight="1">
      <c r="B189" s="30"/>
      <c r="C189" s="172" t="s">
        <v>358</v>
      </c>
      <c r="D189" s="172" t="s">
        <v>350</v>
      </c>
      <c r="E189" s="173" t="s">
        <v>1000</v>
      </c>
      <c r="F189" s="174" t="s">
        <v>1001</v>
      </c>
      <c r="G189" s="175" t="s">
        <v>629</v>
      </c>
      <c r="H189" s="176">
        <v>450</v>
      </c>
      <c r="I189" s="177"/>
      <c r="J189" s="178">
        <f t="shared" si="25"/>
        <v>0</v>
      </c>
      <c r="K189" s="179"/>
      <c r="L189" s="30"/>
      <c r="M189" s="180" t="s">
        <v>1</v>
      </c>
      <c r="N189" s="131" t="s">
        <v>41</v>
      </c>
      <c r="P189" s="169">
        <f t="shared" si="26"/>
        <v>0</v>
      </c>
      <c r="Q189" s="169">
        <v>0.12966</v>
      </c>
      <c r="R189" s="169">
        <f t="shared" si="27"/>
        <v>58.347000000000001</v>
      </c>
      <c r="S189" s="169">
        <v>0</v>
      </c>
      <c r="T189" s="170">
        <f t="shared" si="28"/>
        <v>0</v>
      </c>
      <c r="AR189" s="171" t="s">
        <v>178</v>
      </c>
      <c r="AT189" s="171" t="s">
        <v>350</v>
      </c>
      <c r="AU189" s="171" t="s">
        <v>113</v>
      </c>
      <c r="AY189" s="13" t="s">
        <v>166</v>
      </c>
      <c r="BE189" s="99">
        <f t="shared" si="29"/>
        <v>0</v>
      </c>
      <c r="BF189" s="99">
        <f t="shared" si="30"/>
        <v>0</v>
      </c>
      <c r="BG189" s="99">
        <f t="shared" si="31"/>
        <v>0</v>
      </c>
      <c r="BH189" s="99">
        <f t="shared" si="32"/>
        <v>0</v>
      </c>
      <c r="BI189" s="99">
        <f t="shared" si="33"/>
        <v>0</v>
      </c>
      <c r="BJ189" s="13" t="s">
        <v>113</v>
      </c>
      <c r="BK189" s="99">
        <f t="shared" si="34"/>
        <v>0</v>
      </c>
      <c r="BL189" s="13" t="s">
        <v>178</v>
      </c>
      <c r="BM189" s="171" t="s">
        <v>1002</v>
      </c>
    </row>
    <row r="190" spans="2:65" s="1" customFormat="1" ht="33" customHeight="1">
      <c r="B190" s="30"/>
      <c r="C190" s="172" t="s">
        <v>362</v>
      </c>
      <c r="D190" s="172" t="s">
        <v>350</v>
      </c>
      <c r="E190" s="173" t="s">
        <v>1003</v>
      </c>
      <c r="F190" s="174" t="s">
        <v>1004</v>
      </c>
      <c r="G190" s="175" t="s">
        <v>629</v>
      </c>
      <c r="H190" s="176">
        <v>2190</v>
      </c>
      <c r="I190" s="177"/>
      <c r="J190" s="178">
        <f t="shared" si="25"/>
        <v>0</v>
      </c>
      <c r="K190" s="179"/>
      <c r="L190" s="30"/>
      <c r="M190" s="180" t="s">
        <v>1</v>
      </c>
      <c r="N190" s="131" t="s">
        <v>41</v>
      </c>
      <c r="P190" s="169">
        <f t="shared" si="26"/>
        <v>0</v>
      </c>
      <c r="Q190" s="169">
        <v>8.3500000000000005E-2</v>
      </c>
      <c r="R190" s="169">
        <f t="shared" si="27"/>
        <v>182.86500000000001</v>
      </c>
      <c r="S190" s="169">
        <v>0</v>
      </c>
      <c r="T190" s="170">
        <f t="shared" si="28"/>
        <v>0</v>
      </c>
      <c r="AR190" s="171" t="s">
        <v>178</v>
      </c>
      <c r="AT190" s="171" t="s">
        <v>350</v>
      </c>
      <c r="AU190" s="171" t="s">
        <v>113</v>
      </c>
      <c r="AY190" s="13" t="s">
        <v>166</v>
      </c>
      <c r="BE190" s="99">
        <f t="shared" si="29"/>
        <v>0</v>
      </c>
      <c r="BF190" s="99">
        <f t="shared" si="30"/>
        <v>0</v>
      </c>
      <c r="BG190" s="99">
        <f t="shared" si="31"/>
        <v>0</v>
      </c>
      <c r="BH190" s="99">
        <f t="shared" si="32"/>
        <v>0</v>
      </c>
      <c r="BI190" s="99">
        <f t="shared" si="33"/>
        <v>0</v>
      </c>
      <c r="BJ190" s="13" t="s">
        <v>113</v>
      </c>
      <c r="BK190" s="99">
        <f t="shared" si="34"/>
        <v>0</v>
      </c>
      <c r="BL190" s="13" t="s">
        <v>178</v>
      </c>
      <c r="BM190" s="171" t="s">
        <v>1005</v>
      </c>
    </row>
    <row r="191" spans="2:65" s="1" customFormat="1" ht="24.2" customHeight="1">
      <c r="B191" s="30"/>
      <c r="C191" s="158" t="s">
        <v>366</v>
      </c>
      <c r="D191" s="158" t="s">
        <v>164</v>
      </c>
      <c r="E191" s="159" t="s">
        <v>1006</v>
      </c>
      <c r="F191" s="160" t="s">
        <v>1007</v>
      </c>
      <c r="G191" s="161" t="s">
        <v>170</v>
      </c>
      <c r="H191" s="162">
        <v>355</v>
      </c>
      <c r="I191" s="163"/>
      <c r="J191" s="164">
        <f t="shared" si="25"/>
        <v>0</v>
      </c>
      <c r="K191" s="165"/>
      <c r="L191" s="166"/>
      <c r="M191" s="167" t="s">
        <v>1</v>
      </c>
      <c r="N191" s="168" t="s">
        <v>41</v>
      </c>
      <c r="P191" s="169">
        <f t="shared" si="26"/>
        <v>0</v>
      </c>
      <c r="Q191" s="169">
        <v>2.25</v>
      </c>
      <c r="R191" s="169">
        <f t="shared" si="27"/>
        <v>798.75</v>
      </c>
      <c r="S191" s="169">
        <v>0</v>
      </c>
      <c r="T191" s="170">
        <f t="shared" si="28"/>
        <v>0</v>
      </c>
      <c r="AR191" s="171" t="s">
        <v>194</v>
      </c>
      <c r="AT191" s="171" t="s">
        <v>164</v>
      </c>
      <c r="AU191" s="171" t="s">
        <v>113</v>
      </c>
      <c r="AY191" s="13" t="s">
        <v>166</v>
      </c>
      <c r="BE191" s="99">
        <f t="shared" si="29"/>
        <v>0</v>
      </c>
      <c r="BF191" s="99">
        <f t="shared" si="30"/>
        <v>0</v>
      </c>
      <c r="BG191" s="99">
        <f t="shared" si="31"/>
        <v>0</v>
      </c>
      <c r="BH191" s="99">
        <f t="shared" si="32"/>
        <v>0</v>
      </c>
      <c r="BI191" s="99">
        <f t="shared" si="33"/>
        <v>0</v>
      </c>
      <c r="BJ191" s="13" t="s">
        <v>113</v>
      </c>
      <c r="BK191" s="99">
        <f t="shared" si="34"/>
        <v>0</v>
      </c>
      <c r="BL191" s="13" t="s">
        <v>178</v>
      </c>
      <c r="BM191" s="171" t="s">
        <v>1008</v>
      </c>
    </row>
    <row r="192" spans="2:65" s="1" customFormat="1" ht="24.2" customHeight="1">
      <c r="B192" s="30"/>
      <c r="C192" s="158" t="s">
        <v>370</v>
      </c>
      <c r="D192" s="158" t="s">
        <v>164</v>
      </c>
      <c r="E192" s="159" t="s">
        <v>1009</v>
      </c>
      <c r="F192" s="160" t="s">
        <v>1010</v>
      </c>
      <c r="G192" s="161" t="s">
        <v>170</v>
      </c>
      <c r="H192" s="162">
        <v>20</v>
      </c>
      <c r="I192" s="163"/>
      <c r="J192" s="164">
        <f t="shared" si="25"/>
        <v>0</v>
      </c>
      <c r="K192" s="165"/>
      <c r="L192" s="166"/>
      <c r="M192" s="167" t="s">
        <v>1</v>
      </c>
      <c r="N192" s="168" t="s">
        <v>41</v>
      </c>
      <c r="P192" s="169">
        <f t="shared" si="26"/>
        <v>0</v>
      </c>
      <c r="Q192" s="169">
        <v>1.125</v>
      </c>
      <c r="R192" s="169">
        <f t="shared" si="27"/>
        <v>22.5</v>
      </c>
      <c r="S192" s="169">
        <v>0</v>
      </c>
      <c r="T192" s="170">
        <f t="shared" si="28"/>
        <v>0</v>
      </c>
      <c r="AR192" s="171" t="s">
        <v>194</v>
      </c>
      <c r="AT192" s="171" t="s">
        <v>164</v>
      </c>
      <c r="AU192" s="171" t="s">
        <v>113</v>
      </c>
      <c r="AY192" s="13" t="s">
        <v>166</v>
      </c>
      <c r="BE192" s="99">
        <f t="shared" si="29"/>
        <v>0</v>
      </c>
      <c r="BF192" s="99">
        <f t="shared" si="30"/>
        <v>0</v>
      </c>
      <c r="BG192" s="99">
        <f t="shared" si="31"/>
        <v>0</v>
      </c>
      <c r="BH192" s="99">
        <f t="shared" si="32"/>
        <v>0</v>
      </c>
      <c r="BI192" s="99">
        <f t="shared" si="33"/>
        <v>0</v>
      </c>
      <c r="BJ192" s="13" t="s">
        <v>113</v>
      </c>
      <c r="BK192" s="99">
        <f t="shared" si="34"/>
        <v>0</v>
      </c>
      <c r="BL192" s="13" t="s">
        <v>178</v>
      </c>
      <c r="BM192" s="171" t="s">
        <v>1011</v>
      </c>
    </row>
    <row r="193" spans="2:65" s="11" customFormat="1" ht="22.9" customHeight="1">
      <c r="B193" s="146"/>
      <c r="D193" s="147" t="s">
        <v>74</v>
      </c>
      <c r="E193" s="156" t="s">
        <v>194</v>
      </c>
      <c r="F193" s="156" t="s">
        <v>1012</v>
      </c>
      <c r="I193" s="149"/>
      <c r="J193" s="157">
        <f>BK193</f>
        <v>0</v>
      </c>
      <c r="L193" s="146"/>
      <c r="M193" s="151"/>
      <c r="P193" s="152">
        <f>SUM(P194:P211)</f>
        <v>0</v>
      </c>
      <c r="R193" s="152">
        <f>SUM(R194:R211)</f>
        <v>73.418944219999986</v>
      </c>
      <c r="T193" s="153">
        <f>SUM(T194:T211)</f>
        <v>0</v>
      </c>
      <c r="AR193" s="147" t="s">
        <v>83</v>
      </c>
      <c r="AT193" s="154" t="s">
        <v>74</v>
      </c>
      <c r="AU193" s="154" t="s">
        <v>83</v>
      </c>
      <c r="AY193" s="147" t="s">
        <v>166</v>
      </c>
      <c r="BK193" s="155">
        <f>SUM(BK194:BK211)</f>
        <v>0</v>
      </c>
    </row>
    <row r="194" spans="2:65" s="1" customFormat="1" ht="24.2" customHeight="1">
      <c r="B194" s="30"/>
      <c r="C194" s="172" t="s">
        <v>374</v>
      </c>
      <c r="D194" s="172" t="s">
        <v>350</v>
      </c>
      <c r="E194" s="173" t="s">
        <v>1013</v>
      </c>
      <c r="F194" s="174" t="s">
        <v>1014</v>
      </c>
      <c r="G194" s="175" t="s">
        <v>293</v>
      </c>
      <c r="H194" s="176">
        <v>77</v>
      </c>
      <c r="I194" s="177"/>
      <c r="J194" s="178">
        <f t="shared" ref="J194:J211" si="35">ROUND(I194*H194,2)</f>
        <v>0</v>
      </c>
      <c r="K194" s="179"/>
      <c r="L194" s="30"/>
      <c r="M194" s="180" t="s">
        <v>1</v>
      </c>
      <c r="N194" s="131" t="s">
        <v>41</v>
      </c>
      <c r="P194" s="169">
        <f t="shared" ref="P194:P211" si="36">O194*H194</f>
        <v>0</v>
      </c>
      <c r="Q194" s="169">
        <v>1.0000000000000001E-5</v>
      </c>
      <c r="R194" s="169">
        <f t="shared" ref="R194:R211" si="37">Q194*H194</f>
        <v>7.7000000000000007E-4</v>
      </c>
      <c r="S194" s="169">
        <v>0</v>
      </c>
      <c r="T194" s="170">
        <f t="shared" ref="T194:T211" si="38">S194*H194</f>
        <v>0</v>
      </c>
      <c r="AR194" s="171" t="s">
        <v>178</v>
      </c>
      <c r="AT194" s="171" t="s">
        <v>350</v>
      </c>
      <c r="AU194" s="171" t="s">
        <v>113</v>
      </c>
      <c r="AY194" s="13" t="s">
        <v>166</v>
      </c>
      <c r="BE194" s="99">
        <f t="shared" ref="BE194:BE211" si="39">IF(N194="základná",J194,0)</f>
        <v>0</v>
      </c>
      <c r="BF194" s="99">
        <f t="shared" ref="BF194:BF211" si="40">IF(N194="znížená",J194,0)</f>
        <v>0</v>
      </c>
      <c r="BG194" s="99">
        <f t="shared" ref="BG194:BG211" si="41">IF(N194="zákl. prenesená",J194,0)</f>
        <v>0</v>
      </c>
      <c r="BH194" s="99">
        <f t="shared" ref="BH194:BH211" si="42">IF(N194="zníž. prenesená",J194,0)</f>
        <v>0</v>
      </c>
      <c r="BI194" s="99">
        <f t="shared" ref="BI194:BI211" si="43">IF(N194="nulová",J194,0)</f>
        <v>0</v>
      </c>
      <c r="BJ194" s="13" t="s">
        <v>113</v>
      </c>
      <c r="BK194" s="99">
        <f t="shared" ref="BK194:BK211" si="44">ROUND(I194*H194,2)</f>
        <v>0</v>
      </c>
      <c r="BL194" s="13" t="s">
        <v>178</v>
      </c>
      <c r="BM194" s="171" t="s">
        <v>1015</v>
      </c>
    </row>
    <row r="195" spans="2:65" s="1" customFormat="1" ht="24.2" customHeight="1">
      <c r="B195" s="30"/>
      <c r="C195" s="158" t="s">
        <v>378</v>
      </c>
      <c r="D195" s="158" t="s">
        <v>164</v>
      </c>
      <c r="E195" s="159" t="s">
        <v>1016</v>
      </c>
      <c r="F195" s="160" t="s">
        <v>1017</v>
      </c>
      <c r="G195" s="161" t="s">
        <v>170</v>
      </c>
      <c r="H195" s="162">
        <v>77</v>
      </c>
      <c r="I195" s="163"/>
      <c r="J195" s="164">
        <f t="shared" si="35"/>
        <v>0</v>
      </c>
      <c r="K195" s="165"/>
      <c r="L195" s="166"/>
      <c r="M195" s="167" t="s">
        <v>1</v>
      </c>
      <c r="N195" s="168" t="s">
        <v>41</v>
      </c>
      <c r="P195" s="169">
        <f t="shared" si="36"/>
        <v>0</v>
      </c>
      <c r="Q195" s="169">
        <v>5.8500000000000002E-3</v>
      </c>
      <c r="R195" s="169">
        <f t="shared" si="37"/>
        <v>0.45045000000000002</v>
      </c>
      <c r="S195" s="169">
        <v>0</v>
      </c>
      <c r="T195" s="170">
        <f t="shared" si="38"/>
        <v>0</v>
      </c>
      <c r="AR195" s="171" t="s">
        <v>194</v>
      </c>
      <c r="AT195" s="171" t="s">
        <v>164</v>
      </c>
      <c r="AU195" s="171" t="s">
        <v>113</v>
      </c>
      <c r="AY195" s="13" t="s">
        <v>166</v>
      </c>
      <c r="BE195" s="99">
        <f t="shared" si="39"/>
        <v>0</v>
      </c>
      <c r="BF195" s="99">
        <f t="shared" si="40"/>
        <v>0</v>
      </c>
      <c r="BG195" s="99">
        <f t="shared" si="41"/>
        <v>0</v>
      </c>
      <c r="BH195" s="99">
        <f t="shared" si="42"/>
        <v>0</v>
      </c>
      <c r="BI195" s="99">
        <f t="shared" si="43"/>
        <v>0</v>
      </c>
      <c r="BJ195" s="13" t="s">
        <v>113</v>
      </c>
      <c r="BK195" s="99">
        <f t="shared" si="44"/>
        <v>0</v>
      </c>
      <c r="BL195" s="13" t="s">
        <v>178</v>
      </c>
      <c r="BM195" s="171" t="s">
        <v>1018</v>
      </c>
    </row>
    <row r="196" spans="2:65" s="1" customFormat="1" ht="24.2" customHeight="1">
      <c r="B196" s="30"/>
      <c r="C196" s="172" t="s">
        <v>382</v>
      </c>
      <c r="D196" s="172" t="s">
        <v>350</v>
      </c>
      <c r="E196" s="173" t="s">
        <v>1019</v>
      </c>
      <c r="F196" s="174" t="s">
        <v>1020</v>
      </c>
      <c r="G196" s="175" t="s">
        <v>170</v>
      </c>
      <c r="H196" s="176">
        <v>2</v>
      </c>
      <c r="I196" s="177"/>
      <c r="J196" s="178">
        <f t="shared" si="35"/>
        <v>0</v>
      </c>
      <c r="K196" s="179"/>
      <c r="L196" s="30"/>
      <c r="M196" s="180" t="s">
        <v>1</v>
      </c>
      <c r="N196" s="131" t="s">
        <v>41</v>
      </c>
      <c r="P196" s="169">
        <f t="shared" si="36"/>
        <v>0</v>
      </c>
      <c r="Q196" s="169">
        <v>0</v>
      </c>
      <c r="R196" s="169">
        <f t="shared" si="37"/>
        <v>0</v>
      </c>
      <c r="S196" s="169">
        <v>0</v>
      </c>
      <c r="T196" s="170">
        <f t="shared" si="38"/>
        <v>0</v>
      </c>
      <c r="AR196" s="171" t="s">
        <v>178</v>
      </c>
      <c r="AT196" s="171" t="s">
        <v>350</v>
      </c>
      <c r="AU196" s="171" t="s">
        <v>113</v>
      </c>
      <c r="AY196" s="13" t="s">
        <v>166</v>
      </c>
      <c r="BE196" s="99">
        <f t="shared" si="39"/>
        <v>0</v>
      </c>
      <c r="BF196" s="99">
        <f t="shared" si="40"/>
        <v>0</v>
      </c>
      <c r="BG196" s="99">
        <f t="shared" si="41"/>
        <v>0</v>
      </c>
      <c r="BH196" s="99">
        <f t="shared" si="42"/>
        <v>0</v>
      </c>
      <c r="BI196" s="99">
        <f t="shared" si="43"/>
        <v>0</v>
      </c>
      <c r="BJ196" s="13" t="s">
        <v>113</v>
      </c>
      <c r="BK196" s="99">
        <f t="shared" si="44"/>
        <v>0</v>
      </c>
      <c r="BL196" s="13" t="s">
        <v>178</v>
      </c>
      <c r="BM196" s="171" t="s">
        <v>1021</v>
      </c>
    </row>
    <row r="197" spans="2:65" s="1" customFormat="1" ht="16.5" customHeight="1">
      <c r="B197" s="30"/>
      <c r="C197" s="158" t="s">
        <v>386</v>
      </c>
      <c r="D197" s="158" t="s">
        <v>164</v>
      </c>
      <c r="E197" s="159" t="s">
        <v>1022</v>
      </c>
      <c r="F197" s="160" t="s">
        <v>1023</v>
      </c>
      <c r="G197" s="161" t="s">
        <v>170</v>
      </c>
      <c r="H197" s="162">
        <v>2</v>
      </c>
      <c r="I197" s="163"/>
      <c r="J197" s="164">
        <f t="shared" si="35"/>
        <v>0</v>
      </c>
      <c r="K197" s="165"/>
      <c r="L197" s="166"/>
      <c r="M197" s="167" t="s">
        <v>1</v>
      </c>
      <c r="N197" s="168" t="s">
        <v>41</v>
      </c>
      <c r="P197" s="169">
        <f t="shared" si="36"/>
        <v>0</v>
      </c>
      <c r="Q197" s="169">
        <v>5.85</v>
      </c>
      <c r="R197" s="169">
        <f t="shared" si="37"/>
        <v>11.7</v>
      </c>
      <c r="S197" s="169">
        <v>0</v>
      </c>
      <c r="T197" s="170">
        <f t="shared" si="38"/>
        <v>0</v>
      </c>
      <c r="AR197" s="171" t="s">
        <v>194</v>
      </c>
      <c r="AT197" s="171" t="s">
        <v>164</v>
      </c>
      <c r="AU197" s="171" t="s">
        <v>113</v>
      </c>
      <c r="AY197" s="13" t="s">
        <v>166</v>
      </c>
      <c r="BE197" s="99">
        <f t="shared" si="39"/>
        <v>0</v>
      </c>
      <c r="BF197" s="99">
        <f t="shared" si="40"/>
        <v>0</v>
      </c>
      <c r="BG197" s="99">
        <f t="shared" si="41"/>
        <v>0</v>
      </c>
      <c r="BH197" s="99">
        <f t="shared" si="42"/>
        <v>0</v>
      </c>
      <c r="BI197" s="99">
        <f t="shared" si="43"/>
        <v>0</v>
      </c>
      <c r="BJ197" s="13" t="s">
        <v>113</v>
      </c>
      <c r="BK197" s="99">
        <f t="shared" si="44"/>
        <v>0</v>
      </c>
      <c r="BL197" s="13" t="s">
        <v>178</v>
      </c>
      <c r="BM197" s="171" t="s">
        <v>1024</v>
      </c>
    </row>
    <row r="198" spans="2:65" s="1" customFormat="1" ht="21.75" customHeight="1">
      <c r="B198" s="30"/>
      <c r="C198" s="172" t="s">
        <v>390</v>
      </c>
      <c r="D198" s="172" t="s">
        <v>350</v>
      </c>
      <c r="E198" s="173" t="s">
        <v>1025</v>
      </c>
      <c r="F198" s="174" t="s">
        <v>1026</v>
      </c>
      <c r="G198" s="175" t="s">
        <v>170</v>
      </c>
      <c r="H198" s="176">
        <v>2</v>
      </c>
      <c r="I198" s="177"/>
      <c r="J198" s="178">
        <f t="shared" si="35"/>
        <v>0</v>
      </c>
      <c r="K198" s="179"/>
      <c r="L198" s="30"/>
      <c r="M198" s="180" t="s">
        <v>1</v>
      </c>
      <c r="N198" s="131" t="s">
        <v>41</v>
      </c>
      <c r="P198" s="169">
        <f t="shared" si="36"/>
        <v>0</v>
      </c>
      <c r="Q198" s="169">
        <v>0</v>
      </c>
      <c r="R198" s="169">
        <f t="shared" si="37"/>
        <v>0</v>
      </c>
      <c r="S198" s="169">
        <v>0</v>
      </c>
      <c r="T198" s="170">
        <f t="shared" si="38"/>
        <v>0</v>
      </c>
      <c r="AR198" s="171" t="s">
        <v>178</v>
      </c>
      <c r="AT198" s="171" t="s">
        <v>350</v>
      </c>
      <c r="AU198" s="171" t="s">
        <v>113</v>
      </c>
      <c r="AY198" s="13" t="s">
        <v>166</v>
      </c>
      <c r="BE198" s="99">
        <f t="shared" si="39"/>
        <v>0</v>
      </c>
      <c r="BF198" s="99">
        <f t="shared" si="40"/>
        <v>0</v>
      </c>
      <c r="BG198" s="99">
        <f t="shared" si="41"/>
        <v>0</v>
      </c>
      <c r="BH198" s="99">
        <f t="shared" si="42"/>
        <v>0</v>
      </c>
      <c r="BI198" s="99">
        <f t="shared" si="43"/>
        <v>0</v>
      </c>
      <c r="BJ198" s="13" t="s">
        <v>113</v>
      </c>
      <c r="BK198" s="99">
        <f t="shared" si="44"/>
        <v>0</v>
      </c>
      <c r="BL198" s="13" t="s">
        <v>178</v>
      </c>
      <c r="BM198" s="171" t="s">
        <v>1027</v>
      </c>
    </row>
    <row r="199" spans="2:65" s="1" customFormat="1" ht="16.5" customHeight="1">
      <c r="B199" s="30"/>
      <c r="C199" s="158" t="s">
        <v>394</v>
      </c>
      <c r="D199" s="158" t="s">
        <v>164</v>
      </c>
      <c r="E199" s="159" t="s">
        <v>1028</v>
      </c>
      <c r="F199" s="160" t="s">
        <v>1029</v>
      </c>
      <c r="G199" s="161" t="s">
        <v>170</v>
      </c>
      <c r="H199" s="162">
        <v>2</v>
      </c>
      <c r="I199" s="163"/>
      <c r="J199" s="164">
        <f t="shared" si="35"/>
        <v>0</v>
      </c>
      <c r="K199" s="165"/>
      <c r="L199" s="166"/>
      <c r="M199" s="167" t="s">
        <v>1</v>
      </c>
      <c r="N199" s="168" t="s">
        <v>41</v>
      </c>
      <c r="P199" s="169">
        <f t="shared" si="36"/>
        <v>0</v>
      </c>
      <c r="Q199" s="169">
        <v>7.0000000000000001E-3</v>
      </c>
      <c r="R199" s="169">
        <f t="shared" si="37"/>
        <v>1.4E-2</v>
      </c>
      <c r="S199" s="169">
        <v>0</v>
      </c>
      <c r="T199" s="170">
        <f t="shared" si="38"/>
        <v>0</v>
      </c>
      <c r="AR199" s="171" t="s">
        <v>194</v>
      </c>
      <c r="AT199" s="171" t="s">
        <v>164</v>
      </c>
      <c r="AU199" s="171" t="s">
        <v>113</v>
      </c>
      <c r="AY199" s="13" t="s">
        <v>166</v>
      </c>
      <c r="BE199" s="99">
        <f t="shared" si="39"/>
        <v>0</v>
      </c>
      <c r="BF199" s="99">
        <f t="shared" si="40"/>
        <v>0</v>
      </c>
      <c r="BG199" s="99">
        <f t="shared" si="41"/>
        <v>0</v>
      </c>
      <c r="BH199" s="99">
        <f t="shared" si="42"/>
        <v>0</v>
      </c>
      <c r="BI199" s="99">
        <f t="shared" si="43"/>
        <v>0</v>
      </c>
      <c r="BJ199" s="13" t="s">
        <v>113</v>
      </c>
      <c r="BK199" s="99">
        <f t="shared" si="44"/>
        <v>0</v>
      </c>
      <c r="BL199" s="13" t="s">
        <v>178</v>
      </c>
      <c r="BM199" s="171" t="s">
        <v>1030</v>
      </c>
    </row>
    <row r="200" spans="2:65" s="1" customFormat="1" ht="16.5" customHeight="1">
      <c r="B200" s="30"/>
      <c r="C200" s="172" t="s">
        <v>398</v>
      </c>
      <c r="D200" s="172" t="s">
        <v>350</v>
      </c>
      <c r="E200" s="173" t="s">
        <v>1031</v>
      </c>
      <c r="F200" s="174" t="s">
        <v>1032</v>
      </c>
      <c r="G200" s="175" t="s">
        <v>170</v>
      </c>
      <c r="H200" s="176">
        <v>2</v>
      </c>
      <c r="I200" s="177"/>
      <c r="J200" s="178">
        <f t="shared" si="35"/>
        <v>0</v>
      </c>
      <c r="K200" s="179"/>
      <c r="L200" s="30"/>
      <c r="M200" s="180" t="s">
        <v>1</v>
      </c>
      <c r="N200" s="131" t="s">
        <v>41</v>
      </c>
      <c r="P200" s="169">
        <f t="shared" si="36"/>
        <v>0</v>
      </c>
      <c r="Q200" s="169">
        <v>5.5000000000000003E-4</v>
      </c>
      <c r="R200" s="169">
        <f t="shared" si="37"/>
        <v>1.1000000000000001E-3</v>
      </c>
      <c r="S200" s="169">
        <v>0</v>
      </c>
      <c r="T200" s="170">
        <f t="shared" si="38"/>
        <v>0</v>
      </c>
      <c r="AR200" s="171" t="s">
        <v>226</v>
      </c>
      <c r="AT200" s="171" t="s">
        <v>350</v>
      </c>
      <c r="AU200" s="171" t="s">
        <v>113</v>
      </c>
      <c r="AY200" s="13" t="s">
        <v>166</v>
      </c>
      <c r="BE200" s="99">
        <f t="shared" si="39"/>
        <v>0</v>
      </c>
      <c r="BF200" s="99">
        <f t="shared" si="40"/>
        <v>0</v>
      </c>
      <c r="BG200" s="99">
        <f t="shared" si="41"/>
        <v>0</v>
      </c>
      <c r="BH200" s="99">
        <f t="shared" si="42"/>
        <v>0</v>
      </c>
      <c r="BI200" s="99">
        <f t="shared" si="43"/>
        <v>0</v>
      </c>
      <c r="BJ200" s="13" t="s">
        <v>113</v>
      </c>
      <c r="BK200" s="99">
        <f t="shared" si="44"/>
        <v>0</v>
      </c>
      <c r="BL200" s="13" t="s">
        <v>226</v>
      </c>
      <c r="BM200" s="171" t="s">
        <v>1033</v>
      </c>
    </row>
    <row r="201" spans="2:65" s="1" customFormat="1" ht="16.5" customHeight="1">
      <c r="B201" s="30"/>
      <c r="C201" s="158" t="s">
        <v>402</v>
      </c>
      <c r="D201" s="158" t="s">
        <v>164</v>
      </c>
      <c r="E201" s="159" t="s">
        <v>1034</v>
      </c>
      <c r="F201" s="160" t="s">
        <v>1035</v>
      </c>
      <c r="G201" s="161" t="s">
        <v>170</v>
      </c>
      <c r="H201" s="162">
        <v>2</v>
      </c>
      <c r="I201" s="163"/>
      <c r="J201" s="164">
        <f t="shared" si="35"/>
        <v>0</v>
      </c>
      <c r="K201" s="165"/>
      <c r="L201" s="166"/>
      <c r="M201" s="167" t="s">
        <v>1</v>
      </c>
      <c r="N201" s="168" t="s">
        <v>41</v>
      </c>
      <c r="P201" s="169">
        <f t="shared" si="36"/>
        <v>0</v>
      </c>
      <c r="Q201" s="169">
        <v>4.0000000000000003E-5</v>
      </c>
      <c r="R201" s="169">
        <f t="shared" si="37"/>
        <v>8.0000000000000007E-5</v>
      </c>
      <c r="S201" s="169">
        <v>0</v>
      </c>
      <c r="T201" s="170">
        <f t="shared" si="38"/>
        <v>0</v>
      </c>
      <c r="AR201" s="171" t="s">
        <v>194</v>
      </c>
      <c r="AT201" s="171" t="s">
        <v>164</v>
      </c>
      <c r="AU201" s="171" t="s">
        <v>113</v>
      </c>
      <c r="AY201" s="13" t="s">
        <v>166</v>
      </c>
      <c r="BE201" s="99">
        <f t="shared" si="39"/>
        <v>0</v>
      </c>
      <c r="BF201" s="99">
        <f t="shared" si="40"/>
        <v>0</v>
      </c>
      <c r="BG201" s="99">
        <f t="shared" si="41"/>
        <v>0</v>
      </c>
      <c r="BH201" s="99">
        <f t="shared" si="42"/>
        <v>0</v>
      </c>
      <c r="BI201" s="99">
        <f t="shared" si="43"/>
        <v>0</v>
      </c>
      <c r="BJ201" s="13" t="s">
        <v>113</v>
      </c>
      <c r="BK201" s="99">
        <f t="shared" si="44"/>
        <v>0</v>
      </c>
      <c r="BL201" s="13" t="s">
        <v>178</v>
      </c>
      <c r="BM201" s="171" t="s">
        <v>1036</v>
      </c>
    </row>
    <row r="202" spans="2:65" s="1" customFormat="1" ht="16.5" customHeight="1">
      <c r="B202" s="30"/>
      <c r="C202" s="172" t="s">
        <v>406</v>
      </c>
      <c r="D202" s="172" t="s">
        <v>350</v>
      </c>
      <c r="E202" s="173" t="s">
        <v>1037</v>
      </c>
      <c r="F202" s="174" t="s">
        <v>1038</v>
      </c>
      <c r="G202" s="175" t="s">
        <v>170</v>
      </c>
      <c r="H202" s="176">
        <v>9</v>
      </c>
      <c r="I202" s="177"/>
      <c r="J202" s="178">
        <f t="shared" si="35"/>
        <v>0</v>
      </c>
      <c r="K202" s="179"/>
      <c r="L202" s="30"/>
      <c r="M202" s="180" t="s">
        <v>1</v>
      </c>
      <c r="N202" s="131" t="s">
        <v>41</v>
      </c>
      <c r="P202" s="169">
        <f t="shared" si="36"/>
        <v>0</v>
      </c>
      <c r="Q202" s="169">
        <v>3.0000000000000001E-5</v>
      </c>
      <c r="R202" s="169">
        <f t="shared" si="37"/>
        <v>2.7E-4</v>
      </c>
      <c r="S202" s="169">
        <v>0</v>
      </c>
      <c r="T202" s="170">
        <f t="shared" si="38"/>
        <v>0</v>
      </c>
      <c r="AR202" s="171" t="s">
        <v>178</v>
      </c>
      <c r="AT202" s="171" t="s">
        <v>350</v>
      </c>
      <c r="AU202" s="171" t="s">
        <v>113</v>
      </c>
      <c r="AY202" s="13" t="s">
        <v>166</v>
      </c>
      <c r="BE202" s="99">
        <f t="shared" si="39"/>
        <v>0</v>
      </c>
      <c r="BF202" s="99">
        <f t="shared" si="40"/>
        <v>0</v>
      </c>
      <c r="BG202" s="99">
        <f t="shared" si="41"/>
        <v>0</v>
      </c>
      <c r="BH202" s="99">
        <f t="shared" si="42"/>
        <v>0</v>
      </c>
      <c r="BI202" s="99">
        <f t="shared" si="43"/>
        <v>0</v>
      </c>
      <c r="BJ202" s="13" t="s">
        <v>113</v>
      </c>
      <c r="BK202" s="99">
        <f t="shared" si="44"/>
        <v>0</v>
      </c>
      <c r="BL202" s="13" t="s">
        <v>178</v>
      </c>
      <c r="BM202" s="171" t="s">
        <v>1039</v>
      </c>
    </row>
    <row r="203" spans="2:65" s="1" customFormat="1" ht="24.2" customHeight="1">
      <c r="B203" s="30"/>
      <c r="C203" s="158" t="s">
        <v>410</v>
      </c>
      <c r="D203" s="158" t="s">
        <v>164</v>
      </c>
      <c r="E203" s="159" t="s">
        <v>1040</v>
      </c>
      <c r="F203" s="160" t="s">
        <v>1041</v>
      </c>
      <c r="G203" s="161" t="s">
        <v>170</v>
      </c>
      <c r="H203" s="162">
        <v>9</v>
      </c>
      <c r="I203" s="163"/>
      <c r="J203" s="164">
        <f t="shared" si="35"/>
        <v>0</v>
      </c>
      <c r="K203" s="165"/>
      <c r="L203" s="166"/>
      <c r="M203" s="167" t="s">
        <v>1</v>
      </c>
      <c r="N203" s="168" t="s">
        <v>41</v>
      </c>
      <c r="P203" s="169">
        <f t="shared" si="36"/>
        <v>0</v>
      </c>
      <c r="Q203" s="169">
        <v>1.17E-2</v>
      </c>
      <c r="R203" s="169">
        <f t="shared" si="37"/>
        <v>0.1053</v>
      </c>
      <c r="S203" s="169">
        <v>0</v>
      </c>
      <c r="T203" s="170">
        <f t="shared" si="38"/>
        <v>0</v>
      </c>
      <c r="AR203" s="171" t="s">
        <v>194</v>
      </c>
      <c r="AT203" s="171" t="s">
        <v>164</v>
      </c>
      <c r="AU203" s="171" t="s">
        <v>113</v>
      </c>
      <c r="AY203" s="13" t="s">
        <v>166</v>
      </c>
      <c r="BE203" s="99">
        <f t="shared" si="39"/>
        <v>0</v>
      </c>
      <c r="BF203" s="99">
        <f t="shared" si="40"/>
        <v>0</v>
      </c>
      <c r="BG203" s="99">
        <f t="shared" si="41"/>
        <v>0</v>
      </c>
      <c r="BH203" s="99">
        <f t="shared" si="42"/>
        <v>0</v>
      </c>
      <c r="BI203" s="99">
        <f t="shared" si="43"/>
        <v>0</v>
      </c>
      <c r="BJ203" s="13" t="s">
        <v>113</v>
      </c>
      <c r="BK203" s="99">
        <f t="shared" si="44"/>
        <v>0</v>
      </c>
      <c r="BL203" s="13" t="s">
        <v>178</v>
      </c>
      <c r="BM203" s="171" t="s">
        <v>1042</v>
      </c>
    </row>
    <row r="204" spans="2:65" s="1" customFormat="1" ht="16.5" customHeight="1">
      <c r="B204" s="30"/>
      <c r="C204" s="172" t="s">
        <v>414</v>
      </c>
      <c r="D204" s="172" t="s">
        <v>350</v>
      </c>
      <c r="E204" s="173" t="s">
        <v>1043</v>
      </c>
      <c r="F204" s="174" t="s">
        <v>1044</v>
      </c>
      <c r="G204" s="175" t="s">
        <v>170</v>
      </c>
      <c r="H204" s="176">
        <v>4</v>
      </c>
      <c r="I204" s="177"/>
      <c r="J204" s="178">
        <f t="shared" si="35"/>
        <v>0</v>
      </c>
      <c r="K204" s="179"/>
      <c r="L204" s="30"/>
      <c r="M204" s="180" t="s">
        <v>1</v>
      </c>
      <c r="N204" s="131" t="s">
        <v>41</v>
      </c>
      <c r="P204" s="169">
        <f t="shared" si="36"/>
        <v>0</v>
      </c>
      <c r="Q204" s="169">
        <v>0</v>
      </c>
      <c r="R204" s="169">
        <f t="shared" si="37"/>
        <v>0</v>
      </c>
      <c r="S204" s="169">
        <v>0</v>
      </c>
      <c r="T204" s="170">
        <f t="shared" si="38"/>
        <v>0</v>
      </c>
      <c r="AR204" s="171" t="s">
        <v>178</v>
      </c>
      <c r="AT204" s="171" t="s">
        <v>350</v>
      </c>
      <c r="AU204" s="171" t="s">
        <v>113</v>
      </c>
      <c r="AY204" s="13" t="s">
        <v>166</v>
      </c>
      <c r="BE204" s="99">
        <f t="shared" si="39"/>
        <v>0</v>
      </c>
      <c r="BF204" s="99">
        <f t="shared" si="40"/>
        <v>0</v>
      </c>
      <c r="BG204" s="99">
        <f t="shared" si="41"/>
        <v>0</v>
      </c>
      <c r="BH204" s="99">
        <f t="shared" si="42"/>
        <v>0</v>
      </c>
      <c r="BI204" s="99">
        <f t="shared" si="43"/>
        <v>0</v>
      </c>
      <c r="BJ204" s="13" t="s">
        <v>113</v>
      </c>
      <c r="BK204" s="99">
        <f t="shared" si="44"/>
        <v>0</v>
      </c>
      <c r="BL204" s="13" t="s">
        <v>178</v>
      </c>
      <c r="BM204" s="171" t="s">
        <v>1045</v>
      </c>
    </row>
    <row r="205" spans="2:65" s="1" customFormat="1" ht="24.2" customHeight="1">
      <c r="B205" s="30"/>
      <c r="C205" s="158" t="s">
        <v>418</v>
      </c>
      <c r="D205" s="158" t="s">
        <v>164</v>
      </c>
      <c r="E205" s="159" t="s">
        <v>1046</v>
      </c>
      <c r="F205" s="160" t="s">
        <v>1047</v>
      </c>
      <c r="G205" s="161" t="s">
        <v>170</v>
      </c>
      <c r="H205" s="162">
        <v>4</v>
      </c>
      <c r="I205" s="163"/>
      <c r="J205" s="164">
        <f t="shared" si="35"/>
        <v>0</v>
      </c>
      <c r="K205" s="165"/>
      <c r="L205" s="166"/>
      <c r="M205" s="167" t="s">
        <v>1</v>
      </c>
      <c r="N205" s="168" t="s">
        <v>41</v>
      </c>
      <c r="P205" s="169">
        <f t="shared" si="36"/>
        <v>0</v>
      </c>
      <c r="Q205" s="169">
        <v>1.17E-2</v>
      </c>
      <c r="R205" s="169">
        <f t="shared" si="37"/>
        <v>4.6800000000000001E-2</v>
      </c>
      <c r="S205" s="169">
        <v>0</v>
      </c>
      <c r="T205" s="170">
        <f t="shared" si="38"/>
        <v>0</v>
      </c>
      <c r="AR205" s="171" t="s">
        <v>194</v>
      </c>
      <c r="AT205" s="171" t="s">
        <v>164</v>
      </c>
      <c r="AU205" s="171" t="s">
        <v>113</v>
      </c>
      <c r="AY205" s="13" t="s">
        <v>166</v>
      </c>
      <c r="BE205" s="99">
        <f t="shared" si="39"/>
        <v>0</v>
      </c>
      <c r="BF205" s="99">
        <f t="shared" si="40"/>
        <v>0</v>
      </c>
      <c r="BG205" s="99">
        <f t="shared" si="41"/>
        <v>0</v>
      </c>
      <c r="BH205" s="99">
        <f t="shared" si="42"/>
        <v>0</v>
      </c>
      <c r="BI205" s="99">
        <f t="shared" si="43"/>
        <v>0</v>
      </c>
      <c r="BJ205" s="13" t="s">
        <v>113</v>
      </c>
      <c r="BK205" s="99">
        <f t="shared" si="44"/>
        <v>0</v>
      </c>
      <c r="BL205" s="13" t="s">
        <v>178</v>
      </c>
      <c r="BM205" s="171" t="s">
        <v>1048</v>
      </c>
    </row>
    <row r="206" spans="2:65" s="1" customFormat="1" ht="16.5" customHeight="1">
      <c r="B206" s="30"/>
      <c r="C206" s="172" t="s">
        <v>422</v>
      </c>
      <c r="D206" s="172" t="s">
        <v>350</v>
      </c>
      <c r="E206" s="173" t="s">
        <v>1049</v>
      </c>
      <c r="F206" s="174" t="s">
        <v>1050</v>
      </c>
      <c r="G206" s="175" t="s">
        <v>659</v>
      </c>
      <c r="H206" s="176">
        <v>57.64</v>
      </c>
      <c r="I206" s="177"/>
      <c r="J206" s="178">
        <f t="shared" si="35"/>
        <v>0</v>
      </c>
      <c r="K206" s="179"/>
      <c r="L206" s="30"/>
      <c r="M206" s="180" t="s">
        <v>1</v>
      </c>
      <c r="N206" s="131" t="s">
        <v>41</v>
      </c>
      <c r="P206" s="169">
        <f t="shared" si="36"/>
        <v>0</v>
      </c>
      <c r="Q206" s="169">
        <v>9.7999999999999997E-4</v>
      </c>
      <c r="R206" s="169">
        <f t="shared" si="37"/>
        <v>5.6487200000000001E-2</v>
      </c>
      <c r="S206" s="169">
        <v>0</v>
      </c>
      <c r="T206" s="170">
        <f t="shared" si="38"/>
        <v>0</v>
      </c>
      <c r="AR206" s="171" t="s">
        <v>178</v>
      </c>
      <c r="AT206" s="171" t="s">
        <v>350</v>
      </c>
      <c r="AU206" s="171" t="s">
        <v>113</v>
      </c>
      <c r="AY206" s="13" t="s">
        <v>166</v>
      </c>
      <c r="BE206" s="99">
        <f t="shared" si="39"/>
        <v>0</v>
      </c>
      <c r="BF206" s="99">
        <f t="shared" si="40"/>
        <v>0</v>
      </c>
      <c r="BG206" s="99">
        <f t="shared" si="41"/>
        <v>0</v>
      </c>
      <c r="BH206" s="99">
        <f t="shared" si="42"/>
        <v>0</v>
      </c>
      <c r="BI206" s="99">
        <f t="shared" si="43"/>
        <v>0</v>
      </c>
      <c r="BJ206" s="13" t="s">
        <v>113</v>
      </c>
      <c r="BK206" s="99">
        <f t="shared" si="44"/>
        <v>0</v>
      </c>
      <c r="BL206" s="13" t="s">
        <v>178</v>
      </c>
      <c r="BM206" s="171" t="s">
        <v>1051</v>
      </c>
    </row>
    <row r="207" spans="2:65" s="1" customFormat="1" ht="33" customHeight="1">
      <c r="B207" s="30"/>
      <c r="C207" s="158" t="s">
        <v>426</v>
      </c>
      <c r="D207" s="158" t="s">
        <v>164</v>
      </c>
      <c r="E207" s="159" t="s">
        <v>1052</v>
      </c>
      <c r="F207" s="160" t="s">
        <v>1053</v>
      </c>
      <c r="G207" s="161" t="s">
        <v>170</v>
      </c>
      <c r="H207" s="162">
        <v>795</v>
      </c>
      <c r="I207" s="163"/>
      <c r="J207" s="164">
        <f t="shared" si="35"/>
        <v>0</v>
      </c>
      <c r="K207" s="165"/>
      <c r="L207" s="166"/>
      <c r="M207" s="167" t="s">
        <v>1</v>
      </c>
      <c r="N207" s="168" t="s">
        <v>41</v>
      </c>
      <c r="P207" s="169">
        <f t="shared" si="36"/>
        <v>0</v>
      </c>
      <c r="Q207" s="169">
        <v>3.7000000000000002E-3</v>
      </c>
      <c r="R207" s="169">
        <f t="shared" si="37"/>
        <v>2.9415</v>
      </c>
      <c r="S207" s="169">
        <v>0</v>
      </c>
      <c r="T207" s="170">
        <f t="shared" si="38"/>
        <v>0</v>
      </c>
      <c r="AR207" s="171" t="s">
        <v>194</v>
      </c>
      <c r="AT207" s="171" t="s">
        <v>164</v>
      </c>
      <c r="AU207" s="171" t="s">
        <v>113</v>
      </c>
      <c r="AY207" s="13" t="s">
        <v>166</v>
      </c>
      <c r="BE207" s="99">
        <f t="shared" si="39"/>
        <v>0</v>
      </c>
      <c r="BF207" s="99">
        <f t="shared" si="40"/>
        <v>0</v>
      </c>
      <c r="BG207" s="99">
        <f t="shared" si="41"/>
        <v>0</v>
      </c>
      <c r="BH207" s="99">
        <f t="shared" si="42"/>
        <v>0</v>
      </c>
      <c r="BI207" s="99">
        <f t="shared" si="43"/>
        <v>0</v>
      </c>
      <c r="BJ207" s="13" t="s">
        <v>113</v>
      </c>
      <c r="BK207" s="99">
        <f t="shared" si="44"/>
        <v>0</v>
      </c>
      <c r="BL207" s="13" t="s">
        <v>178</v>
      </c>
      <c r="BM207" s="171" t="s">
        <v>1054</v>
      </c>
    </row>
    <row r="208" spans="2:65" s="1" customFormat="1" ht="33" customHeight="1">
      <c r="B208" s="30"/>
      <c r="C208" s="172" t="s">
        <v>430</v>
      </c>
      <c r="D208" s="172" t="s">
        <v>350</v>
      </c>
      <c r="E208" s="173" t="s">
        <v>1055</v>
      </c>
      <c r="F208" s="174" t="s">
        <v>1056</v>
      </c>
      <c r="G208" s="175" t="s">
        <v>659</v>
      </c>
      <c r="H208" s="176">
        <v>25.186</v>
      </c>
      <c r="I208" s="177"/>
      <c r="J208" s="178">
        <f t="shared" si="35"/>
        <v>0</v>
      </c>
      <c r="K208" s="179"/>
      <c r="L208" s="30"/>
      <c r="M208" s="180" t="s">
        <v>1</v>
      </c>
      <c r="N208" s="131" t="s">
        <v>41</v>
      </c>
      <c r="P208" s="169">
        <f t="shared" si="36"/>
        <v>0</v>
      </c>
      <c r="Q208" s="169">
        <v>2.19407</v>
      </c>
      <c r="R208" s="169">
        <f t="shared" si="37"/>
        <v>55.259847020000002</v>
      </c>
      <c r="S208" s="169">
        <v>0</v>
      </c>
      <c r="T208" s="170">
        <f t="shared" si="38"/>
        <v>0</v>
      </c>
      <c r="AR208" s="171" t="s">
        <v>178</v>
      </c>
      <c r="AT208" s="171" t="s">
        <v>350</v>
      </c>
      <c r="AU208" s="171" t="s">
        <v>113</v>
      </c>
      <c r="AY208" s="13" t="s">
        <v>166</v>
      </c>
      <c r="BE208" s="99">
        <f t="shared" si="39"/>
        <v>0</v>
      </c>
      <c r="BF208" s="99">
        <f t="shared" si="40"/>
        <v>0</v>
      </c>
      <c r="BG208" s="99">
        <f t="shared" si="41"/>
        <v>0</v>
      </c>
      <c r="BH208" s="99">
        <f t="shared" si="42"/>
        <v>0</v>
      </c>
      <c r="BI208" s="99">
        <f t="shared" si="43"/>
        <v>0</v>
      </c>
      <c r="BJ208" s="13" t="s">
        <v>113</v>
      </c>
      <c r="BK208" s="99">
        <f t="shared" si="44"/>
        <v>0</v>
      </c>
      <c r="BL208" s="13" t="s">
        <v>178</v>
      </c>
      <c r="BM208" s="171" t="s">
        <v>1057</v>
      </c>
    </row>
    <row r="209" spans="2:65" s="1" customFormat="1" ht="24.2" customHeight="1">
      <c r="B209" s="30"/>
      <c r="C209" s="172" t="s">
        <v>434</v>
      </c>
      <c r="D209" s="172" t="s">
        <v>350</v>
      </c>
      <c r="E209" s="173" t="s">
        <v>1058</v>
      </c>
      <c r="F209" s="174" t="s">
        <v>1059</v>
      </c>
      <c r="G209" s="175" t="s">
        <v>659</v>
      </c>
      <c r="H209" s="176">
        <v>1</v>
      </c>
      <c r="I209" s="177"/>
      <c r="J209" s="178">
        <f t="shared" si="35"/>
        <v>0</v>
      </c>
      <c r="K209" s="179"/>
      <c r="L209" s="30"/>
      <c r="M209" s="180" t="s">
        <v>1</v>
      </c>
      <c r="N209" s="131" t="s">
        <v>41</v>
      </c>
      <c r="P209" s="169">
        <f t="shared" si="36"/>
        <v>0</v>
      </c>
      <c r="Q209" s="169">
        <v>2.3223400000000001</v>
      </c>
      <c r="R209" s="169">
        <f t="shared" si="37"/>
        <v>2.3223400000000001</v>
      </c>
      <c r="S209" s="169">
        <v>0</v>
      </c>
      <c r="T209" s="170">
        <f t="shared" si="38"/>
        <v>0</v>
      </c>
      <c r="AR209" s="171" t="s">
        <v>178</v>
      </c>
      <c r="AT209" s="171" t="s">
        <v>350</v>
      </c>
      <c r="AU209" s="171" t="s">
        <v>113</v>
      </c>
      <c r="AY209" s="13" t="s">
        <v>166</v>
      </c>
      <c r="BE209" s="99">
        <f t="shared" si="39"/>
        <v>0</v>
      </c>
      <c r="BF209" s="99">
        <f t="shared" si="40"/>
        <v>0</v>
      </c>
      <c r="BG209" s="99">
        <f t="shared" si="41"/>
        <v>0</v>
      </c>
      <c r="BH209" s="99">
        <f t="shared" si="42"/>
        <v>0</v>
      </c>
      <c r="BI209" s="99">
        <f t="shared" si="43"/>
        <v>0</v>
      </c>
      <c r="BJ209" s="13" t="s">
        <v>113</v>
      </c>
      <c r="BK209" s="99">
        <f t="shared" si="44"/>
        <v>0</v>
      </c>
      <c r="BL209" s="13" t="s">
        <v>178</v>
      </c>
      <c r="BM209" s="171" t="s">
        <v>1060</v>
      </c>
    </row>
    <row r="210" spans="2:65" s="1" customFormat="1" ht="24.2" customHeight="1">
      <c r="B210" s="30"/>
      <c r="C210" s="172" t="s">
        <v>438</v>
      </c>
      <c r="D210" s="172" t="s">
        <v>350</v>
      </c>
      <c r="E210" s="173" t="s">
        <v>1061</v>
      </c>
      <c r="F210" s="174" t="s">
        <v>1062</v>
      </c>
      <c r="G210" s="175" t="s">
        <v>170</v>
      </c>
      <c r="H210" s="176">
        <v>40</v>
      </c>
      <c r="I210" s="177"/>
      <c r="J210" s="178">
        <f t="shared" si="35"/>
        <v>0</v>
      </c>
      <c r="K210" s="179"/>
      <c r="L210" s="30"/>
      <c r="M210" s="180" t="s">
        <v>1</v>
      </c>
      <c r="N210" s="131" t="s">
        <v>41</v>
      </c>
      <c r="P210" s="169">
        <f t="shared" si="36"/>
        <v>0</v>
      </c>
      <c r="Q210" s="169">
        <v>0</v>
      </c>
      <c r="R210" s="169">
        <f t="shared" si="37"/>
        <v>0</v>
      </c>
      <c r="S210" s="169">
        <v>0</v>
      </c>
      <c r="T210" s="170">
        <f t="shared" si="38"/>
        <v>0</v>
      </c>
      <c r="AR210" s="171" t="s">
        <v>178</v>
      </c>
      <c r="AT210" s="171" t="s">
        <v>350</v>
      </c>
      <c r="AU210" s="171" t="s">
        <v>113</v>
      </c>
      <c r="AY210" s="13" t="s">
        <v>166</v>
      </c>
      <c r="BE210" s="99">
        <f t="shared" si="39"/>
        <v>0</v>
      </c>
      <c r="BF210" s="99">
        <f t="shared" si="40"/>
        <v>0</v>
      </c>
      <c r="BG210" s="99">
        <f t="shared" si="41"/>
        <v>0</v>
      </c>
      <c r="BH210" s="99">
        <f t="shared" si="42"/>
        <v>0</v>
      </c>
      <c r="BI210" s="99">
        <f t="shared" si="43"/>
        <v>0</v>
      </c>
      <c r="BJ210" s="13" t="s">
        <v>113</v>
      </c>
      <c r="BK210" s="99">
        <f t="shared" si="44"/>
        <v>0</v>
      </c>
      <c r="BL210" s="13" t="s">
        <v>178</v>
      </c>
      <c r="BM210" s="171" t="s">
        <v>1063</v>
      </c>
    </row>
    <row r="211" spans="2:65" s="1" customFormat="1" ht="24.2" customHeight="1">
      <c r="B211" s="30"/>
      <c r="C211" s="158" t="s">
        <v>442</v>
      </c>
      <c r="D211" s="158" t="s">
        <v>164</v>
      </c>
      <c r="E211" s="159" t="s">
        <v>1064</v>
      </c>
      <c r="F211" s="160" t="s">
        <v>1065</v>
      </c>
      <c r="G211" s="161" t="s">
        <v>170</v>
      </c>
      <c r="H211" s="162">
        <v>40</v>
      </c>
      <c r="I211" s="163"/>
      <c r="J211" s="164">
        <f t="shared" si="35"/>
        <v>0</v>
      </c>
      <c r="K211" s="165"/>
      <c r="L211" s="166"/>
      <c r="M211" s="167" t="s">
        <v>1</v>
      </c>
      <c r="N211" s="168" t="s">
        <v>41</v>
      </c>
      <c r="P211" s="169">
        <f t="shared" si="36"/>
        <v>0</v>
      </c>
      <c r="Q211" s="169">
        <v>1.2999999999999999E-2</v>
      </c>
      <c r="R211" s="169">
        <f t="shared" si="37"/>
        <v>0.52</v>
      </c>
      <c r="S211" s="169">
        <v>0</v>
      </c>
      <c r="T211" s="170">
        <f t="shared" si="38"/>
        <v>0</v>
      </c>
      <c r="AR211" s="171" t="s">
        <v>194</v>
      </c>
      <c r="AT211" s="171" t="s">
        <v>164</v>
      </c>
      <c r="AU211" s="171" t="s">
        <v>113</v>
      </c>
      <c r="AY211" s="13" t="s">
        <v>166</v>
      </c>
      <c r="BE211" s="99">
        <f t="shared" si="39"/>
        <v>0</v>
      </c>
      <c r="BF211" s="99">
        <f t="shared" si="40"/>
        <v>0</v>
      </c>
      <c r="BG211" s="99">
        <f t="shared" si="41"/>
        <v>0</v>
      </c>
      <c r="BH211" s="99">
        <f t="shared" si="42"/>
        <v>0</v>
      </c>
      <c r="BI211" s="99">
        <f t="shared" si="43"/>
        <v>0</v>
      </c>
      <c r="BJ211" s="13" t="s">
        <v>113</v>
      </c>
      <c r="BK211" s="99">
        <f t="shared" si="44"/>
        <v>0</v>
      </c>
      <c r="BL211" s="13" t="s">
        <v>178</v>
      </c>
      <c r="BM211" s="171" t="s">
        <v>1066</v>
      </c>
    </row>
    <row r="212" spans="2:65" s="11" customFormat="1" ht="22.9" customHeight="1">
      <c r="B212" s="146"/>
      <c r="D212" s="147" t="s">
        <v>74</v>
      </c>
      <c r="E212" s="156" t="s">
        <v>198</v>
      </c>
      <c r="F212" s="156" t="s">
        <v>804</v>
      </c>
      <c r="I212" s="149"/>
      <c r="J212" s="157">
        <f>BK212</f>
        <v>0</v>
      </c>
      <c r="L212" s="146"/>
      <c r="M212" s="151"/>
      <c r="P212" s="152">
        <f>SUM(P213:P227)</f>
        <v>0</v>
      </c>
      <c r="R212" s="152">
        <f>SUM(R213:R227)</f>
        <v>32.908619999999999</v>
      </c>
      <c r="T212" s="153">
        <f>SUM(T213:T227)</f>
        <v>65.155479999999997</v>
      </c>
      <c r="AR212" s="147" t="s">
        <v>83</v>
      </c>
      <c r="AT212" s="154" t="s">
        <v>74</v>
      </c>
      <c r="AU212" s="154" t="s">
        <v>83</v>
      </c>
      <c r="AY212" s="147" t="s">
        <v>166</v>
      </c>
      <c r="BK212" s="155">
        <f>SUM(BK213:BK227)</f>
        <v>0</v>
      </c>
    </row>
    <row r="213" spans="2:65" s="1" customFormat="1" ht="24.2" customHeight="1">
      <c r="B213" s="30"/>
      <c r="C213" s="172" t="s">
        <v>446</v>
      </c>
      <c r="D213" s="172" t="s">
        <v>350</v>
      </c>
      <c r="E213" s="173" t="s">
        <v>1067</v>
      </c>
      <c r="F213" s="174" t="s">
        <v>1068</v>
      </c>
      <c r="G213" s="175" t="s">
        <v>293</v>
      </c>
      <c r="H213" s="176">
        <v>34</v>
      </c>
      <c r="I213" s="177"/>
      <c r="J213" s="178">
        <f t="shared" ref="J213:J227" si="45">ROUND(I213*H213,2)</f>
        <v>0</v>
      </c>
      <c r="K213" s="179"/>
      <c r="L213" s="30"/>
      <c r="M213" s="180" t="s">
        <v>1</v>
      </c>
      <c r="N213" s="131" t="s">
        <v>41</v>
      </c>
      <c r="P213" s="169">
        <f t="shared" ref="P213:P227" si="46">O213*H213</f>
        <v>0</v>
      </c>
      <c r="Q213" s="169">
        <v>0.11743000000000001</v>
      </c>
      <c r="R213" s="169">
        <f t="shared" ref="R213:R227" si="47">Q213*H213</f>
        <v>3.9926200000000001</v>
      </c>
      <c r="S213" s="169">
        <v>0</v>
      </c>
      <c r="T213" s="170">
        <f t="shared" ref="T213:T227" si="48">S213*H213</f>
        <v>0</v>
      </c>
      <c r="AR213" s="171" t="s">
        <v>178</v>
      </c>
      <c r="AT213" s="171" t="s">
        <v>350</v>
      </c>
      <c r="AU213" s="171" t="s">
        <v>113</v>
      </c>
      <c r="AY213" s="13" t="s">
        <v>166</v>
      </c>
      <c r="BE213" s="99">
        <f t="shared" ref="BE213:BE227" si="49">IF(N213="základná",J213,0)</f>
        <v>0</v>
      </c>
      <c r="BF213" s="99">
        <f t="shared" ref="BF213:BF227" si="50">IF(N213="znížená",J213,0)</f>
        <v>0</v>
      </c>
      <c r="BG213" s="99">
        <f t="shared" ref="BG213:BG227" si="51">IF(N213="zákl. prenesená",J213,0)</f>
        <v>0</v>
      </c>
      <c r="BH213" s="99">
        <f t="shared" ref="BH213:BH227" si="52">IF(N213="zníž. prenesená",J213,0)</f>
        <v>0</v>
      </c>
      <c r="BI213" s="99">
        <f t="shared" ref="BI213:BI227" si="53">IF(N213="nulová",J213,0)</f>
        <v>0</v>
      </c>
      <c r="BJ213" s="13" t="s">
        <v>113</v>
      </c>
      <c r="BK213" s="99">
        <f t="shared" ref="BK213:BK227" si="54">ROUND(I213*H213,2)</f>
        <v>0</v>
      </c>
      <c r="BL213" s="13" t="s">
        <v>178</v>
      </c>
      <c r="BM213" s="171" t="s">
        <v>1069</v>
      </c>
    </row>
    <row r="214" spans="2:65" s="1" customFormat="1" ht="33" customHeight="1">
      <c r="B214" s="30"/>
      <c r="C214" s="158" t="s">
        <v>450</v>
      </c>
      <c r="D214" s="158" t="s">
        <v>164</v>
      </c>
      <c r="E214" s="159" t="s">
        <v>1070</v>
      </c>
      <c r="F214" s="160" t="s">
        <v>1071</v>
      </c>
      <c r="G214" s="161" t="s">
        <v>170</v>
      </c>
      <c r="H214" s="162">
        <v>136</v>
      </c>
      <c r="I214" s="163"/>
      <c r="J214" s="164">
        <f t="shared" si="45"/>
        <v>0</v>
      </c>
      <c r="K214" s="165"/>
      <c r="L214" s="166"/>
      <c r="M214" s="167" t="s">
        <v>1</v>
      </c>
      <c r="N214" s="168" t="s">
        <v>41</v>
      </c>
      <c r="P214" s="169">
        <f t="shared" si="46"/>
        <v>0</v>
      </c>
      <c r="Q214" s="169">
        <v>5.8000000000000003E-2</v>
      </c>
      <c r="R214" s="169">
        <f t="shared" si="47"/>
        <v>7.8880000000000008</v>
      </c>
      <c r="S214" s="169">
        <v>0</v>
      </c>
      <c r="T214" s="170">
        <f t="shared" si="48"/>
        <v>0</v>
      </c>
      <c r="AR214" s="171" t="s">
        <v>194</v>
      </c>
      <c r="AT214" s="171" t="s">
        <v>164</v>
      </c>
      <c r="AU214" s="171" t="s">
        <v>113</v>
      </c>
      <c r="AY214" s="13" t="s">
        <v>166</v>
      </c>
      <c r="BE214" s="99">
        <f t="shared" si="49"/>
        <v>0</v>
      </c>
      <c r="BF214" s="99">
        <f t="shared" si="50"/>
        <v>0</v>
      </c>
      <c r="BG214" s="99">
        <f t="shared" si="51"/>
        <v>0</v>
      </c>
      <c r="BH214" s="99">
        <f t="shared" si="52"/>
        <v>0</v>
      </c>
      <c r="BI214" s="99">
        <f t="shared" si="53"/>
        <v>0</v>
      </c>
      <c r="BJ214" s="13" t="s">
        <v>113</v>
      </c>
      <c r="BK214" s="99">
        <f t="shared" si="54"/>
        <v>0</v>
      </c>
      <c r="BL214" s="13" t="s">
        <v>178</v>
      </c>
      <c r="BM214" s="171" t="s">
        <v>1072</v>
      </c>
    </row>
    <row r="215" spans="2:65" s="1" customFormat="1" ht="24.2" customHeight="1">
      <c r="B215" s="30"/>
      <c r="C215" s="172" t="s">
        <v>454</v>
      </c>
      <c r="D215" s="172" t="s">
        <v>350</v>
      </c>
      <c r="E215" s="173" t="s">
        <v>1073</v>
      </c>
      <c r="F215" s="174" t="s">
        <v>1074</v>
      </c>
      <c r="G215" s="175" t="s">
        <v>293</v>
      </c>
      <c r="H215" s="176">
        <v>100</v>
      </c>
      <c r="I215" s="177"/>
      <c r="J215" s="178">
        <f t="shared" si="45"/>
        <v>0</v>
      </c>
      <c r="K215" s="179"/>
      <c r="L215" s="30"/>
      <c r="M215" s="180" t="s">
        <v>1</v>
      </c>
      <c r="N215" s="131" t="s">
        <v>41</v>
      </c>
      <c r="P215" s="169">
        <f t="shared" si="46"/>
        <v>0</v>
      </c>
      <c r="Q215" s="169">
        <v>0</v>
      </c>
      <c r="R215" s="169">
        <f t="shared" si="47"/>
        <v>0</v>
      </c>
      <c r="S215" s="169">
        <v>0</v>
      </c>
      <c r="T215" s="170">
        <f t="shared" si="48"/>
        <v>0</v>
      </c>
      <c r="AR215" s="171" t="s">
        <v>178</v>
      </c>
      <c r="AT215" s="171" t="s">
        <v>350</v>
      </c>
      <c r="AU215" s="171" t="s">
        <v>113</v>
      </c>
      <c r="AY215" s="13" t="s">
        <v>166</v>
      </c>
      <c r="BE215" s="99">
        <f t="shared" si="49"/>
        <v>0</v>
      </c>
      <c r="BF215" s="99">
        <f t="shared" si="50"/>
        <v>0</v>
      </c>
      <c r="BG215" s="99">
        <f t="shared" si="51"/>
        <v>0</v>
      </c>
      <c r="BH215" s="99">
        <f t="shared" si="52"/>
        <v>0</v>
      </c>
      <c r="BI215" s="99">
        <f t="shared" si="53"/>
        <v>0</v>
      </c>
      <c r="BJ215" s="13" t="s">
        <v>113</v>
      </c>
      <c r="BK215" s="99">
        <f t="shared" si="54"/>
        <v>0</v>
      </c>
      <c r="BL215" s="13" t="s">
        <v>178</v>
      </c>
      <c r="BM215" s="171" t="s">
        <v>1075</v>
      </c>
    </row>
    <row r="216" spans="2:65" s="1" customFormat="1" ht="24.2" customHeight="1">
      <c r="B216" s="30"/>
      <c r="C216" s="172" t="s">
        <v>458</v>
      </c>
      <c r="D216" s="172" t="s">
        <v>350</v>
      </c>
      <c r="E216" s="173" t="s">
        <v>1076</v>
      </c>
      <c r="F216" s="174" t="s">
        <v>1077</v>
      </c>
      <c r="G216" s="175" t="s">
        <v>293</v>
      </c>
      <c r="H216" s="176">
        <v>200</v>
      </c>
      <c r="I216" s="177"/>
      <c r="J216" s="178">
        <f t="shared" si="45"/>
        <v>0</v>
      </c>
      <c r="K216" s="179"/>
      <c r="L216" s="30"/>
      <c r="M216" s="180" t="s">
        <v>1</v>
      </c>
      <c r="N216" s="131" t="s">
        <v>41</v>
      </c>
      <c r="P216" s="169">
        <f t="shared" si="46"/>
        <v>0</v>
      </c>
      <c r="Q216" s="169">
        <v>0</v>
      </c>
      <c r="R216" s="169">
        <f t="shared" si="47"/>
        <v>0</v>
      </c>
      <c r="S216" s="169">
        <v>0</v>
      </c>
      <c r="T216" s="170">
        <f t="shared" si="48"/>
        <v>0</v>
      </c>
      <c r="AR216" s="171" t="s">
        <v>178</v>
      </c>
      <c r="AT216" s="171" t="s">
        <v>350</v>
      </c>
      <c r="AU216" s="171" t="s">
        <v>113</v>
      </c>
      <c r="AY216" s="13" t="s">
        <v>166</v>
      </c>
      <c r="BE216" s="99">
        <f t="shared" si="49"/>
        <v>0</v>
      </c>
      <c r="BF216" s="99">
        <f t="shared" si="50"/>
        <v>0</v>
      </c>
      <c r="BG216" s="99">
        <f t="shared" si="51"/>
        <v>0</v>
      </c>
      <c r="BH216" s="99">
        <f t="shared" si="52"/>
        <v>0</v>
      </c>
      <c r="BI216" s="99">
        <f t="shared" si="53"/>
        <v>0</v>
      </c>
      <c r="BJ216" s="13" t="s">
        <v>113</v>
      </c>
      <c r="BK216" s="99">
        <f t="shared" si="54"/>
        <v>0</v>
      </c>
      <c r="BL216" s="13" t="s">
        <v>178</v>
      </c>
      <c r="BM216" s="171" t="s">
        <v>1078</v>
      </c>
    </row>
    <row r="217" spans="2:65" s="1" customFormat="1" ht="33" customHeight="1">
      <c r="B217" s="30"/>
      <c r="C217" s="172" t="s">
        <v>462</v>
      </c>
      <c r="D217" s="172" t="s">
        <v>350</v>
      </c>
      <c r="E217" s="173" t="s">
        <v>1079</v>
      </c>
      <c r="F217" s="174" t="s">
        <v>1080</v>
      </c>
      <c r="G217" s="175" t="s">
        <v>293</v>
      </c>
      <c r="H217" s="176">
        <v>22</v>
      </c>
      <c r="I217" s="177"/>
      <c r="J217" s="178">
        <f t="shared" si="45"/>
        <v>0</v>
      </c>
      <c r="K217" s="179"/>
      <c r="L217" s="30"/>
      <c r="M217" s="180" t="s">
        <v>1</v>
      </c>
      <c r="N217" s="131" t="s">
        <v>41</v>
      </c>
      <c r="P217" s="169">
        <f t="shared" si="46"/>
        <v>0</v>
      </c>
      <c r="Q217" s="169">
        <v>0</v>
      </c>
      <c r="R217" s="169">
        <f t="shared" si="47"/>
        <v>0</v>
      </c>
      <c r="S217" s="169">
        <v>3.4340000000000002E-2</v>
      </c>
      <c r="T217" s="170">
        <f t="shared" si="48"/>
        <v>0.75548000000000004</v>
      </c>
      <c r="AR217" s="171" t="s">
        <v>178</v>
      </c>
      <c r="AT217" s="171" t="s">
        <v>350</v>
      </c>
      <c r="AU217" s="171" t="s">
        <v>113</v>
      </c>
      <c r="AY217" s="13" t="s">
        <v>166</v>
      </c>
      <c r="BE217" s="99">
        <f t="shared" si="49"/>
        <v>0</v>
      </c>
      <c r="BF217" s="99">
        <f t="shared" si="50"/>
        <v>0</v>
      </c>
      <c r="BG217" s="99">
        <f t="shared" si="51"/>
        <v>0</v>
      </c>
      <c r="BH217" s="99">
        <f t="shared" si="52"/>
        <v>0</v>
      </c>
      <c r="BI217" s="99">
        <f t="shared" si="53"/>
        <v>0</v>
      </c>
      <c r="BJ217" s="13" t="s">
        <v>113</v>
      </c>
      <c r="BK217" s="99">
        <f t="shared" si="54"/>
        <v>0</v>
      </c>
      <c r="BL217" s="13" t="s">
        <v>178</v>
      </c>
      <c r="BM217" s="171" t="s">
        <v>1081</v>
      </c>
    </row>
    <row r="218" spans="2:65" s="1" customFormat="1" ht="24.2" customHeight="1">
      <c r="B218" s="30"/>
      <c r="C218" s="172" t="s">
        <v>466</v>
      </c>
      <c r="D218" s="172" t="s">
        <v>350</v>
      </c>
      <c r="E218" s="173" t="s">
        <v>1082</v>
      </c>
      <c r="F218" s="174" t="s">
        <v>1083</v>
      </c>
      <c r="G218" s="175" t="s">
        <v>170</v>
      </c>
      <c r="H218" s="176">
        <v>200</v>
      </c>
      <c r="I218" s="177"/>
      <c r="J218" s="178">
        <f t="shared" si="45"/>
        <v>0</v>
      </c>
      <c r="K218" s="179"/>
      <c r="L218" s="30"/>
      <c r="M218" s="180" t="s">
        <v>1</v>
      </c>
      <c r="N218" s="131" t="s">
        <v>41</v>
      </c>
      <c r="P218" s="169">
        <f t="shared" si="46"/>
        <v>0</v>
      </c>
      <c r="Q218" s="169">
        <v>0</v>
      </c>
      <c r="R218" s="169">
        <f t="shared" si="47"/>
        <v>0</v>
      </c>
      <c r="S218" s="169">
        <v>0.19</v>
      </c>
      <c r="T218" s="170">
        <f t="shared" si="48"/>
        <v>38</v>
      </c>
      <c r="AR218" s="171" t="s">
        <v>178</v>
      </c>
      <c r="AT218" s="171" t="s">
        <v>350</v>
      </c>
      <c r="AU218" s="171" t="s">
        <v>113</v>
      </c>
      <c r="AY218" s="13" t="s">
        <v>166</v>
      </c>
      <c r="BE218" s="99">
        <f t="shared" si="49"/>
        <v>0</v>
      </c>
      <c r="BF218" s="99">
        <f t="shared" si="50"/>
        <v>0</v>
      </c>
      <c r="BG218" s="99">
        <f t="shared" si="51"/>
        <v>0</v>
      </c>
      <c r="BH218" s="99">
        <f t="shared" si="52"/>
        <v>0</v>
      </c>
      <c r="BI218" s="99">
        <f t="shared" si="53"/>
        <v>0</v>
      </c>
      <c r="BJ218" s="13" t="s">
        <v>113</v>
      </c>
      <c r="BK218" s="99">
        <f t="shared" si="54"/>
        <v>0</v>
      </c>
      <c r="BL218" s="13" t="s">
        <v>178</v>
      </c>
      <c r="BM218" s="171" t="s">
        <v>1084</v>
      </c>
    </row>
    <row r="219" spans="2:65" s="1" customFormat="1" ht="24.2" customHeight="1">
      <c r="B219" s="30"/>
      <c r="C219" s="172" t="s">
        <v>470</v>
      </c>
      <c r="D219" s="172" t="s">
        <v>350</v>
      </c>
      <c r="E219" s="173" t="s">
        <v>1085</v>
      </c>
      <c r="F219" s="174" t="s">
        <v>1086</v>
      </c>
      <c r="G219" s="175" t="s">
        <v>170</v>
      </c>
      <c r="H219" s="176">
        <v>200</v>
      </c>
      <c r="I219" s="177"/>
      <c r="J219" s="178">
        <f t="shared" si="45"/>
        <v>0</v>
      </c>
      <c r="K219" s="179"/>
      <c r="L219" s="30"/>
      <c r="M219" s="180" t="s">
        <v>1</v>
      </c>
      <c r="N219" s="131" t="s">
        <v>41</v>
      </c>
      <c r="P219" s="169">
        <f t="shared" si="46"/>
        <v>0</v>
      </c>
      <c r="Q219" s="169">
        <v>4.2639999999999997E-2</v>
      </c>
      <c r="R219" s="169">
        <f t="shared" si="47"/>
        <v>8.5279999999999987</v>
      </c>
      <c r="S219" s="169">
        <v>0</v>
      </c>
      <c r="T219" s="170">
        <f t="shared" si="48"/>
        <v>0</v>
      </c>
      <c r="AR219" s="171" t="s">
        <v>178</v>
      </c>
      <c r="AT219" s="171" t="s">
        <v>350</v>
      </c>
      <c r="AU219" s="171" t="s">
        <v>113</v>
      </c>
      <c r="AY219" s="13" t="s">
        <v>166</v>
      </c>
      <c r="BE219" s="99">
        <f t="shared" si="49"/>
        <v>0</v>
      </c>
      <c r="BF219" s="99">
        <f t="shared" si="50"/>
        <v>0</v>
      </c>
      <c r="BG219" s="99">
        <f t="shared" si="51"/>
        <v>0</v>
      </c>
      <c r="BH219" s="99">
        <f t="shared" si="52"/>
        <v>0</v>
      </c>
      <c r="BI219" s="99">
        <f t="shared" si="53"/>
        <v>0</v>
      </c>
      <c r="BJ219" s="13" t="s">
        <v>113</v>
      </c>
      <c r="BK219" s="99">
        <f t="shared" si="54"/>
        <v>0</v>
      </c>
      <c r="BL219" s="13" t="s">
        <v>178</v>
      </c>
      <c r="BM219" s="171" t="s">
        <v>1087</v>
      </c>
    </row>
    <row r="220" spans="2:65" s="1" customFormat="1" ht="21.75" customHeight="1">
      <c r="B220" s="30"/>
      <c r="C220" s="158" t="s">
        <v>474</v>
      </c>
      <c r="D220" s="158" t="s">
        <v>164</v>
      </c>
      <c r="E220" s="159" t="s">
        <v>1088</v>
      </c>
      <c r="F220" s="160" t="s">
        <v>1089</v>
      </c>
      <c r="G220" s="161" t="s">
        <v>170</v>
      </c>
      <c r="H220" s="162">
        <v>50</v>
      </c>
      <c r="I220" s="163"/>
      <c r="J220" s="164">
        <f t="shared" si="45"/>
        <v>0</v>
      </c>
      <c r="K220" s="165"/>
      <c r="L220" s="166"/>
      <c r="M220" s="167" t="s">
        <v>1</v>
      </c>
      <c r="N220" s="168" t="s">
        <v>41</v>
      </c>
      <c r="P220" s="169">
        <f t="shared" si="46"/>
        <v>0</v>
      </c>
      <c r="Q220" s="169">
        <v>0.25</v>
      </c>
      <c r="R220" s="169">
        <f t="shared" si="47"/>
        <v>12.5</v>
      </c>
      <c r="S220" s="169">
        <v>0</v>
      </c>
      <c r="T220" s="170">
        <f t="shared" si="48"/>
        <v>0</v>
      </c>
      <c r="AR220" s="171" t="s">
        <v>194</v>
      </c>
      <c r="AT220" s="171" t="s">
        <v>164</v>
      </c>
      <c r="AU220" s="171" t="s">
        <v>113</v>
      </c>
      <c r="AY220" s="13" t="s">
        <v>166</v>
      </c>
      <c r="BE220" s="99">
        <f t="shared" si="49"/>
        <v>0</v>
      </c>
      <c r="BF220" s="99">
        <f t="shared" si="50"/>
        <v>0</v>
      </c>
      <c r="BG220" s="99">
        <f t="shared" si="51"/>
        <v>0</v>
      </c>
      <c r="BH220" s="99">
        <f t="shared" si="52"/>
        <v>0</v>
      </c>
      <c r="BI220" s="99">
        <f t="shared" si="53"/>
        <v>0</v>
      </c>
      <c r="BJ220" s="13" t="s">
        <v>113</v>
      </c>
      <c r="BK220" s="99">
        <f t="shared" si="54"/>
        <v>0</v>
      </c>
      <c r="BL220" s="13" t="s">
        <v>178</v>
      </c>
      <c r="BM220" s="171" t="s">
        <v>1090</v>
      </c>
    </row>
    <row r="221" spans="2:65" s="1" customFormat="1" ht="37.9" customHeight="1">
      <c r="B221" s="30"/>
      <c r="C221" s="172" t="s">
        <v>478</v>
      </c>
      <c r="D221" s="172" t="s">
        <v>350</v>
      </c>
      <c r="E221" s="173" t="s">
        <v>1091</v>
      </c>
      <c r="F221" s="174" t="s">
        <v>1092</v>
      </c>
      <c r="G221" s="175" t="s">
        <v>659</v>
      </c>
      <c r="H221" s="176">
        <v>12</v>
      </c>
      <c r="I221" s="177"/>
      <c r="J221" s="178">
        <f t="shared" si="45"/>
        <v>0</v>
      </c>
      <c r="K221" s="179"/>
      <c r="L221" s="30"/>
      <c r="M221" s="180" t="s">
        <v>1</v>
      </c>
      <c r="N221" s="131" t="s">
        <v>41</v>
      </c>
      <c r="P221" s="169">
        <f t="shared" si="46"/>
        <v>0</v>
      </c>
      <c r="Q221" s="169">
        <v>0</v>
      </c>
      <c r="R221" s="169">
        <f t="shared" si="47"/>
        <v>0</v>
      </c>
      <c r="S221" s="169">
        <v>2.2000000000000002</v>
      </c>
      <c r="T221" s="170">
        <f t="shared" si="48"/>
        <v>26.400000000000002</v>
      </c>
      <c r="AR221" s="171" t="s">
        <v>178</v>
      </c>
      <c r="AT221" s="171" t="s">
        <v>350</v>
      </c>
      <c r="AU221" s="171" t="s">
        <v>113</v>
      </c>
      <c r="AY221" s="13" t="s">
        <v>166</v>
      </c>
      <c r="BE221" s="99">
        <f t="shared" si="49"/>
        <v>0</v>
      </c>
      <c r="BF221" s="99">
        <f t="shared" si="50"/>
        <v>0</v>
      </c>
      <c r="BG221" s="99">
        <f t="shared" si="51"/>
        <v>0</v>
      </c>
      <c r="BH221" s="99">
        <f t="shared" si="52"/>
        <v>0</v>
      </c>
      <c r="BI221" s="99">
        <f t="shared" si="53"/>
        <v>0</v>
      </c>
      <c r="BJ221" s="13" t="s">
        <v>113</v>
      </c>
      <c r="BK221" s="99">
        <f t="shared" si="54"/>
        <v>0</v>
      </c>
      <c r="BL221" s="13" t="s">
        <v>178</v>
      </c>
      <c r="BM221" s="171" t="s">
        <v>1093</v>
      </c>
    </row>
    <row r="222" spans="2:65" s="1" customFormat="1" ht="24.2" customHeight="1">
      <c r="B222" s="30"/>
      <c r="C222" s="172" t="s">
        <v>482</v>
      </c>
      <c r="D222" s="172" t="s">
        <v>350</v>
      </c>
      <c r="E222" s="173" t="s">
        <v>826</v>
      </c>
      <c r="F222" s="174" t="s">
        <v>827</v>
      </c>
      <c r="G222" s="175" t="s">
        <v>654</v>
      </c>
      <c r="H222" s="176">
        <v>40.590000000000003</v>
      </c>
      <c r="I222" s="177"/>
      <c r="J222" s="178">
        <f t="shared" si="45"/>
        <v>0</v>
      </c>
      <c r="K222" s="179"/>
      <c r="L222" s="30"/>
      <c r="M222" s="180" t="s">
        <v>1</v>
      </c>
      <c r="N222" s="131" t="s">
        <v>41</v>
      </c>
      <c r="P222" s="169">
        <f t="shared" si="46"/>
        <v>0</v>
      </c>
      <c r="Q222" s="169">
        <v>0</v>
      </c>
      <c r="R222" s="169">
        <f t="shared" si="47"/>
        <v>0</v>
      </c>
      <c r="S222" s="169">
        <v>0</v>
      </c>
      <c r="T222" s="170">
        <f t="shared" si="48"/>
        <v>0</v>
      </c>
      <c r="AR222" s="171" t="s">
        <v>178</v>
      </c>
      <c r="AT222" s="171" t="s">
        <v>350</v>
      </c>
      <c r="AU222" s="171" t="s">
        <v>113</v>
      </c>
      <c r="AY222" s="13" t="s">
        <v>166</v>
      </c>
      <c r="BE222" s="99">
        <f t="shared" si="49"/>
        <v>0</v>
      </c>
      <c r="BF222" s="99">
        <f t="shared" si="50"/>
        <v>0</v>
      </c>
      <c r="BG222" s="99">
        <f t="shared" si="51"/>
        <v>0</v>
      </c>
      <c r="BH222" s="99">
        <f t="shared" si="52"/>
        <v>0</v>
      </c>
      <c r="BI222" s="99">
        <f t="shared" si="53"/>
        <v>0</v>
      </c>
      <c r="BJ222" s="13" t="s">
        <v>113</v>
      </c>
      <c r="BK222" s="99">
        <f t="shared" si="54"/>
        <v>0</v>
      </c>
      <c r="BL222" s="13" t="s">
        <v>178</v>
      </c>
      <c r="BM222" s="171" t="s">
        <v>1094</v>
      </c>
    </row>
    <row r="223" spans="2:65" s="1" customFormat="1" ht="24.2" customHeight="1">
      <c r="B223" s="30"/>
      <c r="C223" s="172" t="s">
        <v>486</v>
      </c>
      <c r="D223" s="172" t="s">
        <v>350</v>
      </c>
      <c r="E223" s="173" t="s">
        <v>1095</v>
      </c>
      <c r="F223" s="174" t="s">
        <v>1096</v>
      </c>
      <c r="G223" s="175" t="s">
        <v>654</v>
      </c>
      <c r="H223" s="176">
        <v>142.19999999999999</v>
      </c>
      <c r="I223" s="177"/>
      <c r="J223" s="178">
        <f t="shared" si="45"/>
        <v>0</v>
      </c>
      <c r="K223" s="179"/>
      <c r="L223" s="30"/>
      <c r="M223" s="180" t="s">
        <v>1</v>
      </c>
      <c r="N223" s="131" t="s">
        <v>41</v>
      </c>
      <c r="P223" s="169">
        <f t="shared" si="46"/>
        <v>0</v>
      </c>
      <c r="Q223" s="169">
        <v>0</v>
      </c>
      <c r="R223" s="169">
        <f t="shared" si="47"/>
        <v>0</v>
      </c>
      <c r="S223" s="169">
        <v>0</v>
      </c>
      <c r="T223" s="170">
        <f t="shared" si="48"/>
        <v>0</v>
      </c>
      <c r="AR223" s="171" t="s">
        <v>178</v>
      </c>
      <c r="AT223" s="171" t="s">
        <v>350</v>
      </c>
      <c r="AU223" s="171" t="s">
        <v>113</v>
      </c>
      <c r="AY223" s="13" t="s">
        <v>166</v>
      </c>
      <c r="BE223" s="99">
        <f t="shared" si="49"/>
        <v>0</v>
      </c>
      <c r="BF223" s="99">
        <f t="shared" si="50"/>
        <v>0</v>
      </c>
      <c r="BG223" s="99">
        <f t="shared" si="51"/>
        <v>0</v>
      </c>
      <c r="BH223" s="99">
        <f t="shared" si="52"/>
        <v>0</v>
      </c>
      <c r="BI223" s="99">
        <f t="shared" si="53"/>
        <v>0</v>
      </c>
      <c r="BJ223" s="13" t="s">
        <v>113</v>
      </c>
      <c r="BK223" s="99">
        <f t="shared" si="54"/>
        <v>0</v>
      </c>
      <c r="BL223" s="13" t="s">
        <v>178</v>
      </c>
      <c r="BM223" s="171" t="s">
        <v>1097</v>
      </c>
    </row>
    <row r="224" spans="2:65" s="1" customFormat="1" ht="24.2" customHeight="1">
      <c r="B224" s="30"/>
      <c r="C224" s="172" t="s">
        <v>490</v>
      </c>
      <c r="D224" s="172" t="s">
        <v>350</v>
      </c>
      <c r="E224" s="173" t="s">
        <v>835</v>
      </c>
      <c r="F224" s="174" t="s">
        <v>836</v>
      </c>
      <c r="G224" s="175" t="s">
        <v>654</v>
      </c>
      <c r="H224" s="176">
        <v>179.52</v>
      </c>
      <c r="I224" s="177"/>
      <c r="J224" s="178">
        <f t="shared" si="45"/>
        <v>0</v>
      </c>
      <c r="K224" s="179"/>
      <c r="L224" s="30"/>
      <c r="M224" s="180" t="s">
        <v>1</v>
      </c>
      <c r="N224" s="131" t="s">
        <v>41</v>
      </c>
      <c r="P224" s="169">
        <f t="shared" si="46"/>
        <v>0</v>
      </c>
      <c r="Q224" s="169">
        <v>0</v>
      </c>
      <c r="R224" s="169">
        <f t="shared" si="47"/>
        <v>0</v>
      </c>
      <c r="S224" s="169">
        <v>0</v>
      </c>
      <c r="T224" s="170">
        <f t="shared" si="48"/>
        <v>0</v>
      </c>
      <c r="AR224" s="171" t="s">
        <v>178</v>
      </c>
      <c r="AT224" s="171" t="s">
        <v>350</v>
      </c>
      <c r="AU224" s="171" t="s">
        <v>113</v>
      </c>
      <c r="AY224" s="13" t="s">
        <v>166</v>
      </c>
      <c r="BE224" s="99">
        <f t="shared" si="49"/>
        <v>0</v>
      </c>
      <c r="BF224" s="99">
        <f t="shared" si="50"/>
        <v>0</v>
      </c>
      <c r="BG224" s="99">
        <f t="shared" si="51"/>
        <v>0</v>
      </c>
      <c r="BH224" s="99">
        <f t="shared" si="52"/>
        <v>0</v>
      </c>
      <c r="BI224" s="99">
        <f t="shared" si="53"/>
        <v>0</v>
      </c>
      <c r="BJ224" s="13" t="s">
        <v>113</v>
      </c>
      <c r="BK224" s="99">
        <f t="shared" si="54"/>
        <v>0</v>
      </c>
      <c r="BL224" s="13" t="s">
        <v>178</v>
      </c>
      <c r="BM224" s="171" t="s">
        <v>1098</v>
      </c>
    </row>
    <row r="225" spans="2:65" s="1" customFormat="1" ht="24.2" customHeight="1">
      <c r="B225" s="30"/>
      <c r="C225" s="172" t="s">
        <v>494</v>
      </c>
      <c r="D225" s="172" t="s">
        <v>350</v>
      </c>
      <c r="E225" s="173" t="s">
        <v>838</v>
      </c>
      <c r="F225" s="174" t="s">
        <v>839</v>
      </c>
      <c r="G225" s="175" t="s">
        <v>654</v>
      </c>
      <c r="H225" s="176">
        <v>2333.7600000000002</v>
      </c>
      <c r="I225" s="177"/>
      <c r="J225" s="178">
        <f t="shared" si="45"/>
        <v>0</v>
      </c>
      <c r="K225" s="179"/>
      <c r="L225" s="30"/>
      <c r="M225" s="180" t="s">
        <v>1</v>
      </c>
      <c r="N225" s="131" t="s">
        <v>41</v>
      </c>
      <c r="P225" s="169">
        <f t="shared" si="46"/>
        <v>0</v>
      </c>
      <c r="Q225" s="169">
        <v>0</v>
      </c>
      <c r="R225" s="169">
        <f t="shared" si="47"/>
        <v>0</v>
      </c>
      <c r="S225" s="169">
        <v>0</v>
      </c>
      <c r="T225" s="170">
        <f t="shared" si="48"/>
        <v>0</v>
      </c>
      <c r="AR225" s="171" t="s">
        <v>178</v>
      </c>
      <c r="AT225" s="171" t="s">
        <v>350</v>
      </c>
      <c r="AU225" s="171" t="s">
        <v>113</v>
      </c>
      <c r="AY225" s="13" t="s">
        <v>166</v>
      </c>
      <c r="BE225" s="99">
        <f t="shared" si="49"/>
        <v>0</v>
      </c>
      <c r="BF225" s="99">
        <f t="shared" si="50"/>
        <v>0</v>
      </c>
      <c r="BG225" s="99">
        <f t="shared" si="51"/>
        <v>0</v>
      </c>
      <c r="BH225" s="99">
        <f t="shared" si="52"/>
        <v>0</v>
      </c>
      <c r="BI225" s="99">
        <f t="shared" si="53"/>
        <v>0</v>
      </c>
      <c r="BJ225" s="13" t="s">
        <v>113</v>
      </c>
      <c r="BK225" s="99">
        <f t="shared" si="54"/>
        <v>0</v>
      </c>
      <c r="BL225" s="13" t="s">
        <v>178</v>
      </c>
      <c r="BM225" s="171" t="s">
        <v>1099</v>
      </c>
    </row>
    <row r="226" spans="2:65" s="1" customFormat="1" ht="24.2" customHeight="1">
      <c r="B226" s="30"/>
      <c r="C226" s="172" t="s">
        <v>498</v>
      </c>
      <c r="D226" s="172" t="s">
        <v>350</v>
      </c>
      <c r="E226" s="173" t="s">
        <v>841</v>
      </c>
      <c r="F226" s="174" t="s">
        <v>842</v>
      </c>
      <c r="G226" s="175" t="s">
        <v>654</v>
      </c>
      <c r="H226" s="176">
        <v>183.54499999999999</v>
      </c>
      <c r="I226" s="177"/>
      <c r="J226" s="178">
        <f t="shared" si="45"/>
        <v>0</v>
      </c>
      <c r="K226" s="179"/>
      <c r="L226" s="30"/>
      <c r="M226" s="180" t="s">
        <v>1</v>
      </c>
      <c r="N226" s="131" t="s">
        <v>41</v>
      </c>
      <c r="P226" s="169">
        <f t="shared" si="46"/>
        <v>0</v>
      </c>
      <c r="Q226" s="169">
        <v>0</v>
      </c>
      <c r="R226" s="169">
        <f t="shared" si="47"/>
        <v>0</v>
      </c>
      <c r="S226" s="169">
        <v>0</v>
      </c>
      <c r="T226" s="170">
        <f t="shared" si="48"/>
        <v>0</v>
      </c>
      <c r="AR226" s="171" t="s">
        <v>178</v>
      </c>
      <c r="AT226" s="171" t="s">
        <v>350</v>
      </c>
      <c r="AU226" s="171" t="s">
        <v>113</v>
      </c>
      <c r="AY226" s="13" t="s">
        <v>166</v>
      </c>
      <c r="BE226" s="99">
        <f t="shared" si="49"/>
        <v>0</v>
      </c>
      <c r="BF226" s="99">
        <f t="shared" si="50"/>
        <v>0</v>
      </c>
      <c r="BG226" s="99">
        <f t="shared" si="51"/>
        <v>0</v>
      </c>
      <c r="BH226" s="99">
        <f t="shared" si="52"/>
        <v>0</v>
      </c>
      <c r="BI226" s="99">
        <f t="shared" si="53"/>
        <v>0</v>
      </c>
      <c r="BJ226" s="13" t="s">
        <v>113</v>
      </c>
      <c r="BK226" s="99">
        <f t="shared" si="54"/>
        <v>0</v>
      </c>
      <c r="BL226" s="13" t="s">
        <v>178</v>
      </c>
      <c r="BM226" s="171" t="s">
        <v>1100</v>
      </c>
    </row>
    <row r="227" spans="2:65" s="1" customFormat="1" ht="33" customHeight="1">
      <c r="B227" s="30"/>
      <c r="C227" s="172" t="s">
        <v>502</v>
      </c>
      <c r="D227" s="172" t="s">
        <v>350</v>
      </c>
      <c r="E227" s="173" t="s">
        <v>844</v>
      </c>
      <c r="F227" s="174" t="s">
        <v>845</v>
      </c>
      <c r="G227" s="175" t="s">
        <v>654</v>
      </c>
      <c r="H227" s="176">
        <v>2386.085</v>
      </c>
      <c r="I227" s="177"/>
      <c r="J227" s="178">
        <f t="shared" si="45"/>
        <v>0</v>
      </c>
      <c r="K227" s="179"/>
      <c r="L227" s="30"/>
      <c r="M227" s="180" t="s">
        <v>1</v>
      </c>
      <c r="N227" s="131" t="s">
        <v>41</v>
      </c>
      <c r="P227" s="169">
        <f t="shared" si="46"/>
        <v>0</v>
      </c>
      <c r="Q227" s="169">
        <v>0</v>
      </c>
      <c r="R227" s="169">
        <f t="shared" si="47"/>
        <v>0</v>
      </c>
      <c r="S227" s="169">
        <v>0</v>
      </c>
      <c r="T227" s="170">
        <f t="shared" si="48"/>
        <v>0</v>
      </c>
      <c r="AR227" s="171" t="s">
        <v>178</v>
      </c>
      <c r="AT227" s="171" t="s">
        <v>350</v>
      </c>
      <c r="AU227" s="171" t="s">
        <v>113</v>
      </c>
      <c r="AY227" s="13" t="s">
        <v>166</v>
      </c>
      <c r="BE227" s="99">
        <f t="shared" si="49"/>
        <v>0</v>
      </c>
      <c r="BF227" s="99">
        <f t="shared" si="50"/>
        <v>0</v>
      </c>
      <c r="BG227" s="99">
        <f t="shared" si="51"/>
        <v>0</v>
      </c>
      <c r="BH227" s="99">
        <f t="shared" si="52"/>
        <v>0</v>
      </c>
      <c r="BI227" s="99">
        <f t="shared" si="53"/>
        <v>0</v>
      </c>
      <c r="BJ227" s="13" t="s">
        <v>113</v>
      </c>
      <c r="BK227" s="99">
        <f t="shared" si="54"/>
        <v>0</v>
      </c>
      <c r="BL227" s="13" t="s">
        <v>178</v>
      </c>
      <c r="BM227" s="171" t="s">
        <v>1101</v>
      </c>
    </row>
    <row r="228" spans="2:65" s="11" customFormat="1" ht="22.9" customHeight="1">
      <c r="B228" s="146"/>
      <c r="D228" s="147" t="s">
        <v>74</v>
      </c>
      <c r="E228" s="156" t="s">
        <v>566</v>
      </c>
      <c r="F228" s="156" t="s">
        <v>847</v>
      </c>
      <c r="I228" s="149"/>
      <c r="J228" s="157">
        <f>BK228</f>
        <v>0</v>
      </c>
      <c r="L228" s="146"/>
      <c r="M228" s="151"/>
      <c r="P228" s="152">
        <f>SUM(P229:P231)</f>
        <v>0</v>
      </c>
      <c r="R228" s="152">
        <f>SUM(R229:R231)</f>
        <v>2.1000000000000003E-3</v>
      </c>
      <c r="T228" s="153">
        <f>SUM(T229:T231)</f>
        <v>0</v>
      </c>
      <c r="AR228" s="147" t="s">
        <v>83</v>
      </c>
      <c r="AT228" s="154" t="s">
        <v>74</v>
      </c>
      <c r="AU228" s="154" t="s">
        <v>83</v>
      </c>
      <c r="AY228" s="147" t="s">
        <v>166</v>
      </c>
      <c r="BK228" s="155">
        <f>SUM(BK229:BK231)</f>
        <v>0</v>
      </c>
    </row>
    <row r="229" spans="2:65" s="1" customFormat="1" ht="33" customHeight="1">
      <c r="B229" s="30"/>
      <c r="C229" s="172" t="s">
        <v>506</v>
      </c>
      <c r="D229" s="172" t="s">
        <v>350</v>
      </c>
      <c r="E229" s="173" t="s">
        <v>1102</v>
      </c>
      <c r="F229" s="174" t="s">
        <v>1103</v>
      </c>
      <c r="G229" s="175" t="s">
        <v>654</v>
      </c>
      <c r="H229" s="176">
        <v>3281.5039999999999</v>
      </c>
      <c r="I229" s="177"/>
      <c r="J229" s="178">
        <f>ROUND(I229*H229,2)</f>
        <v>0</v>
      </c>
      <c r="K229" s="179"/>
      <c r="L229" s="30"/>
      <c r="M229" s="180" t="s">
        <v>1</v>
      </c>
      <c r="N229" s="131" t="s">
        <v>41</v>
      </c>
      <c r="P229" s="169">
        <f>O229*H229</f>
        <v>0</v>
      </c>
      <c r="Q229" s="169">
        <v>0</v>
      </c>
      <c r="R229" s="169">
        <f>Q229*H229</f>
        <v>0</v>
      </c>
      <c r="S229" s="169">
        <v>0</v>
      </c>
      <c r="T229" s="170">
        <f>S229*H229</f>
        <v>0</v>
      </c>
      <c r="AR229" s="171" t="s">
        <v>178</v>
      </c>
      <c r="AT229" s="171" t="s">
        <v>350</v>
      </c>
      <c r="AU229" s="171" t="s">
        <v>113</v>
      </c>
      <c r="AY229" s="13" t="s">
        <v>166</v>
      </c>
      <c r="BE229" s="99">
        <f>IF(N229="základná",J229,0)</f>
        <v>0</v>
      </c>
      <c r="BF229" s="99">
        <f>IF(N229="znížená",J229,0)</f>
        <v>0</v>
      </c>
      <c r="BG229" s="99">
        <f>IF(N229="zákl. prenesená",J229,0)</f>
        <v>0</v>
      </c>
      <c r="BH229" s="99">
        <f>IF(N229="zníž. prenesená",J229,0)</f>
        <v>0</v>
      </c>
      <c r="BI229" s="99">
        <f>IF(N229="nulová",J229,0)</f>
        <v>0</v>
      </c>
      <c r="BJ229" s="13" t="s">
        <v>113</v>
      </c>
      <c r="BK229" s="99">
        <f>ROUND(I229*H229,2)</f>
        <v>0</v>
      </c>
      <c r="BL229" s="13" t="s">
        <v>178</v>
      </c>
      <c r="BM229" s="171" t="s">
        <v>1104</v>
      </c>
    </row>
    <row r="230" spans="2:65" s="1" customFormat="1" ht="24.2" customHeight="1">
      <c r="B230" s="30"/>
      <c r="C230" s="172" t="s">
        <v>510</v>
      </c>
      <c r="D230" s="172" t="s">
        <v>350</v>
      </c>
      <c r="E230" s="173" t="s">
        <v>1105</v>
      </c>
      <c r="F230" s="174" t="s">
        <v>1106</v>
      </c>
      <c r="G230" s="175" t="s">
        <v>293</v>
      </c>
      <c r="H230" s="176">
        <v>10</v>
      </c>
      <c r="I230" s="177"/>
      <c r="J230" s="178">
        <f>ROUND(I230*H230,2)</f>
        <v>0</v>
      </c>
      <c r="K230" s="179"/>
      <c r="L230" s="30"/>
      <c r="M230" s="180" t="s">
        <v>1</v>
      </c>
      <c r="N230" s="131" t="s">
        <v>41</v>
      </c>
      <c r="P230" s="169">
        <f>O230*H230</f>
        <v>0</v>
      </c>
      <c r="Q230" s="169">
        <v>0</v>
      </c>
      <c r="R230" s="169">
        <f>Q230*H230</f>
        <v>0</v>
      </c>
      <c r="S230" s="169">
        <v>0</v>
      </c>
      <c r="T230" s="170">
        <f>S230*H230</f>
        <v>0</v>
      </c>
      <c r="AR230" s="171" t="s">
        <v>422</v>
      </c>
      <c r="AT230" s="171" t="s">
        <v>350</v>
      </c>
      <c r="AU230" s="171" t="s">
        <v>113</v>
      </c>
      <c r="AY230" s="13" t="s">
        <v>166</v>
      </c>
      <c r="BE230" s="99">
        <f>IF(N230="základná",J230,0)</f>
        <v>0</v>
      </c>
      <c r="BF230" s="99">
        <f>IF(N230="znížená",J230,0)</f>
        <v>0</v>
      </c>
      <c r="BG230" s="99">
        <f>IF(N230="zákl. prenesená",J230,0)</f>
        <v>0</v>
      </c>
      <c r="BH230" s="99">
        <f>IF(N230="zníž. prenesená",J230,0)</f>
        <v>0</v>
      </c>
      <c r="BI230" s="99">
        <f>IF(N230="nulová",J230,0)</f>
        <v>0</v>
      </c>
      <c r="BJ230" s="13" t="s">
        <v>113</v>
      </c>
      <c r="BK230" s="99">
        <f>ROUND(I230*H230,2)</f>
        <v>0</v>
      </c>
      <c r="BL230" s="13" t="s">
        <v>422</v>
      </c>
      <c r="BM230" s="171" t="s">
        <v>1107</v>
      </c>
    </row>
    <row r="231" spans="2:65" s="1" customFormat="1" ht="24.2" customHeight="1">
      <c r="B231" s="30"/>
      <c r="C231" s="158" t="s">
        <v>514</v>
      </c>
      <c r="D231" s="158" t="s">
        <v>164</v>
      </c>
      <c r="E231" s="159" t="s">
        <v>1108</v>
      </c>
      <c r="F231" s="160" t="s">
        <v>1109</v>
      </c>
      <c r="G231" s="161" t="s">
        <v>293</v>
      </c>
      <c r="H231" s="162">
        <v>10</v>
      </c>
      <c r="I231" s="163"/>
      <c r="J231" s="164">
        <f>ROUND(I231*H231,2)</f>
        <v>0</v>
      </c>
      <c r="K231" s="165"/>
      <c r="L231" s="166"/>
      <c r="M231" s="186" t="s">
        <v>1</v>
      </c>
      <c r="N231" s="187" t="s">
        <v>41</v>
      </c>
      <c r="O231" s="183"/>
      <c r="P231" s="184">
        <f>O231*H231</f>
        <v>0</v>
      </c>
      <c r="Q231" s="184">
        <v>2.1000000000000001E-4</v>
      </c>
      <c r="R231" s="184">
        <f>Q231*H231</f>
        <v>2.1000000000000003E-3</v>
      </c>
      <c r="S231" s="184">
        <v>0</v>
      </c>
      <c r="T231" s="185">
        <f>S231*H231</f>
        <v>0</v>
      </c>
      <c r="AR231" s="171" t="s">
        <v>1110</v>
      </c>
      <c r="AT231" s="171" t="s">
        <v>164</v>
      </c>
      <c r="AU231" s="171" t="s">
        <v>113</v>
      </c>
      <c r="AY231" s="13" t="s">
        <v>166</v>
      </c>
      <c r="BE231" s="99">
        <f>IF(N231="základná",J231,0)</f>
        <v>0</v>
      </c>
      <c r="BF231" s="99">
        <f>IF(N231="znížená",J231,0)</f>
        <v>0</v>
      </c>
      <c r="BG231" s="99">
        <f>IF(N231="zákl. prenesená",J231,0)</f>
        <v>0</v>
      </c>
      <c r="BH231" s="99">
        <f>IF(N231="zníž. prenesená",J231,0)</f>
        <v>0</v>
      </c>
      <c r="BI231" s="99">
        <f>IF(N231="nulová",J231,0)</f>
        <v>0</v>
      </c>
      <c r="BJ231" s="13" t="s">
        <v>113</v>
      </c>
      <c r="BK231" s="99">
        <f>ROUND(I231*H231,2)</f>
        <v>0</v>
      </c>
      <c r="BL231" s="13" t="s">
        <v>1110</v>
      </c>
      <c r="BM231" s="171" t="s">
        <v>1111</v>
      </c>
    </row>
    <row r="232" spans="2:65" s="1" customFormat="1" ht="6.95" customHeight="1">
      <c r="B232" s="45"/>
      <c r="C232" s="46"/>
      <c r="D232" s="46"/>
      <c r="E232" s="46"/>
      <c r="F232" s="46"/>
      <c r="G232" s="46"/>
      <c r="H232" s="46"/>
      <c r="I232" s="46"/>
      <c r="J232" s="46"/>
      <c r="K232" s="46"/>
      <c r="L232" s="30"/>
    </row>
  </sheetData>
  <sheetProtection algorithmName="SHA-512" hashValue="UFYBJAaE0Q+NfkBG8OqUyJfStzvqiDGKM5aEAkYTUEVyMGUuN9/x1qx/3aMbr9qwRMwjWbWcqjGDUI1Dr70u5w==" saltValue="S+HJk8h4cVCo15TLATipuvvNL0J0DoL+rBULGl3HuPKBm1RbvNa8PnpJovIVYvBuYEv0jxZKMo9d8s77fD5eEg==" spinCount="100000" sheet="1" objects="1" scenarios="1" formatColumns="0" formatRows="0" autoFilter="0"/>
  <autoFilter ref="C134:K231" xr:uid="{00000000-0009-0000-0000-000003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s="1" customFormat="1" ht="12" customHeight="1">
      <c r="B8" s="30"/>
      <c r="D8" s="23" t="s">
        <v>128</v>
      </c>
      <c r="L8" s="30"/>
    </row>
    <row r="9" spans="2:46" s="1" customFormat="1" ht="30" customHeight="1">
      <c r="B9" s="30"/>
      <c r="E9" s="192" t="s">
        <v>1112</v>
      </c>
      <c r="F9" s="241"/>
      <c r="G9" s="241"/>
      <c r="H9" s="24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>
        <f>'Rekapitulácia stavby'!AN8</f>
        <v>45876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21</v>
      </c>
      <c r="I14" s="23" t="s">
        <v>22</v>
      </c>
      <c r="J14" s="21" t="s">
        <v>1</v>
      </c>
      <c r="L14" s="30"/>
    </row>
    <row r="15" spans="2:46" s="1" customFormat="1" ht="18" customHeight="1">
      <c r="B15" s="30"/>
      <c r="E15" s="21" t="s">
        <v>23</v>
      </c>
      <c r="I15" s="23" t="s">
        <v>24</v>
      </c>
      <c r="J15" s="21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25</v>
      </c>
      <c r="I17" s="23" t="s">
        <v>22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42" t="str">
        <f>'Rekapitulácia stavby'!E14</f>
        <v>Vyplň údaj</v>
      </c>
      <c r="F18" s="201"/>
      <c r="G18" s="201"/>
      <c r="H18" s="201"/>
      <c r="I18" s="23" t="s">
        <v>24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27</v>
      </c>
      <c r="I20" s="23" t="s">
        <v>22</v>
      </c>
      <c r="J20" s="21" t="s">
        <v>1</v>
      </c>
      <c r="L20" s="30"/>
    </row>
    <row r="21" spans="2:12" s="1" customFormat="1" ht="18" customHeight="1">
      <c r="B21" s="30"/>
      <c r="E21" s="21" t="s">
        <v>28</v>
      </c>
      <c r="I21" s="23" t="s">
        <v>24</v>
      </c>
      <c r="J21" s="21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30</v>
      </c>
      <c r="I23" s="23" t="s">
        <v>22</v>
      </c>
      <c r="J23" s="21" t="s">
        <v>1</v>
      </c>
      <c r="L23" s="30"/>
    </row>
    <row r="24" spans="2:12" s="1" customFormat="1" ht="18" customHeight="1">
      <c r="B24" s="30"/>
      <c r="E24" s="21" t="s">
        <v>638</v>
      </c>
      <c r="I24" s="23" t="s">
        <v>24</v>
      </c>
      <c r="J24" s="21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32</v>
      </c>
      <c r="L26" s="30"/>
    </row>
    <row r="27" spans="2:12" s="7" customFormat="1" ht="16.5" customHeight="1">
      <c r="B27" s="106"/>
      <c r="E27" s="206" t="s">
        <v>1</v>
      </c>
      <c r="F27" s="206"/>
      <c r="G27" s="206"/>
      <c r="H27" s="206"/>
      <c r="L27" s="106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131</v>
      </c>
      <c r="J30" s="29">
        <f>J96</f>
        <v>0</v>
      </c>
      <c r="L30" s="30"/>
    </row>
    <row r="31" spans="2:12" s="1" customFormat="1" ht="14.45" customHeight="1">
      <c r="B31" s="30"/>
      <c r="D31" s="28" t="s">
        <v>123</v>
      </c>
      <c r="J31" s="29">
        <f>J105</f>
        <v>0</v>
      </c>
      <c r="L31" s="30"/>
    </row>
    <row r="32" spans="2:12" s="1" customFormat="1" ht="25.35" customHeight="1">
      <c r="B32" s="30"/>
      <c r="D32" s="107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108">
        <f>ROUND((SUM(BE105:BE112) + SUM(BE132:BE162)),  2)</f>
        <v>0</v>
      </c>
      <c r="G35" s="109"/>
      <c r="H35" s="109"/>
      <c r="I35" s="110">
        <v>0.23</v>
      </c>
      <c r="J35" s="108">
        <f>ROUND(((SUM(BE105:BE112) + SUM(BE132:BE162))*I35),  2)</f>
        <v>0</v>
      </c>
      <c r="L35" s="30"/>
    </row>
    <row r="36" spans="2:12" s="1" customFormat="1" ht="14.45" customHeight="1">
      <c r="B36" s="30"/>
      <c r="E36" s="35" t="s">
        <v>41</v>
      </c>
      <c r="F36" s="108">
        <f>ROUND((SUM(BF105:BF112) + SUM(BF132:BF162)),  2)</f>
        <v>0</v>
      </c>
      <c r="G36" s="109"/>
      <c r="H36" s="109"/>
      <c r="I36" s="110">
        <v>0.23</v>
      </c>
      <c r="J36" s="108">
        <f>ROUND(((SUM(BF105:BF112) + SUM(BF132:BF162))*I36),  2)</f>
        <v>0</v>
      </c>
      <c r="L36" s="30"/>
    </row>
    <row r="37" spans="2:12" s="1" customFormat="1" ht="14.45" hidden="1" customHeight="1">
      <c r="B37" s="30"/>
      <c r="E37" s="23" t="s">
        <v>42</v>
      </c>
      <c r="F37" s="87">
        <f>ROUND((SUM(BG105:BG112) + SUM(BG132:BG162)),  2)</f>
        <v>0</v>
      </c>
      <c r="I37" s="111">
        <v>0.23</v>
      </c>
      <c r="J37" s="87">
        <f>0</f>
        <v>0</v>
      </c>
      <c r="L37" s="30"/>
    </row>
    <row r="38" spans="2:12" s="1" customFormat="1" ht="14.45" hidden="1" customHeight="1">
      <c r="B38" s="30"/>
      <c r="E38" s="23" t="s">
        <v>43</v>
      </c>
      <c r="F38" s="87">
        <f>ROUND((SUM(BH105:BH112) + SUM(BH132:BH162)),  2)</f>
        <v>0</v>
      </c>
      <c r="I38" s="111">
        <v>0.23</v>
      </c>
      <c r="J38" s="87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108">
        <f>ROUND((SUM(BI105:BI112) + SUM(BI132:BI162)),  2)</f>
        <v>0</v>
      </c>
      <c r="G39" s="109"/>
      <c r="H39" s="109"/>
      <c r="I39" s="110">
        <v>0</v>
      </c>
      <c r="J39" s="108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103"/>
      <c r="D41" s="112" t="s">
        <v>45</v>
      </c>
      <c r="E41" s="58"/>
      <c r="F41" s="58"/>
      <c r="G41" s="113" t="s">
        <v>46</v>
      </c>
      <c r="H41" s="114" t="s">
        <v>47</v>
      </c>
      <c r="I41" s="58"/>
      <c r="J41" s="115">
        <f>SUM(J32:J39)</f>
        <v>0</v>
      </c>
      <c r="K41" s="116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132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47" s="1" customFormat="1" ht="12" customHeight="1">
      <c r="B86" s="30"/>
      <c r="C86" s="23" t="s">
        <v>128</v>
      </c>
      <c r="L86" s="30"/>
    </row>
    <row r="87" spans="2:47" s="1" customFormat="1" ht="30" customHeight="1">
      <c r="B87" s="30"/>
      <c r="E87" s="192" t="str">
        <f>E9</f>
        <v>SO 03 - Priechod pre prístup k úrovňovému nástupišťu pri koľaji č.1</v>
      </c>
      <c r="F87" s="241"/>
      <c r="G87" s="241"/>
      <c r="H87" s="24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Kysak</v>
      </c>
      <c r="I89" s="23" t="s">
        <v>20</v>
      </c>
      <c r="J89" s="53">
        <f>IF(J12="","",J12)</f>
        <v>45876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3" t="s">
        <v>21</v>
      </c>
      <c r="F91" s="21" t="str">
        <f>E15</f>
        <v>Železnice Slovenskej republiky, Bratislava</v>
      </c>
      <c r="I91" s="23" t="s">
        <v>27</v>
      </c>
      <c r="J91" s="26" t="str">
        <f>E21</f>
        <v>SUDOP Košice, a.s.</v>
      </c>
      <c r="L91" s="30"/>
    </row>
    <row r="92" spans="2:47" s="1" customFormat="1" ht="15.2" customHeight="1">
      <c r="B92" s="30"/>
      <c r="C92" s="23" t="s">
        <v>25</v>
      </c>
      <c r="F92" s="21" t="str">
        <f>IF(E18="","",E18)</f>
        <v>Vyplň údaj</v>
      </c>
      <c r="I92" s="23" t="s">
        <v>30</v>
      </c>
      <c r="J92" s="26" t="str">
        <f>E24</f>
        <v>Ing. Gregová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9" t="s">
        <v>133</v>
      </c>
      <c r="D94" s="103"/>
      <c r="E94" s="103"/>
      <c r="F94" s="103"/>
      <c r="G94" s="103"/>
      <c r="H94" s="103"/>
      <c r="I94" s="103"/>
      <c r="J94" s="120" t="s">
        <v>134</v>
      </c>
      <c r="K94" s="103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21" t="s">
        <v>135</v>
      </c>
      <c r="J96" s="67">
        <f>J132</f>
        <v>0</v>
      </c>
      <c r="L96" s="30"/>
      <c r="AU96" s="13" t="s">
        <v>136</v>
      </c>
    </row>
    <row r="97" spans="2:65" s="8" customFormat="1" ht="24.95" customHeight="1">
      <c r="B97" s="122"/>
      <c r="D97" s="123" t="s">
        <v>639</v>
      </c>
      <c r="E97" s="124"/>
      <c r="F97" s="124"/>
      <c r="G97" s="124"/>
      <c r="H97" s="124"/>
      <c r="I97" s="124"/>
      <c r="J97" s="125">
        <f>J133</f>
        <v>0</v>
      </c>
      <c r="L97" s="122"/>
    </row>
    <row r="98" spans="2:65" s="9" customFormat="1" ht="19.899999999999999" customHeight="1">
      <c r="B98" s="126"/>
      <c r="D98" s="127" t="s">
        <v>640</v>
      </c>
      <c r="E98" s="128"/>
      <c r="F98" s="128"/>
      <c r="G98" s="128"/>
      <c r="H98" s="128"/>
      <c r="I98" s="128"/>
      <c r="J98" s="129">
        <f>J134</f>
        <v>0</v>
      </c>
      <c r="L98" s="126"/>
    </row>
    <row r="99" spans="2:65" s="9" customFormat="1" ht="19.899999999999999" customHeight="1">
      <c r="B99" s="126"/>
      <c r="D99" s="127" t="s">
        <v>641</v>
      </c>
      <c r="E99" s="128"/>
      <c r="F99" s="128"/>
      <c r="G99" s="128"/>
      <c r="H99" s="128"/>
      <c r="I99" s="128"/>
      <c r="J99" s="129">
        <f>J141</f>
        <v>0</v>
      </c>
      <c r="L99" s="126"/>
    </row>
    <row r="100" spans="2:65" s="9" customFormat="1" ht="19.899999999999999" customHeight="1">
      <c r="B100" s="126"/>
      <c r="D100" s="127" t="s">
        <v>642</v>
      </c>
      <c r="E100" s="128"/>
      <c r="F100" s="128"/>
      <c r="G100" s="128"/>
      <c r="H100" s="128"/>
      <c r="I100" s="128"/>
      <c r="J100" s="129">
        <f>J143</f>
        <v>0</v>
      </c>
      <c r="L100" s="126"/>
    </row>
    <row r="101" spans="2:65" s="9" customFormat="1" ht="19.899999999999999" customHeight="1">
      <c r="B101" s="126"/>
      <c r="D101" s="127" t="s">
        <v>643</v>
      </c>
      <c r="E101" s="128"/>
      <c r="F101" s="128"/>
      <c r="G101" s="128"/>
      <c r="H101" s="128"/>
      <c r="I101" s="128"/>
      <c r="J101" s="129">
        <f>J147</f>
        <v>0</v>
      </c>
      <c r="L101" s="126"/>
    </row>
    <row r="102" spans="2:65" s="9" customFormat="1" ht="19.899999999999999" customHeight="1">
      <c r="B102" s="126"/>
      <c r="D102" s="127" t="s">
        <v>644</v>
      </c>
      <c r="E102" s="128"/>
      <c r="F102" s="128"/>
      <c r="G102" s="128"/>
      <c r="H102" s="128"/>
      <c r="I102" s="128"/>
      <c r="J102" s="129">
        <f>J161</f>
        <v>0</v>
      </c>
      <c r="L102" s="126"/>
    </row>
    <row r="103" spans="2:65" s="1" customFormat="1" ht="21.75" customHeight="1">
      <c r="B103" s="30"/>
      <c r="L103" s="30"/>
    </row>
    <row r="104" spans="2:65" s="1" customFormat="1" ht="6.95" customHeight="1">
      <c r="B104" s="30"/>
      <c r="L104" s="30"/>
    </row>
    <row r="105" spans="2:65" s="1" customFormat="1" ht="29.25" customHeight="1">
      <c r="B105" s="30"/>
      <c r="C105" s="121" t="s">
        <v>143</v>
      </c>
      <c r="J105" s="130">
        <f>ROUND(J106 + J107 + J108 + J109 + J110 + J111,2)</f>
        <v>0</v>
      </c>
      <c r="L105" s="30"/>
      <c r="N105" s="131" t="s">
        <v>39</v>
      </c>
    </row>
    <row r="106" spans="2:65" s="1" customFormat="1" ht="18" customHeight="1">
      <c r="B106" s="30"/>
      <c r="D106" s="236" t="s">
        <v>144</v>
      </c>
      <c r="E106" s="237"/>
      <c r="F106" s="237"/>
      <c r="J106" s="96">
        <v>0</v>
      </c>
      <c r="L106" s="132"/>
      <c r="M106" s="133"/>
      <c r="N106" s="134" t="s">
        <v>41</v>
      </c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3"/>
      <c r="AL106" s="133"/>
      <c r="AM106" s="133"/>
      <c r="AN106" s="133"/>
      <c r="AO106" s="133"/>
      <c r="AP106" s="133"/>
      <c r="AQ106" s="133"/>
      <c r="AR106" s="133"/>
      <c r="AS106" s="133"/>
      <c r="AT106" s="133"/>
      <c r="AU106" s="133"/>
      <c r="AV106" s="133"/>
      <c r="AW106" s="133"/>
      <c r="AX106" s="133"/>
      <c r="AY106" s="135" t="s">
        <v>145</v>
      </c>
      <c r="AZ106" s="133"/>
      <c r="BA106" s="133"/>
      <c r="BB106" s="133"/>
      <c r="BC106" s="133"/>
      <c r="BD106" s="133"/>
      <c r="BE106" s="136">
        <f t="shared" ref="BE106:BE111" si="0">IF(N106="základná",J106,0)</f>
        <v>0</v>
      </c>
      <c r="BF106" s="136">
        <f t="shared" ref="BF106:BF111" si="1">IF(N106="znížená",J106,0)</f>
        <v>0</v>
      </c>
      <c r="BG106" s="136">
        <f t="shared" ref="BG106:BG111" si="2">IF(N106="zákl. prenesená",J106,0)</f>
        <v>0</v>
      </c>
      <c r="BH106" s="136">
        <f t="shared" ref="BH106:BH111" si="3">IF(N106="zníž. prenesená",J106,0)</f>
        <v>0</v>
      </c>
      <c r="BI106" s="136">
        <f t="shared" ref="BI106:BI111" si="4">IF(N106="nulová",J106,0)</f>
        <v>0</v>
      </c>
      <c r="BJ106" s="135" t="s">
        <v>113</v>
      </c>
      <c r="BK106" s="133"/>
      <c r="BL106" s="133"/>
      <c r="BM106" s="133"/>
    </row>
    <row r="107" spans="2:65" s="1" customFormat="1" ht="18" customHeight="1">
      <c r="B107" s="30"/>
      <c r="D107" s="236" t="s">
        <v>121</v>
      </c>
      <c r="E107" s="237"/>
      <c r="F107" s="237"/>
      <c r="J107" s="96">
        <v>0</v>
      </c>
      <c r="L107" s="132"/>
      <c r="M107" s="133"/>
      <c r="N107" s="134" t="s">
        <v>41</v>
      </c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  <c r="AL107" s="133"/>
      <c r="AM107" s="133"/>
      <c r="AN107" s="133"/>
      <c r="AO107" s="133"/>
      <c r="AP107" s="133"/>
      <c r="AQ107" s="133"/>
      <c r="AR107" s="133"/>
      <c r="AS107" s="133"/>
      <c r="AT107" s="133"/>
      <c r="AU107" s="133"/>
      <c r="AV107" s="133"/>
      <c r="AW107" s="133"/>
      <c r="AX107" s="133"/>
      <c r="AY107" s="135" t="s">
        <v>145</v>
      </c>
      <c r="AZ107" s="133"/>
      <c r="BA107" s="133"/>
      <c r="BB107" s="133"/>
      <c r="BC107" s="133"/>
      <c r="BD107" s="133"/>
      <c r="BE107" s="136">
        <f t="shared" si="0"/>
        <v>0</v>
      </c>
      <c r="BF107" s="136">
        <f t="shared" si="1"/>
        <v>0</v>
      </c>
      <c r="BG107" s="136">
        <f t="shared" si="2"/>
        <v>0</v>
      </c>
      <c r="BH107" s="136">
        <f t="shared" si="3"/>
        <v>0</v>
      </c>
      <c r="BI107" s="136">
        <f t="shared" si="4"/>
        <v>0</v>
      </c>
      <c r="BJ107" s="135" t="s">
        <v>113</v>
      </c>
      <c r="BK107" s="133"/>
      <c r="BL107" s="133"/>
      <c r="BM107" s="133"/>
    </row>
    <row r="108" spans="2:65" s="1" customFormat="1" ht="18" customHeight="1">
      <c r="B108" s="30"/>
      <c r="D108" s="236" t="s">
        <v>146</v>
      </c>
      <c r="E108" s="237"/>
      <c r="F108" s="237"/>
      <c r="J108" s="96">
        <v>0</v>
      </c>
      <c r="L108" s="132"/>
      <c r="M108" s="133"/>
      <c r="N108" s="134" t="s">
        <v>41</v>
      </c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5" t="s">
        <v>145</v>
      </c>
      <c r="AZ108" s="133"/>
      <c r="BA108" s="133"/>
      <c r="BB108" s="133"/>
      <c r="BC108" s="133"/>
      <c r="BD108" s="133"/>
      <c r="BE108" s="136">
        <f t="shared" si="0"/>
        <v>0</v>
      </c>
      <c r="BF108" s="136">
        <f t="shared" si="1"/>
        <v>0</v>
      </c>
      <c r="BG108" s="136">
        <f t="shared" si="2"/>
        <v>0</v>
      </c>
      <c r="BH108" s="136">
        <f t="shared" si="3"/>
        <v>0</v>
      </c>
      <c r="BI108" s="136">
        <f t="shared" si="4"/>
        <v>0</v>
      </c>
      <c r="BJ108" s="135" t="s">
        <v>113</v>
      </c>
      <c r="BK108" s="133"/>
      <c r="BL108" s="133"/>
      <c r="BM108" s="133"/>
    </row>
    <row r="109" spans="2:65" s="1" customFormat="1" ht="18" customHeight="1">
      <c r="B109" s="30"/>
      <c r="D109" s="236" t="s">
        <v>147</v>
      </c>
      <c r="E109" s="237"/>
      <c r="F109" s="237"/>
      <c r="J109" s="96">
        <v>0</v>
      </c>
      <c r="L109" s="132"/>
      <c r="M109" s="133"/>
      <c r="N109" s="134" t="s">
        <v>41</v>
      </c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5" t="s">
        <v>145</v>
      </c>
      <c r="AZ109" s="133"/>
      <c r="BA109" s="133"/>
      <c r="BB109" s="133"/>
      <c r="BC109" s="133"/>
      <c r="BD109" s="133"/>
      <c r="BE109" s="136">
        <f t="shared" si="0"/>
        <v>0</v>
      </c>
      <c r="BF109" s="136">
        <f t="shared" si="1"/>
        <v>0</v>
      </c>
      <c r="BG109" s="136">
        <f t="shared" si="2"/>
        <v>0</v>
      </c>
      <c r="BH109" s="136">
        <f t="shared" si="3"/>
        <v>0</v>
      </c>
      <c r="BI109" s="136">
        <f t="shared" si="4"/>
        <v>0</v>
      </c>
      <c r="BJ109" s="135" t="s">
        <v>113</v>
      </c>
      <c r="BK109" s="133"/>
      <c r="BL109" s="133"/>
      <c r="BM109" s="133"/>
    </row>
    <row r="110" spans="2:65" s="1" customFormat="1" ht="18" customHeight="1">
      <c r="B110" s="30"/>
      <c r="D110" s="236" t="s">
        <v>148</v>
      </c>
      <c r="E110" s="237"/>
      <c r="F110" s="237"/>
      <c r="J110" s="96">
        <v>0</v>
      </c>
      <c r="L110" s="132"/>
      <c r="M110" s="133"/>
      <c r="N110" s="134" t="s">
        <v>41</v>
      </c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33"/>
      <c r="AK110" s="133"/>
      <c r="AL110" s="133"/>
      <c r="AM110" s="133"/>
      <c r="AN110" s="133"/>
      <c r="AO110" s="133"/>
      <c r="AP110" s="133"/>
      <c r="AQ110" s="133"/>
      <c r="AR110" s="133"/>
      <c r="AS110" s="133"/>
      <c r="AT110" s="133"/>
      <c r="AU110" s="133"/>
      <c r="AV110" s="133"/>
      <c r="AW110" s="133"/>
      <c r="AX110" s="133"/>
      <c r="AY110" s="135" t="s">
        <v>145</v>
      </c>
      <c r="AZ110" s="133"/>
      <c r="BA110" s="133"/>
      <c r="BB110" s="133"/>
      <c r="BC110" s="133"/>
      <c r="BD110" s="133"/>
      <c r="BE110" s="136">
        <f t="shared" si="0"/>
        <v>0</v>
      </c>
      <c r="BF110" s="136">
        <f t="shared" si="1"/>
        <v>0</v>
      </c>
      <c r="BG110" s="136">
        <f t="shared" si="2"/>
        <v>0</v>
      </c>
      <c r="BH110" s="136">
        <f t="shared" si="3"/>
        <v>0</v>
      </c>
      <c r="BI110" s="136">
        <f t="shared" si="4"/>
        <v>0</v>
      </c>
      <c r="BJ110" s="135" t="s">
        <v>113</v>
      </c>
      <c r="BK110" s="133"/>
      <c r="BL110" s="133"/>
      <c r="BM110" s="133"/>
    </row>
    <row r="111" spans="2:65" s="1" customFormat="1" ht="18" customHeight="1">
      <c r="B111" s="30"/>
      <c r="D111" s="95" t="s">
        <v>149</v>
      </c>
      <c r="J111" s="96">
        <f>ROUND(J30*T111,2)</f>
        <v>0</v>
      </c>
      <c r="L111" s="132"/>
      <c r="M111" s="133"/>
      <c r="N111" s="134" t="s">
        <v>41</v>
      </c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33"/>
      <c r="AK111" s="133"/>
      <c r="AL111" s="133"/>
      <c r="AM111" s="133"/>
      <c r="AN111" s="133"/>
      <c r="AO111" s="133"/>
      <c r="AP111" s="133"/>
      <c r="AQ111" s="133"/>
      <c r="AR111" s="133"/>
      <c r="AS111" s="133"/>
      <c r="AT111" s="133"/>
      <c r="AU111" s="133"/>
      <c r="AV111" s="133"/>
      <c r="AW111" s="133"/>
      <c r="AX111" s="133"/>
      <c r="AY111" s="135" t="s">
        <v>150</v>
      </c>
      <c r="AZ111" s="133"/>
      <c r="BA111" s="133"/>
      <c r="BB111" s="133"/>
      <c r="BC111" s="133"/>
      <c r="BD111" s="133"/>
      <c r="BE111" s="136">
        <f t="shared" si="0"/>
        <v>0</v>
      </c>
      <c r="BF111" s="136">
        <f t="shared" si="1"/>
        <v>0</v>
      </c>
      <c r="BG111" s="136">
        <f t="shared" si="2"/>
        <v>0</v>
      </c>
      <c r="BH111" s="136">
        <f t="shared" si="3"/>
        <v>0</v>
      </c>
      <c r="BI111" s="136">
        <f t="shared" si="4"/>
        <v>0</v>
      </c>
      <c r="BJ111" s="135" t="s">
        <v>113</v>
      </c>
      <c r="BK111" s="133"/>
      <c r="BL111" s="133"/>
      <c r="BM111" s="133"/>
    </row>
    <row r="112" spans="2:65" s="1" customFormat="1">
      <c r="B112" s="30"/>
      <c r="L112" s="30"/>
    </row>
    <row r="113" spans="2:12" s="1" customFormat="1" ht="29.25" customHeight="1">
      <c r="B113" s="30"/>
      <c r="C113" s="102" t="s">
        <v>126</v>
      </c>
      <c r="D113" s="103"/>
      <c r="E113" s="103"/>
      <c r="F113" s="103"/>
      <c r="G113" s="103"/>
      <c r="H113" s="103"/>
      <c r="I113" s="103"/>
      <c r="J113" s="104">
        <f>ROUND(J96+J105,2)</f>
        <v>0</v>
      </c>
      <c r="K113" s="103"/>
      <c r="L113" s="30"/>
    </row>
    <row r="114" spans="2:12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0"/>
    </row>
    <row r="118" spans="2:12" s="1" customFormat="1" ht="6.95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0"/>
    </row>
    <row r="119" spans="2:12" s="1" customFormat="1" ht="24.95" customHeight="1">
      <c r="B119" s="30"/>
      <c r="C119" s="17" t="s">
        <v>151</v>
      </c>
      <c r="L119" s="30"/>
    </row>
    <row r="120" spans="2:12" s="1" customFormat="1" ht="6.95" customHeight="1">
      <c r="B120" s="30"/>
      <c r="L120" s="30"/>
    </row>
    <row r="121" spans="2:12" s="1" customFormat="1" ht="12" customHeight="1">
      <c r="B121" s="30"/>
      <c r="C121" s="23" t="s">
        <v>14</v>
      </c>
      <c r="L121" s="30"/>
    </row>
    <row r="122" spans="2:12" s="1" customFormat="1" ht="16.5" customHeight="1">
      <c r="B122" s="30"/>
      <c r="E122" s="239" t="str">
        <f>E7</f>
        <v>ŽST Kysak, obnova výhybiek č.23,25ab,27,29,30ab,31,32,33,34</v>
      </c>
      <c r="F122" s="240"/>
      <c r="G122" s="240"/>
      <c r="H122" s="240"/>
      <c r="L122" s="30"/>
    </row>
    <row r="123" spans="2:12" s="1" customFormat="1" ht="12" customHeight="1">
      <c r="B123" s="30"/>
      <c r="C123" s="23" t="s">
        <v>128</v>
      </c>
      <c r="L123" s="30"/>
    </row>
    <row r="124" spans="2:12" s="1" customFormat="1" ht="30" customHeight="1">
      <c r="B124" s="30"/>
      <c r="E124" s="192" t="str">
        <f>E9</f>
        <v>SO 03 - Priechod pre prístup k úrovňovému nástupišťu pri koľaji č.1</v>
      </c>
      <c r="F124" s="241"/>
      <c r="G124" s="241"/>
      <c r="H124" s="241"/>
      <c r="L124" s="30"/>
    </row>
    <row r="125" spans="2:12" s="1" customFormat="1" ht="6.95" customHeight="1">
      <c r="B125" s="30"/>
      <c r="L125" s="30"/>
    </row>
    <row r="126" spans="2:12" s="1" customFormat="1" ht="12" customHeight="1">
      <c r="B126" s="30"/>
      <c r="C126" s="23" t="s">
        <v>18</v>
      </c>
      <c r="F126" s="21" t="str">
        <f>F12</f>
        <v>Kysak</v>
      </c>
      <c r="I126" s="23" t="s">
        <v>20</v>
      </c>
      <c r="J126" s="53">
        <f>IF(J12="","",J12)</f>
        <v>45876</v>
      </c>
      <c r="L126" s="30"/>
    </row>
    <row r="127" spans="2:12" s="1" customFormat="1" ht="6.95" customHeight="1">
      <c r="B127" s="30"/>
      <c r="L127" s="30"/>
    </row>
    <row r="128" spans="2:12" s="1" customFormat="1" ht="15.2" customHeight="1">
      <c r="B128" s="30"/>
      <c r="C128" s="23" t="s">
        <v>21</v>
      </c>
      <c r="F128" s="21" t="str">
        <f>E15</f>
        <v>Železnice Slovenskej republiky, Bratislava</v>
      </c>
      <c r="I128" s="23" t="s">
        <v>27</v>
      </c>
      <c r="J128" s="26" t="str">
        <f>E21</f>
        <v>SUDOP Košice, a.s.</v>
      </c>
      <c r="L128" s="30"/>
    </row>
    <row r="129" spans="2:65" s="1" customFormat="1" ht="15.2" customHeight="1">
      <c r="B129" s="30"/>
      <c r="C129" s="23" t="s">
        <v>25</v>
      </c>
      <c r="F129" s="21" t="str">
        <f>IF(E18="","",E18)</f>
        <v>Vyplň údaj</v>
      </c>
      <c r="I129" s="23" t="s">
        <v>30</v>
      </c>
      <c r="J129" s="26" t="str">
        <f>E24</f>
        <v>Ing. Gregová</v>
      </c>
      <c r="L129" s="30"/>
    </row>
    <row r="130" spans="2:65" s="1" customFormat="1" ht="10.35" customHeight="1">
      <c r="B130" s="30"/>
      <c r="L130" s="30"/>
    </row>
    <row r="131" spans="2:65" s="10" customFormat="1" ht="29.25" customHeight="1">
      <c r="B131" s="137"/>
      <c r="C131" s="138" t="s">
        <v>152</v>
      </c>
      <c r="D131" s="139" t="s">
        <v>60</v>
      </c>
      <c r="E131" s="139" t="s">
        <v>56</v>
      </c>
      <c r="F131" s="139" t="s">
        <v>57</v>
      </c>
      <c r="G131" s="139" t="s">
        <v>153</v>
      </c>
      <c r="H131" s="139" t="s">
        <v>154</v>
      </c>
      <c r="I131" s="139" t="s">
        <v>155</v>
      </c>
      <c r="J131" s="140" t="s">
        <v>134</v>
      </c>
      <c r="K131" s="141" t="s">
        <v>156</v>
      </c>
      <c r="L131" s="137"/>
      <c r="M131" s="60" t="s">
        <v>1</v>
      </c>
      <c r="N131" s="61" t="s">
        <v>39</v>
      </c>
      <c r="O131" s="61" t="s">
        <v>157</v>
      </c>
      <c r="P131" s="61" t="s">
        <v>158</v>
      </c>
      <c r="Q131" s="61" t="s">
        <v>159</v>
      </c>
      <c r="R131" s="61" t="s">
        <v>160</v>
      </c>
      <c r="S131" s="61" t="s">
        <v>161</v>
      </c>
      <c r="T131" s="62" t="s">
        <v>162</v>
      </c>
    </row>
    <row r="132" spans="2:65" s="1" customFormat="1" ht="22.9" customHeight="1">
      <c r="B132" s="30"/>
      <c r="C132" s="65" t="s">
        <v>131</v>
      </c>
      <c r="J132" s="142">
        <f>BK132</f>
        <v>0</v>
      </c>
      <c r="L132" s="30"/>
      <c r="M132" s="63"/>
      <c r="N132" s="54"/>
      <c r="O132" s="54"/>
      <c r="P132" s="143">
        <f>P133</f>
        <v>0</v>
      </c>
      <c r="Q132" s="54"/>
      <c r="R132" s="143">
        <f>R133</f>
        <v>33.594968000000009</v>
      </c>
      <c r="S132" s="54"/>
      <c r="T132" s="144">
        <f>T133</f>
        <v>3.2729759999999999</v>
      </c>
      <c r="AT132" s="13" t="s">
        <v>74</v>
      </c>
      <c r="AU132" s="13" t="s">
        <v>136</v>
      </c>
      <c r="BK132" s="145">
        <f>BK133</f>
        <v>0</v>
      </c>
    </row>
    <row r="133" spans="2:65" s="11" customFormat="1" ht="25.9" customHeight="1">
      <c r="B133" s="146"/>
      <c r="D133" s="147" t="s">
        <v>74</v>
      </c>
      <c r="E133" s="148" t="s">
        <v>163</v>
      </c>
      <c r="F133" s="148" t="s">
        <v>647</v>
      </c>
      <c r="I133" s="149"/>
      <c r="J133" s="150">
        <f>BK133</f>
        <v>0</v>
      </c>
      <c r="L133" s="146"/>
      <c r="M133" s="151"/>
      <c r="P133" s="152">
        <f>P134+P141+P143+P147+P161</f>
        <v>0</v>
      </c>
      <c r="R133" s="152">
        <f>R134+R141+R143+R147+R161</f>
        <v>33.594968000000009</v>
      </c>
      <c r="T133" s="153">
        <f>T134+T141+T143+T147+T161</f>
        <v>3.2729759999999999</v>
      </c>
      <c r="AR133" s="147" t="s">
        <v>83</v>
      </c>
      <c r="AT133" s="154" t="s">
        <v>74</v>
      </c>
      <c r="AU133" s="154" t="s">
        <v>75</v>
      </c>
      <c r="AY133" s="147" t="s">
        <v>166</v>
      </c>
      <c r="BK133" s="155">
        <f>BK134+BK141+BK143+BK147+BK161</f>
        <v>0</v>
      </c>
    </row>
    <row r="134" spans="2:65" s="11" customFormat="1" ht="22.9" customHeight="1">
      <c r="B134" s="146"/>
      <c r="D134" s="147" t="s">
        <v>74</v>
      </c>
      <c r="E134" s="156" t="s">
        <v>83</v>
      </c>
      <c r="F134" s="156" t="s">
        <v>648</v>
      </c>
      <c r="I134" s="149"/>
      <c r="J134" s="157">
        <f>BK134</f>
        <v>0</v>
      </c>
      <c r="L134" s="146"/>
      <c r="M134" s="151"/>
      <c r="P134" s="152">
        <f>SUM(P135:P140)</f>
        <v>0</v>
      </c>
      <c r="R134" s="152">
        <f>SUM(R135:R140)</f>
        <v>0</v>
      </c>
      <c r="T134" s="153">
        <f>SUM(T135:T140)</f>
        <v>1.537776</v>
      </c>
      <c r="AR134" s="147" t="s">
        <v>83</v>
      </c>
      <c r="AT134" s="154" t="s">
        <v>74</v>
      </c>
      <c r="AU134" s="154" t="s">
        <v>83</v>
      </c>
      <c r="AY134" s="147" t="s">
        <v>166</v>
      </c>
      <c r="BK134" s="155">
        <f>SUM(BK135:BK140)</f>
        <v>0</v>
      </c>
    </row>
    <row r="135" spans="2:65" s="1" customFormat="1" ht="24.2" customHeight="1">
      <c r="B135" s="30"/>
      <c r="C135" s="172" t="s">
        <v>83</v>
      </c>
      <c r="D135" s="172" t="s">
        <v>350</v>
      </c>
      <c r="E135" s="173" t="s">
        <v>1113</v>
      </c>
      <c r="F135" s="174" t="s">
        <v>1114</v>
      </c>
      <c r="G135" s="175" t="s">
        <v>629</v>
      </c>
      <c r="H135" s="176">
        <v>8.4960000000000004</v>
      </c>
      <c r="I135" s="177"/>
      <c r="J135" s="178">
        <f t="shared" ref="J135:J140" si="5">ROUND(I135*H135,2)</f>
        <v>0</v>
      </c>
      <c r="K135" s="179"/>
      <c r="L135" s="30"/>
      <c r="M135" s="180" t="s">
        <v>1</v>
      </c>
      <c r="N135" s="131" t="s">
        <v>41</v>
      </c>
      <c r="P135" s="169">
        <f t="shared" ref="P135:P140" si="6">O135*H135</f>
        <v>0</v>
      </c>
      <c r="Q135" s="169">
        <v>0</v>
      </c>
      <c r="R135" s="169">
        <f t="shared" ref="R135:R140" si="7">Q135*H135</f>
        <v>0</v>
      </c>
      <c r="S135" s="169">
        <v>0.18099999999999999</v>
      </c>
      <c r="T135" s="170">
        <f t="shared" ref="T135:T140" si="8">S135*H135</f>
        <v>1.537776</v>
      </c>
      <c r="AR135" s="171" t="s">
        <v>178</v>
      </c>
      <c r="AT135" s="171" t="s">
        <v>350</v>
      </c>
      <c r="AU135" s="171" t="s">
        <v>113</v>
      </c>
      <c r="AY135" s="13" t="s">
        <v>166</v>
      </c>
      <c r="BE135" s="99">
        <f t="shared" ref="BE135:BE140" si="9">IF(N135="základná",J135,0)</f>
        <v>0</v>
      </c>
      <c r="BF135" s="99">
        <f t="shared" ref="BF135:BF140" si="10">IF(N135="znížená",J135,0)</f>
        <v>0</v>
      </c>
      <c r="BG135" s="99">
        <f t="shared" ref="BG135:BG140" si="11">IF(N135="zákl. prenesená",J135,0)</f>
        <v>0</v>
      </c>
      <c r="BH135" s="99">
        <f t="shared" ref="BH135:BH140" si="12">IF(N135="zníž. prenesená",J135,0)</f>
        <v>0</v>
      </c>
      <c r="BI135" s="99">
        <f t="shared" ref="BI135:BI140" si="13">IF(N135="nulová",J135,0)</f>
        <v>0</v>
      </c>
      <c r="BJ135" s="13" t="s">
        <v>113</v>
      </c>
      <c r="BK135" s="99">
        <f t="shared" ref="BK135:BK140" si="14">ROUND(I135*H135,2)</f>
        <v>0</v>
      </c>
      <c r="BL135" s="13" t="s">
        <v>178</v>
      </c>
      <c r="BM135" s="171" t="s">
        <v>1115</v>
      </c>
    </row>
    <row r="136" spans="2:65" s="1" customFormat="1" ht="24.2" customHeight="1">
      <c r="B136" s="30"/>
      <c r="C136" s="172" t="s">
        <v>113</v>
      </c>
      <c r="D136" s="172" t="s">
        <v>350</v>
      </c>
      <c r="E136" s="173" t="s">
        <v>1116</v>
      </c>
      <c r="F136" s="174" t="s">
        <v>1117</v>
      </c>
      <c r="G136" s="175" t="s">
        <v>659</v>
      </c>
      <c r="H136" s="176">
        <v>5</v>
      </c>
      <c r="I136" s="177"/>
      <c r="J136" s="178">
        <f t="shared" si="5"/>
        <v>0</v>
      </c>
      <c r="K136" s="179"/>
      <c r="L136" s="30"/>
      <c r="M136" s="180" t="s">
        <v>1</v>
      </c>
      <c r="N136" s="131" t="s">
        <v>41</v>
      </c>
      <c r="P136" s="169">
        <f t="shared" si="6"/>
        <v>0</v>
      </c>
      <c r="Q136" s="169">
        <v>0</v>
      </c>
      <c r="R136" s="169">
        <f t="shared" si="7"/>
        <v>0</v>
      </c>
      <c r="S136" s="169">
        <v>0</v>
      </c>
      <c r="T136" s="170">
        <f t="shared" si="8"/>
        <v>0</v>
      </c>
      <c r="AR136" s="171" t="s">
        <v>178</v>
      </c>
      <c r="AT136" s="171" t="s">
        <v>350</v>
      </c>
      <c r="AU136" s="171" t="s">
        <v>113</v>
      </c>
      <c r="AY136" s="13" t="s">
        <v>166</v>
      </c>
      <c r="BE136" s="99">
        <f t="shared" si="9"/>
        <v>0</v>
      </c>
      <c r="BF136" s="99">
        <f t="shared" si="10"/>
        <v>0</v>
      </c>
      <c r="BG136" s="99">
        <f t="shared" si="11"/>
        <v>0</v>
      </c>
      <c r="BH136" s="99">
        <f t="shared" si="12"/>
        <v>0</v>
      </c>
      <c r="BI136" s="99">
        <f t="shared" si="13"/>
        <v>0</v>
      </c>
      <c r="BJ136" s="13" t="s">
        <v>113</v>
      </c>
      <c r="BK136" s="99">
        <f t="shared" si="14"/>
        <v>0</v>
      </c>
      <c r="BL136" s="13" t="s">
        <v>178</v>
      </c>
      <c r="BM136" s="171" t="s">
        <v>1118</v>
      </c>
    </row>
    <row r="137" spans="2:65" s="1" customFormat="1" ht="37.9" customHeight="1">
      <c r="B137" s="30"/>
      <c r="C137" s="172" t="s">
        <v>165</v>
      </c>
      <c r="D137" s="172" t="s">
        <v>350</v>
      </c>
      <c r="E137" s="173" t="s">
        <v>1119</v>
      </c>
      <c r="F137" s="174" t="s">
        <v>1120</v>
      </c>
      <c r="G137" s="175" t="s">
        <v>659</v>
      </c>
      <c r="H137" s="176">
        <v>5</v>
      </c>
      <c r="I137" s="177"/>
      <c r="J137" s="178">
        <f t="shared" si="5"/>
        <v>0</v>
      </c>
      <c r="K137" s="179"/>
      <c r="L137" s="30"/>
      <c r="M137" s="180" t="s">
        <v>1</v>
      </c>
      <c r="N137" s="131" t="s">
        <v>41</v>
      </c>
      <c r="P137" s="169">
        <f t="shared" si="6"/>
        <v>0</v>
      </c>
      <c r="Q137" s="169">
        <v>0</v>
      </c>
      <c r="R137" s="169">
        <f t="shared" si="7"/>
        <v>0</v>
      </c>
      <c r="S137" s="169">
        <v>0</v>
      </c>
      <c r="T137" s="170">
        <f t="shared" si="8"/>
        <v>0</v>
      </c>
      <c r="AR137" s="171" t="s">
        <v>178</v>
      </c>
      <c r="AT137" s="171" t="s">
        <v>350</v>
      </c>
      <c r="AU137" s="171" t="s">
        <v>113</v>
      </c>
      <c r="AY137" s="13" t="s">
        <v>166</v>
      </c>
      <c r="BE137" s="99">
        <f t="shared" si="9"/>
        <v>0</v>
      </c>
      <c r="BF137" s="99">
        <f t="shared" si="10"/>
        <v>0</v>
      </c>
      <c r="BG137" s="99">
        <f t="shared" si="11"/>
        <v>0</v>
      </c>
      <c r="BH137" s="99">
        <f t="shared" si="12"/>
        <v>0</v>
      </c>
      <c r="BI137" s="99">
        <f t="shared" si="13"/>
        <v>0</v>
      </c>
      <c r="BJ137" s="13" t="s">
        <v>113</v>
      </c>
      <c r="BK137" s="99">
        <f t="shared" si="14"/>
        <v>0</v>
      </c>
      <c r="BL137" s="13" t="s">
        <v>178</v>
      </c>
      <c r="BM137" s="171" t="s">
        <v>1121</v>
      </c>
    </row>
    <row r="138" spans="2:65" s="1" customFormat="1" ht="49.15" customHeight="1">
      <c r="B138" s="30"/>
      <c r="C138" s="172" t="s">
        <v>178</v>
      </c>
      <c r="D138" s="172" t="s">
        <v>350</v>
      </c>
      <c r="E138" s="173" t="s">
        <v>1122</v>
      </c>
      <c r="F138" s="174" t="s">
        <v>1123</v>
      </c>
      <c r="G138" s="175" t="s">
        <v>659</v>
      </c>
      <c r="H138" s="176">
        <v>95</v>
      </c>
      <c r="I138" s="177"/>
      <c r="J138" s="178">
        <f t="shared" si="5"/>
        <v>0</v>
      </c>
      <c r="K138" s="179"/>
      <c r="L138" s="30"/>
      <c r="M138" s="180" t="s">
        <v>1</v>
      </c>
      <c r="N138" s="131" t="s">
        <v>41</v>
      </c>
      <c r="P138" s="169">
        <f t="shared" si="6"/>
        <v>0</v>
      </c>
      <c r="Q138" s="169">
        <v>0</v>
      </c>
      <c r="R138" s="169">
        <f t="shared" si="7"/>
        <v>0</v>
      </c>
      <c r="S138" s="169">
        <v>0</v>
      </c>
      <c r="T138" s="170">
        <f t="shared" si="8"/>
        <v>0</v>
      </c>
      <c r="AR138" s="171" t="s">
        <v>178</v>
      </c>
      <c r="AT138" s="171" t="s">
        <v>350</v>
      </c>
      <c r="AU138" s="171" t="s">
        <v>113</v>
      </c>
      <c r="AY138" s="13" t="s">
        <v>166</v>
      </c>
      <c r="BE138" s="99">
        <f t="shared" si="9"/>
        <v>0</v>
      </c>
      <c r="BF138" s="99">
        <f t="shared" si="10"/>
        <v>0</v>
      </c>
      <c r="BG138" s="99">
        <f t="shared" si="11"/>
        <v>0</v>
      </c>
      <c r="BH138" s="99">
        <f t="shared" si="12"/>
        <v>0</v>
      </c>
      <c r="BI138" s="99">
        <f t="shared" si="13"/>
        <v>0</v>
      </c>
      <c r="BJ138" s="13" t="s">
        <v>113</v>
      </c>
      <c r="BK138" s="99">
        <f t="shared" si="14"/>
        <v>0</v>
      </c>
      <c r="BL138" s="13" t="s">
        <v>178</v>
      </c>
      <c r="BM138" s="171" t="s">
        <v>1124</v>
      </c>
    </row>
    <row r="139" spans="2:65" s="1" customFormat="1" ht="16.5" customHeight="1">
      <c r="B139" s="30"/>
      <c r="C139" s="172" t="s">
        <v>182</v>
      </c>
      <c r="D139" s="172" t="s">
        <v>350</v>
      </c>
      <c r="E139" s="173" t="s">
        <v>1125</v>
      </c>
      <c r="F139" s="174" t="s">
        <v>1126</v>
      </c>
      <c r="G139" s="175" t="s">
        <v>659</v>
      </c>
      <c r="H139" s="176">
        <v>5</v>
      </c>
      <c r="I139" s="177"/>
      <c r="J139" s="178">
        <f t="shared" si="5"/>
        <v>0</v>
      </c>
      <c r="K139" s="179"/>
      <c r="L139" s="30"/>
      <c r="M139" s="180" t="s">
        <v>1</v>
      </c>
      <c r="N139" s="131" t="s">
        <v>41</v>
      </c>
      <c r="P139" s="169">
        <f t="shared" si="6"/>
        <v>0</v>
      </c>
      <c r="Q139" s="169">
        <v>0</v>
      </c>
      <c r="R139" s="169">
        <f t="shared" si="7"/>
        <v>0</v>
      </c>
      <c r="S139" s="169">
        <v>0</v>
      </c>
      <c r="T139" s="170">
        <f t="shared" si="8"/>
        <v>0</v>
      </c>
      <c r="AR139" s="171" t="s">
        <v>178</v>
      </c>
      <c r="AT139" s="171" t="s">
        <v>350</v>
      </c>
      <c r="AU139" s="171" t="s">
        <v>113</v>
      </c>
      <c r="AY139" s="13" t="s">
        <v>166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3" t="s">
        <v>113</v>
      </c>
      <c r="BK139" s="99">
        <f t="shared" si="14"/>
        <v>0</v>
      </c>
      <c r="BL139" s="13" t="s">
        <v>178</v>
      </c>
      <c r="BM139" s="171" t="s">
        <v>1127</v>
      </c>
    </row>
    <row r="140" spans="2:65" s="1" customFormat="1" ht="24.2" customHeight="1">
      <c r="B140" s="30"/>
      <c r="C140" s="172" t="s">
        <v>186</v>
      </c>
      <c r="D140" s="172" t="s">
        <v>350</v>
      </c>
      <c r="E140" s="173" t="s">
        <v>899</v>
      </c>
      <c r="F140" s="174" t="s">
        <v>900</v>
      </c>
      <c r="G140" s="175" t="s">
        <v>654</v>
      </c>
      <c r="H140" s="176">
        <v>9.5</v>
      </c>
      <c r="I140" s="177"/>
      <c r="J140" s="178">
        <f t="shared" si="5"/>
        <v>0</v>
      </c>
      <c r="K140" s="179"/>
      <c r="L140" s="30"/>
      <c r="M140" s="180" t="s">
        <v>1</v>
      </c>
      <c r="N140" s="131" t="s">
        <v>41</v>
      </c>
      <c r="P140" s="169">
        <f t="shared" si="6"/>
        <v>0</v>
      </c>
      <c r="Q140" s="169">
        <v>0</v>
      </c>
      <c r="R140" s="169">
        <f t="shared" si="7"/>
        <v>0</v>
      </c>
      <c r="S140" s="169">
        <v>0</v>
      </c>
      <c r="T140" s="170">
        <f t="shared" si="8"/>
        <v>0</v>
      </c>
      <c r="AR140" s="171" t="s">
        <v>178</v>
      </c>
      <c r="AT140" s="171" t="s">
        <v>350</v>
      </c>
      <c r="AU140" s="171" t="s">
        <v>113</v>
      </c>
      <c r="AY140" s="13" t="s">
        <v>166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3" t="s">
        <v>113</v>
      </c>
      <c r="BK140" s="99">
        <f t="shared" si="14"/>
        <v>0</v>
      </c>
      <c r="BL140" s="13" t="s">
        <v>178</v>
      </c>
      <c r="BM140" s="171" t="s">
        <v>1128</v>
      </c>
    </row>
    <row r="141" spans="2:65" s="11" customFormat="1" ht="22.9" customHeight="1">
      <c r="B141" s="146"/>
      <c r="D141" s="147" t="s">
        <v>74</v>
      </c>
      <c r="E141" s="156" t="s">
        <v>113</v>
      </c>
      <c r="F141" s="156" t="s">
        <v>656</v>
      </c>
      <c r="I141" s="149"/>
      <c r="J141" s="157">
        <f>BK141</f>
        <v>0</v>
      </c>
      <c r="L141" s="146"/>
      <c r="M141" s="151"/>
      <c r="P141" s="152">
        <f>P142</f>
        <v>0</v>
      </c>
      <c r="R141" s="152">
        <f>R142</f>
        <v>0</v>
      </c>
      <c r="T141" s="153">
        <f>T142</f>
        <v>0</v>
      </c>
      <c r="AR141" s="147" t="s">
        <v>83</v>
      </c>
      <c r="AT141" s="154" t="s">
        <v>74</v>
      </c>
      <c r="AU141" s="154" t="s">
        <v>83</v>
      </c>
      <c r="AY141" s="147" t="s">
        <v>166</v>
      </c>
      <c r="BK141" s="155">
        <f>BK142</f>
        <v>0</v>
      </c>
    </row>
    <row r="142" spans="2:65" s="1" customFormat="1" ht="33" customHeight="1">
      <c r="B142" s="30"/>
      <c r="C142" s="172" t="s">
        <v>190</v>
      </c>
      <c r="D142" s="172" t="s">
        <v>350</v>
      </c>
      <c r="E142" s="173" t="s">
        <v>1129</v>
      </c>
      <c r="F142" s="174" t="s">
        <v>1130</v>
      </c>
      <c r="G142" s="175" t="s">
        <v>629</v>
      </c>
      <c r="H142" s="176">
        <v>19</v>
      </c>
      <c r="I142" s="177"/>
      <c r="J142" s="178">
        <f>ROUND(I142*H142,2)</f>
        <v>0</v>
      </c>
      <c r="K142" s="179"/>
      <c r="L142" s="30"/>
      <c r="M142" s="180" t="s">
        <v>1</v>
      </c>
      <c r="N142" s="131" t="s">
        <v>41</v>
      </c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AR142" s="171" t="s">
        <v>178</v>
      </c>
      <c r="AT142" s="171" t="s">
        <v>350</v>
      </c>
      <c r="AU142" s="171" t="s">
        <v>113</v>
      </c>
      <c r="AY142" s="13" t="s">
        <v>166</v>
      </c>
      <c r="BE142" s="99">
        <f>IF(N142="základná",J142,0)</f>
        <v>0</v>
      </c>
      <c r="BF142" s="99">
        <f>IF(N142="znížená",J142,0)</f>
        <v>0</v>
      </c>
      <c r="BG142" s="99">
        <f>IF(N142="zákl. prenesená",J142,0)</f>
        <v>0</v>
      </c>
      <c r="BH142" s="99">
        <f>IF(N142="zníž. prenesená",J142,0)</f>
        <v>0</v>
      </c>
      <c r="BI142" s="99">
        <f>IF(N142="nulová",J142,0)</f>
        <v>0</v>
      </c>
      <c r="BJ142" s="13" t="s">
        <v>113</v>
      </c>
      <c r="BK142" s="99">
        <f>ROUND(I142*H142,2)</f>
        <v>0</v>
      </c>
      <c r="BL142" s="13" t="s">
        <v>178</v>
      </c>
      <c r="BM142" s="171" t="s">
        <v>1131</v>
      </c>
    </row>
    <row r="143" spans="2:65" s="11" customFormat="1" ht="22.9" customHeight="1">
      <c r="B143" s="146"/>
      <c r="D143" s="147" t="s">
        <v>74</v>
      </c>
      <c r="E143" s="156" t="s">
        <v>182</v>
      </c>
      <c r="F143" s="156" t="s">
        <v>661</v>
      </c>
      <c r="I143" s="149"/>
      <c r="J143" s="157">
        <f>BK143</f>
        <v>0</v>
      </c>
      <c r="L143" s="146"/>
      <c r="M143" s="151"/>
      <c r="P143" s="152">
        <f>SUM(P144:P146)</f>
        <v>0</v>
      </c>
      <c r="R143" s="152">
        <f>SUM(R144:R146)</f>
        <v>21.481970000000004</v>
      </c>
      <c r="T143" s="153">
        <f>SUM(T144:T146)</f>
        <v>0</v>
      </c>
      <c r="AR143" s="147" t="s">
        <v>83</v>
      </c>
      <c r="AT143" s="154" t="s">
        <v>74</v>
      </c>
      <c r="AU143" s="154" t="s">
        <v>83</v>
      </c>
      <c r="AY143" s="147" t="s">
        <v>166</v>
      </c>
      <c r="BK143" s="155">
        <f>SUM(BK144:BK146)</f>
        <v>0</v>
      </c>
    </row>
    <row r="144" spans="2:65" s="1" customFormat="1" ht="33" customHeight="1">
      <c r="B144" s="30"/>
      <c r="C144" s="172" t="s">
        <v>194</v>
      </c>
      <c r="D144" s="172" t="s">
        <v>350</v>
      </c>
      <c r="E144" s="173" t="s">
        <v>1132</v>
      </c>
      <c r="F144" s="174" t="s">
        <v>1133</v>
      </c>
      <c r="G144" s="175" t="s">
        <v>629</v>
      </c>
      <c r="H144" s="176">
        <v>19</v>
      </c>
      <c r="I144" s="177"/>
      <c r="J144" s="178">
        <f>ROUND(I144*H144,2)</f>
        <v>0</v>
      </c>
      <c r="K144" s="179"/>
      <c r="L144" s="30"/>
      <c r="M144" s="180" t="s">
        <v>1</v>
      </c>
      <c r="N144" s="131" t="s">
        <v>41</v>
      </c>
      <c r="P144" s="169">
        <f>O144*H144</f>
        <v>0</v>
      </c>
      <c r="Q144" s="169">
        <v>0.30359999999999998</v>
      </c>
      <c r="R144" s="169">
        <f>Q144*H144</f>
        <v>5.7683999999999997</v>
      </c>
      <c r="S144" s="169">
        <v>0</v>
      </c>
      <c r="T144" s="170">
        <f>S144*H144</f>
        <v>0</v>
      </c>
      <c r="AR144" s="171" t="s">
        <v>178</v>
      </c>
      <c r="AT144" s="171" t="s">
        <v>350</v>
      </c>
      <c r="AU144" s="171" t="s">
        <v>113</v>
      </c>
      <c r="AY144" s="13" t="s">
        <v>166</v>
      </c>
      <c r="BE144" s="99">
        <f>IF(N144="základná",J144,0)</f>
        <v>0</v>
      </c>
      <c r="BF144" s="99">
        <f>IF(N144="znížená",J144,0)</f>
        <v>0</v>
      </c>
      <c r="BG144" s="99">
        <f>IF(N144="zákl. prenesená",J144,0)</f>
        <v>0</v>
      </c>
      <c r="BH144" s="99">
        <f>IF(N144="zníž. prenesená",J144,0)</f>
        <v>0</v>
      </c>
      <c r="BI144" s="99">
        <f>IF(N144="nulová",J144,0)</f>
        <v>0</v>
      </c>
      <c r="BJ144" s="13" t="s">
        <v>113</v>
      </c>
      <c r="BK144" s="99">
        <f>ROUND(I144*H144,2)</f>
        <v>0</v>
      </c>
      <c r="BL144" s="13" t="s">
        <v>178</v>
      </c>
      <c r="BM144" s="171" t="s">
        <v>1134</v>
      </c>
    </row>
    <row r="145" spans="2:65" s="1" customFormat="1" ht="24.2" customHeight="1">
      <c r="B145" s="30"/>
      <c r="C145" s="172" t="s">
        <v>198</v>
      </c>
      <c r="D145" s="172" t="s">
        <v>350</v>
      </c>
      <c r="E145" s="173" t="s">
        <v>1135</v>
      </c>
      <c r="F145" s="174" t="s">
        <v>1136</v>
      </c>
      <c r="G145" s="175" t="s">
        <v>629</v>
      </c>
      <c r="H145" s="176">
        <v>19</v>
      </c>
      <c r="I145" s="177"/>
      <c r="J145" s="178">
        <f>ROUND(I145*H145,2)</f>
        <v>0</v>
      </c>
      <c r="K145" s="179"/>
      <c r="L145" s="30"/>
      <c r="M145" s="180" t="s">
        <v>1</v>
      </c>
      <c r="N145" s="131" t="s">
        <v>41</v>
      </c>
      <c r="P145" s="169">
        <f>O145*H145</f>
        <v>0</v>
      </c>
      <c r="Q145" s="169">
        <v>0.37080000000000002</v>
      </c>
      <c r="R145" s="169">
        <f>Q145*H145</f>
        <v>7.0452000000000004</v>
      </c>
      <c r="S145" s="169">
        <v>0</v>
      </c>
      <c r="T145" s="170">
        <f>S145*H145</f>
        <v>0</v>
      </c>
      <c r="AR145" s="171" t="s">
        <v>178</v>
      </c>
      <c r="AT145" s="171" t="s">
        <v>350</v>
      </c>
      <c r="AU145" s="171" t="s">
        <v>113</v>
      </c>
      <c r="AY145" s="13" t="s">
        <v>166</v>
      </c>
      <c r="BE145" s="99">
        <f>IF(N145="základná",J145,0)</f>
        <v>0</v>
      </c>
      <c r="BF145" s="99">
        <f>IF(N145="znížená",J145,0)</f>
        <v>0</v>
      </c>
      <c r="BG145" s="99">
        <f>IF(N145="zákl. prenesená",J145,0)</f>
        <v>0</v>
      </c>
      <c r="BH145" s="99">
        <f>IF(N145="zníž. prenesená",J145,0)</f>
        <v>0</v>
      </c>
      <c r="BI145" s="99">
        <f>IF(N145="nulová",J145,0)</f>
        <v>0</v>
      </c>
      <c r="BJ145" s="13" t="s">
        <v>113</v>
      </c>
      <c r="BK145" s="99">
        <f>ROUND(I145*H145,2)</f>
        <v>0</v>
      </c>
      <c r="BL145" s="13" t="s">
        <v>178</v>
      </c>
      <c r="BM145" s="171" t="s">
        <v>1137</v>
      </c>
    </row>
    <row r="146" spans="2:65" s="1" customFormat="1" ht="33" customHeight="1">
      <c r="B146" s="30"/>
      <c r="C146" s="172" t="s">
        <v>202</v>
      </c>
      <c r="D146" s="172" t="s">
        <v>350</v>
      </c>
      <c r="E146" s="173" t="s">
        <v>1138</v>
      </c>
      <c r="F146" s="174" t="s">
        <v>1139</v>
      </c>
      <c r="G146" s="175" t="s">
        <v>629</v>
      </c>
      <c r="H146" s="176">
        <v>19</v>
      </c>
      <c r="I146" s="177"/>
      <c r="J146" s="178">
        <f>ROUND(I146*H146,2)</f>
        <v>0</v>
      </c>
      <c r="K146" s="179"/>
      <c r="L146" s="30"/>
      <c r="M146" s="180" t="s">
        <v>1</v>
      </c>
      <c r="N146" s="131" t="s">
        <v>41</v>
      </c>
      <c r="P146" s="169">
        <f>O146*H146</f>
        <v>0</v>
      </c>
      <c r="Q146" s="169">
        <v>0.45623000000000002</v>
      </c>
      <c r="R146" s="169">
        <f>Q146*H146</f>
        <v>8.6683700000000012</v>
      </c>
      <c r="S146" s="169">
        <v>0</v>
      </c>
      <c r="T146" s="170">
        <f>S146*H146</f>
        <v>0</v>
      </c>
      <c r="AR146" s="171" t="s">
        <v>178</v>
      </c>
      <c r="AT146" s="171" t="s">
        <v>350</v>
      </c>
      <c r="AU146" s="171" t="s">
        <v>113</v>
      </c>
      <c r="AY146" s="13" t="s">
        <v>166</v>
      </c>
      <c r="BE146" s="99">
        <f>IF(N146="základná",J146,0)</f>
        <v>0</v>
      </c>
      <c r="BF146" s="99">
        <f>IF(N146="znížená",J146,0)</f>
        <v>0</v>
      </c>
      <c r="BG146" s="99">
        <f>IF(N146="zákl. prenesená",J146,0)</f>
        <v>0</v>
      </c>
      <c r="BH146" s="99">
        <f>IF(N146="zníž. prenesená",J146,0)</f>
        <v>0</v>
      </c>
      <c r="BI146" s="99">
        <f>IF(N146="nulová",J146,0)</f>
        <v>0</v>
      </c>
      <c r="BJ146" s="13" t="s">
        <v>113</v>
      </c>
      <c r="BK146" s="99">
        <f>ROUND(I146*H146,2)</f>
        <v>0</v>
      </c>
      <c r="BL146" s="13" t="s">
        <v>178</v>
      </c>
      <c r="BM146" s="171" t="s">
        <v>1140</v>
      </c>
    </row>
    <row r="147" spans="2:65" s="11" customFormat="1" ht="22.9" customHeight="1">
      <c r="B147" s="146"/>
      <c r="D147" s="147" t="s">
        <v>74</v>
      </c>
      <c r="E147" s="156" t="s">
        <v>198</v>
      </c>
      <c r="F147" s="156" t="s">
        <v>804</v>
      </c>
      <c r="I147" s="149"/>
      <c r="J147" s="157">
        <f>BK147</f>
        <v>0</v>
      </c>
      <c r="L147" s="146"/>
      <c r="M147" s="151"/>
      <c r="P147" s="152">
        <f>SUM(P148:P160)</f>
        <v>0</v>
      </c>
      <c r="R147" s="152">
        <f>SUM(R148:R160)</f>
        <v>12.112998000000003</v>
      </c>
      <c r="T147" s="153">
        <f>SUM(T148:T160)</f>
        <v>1.7352000000000001</v>
      </c>
      <c r="AR147" s="147" t="s">
        <v>83</v>
      </c>
      <c r="AT147" s="154" t="s">
        <v>74</v>
      </c>
      <c r="AU147" s="154" t="s">
        <v>83</v>
      </c>
      <c r="AY147" s="147" t="s">
        <v>166</v>
      </c>
      <c r="BK147" s="155">
        <f>SUM(BK148:BK160)</f>
        <v>0</v>
      </c>
    </row>
    <row r="148" spans="2:65" s="1" customFormat="1" ht="33" customHeight="1">
      <c r="B148" s="30"/>
      <c r="C148" s="172" t="s">
        <v>206</v>
      </c>
      <c r="D148" s="172" t="s">
        <v>350</v>
      </c>
      <c r="E148" s="173" t="s">
        <v>1141</v>
      </c>
      <c r="F148" s="174" t="s">
        <v>1142</v>
      </c>
      <c r="G148" s="175" t="s">
        <v>293</v>
      </c>
      <c r="H148" s="176">
        <v>8</v>
      </c>
      <c r="I148" s="177"/>
      <c r="J148" s="178">
        <f t="shared" ref="J148:J160" si="15">ROUND(I148*H148,2)</f>
        <v>0</v>
      </c>
      <c r="K148" s="179"/>
      <c r="L148" s="30"/>
      <c r="M148" s="180" t="s">
        <v>1</v>
      </c>
      <c r="N148" s="131" t="s">
        <v>41</v>
      </c>
      <c r="P148" s="169">
        <f t="shared" ref="P148:P160" si="16">O148*H148</f>
        <v>0</v>
      </c>
      <c r="Q148" s="169">
        <v>0.12662000000000001</v>
      </c>
      <c r="R148" s="169">
        <f t="shared" ref="R148:R160" si="17">Q148*H148</f>
        <v>1.0129600000000001</v>
      </c>
      <c r="S148" s="169">
        <v>0</v>
      </c>
      <c r="T148" s="170">
        <f t="shared" ref="T148:T160" si="18">S148*H148</f>
        <v>0</v>
      </c>
      <c r="AR148" s="171" t="s">
        <v>178</v>
      </c>
      <c r="AT148" s="171" t="s">
        <v>350</v>
      </c>
      <c r="AU148" s="171" t="s">
        <v>113</v>
      </c>
      <c r="AY148" s="13" t="s">
        <v>166</v>
      </c>
      <c r="BE148" s="99">
        <f t="shared" ref="BE148:BE160" si="19">IF(N148="základná",J148,0)</f>
        <v>0</v>
      </c>
      <c r="BF148" s="99">
        <f t="shared" ref="BF148:BF160" si="20">IF(N148="znížená",J148,0)</f>
        <v>0</v>
      </c>
      <c r="BG148" s="99">
        <f t="shared" ref="BG148:BG160" si="21">IF(N148="zákl. prenesená",J148,0)</f>
        <v>0</v>
      </c>
      <c r="BH148" s="99">
        <f t="shared" ref="BH148:BH160" si="22">IF(N148="zníž. prenesená",J148,0)</f>
        <v>0</v>
      </c>
      <c r="BI148" s="99">
        <f t="shared" ref="BI148:BI160" si="23">IF(N148="nulová",J148,0)</f>
        <v>0</v>
      </c>
      <c r="BJ148" s="13" t="s">
        <v>113</v>
      </c>
      <c r="BK148" s="99">
        <f t="shared" ref="BK148:BK160" si="24">ROUND(I148*H148,2)</f>
        <v>0</v>
      </c>
      <c r="BL148" s="13" t="s">
        <v>178</v>
      </c>
      <c r="BM148" s="171" t="s">
        <v>1143</v>
      </c>
    </row>
    <row r="149" spans="2:65" s="1" customFormat="1" ht="16.5" customHeight="1">
      <c r="B149" s="30"/>
      <c r="C149" s="158" t="s">
        <v>210</v>
      </c>
      <c r="D149" s="158" t="s">
        <v>164</v>
      </c>
      <c r="E149" s="159" t="s">
        <v>1144</v>
      </c>
      <c r="F149" s="160" t="s">
        <v>1145</v>
      </c>
      <c r="G149" s="161" t="s">
        <v>170</v>
      </c>
      <c r="H149" s="162">
        <v>8</v>
      </c>
      <c r="I149" s="163"/>
      <c r="J149" s="164">
        <f t="shared" si="15"/>
        <v>0</v>
      </c>
      <c r="K149" s="165"/>
      <c r="L149" s="166"/>
      <c r="M149" s="167" t="s">
        <v>1</v>
      </c>
      <c r="N149" s="168" t="s">
        <v>41</v>
      </c>
      <c r="P149" s="169">
        <f t="shared" si="16"/>
        <v>0</v>
      </c>
      <c r="Q149" s="169">
        <v>0</v>
      </c>
      <c r="R149" s="169">
        <f t="shared" si="17"/>
        <v>0</v>
      </c>
      <c r="S149" s="169">
        <v>0</v>
      </c>
      <c r="T149" s="170">
        <f t="shared" si="18"/>
        <v>0</v>
      </c>
      <c r="AR149" s="171" t="s">
        <v>194</v>
      </c>
      <c r="AT149" s="171" t="s">
        <v>164</v>
      </c>
      <c r="AU149" s="171" t="s">
        <v>113</v>
      </c>
      <c r="AY149" s="13" t="s">
        <v>166</v>
      </c>
      <c r="BE149" s="99">
        <f t="shared" si="19"/>
        <v>0</v>
      </c>
      <c r="BF149" s="99">
        <f t="shared" si="20"/>
        <v>0</v>
      </c>
      <c r="BG149" s="99">
        <f t="shared" si="21"/>
        <v>0</v>
      </c>
      <c r="BH149" s="99">
        <f t="shared" si="22"/>
        <v>0</v>
      </c>
      <c r="BI149" s="99">
        <f t="shared" si="23"/>
        <v>0</v>
      </c>
      <c r="BJ149" s="13" t="s">
        <v>113</v>
      </c>
      <c r="BK149" s="99">
        <f t="shared" si="24"/>
        <v>0</v>
      </c>
      <c r="BL149" s="13" t="s">
        <v>178</v>
      </c>
      <c r="BM149" s="171" t="s">
        <v>1146</v>
      </c>
    </row>
    <row r="150" spans="2:65" s="1" customFormat="1" ht="24.2" customHeight="1">
      <c r="B150" s="30"/>
      <c r="C150" s="172" t="s">
        <v>214</v>
      </c>
      <c r="D150" s="172" t="s">
        <v>350</v>
      </c>
      <c r="E150" s="173" t="s">
        <v>1147</v>
      </c>
      <c r="F150" s="174" t="s">
        <v>1148</v>
      </c>
      <c r="G150" s="175" t="s">
        <v>293</v>
      </c>
      <c r="H150" s="176">
        <v>5</v>
      </c>
      <c r="I150" s="177"/>
      <c r="J150" s="178">
        <f t="shared" si="15"/>
        <v>0</v>
      </c>
      <c r="K150" s="179"/>
      <c r="L150" s="30"/>
      <c r="M150" s="180" t="s">
        <v>1</v>
      </c>
      <c r="N150" s="131" t="s">
        <v>41</v>
      </c>
      <c r="P150" s="169">
        <f t="shared" si="16"/>
        <v>0</v>
      </c>
      <c r="Q150" s="169">
        <v>0</v>
      </c>
      <c r="R150" s="169">
        <f t="shared" si="17"/>
        <v>0</v>
      </c>
      <c r="S150" s="169">
        <v>0</v>
      </c>
      <c r="T150" s="170">
        <f t="shared" si="18"/>
        <v>0</v>
      </c>
      <c r="AR150" s="171" t="s">
        <v>178</v>
      </c>
      <c r="AT150" s="171" t="s">
        <v>350</v>
      </c>
      <c r="AU150" s="171" t="s">
        <v>113</v>
      </c>
      <c r="AY150" s="13" t="s">
        <v>166</v>
      </c>
      <c r="BE150" s="99">
        <f t="shared" si="19"/>
        <v>0</v>
      </c>
      <c r="BF150" s="99">
        <f t="shared" si="20"/>
        <v>0</v>
      </c>
      <c r="BG150" s="99">
        <f t="shared" si="21"/>
        <v>0</v>
      </c>
      <c r="BH150" s="99">
        <f t="shared" si="22"/>
        <v>0</v>
      </c>
      <c r="BI150" s="99">
        <f t="shared" si="23"/>
        <v>0</v>
      </c>
      <c r="BJ150" s="13" t="s">
        <v>113</v>
      </c>
      <c r="BK150" s="99">
        <f t="shared" si="24"/>
        <v>0</v>
      </c>
      <c r="BL150" s="13" t="s">
        <v>178</v>
      </c>
      <c r="BM150" s="171" t="s">
        <v>1149</v>
      </c>
    </row>
    <row r="151" spans="2:65" s="1" customFormat="1" ht="24.2" customHeight="1">
      <c r="B151" s="30"/>
      <c r="C151" s="172" t="s">
        <v>218</v>
      </c>
      <c r="D151" s="172" t="s">
        <v>350</v>
      </c>
      <c r="E151" s="173" t="s">
        <v>1150</v>
      </c>
      <c r="F151" s="174" t="s">
        <v>1151</v>
      </c>
      <c r="G151" s="175" t="s">
        <v>629</v>
      </c>
      <c r="H151" s="176">
        <v>19</v>
      </c>
      <c r="I151" s="177"/>
      <c r="J151" s="178">
        <f t="shared" si="15"/>
        <v>0</v>
      </c>
      <c r="K151" s="179"/>
      <c r="L151" s="30"/>
      <c r="M151" s="180" t="s">
        <v>1</v>
      </c>
      <c r="N151" s="131" t="s">
        <v>41</v>
      </c>
      <c r="P151" s="169">
        <f t="shared" si="16"/>
        <v>0</v>
      </c>
      <c r="Q151" s="169">
        <v>2.0000000000000002E-5</v>
      </c>
      <c r="R151" s="169">
        <f t="shared" si="17"/>
        <v>3.8000000000000002E-4</v>
      </c>
      <c r="S151" s="169">
        <v>0</v>
      </c>
      <c r="T151" s="170">
        <f t="shared" si="18"/>
        <v>0</v>
      </c>
      <c r="AR151" s="171" t="s">
        <v>178</v>
      </c>
      <c r="AT151" s="171" t="s">
        <v>350</v>
      </c>
      <c r="AU151" s="171" t="s">
        <v>113</v>
      </c>
      <c r="AY151" s="13" t="s">
        <v>166</v>
      </c>
      <c r="BE151" s="99">
        <f t="shared" si="19"/>
        <v>0</v>
      </c>
      <c r="BF151" s="99">
        <f t="shared" si="20"/>
        <v>0</v>
      </c>
      <c r="BG151" s="99">
        <f t="shared" si="21"/>
        <v>0</v>
      </c>
      <c r="BH151" s="99">
        <f t="shared" si="22"/>
        <v>0</v>
      </c>
      <c r="BI151" s="99">
        <f t="shared" si="23"/>
        <v>0</v>
      </c>
      <c r="BJ151" s="13" t="s">
        <v>113</v>
      </c>
      <c r="BK151" s="99">
        <f t="shared" si="24"/>
        <v>0</v>
      </c>
      <c r="BL151" s="13" t="s">
        <v>178</v>
      </c>
      <c r="BM151" s="171" t="s">
        <v>1152</v>
      </c>
    </row>
    <row r="152" spans="2:65" s="1" customFormat="1" ht="33" customHeight="1">
      <c r="B152" s="30"/>
      <c r="C152" s="172" t="s">
        <v>222</v>
      </c>
      <c r="D152" s="172" t="s">
        <v>350</v>
      </c>
      <c r="E152" s="173" t="s">
        <v>1153</v>
      </c>
      <c r="F152" s="174" t="s">
        <v>1154</v>
      </c>
      <c r="G152" s="175" t="s">
        <v>629</v>
      </c>
      <c r="H152" s="176">
        <v>19</v>
      </c>
      <c r="I152" s="177"/>
      <c r="J152" s="178">
        <f t="shared" si="15"/>
        <v>0</v>
      </c>
      <c r="K152" s="179"/>
      <c r="L152" s="30"/>
      <c r="M152" s="180" t="s">
        <v>1</v>
      </c>
      <c r="N152" s="131" t="s">
        <v>41</v>
      </c>
      <c r="P152" s="169">
        <f t="shared" si="16"/>
        <v>0</v>
      </c>
      <c r="Q152" s="169">
        <v>1.25E-3</v>
      </c>
      <c r="R152" s="169">
        <f t="shared" si="17"/>
        <v>2.375E-2</v>
      </c>
      <c r="S152" s="169">
        <v>0</v>
      </c>
      <c r="T152" s="170">
        <f t="shared" si="18"/>
        <v>0</v>
      </c>
      <c r="AR152" s="171" t="s">
        <v>178</v>
      </c>
      <c r="AT152" s="171" t="s">
        <v>350</v>
      </c>
      <c r="AU152" s="171" t="s">
        <v>113</v>
      </c>
      <c r="AY152" s="13" t="s">
        <v>166</v>
      </c>
      <c r="BE152" s="99">
        <f t="shared" si="19"/>
        <v>0</v>
      </c>
      <c r="BF152" s="99">
        <f t="shared" si="20"/>
        <v>0</v>
      </c>
      <c r="BG152" s="99">
        <f t="shared" si="21"/>
        <v>0</v>
      </c>
      <c r="BH152" s="99">
        <f t="shared" si="22"/>
        <v>0</v>
      </c>
      <c r="BI152" s="99">
        <f t="shared" si="23"/>
        <v>0</v>
      </c>
      <c r="BJ152" s="13" t="s">
        <v>113</v>
      </c>
      <c r="BK152" s="99">
        <f t="shared" si="24"/>
        <v>0</v>
      </c>
      <c r="BL152" s="13" t="s">
        <v>178</v>
      </c>
      <c r="BM152" s="171" t="s">
        <v>1155</v>
      </c>
    </row>
    <row r="153" spans="2:65" s="1" customFormat="1" ht="21.75" customHeight="1">
      <c r="B153" s="30"/>
      <c r="C153" s="158" t="s">
        <v>226</v>
      </c>
      <c r="D153" s="158" t="s">
        <v>164</v>
      </c>
      <c r="E153" s="159" t="s">
        <v>1156</v>
      </c>
      <c r="F153" s="160" t="s">
        <v>1157</v>
      </c>
      <c r="G153" s="161" t="s">
        <v>922</v>
      </c>
      <c r="H153" s="162">
        <v>4.18</v>
      </c>
      <c r="I153" s="163"/>
      <c r="J153" s="164">
        <f t="shared" si="15"/>
        <v>0</v>
      </c>
      <c r="K153" s="165"/>
      <c r="L153" s="166"/>
      <c r="M153" s="167" t="s">
        <v>1</v>
      </c>
      <c r="N153" s="168" t="s">
        <v>41</v>
      </c>
      <c r="P153" s="169">
        <f t="shared" si="16"/>
        <v>0</v>
      </c>
      <c r="Q153" s="169">
        <v>1E-3</v>
      </c>
      <c r="R153" s="169">
        <f t="shared" si="17"/>
        <v>4.1799999999999997E-3</v>
      </c>
      <c r="S153" s="169">
        <v>0</v>
      </c>
      <c r="T153" s="170">
        <f t="shared" si="18"/>
        <v>0</v>
      </c>
      <c r="AR153" s="171" t="s">
        <v>194</v>
      </c>
      <c r="AT153" s="171" t="s">
        <v>164</v>
      </c>
      <c r="AU153" s="171" t="s">
        <v>113</v>
      </c>
      <c r="AY153" s="13" t="s">
        <v>166</v>
      </c>
      <c r="BE153" s="99">
        <f t="shared" si="19"/>
        <v>0</v>
      </c>
      <c r="BF153" s="99">
        <f t="shared" si="20"/>
        <v>0</v>
      </c>
      <c r="BG153" s="99">
        <f t="shared" si="21"/>
        <v>0</v>
      </c>
      <c r="BH153" s="99">
        <f t="shared" si="22"/>
        <v>0</v>
      </c>
      <c r="BI153" s="99">
        <f t="shared" si="23"/>
        <v>0</v>
      </c>
      <c r="BJ153" s="13" t="s">
        <v>113</v>
      </c>
      <c r="BK153" s="99">
        <f t="shared" si="24"/>
        <v>0</v>
      </c>
      <c r="BL153" s="13" t="s">
        <v>178</v>
      </c>
      <c r="BM153" s="171" t="s">
        <v>1158</v>
      </c>
    </row>
    <row r="154" spans="2:65" s="1" customFormat="1" ht="24.2" customHeight="1">
      <c r="B154" s="30"/>
      <c r="C154" s="172" t="s">
        <v>230</v>
      </c>
      <c r="D154" s="172" t="s">
        <v>350</v>
      </c>
      <c r="E154" s="173" t="s">
        <v>1159</v>
      </c>
      <c r="F154" s="174" t="s">
        <v>1160</v>
      </c>
      <c r="G154" s="175" t="s">
        <v>293</v>
      </c>
      <c r="H154" s="176">
        <v>10.8</v>
      </c>
      <c r="I154" s="177"/>
      <c r="J154" s="178">
        <f t="shared" si="15"/>
        <v>0</v>
      </c>
      <c r="K154" s="179"/>
      <c r="L154" s="30"/>
      <c r="M154" s="180" t="s">
        <v>1</v>
      </c>
      <c r="N154" s="131" t="s">
        <v>41</v>
      </c>
      <c r="P154" s="169">
        <f t="shared" si="16"/>
        <v>0</v>
      </c>
      <c r="Q154" s="169">
        <v>1.0251600000000001</v>
      </c>
      <c r="R154" s="169">
        <f t="shared" si="17"/>
        <v>11.071728000000002</v>
      </c>
      <c r="S154" s="169">
        <v>0</v>
      </c>
      <c r="T154" s="170">
        <f t="shared" si="18"/>
        <v>0</v>
      </c>
      <c r="AR154" s="171" t="s">
        <v>178</v>
      </c>
      <c r="AT154" s="171" t="s">
        <v>350</v>
      </c>
      <c r="AU154" s="171" t="s">
        <v>113</v>
      </c>
      <c r="AY154" s="13" t="s">
        <v>166</v>
      </c>
      <c r="BE154" s="99">
        <f t="shared" si="19"/>
        <v>0</v>
      </c>
      <c r="BF154" s="99">
        <f t="shared" si="20"/>
        <v>0</v>
      </c>
      <c r="BG154" s="99">
        <f t="shared" si="21"/>
        <v>0</v>
      </c>
      <c r="BH154" s="99">
        <f t="shared" si="22"/>
        <v>0</v>
      </c>
      <c r="BI154" s="99">
        <f t="shared" si="23"/>
        <v>0</v>
      </c>
      <c r="BJ154" s="13" t="s">
        <v>113</v>
      </c>
      <c r="BK154" s="99">
        <f t="shared" si="24"/>
        <v>0</v>
      </c>
      <c r="BL154" s="13" t="s">
        <v>178</v>
      </c>
      <c r="BM154" s="171" t="s">
        <v>1161</v>
      </c>
    </row>
    <row r="155" spans="2:65" s="1" customFormat="1" ht="24.2" customHeight="1">
      <c r="B155" s="30"/>
      <c r="C155" s="172" t="s">
        <v>234</v>
      </c>
      <c r="D155" s="172" t="s">
        <v>350</v>
      </c>
      <c r="E155" s="173" t="s">
        <v>1162</v>
      </c>
      <c r="F155" s="174" t="s">
        <v>1163</v>
      </c>
      <c r="G155" s="175" t="s">
        <v>293</v>
      </c>
      <c r="H155" s="176">
        <v>3.6</v>
      </c>
      <c r="I155" s="177"/>
      <c r="J155" s="178">
        <f t="shared" si="15"/>
        <v>0</v>
      </c>
      <c r="K155" s="179"/>
      <c r="L155" s="30"/>
      <c r="M155" s="180" t="s">
        <v>1</v>
      </c>
      <c r="N155" s="131" t="s">
        <v>41</v>
      </c>
      <c r="P155" s="169">
        <f t="shared" si="16"/>
        <v>0</v>
      </c>
      <c r="Q155" s="169">
        <v>0</v>
      </c>
      <c r="R155" s="169">
        <f t="shared" si="17"/>
        <v>0</v>
      </c>
      <c r="S155" s="169">
        <v>0.48199999999999998</v>
      </c>
      <c r="T155" s="170">
        <f t="shared" si="18"/>
        <v>1.7352000000000001</v>
      </c>
      <c r="AR155" s="171" t="s">
        <v>178</v>
      </c>
      <c r="AT155" s="171" t="s">
        <v>350</v>
      </c>
      <c r="AU155" s="171" t="s">
        <v>113</v>
      </c>
      <c r="AY155" s="13" t="s">
        <v>166</v>
      </c>
      <c r="BE155" s="99">
        <f t="shared" si="19"/>
        <v>0</v>
      </c>
      <c r="BF155" s="99">
        <f t="shared" si="20"/>
        <v>0</v>
      </c>
      <c r="BG155" s="99">
        <f t="shared" si="21"/>
        <v>0</v>
      </c>
      <c r="BH155" s="99">
        <f t="shared" si="22"/>
        <v>0</v>
      </c>
      <c r="BI155" s="99">
        <f t="shared" si="23"/>
        <v>0</v>
      </c>
      <c r="BJ155" s="13" t="s">
        <v>113</v>
      </c>
      <c r="BK155" s="99">
        <f t="shared" si="24"/>
        <v>0</v>
      </c>
      <c r="BL155" s="13" t="s">
        <v>178</v>
      </c>
      <c r="BM155" s="171" t="s">
        <v>1164</v>
      </c>
    </row>
    <row r="156" spans="2:65" s="1" customFormat="1" ht="24.2" customHeight="1">
      <c r="B156" s="30"/>
      <c r="C156" s="172" t="s">
        <v>238</v>
      </c>
      <c r="D156" s="172" t="s">
        <v>350</v>
      </c>
      <c r="E156" s="173" t="s">
        <v>841</v>
      </c>
      <c r="F156" s="174" t="s">
        <v>842</v>
      </c>
      <c r="G156" s="175" t="s">
        <v>654</v>
      </c>
      <c r="H156" s="176">
        <v>3.2730000000000001</v>
      </c>
      <c r="I156" s="177"/>
      <c r="J156" s="178">
        <f t="shared" si="15"/>
        <v>0</v>
      </c>
      <c r="K156" s="179"/>
      <c r="L156" s="30"/>
      <c r="M156" s="180" t="s">
        <v>1</v>
      </c>
      <c r="N156" s="131" t="s">
        <v>41</v>
      </c>
      <c r="P156" s="169">
        <f t="shared" si="16"/>
        <v>0</v>
      </c>
      <c r="Q156" s="169">
        <v>0</v>
      </c>
      <c r="R156" s="169">
        <f t="shared" si="17"/>
        <v>0</v>
      </c>
      <c r="S156" s="169">
        <v>0</v>
      </c>
      <c r="T156" s="170">
        <f t="shared" si="18"/>
        <v>0</v>
      </c>
      <c r="AR156" s="171" t="s">
        <v>178</v>
      </c>
      <c r="AT156" s="171" t="s">
        <v>350</v>
      </c>
      <c r="AU156" s="171" t="s">
        <v>113</v>
      </c>
      <c r="AY156" s="13" t="s">
        <v>166</v>
      </c>
      <c r="BE156" s="99">
        <f t="shared" si="19"/>
        <v>0</v>
      </c>
      <c r="BF156" s="99">
        <f t="shared" si="20"/>
        <v>0</v>
      </c>
      <c r="BG156" s="99">
        <f t="shared" si="21"/>
        <v>0</v>
      </c>
      <c r="BH156" s="99">
        <f t="shared" si="22"/>
        <v>0</v>
      </c>
      <c r="BI156" s="99">
        <f t="shared" si="23"/>
        <v>0</v>
      </c>
      <c r="BJ156" s="13" t="s">
        <v>113</v>
      </c>
      <c r="BK156" s="99">
        <f t="shared" si="24"/>
        <v>0</v>
      </c>
      <c r="BL156" s="13" t="s">
        <v>178</v>
      </c>
      <c r="BM156" s="171" t="s">
        <v>1165</v>
      </c>
    </row>
    <row r="157" spans="2:65" s="1" customFormat="1" ht="33" customHeight="1">
      <c r="B157" s="30"/>
      <c r="C157" s="172" t="s">
        <v>242</v>
      </c>
      <c r="D157" s="172" t="s">
        <v>350</v>
      </c>
      <c r="E157" s="173" t="s">
        <v>844</v>
      </c>
      <c r="F157" s="174" t="s">
        <v>845</v>
      </c>
      <c r="G157" s="175" t="s">
        <v>654</v>
      </c>
      <c r="H157" s="176">
        <v>22.555</v>
      </c>
      <c r="I157" s="177"/>
      <c r="J157" s="178">
        <f t="shared" si="15"/>
        <v>0</v>
      </c>
      <c r="K157" s="179"/>
      <c r="L157" s="30"/>
      <c r="M157" s="180" t="s">
        <v>1</v>
      </c>
      <c r="N157" s="131" t="s">
        <v>41</v>
      </c>
      <c r="P157" s="169">
        <f t="shared" si="16"/>
        <v>0</v>
      </c>
      <c r="Q157" s="169">
        <v>0</v>
      </c>
      <c r="R157" s="169">
        <f t="shared" si="17"/>
        <v>0</v>
      </c>
      <c r="S157" s="169">
        <v>0</v>
      </c>
      <c r="T157" s="170">
        <f t="shared" si="18"/>
        <v>0</v>
      </c>
      <c r="AR157" s="171" t="s">
        <v>178</v>
      </c>
      <c r="AT157" s="171" t="s">
        <v>350</v>
      </c>
      <c r="AU157" s="171" t="s">
        <v>113</v>
      </c>
      <c r="AY157" s="13" t="s">
        <v>166</v>
      </c>
      <c r="BE157" s="99">
        <f t="shared" si="19"/>
        <v>0</v>
      </c>
      <c r="BF157" s="99">
        <f t="shared" si="20"/>
        <v>0</v>
      </c>
      <c r="BG157" s="99">
        <f t="shared" si="21"/>
        <v>0</v>
      </c>
      <c r="BH157" s="99">
        <f t="shared" si="22"/>
        <v>0</v>
      </c>
      <c r="BI157" s="99">
        <f t="shared" si="23"/>
        <v>0</v>
      </c>
      <c r="BJ157" s="13" t="s">
        <v>113</v>
      </c>
      <c r="BK157" s="99">
        <f t="shared" si="24"/>
        <v>0</v>
      </c>
      <c r="BL157" s="13" t="s">
        <v>178</v>
      </c>
      <c r="BM157" s="171" t="s">
        <v>1166</v>
      </c>
    </row>
    <row r="158" spans="2:65" s="1" customFormat="1" ht="24.2" customHeight="1">
      <c r="B158" s="30"/>
      <c r="C158" s="172" t="s">
        <v>246</v>
      </c>
      <c r="D158" s="172" t="s">
        <v>350</v>
      </c>
      <c r="E158" s="173" t="s">
        <v>1095</v>
      </c>
      <c r="F158" s="174" t="s">
        <v>1096</v>
      </c>
      <c r="G158" s="175" t="s">
        <v>654</v>
      </c>
      <c r="H158" s="176">
        <v>1.538</v>
      </c>
      <c r="I158" s="177"/>
      <c r="J158" s="178">
        <f t="shared" si="15"/>
        <v>0</v>
      </c>
      <c r="K158" s="179"/>
      <c r="L158" s="30"/>
      <c r="M158" s="180" t="s">
        <v>1</v>
      </c>
      <c r="N158" s="131" t="s">
        <v>41</v>
      </c>
      <c r="P158" s="169">
        <f t="shared" si="16"/>
        <v>0</v>
      </c>
      <c r="Q158" s="169">
        <v>0</v>
      </c>
      <c r="R158" s="169">
        <f t="shared" si="17"/>
        <v>0</v>
      </c>
      <c r="S158" s="169">
        <v>0</v>
      </c>
      <c r="T158" s="170">
        <f t="shared" si="18"/>
        <v>0</v>
      </c>
      <c r="AR158" s="171" t="s">
        <v>178</v>
      </c>
      <c r="AT158" s="171" t="s">
        <v>350</v>
      </c>
      <c r="AU158" s="171" t="s">
        <v>113</v>
      </c>
      <c r="AY158" s="13" t="s">
        <v>166</v>
      </c>
      <c r="BE158" s="99">
        <f t="shared" si="19"/>
        <v>0</v>
      </c>
      <c r="BF158" s="99">
        <f t="shared" si="20"/>
        <v>0</v>
      </c>
      <c r="BG158" s="99">
        <f t="shared" si="21"/>
        <v>0</v>
      </c>
      <c r="BH158" s="99">
        <f t="shared" si="22"/>
        <v>0</v>
      </c>
      <c r="BI158" s="99">
        <f t="shared" si="23"/>
        <v>0</v>
      </c>
      <c r="BJ158" s="13" t="s">
        <v>113</v>
      </c>
      <c r="BK158" s="99">
        <f t="shared" si="24"/>
        <v>0</v>
      </c>
      <c r="BL158" s="13" t="s">
        <v>178</v>
      </c>
      <c r="BM158" s="171" t="s">
        <v>1167</v>
      </c>
    </row>
    <row r="159" spans="2:65" s="1" customFormat="1" ht="24.2" customHeight="1">
      <c r="B159" s="30"/>
      <c r="C159" s="172" t="s">
        <v>250</v>
      </c>
      <c r="D159" s="172" t="s">
        <v>350</v>
      </c>
      <c r="E159" s="173" t="s">
        <v>1168</v>
      </c>
      <c r="F159" s="174" t="s">
        <v>1169</v>
      </c>
      <c r="G159" s="175" t="s">
        <v>654</v>
      </c>
      <c r="H159" s="176">
        <v>1.7350000000000001</v>
      </c>
      <c r="I159" s="177"/>
      <c r="J159" s="178">
        <f t="shared" si="15"/>
        <v>0</v>
      </c>
      <c r="K159" s="179"/>
      <c r="L159" s="30"/>
      <c r="M159" s="180" t="s">
        <v>1</v>
      </c>
      <c r="N159" s="131" t="s">
        <v>41</v>
      </c>
      <c r="P159" s="169">
        <f t="shared" si="16"/>
        <v>0</v>
      </c>
      <c r="Q159" s="169">
        <v>0</v>
      </c>
      <c r="R159" s="169">
        <f t="shared" si="17"/>
        <v>0</v>
      </c>
      <c r="S159" s="169">
        <v>0</v>
      </c>
      <c r="T159" s="170">
        <f t="shared" si="18"/>
        <v>0</v>
      </c>
      <c r="AR159" s="171" t="s">
        <v>178</v>
      </c>
      <c r="AT159" s="171" t="s">
        <v>350</v>
      </c>
      <c r="AU159" s="171" t="s">
        <v>113</v>
      </c>
      <c r="AY159" s="13" t="s">
        <v>166</v>
      </c>
      <c r="BE159" s="99">
        <f t="shared" si="19"/>
        <v>0</v>
      </c>
      <c r="BF159" s="99">
        <f t="shared" si="20"/>
        <v>0</v>
      </c>
      <c r="BG159" s="99">
        <f t="shared" si="21"/>
        <v>0</v>
      </c>
      <c r="BH159" s="99">
        <f t="shared" si="22"/>
        <v>0</v>
      </c>
      <c r="BI159" s="99">
        <f t="shared" si="23"/>
        <v>0</v>
      </c>
      <c r="BJ159" s="13" t="s">
        <v>113</v>
      </c>
      <c r="BK159" s="99">
        <f t="shared" si="24"/>
        <v>0</v>
      </c>
      <c r="BL159" s="13" t="s">
        <v>178</v>
      </c>
      <c r="BM159" s="171" t="s">
        <v>1170</v>
      </c>
    </row>
    <row r="160" spans="2:65" s="1" customFormat="1" ht="16.5" customHeight="1">
      <c r="B160" s="30"/>
      <c r="C160" s="172" t="s">
        <v>7</v>
      </c>
      <c r="D160" s="172" t="s">
        <v>350</v>
      </c>
      <c r="E160" s="173" t="s">
        <v>1171</v>
      </c>
      <c r="F160" s="174" t="s">
        <v>1172</v>
      </c>
      <c r="G160" s="175" t="s">
        <v>654</v>
      </c>
      <c r="H160" s="176">
        <v>3.2730000000000001</v>
      </c>
      <c r="I160" s="177"/>
      <c r="J160" s="178">
        <f t="shared" si="15"/>
        <v>0</v>
      </c>
      <c r="K160" s="179"/>
      <c r="L160" s="30"/>
      <c r="M160" s="180" t="s">
        <v>1</v>
      </c>
      <c r="N160" s="131" t="s">
        <v>41</v>
      </c>
      <c r="P160" s="169">
        <f t="shared" si="16"/>
        <v>0</v>
      </c>
      <c r="Q160" s="169">
        <v>0</v>
      </c>
      <c r="R160" s="169">
        <f t="shared" si="17"/>
        <v>0</v>
      </c>
      <c r="S160" s="169">
        <v>0</v>
      </c>
      <c r="T160" s="170">
        <f t="shared" si="18"/>
        <v>0</v>
      </c>
      <c r="AR160" s="171" t="s">
        <v>178</v>
      </c>
      <c r="AT160" s="171" t="s">
        <v>350</v>
      </c>
      <c r="AU160" s="171" t="s">
        <v>113</v>
      </c>
      <c r="AY160" s="13" t="s">
        <v>166</v>
      </c>
      <c r="BE160" s="99">
        <f t="shared" si="19"/>
        <v>0</v>
      </c>
      <c r="BF160" s="99">
        <f t="shared" si="20"/>
        <v>0</v>
      </c>
      <c r="BG160" s="99">
        <f t="shared" si="21"/>
        <v>0</v>
      </c>
      <c r="BH160" s="99">
        <f t="shared" si="22"/>
        <v>0</v>
      </c>
      <c r="BI160" s="99">
        <f t="shared" si="23"/>
        <v>0</v>
      </c>
      <c r="BJ160" s="13" t="s">
        <v>113</v>
      </c>
      <c r="BK160" s="99">
        <f t="shared" si="24"/>
        <v>0</v>
      </c>
      <c r="BL160" s="13" t="s">
        <v>178</v>
      </c>
      <c r="BM160" s="171" t="s">
        <v>1173</v>
      </c>
    </row>
    <row r="161" spans="2:65" s="11" customFormat="1" ht="22.9" customHeight="1">
      <c r="B161" s="146"/>
      <c r="D161" s="147" t="s">
        <v>74</v>
      </c>
      <c r="E161" s="156" t="s">
        <v>566</v>
      </c>
      <c r="F161" s="156" t="s">
        <v>847</v>
      </c>
      <c r="I161" s="149"/>
      <c r="J161" s="157">
        <f>BK161</f>
        <v>0</v>
      </c>
      <c r="L161" s="146"/>
      <c r="M161" s="151"/>
      <c r="P161" s="152">
        <f>P162</f>
        <v>0</v>
      </c>
      <c r="R161" s="152">
        <f>R162</f>
        <v>0</v>
      </c>
      <c r="T161" s="153">
        <f>T162</f>
        <v>0</v>
      </c>
      <c r="AR161" s="147" t="s">
        <v>83</v>
      </c>
      <c r="AT161" s="154" t="s">
        <v>74</v>
      </c>
      <c r="AU161" s="154" t="s">
        <v>83</v>
      </c>
      <c r="AY161" s="147" t="s">
        <v>166</v>
      </c>
      <c r="BK161" s="155">
        <f>BK162</f>
        <v>0</v>
      </c>
    </row>
    <row r="162" spans="2:65" s="1" customFormat="1" ht="24.2" customHeight="1">
      <c r="B162" s="30"/>
      <c r="C162" s="172" t="s">
        <v>257</v>
      </c>
      <c r="D162" s="172" t="s">
        <v>350</v>
      </c>
      <c r="E162" s="173" t="s">
        <v>848</v>
      </c>
      <c r="F162" s="174" t="s">
        <v>849</v>
      </c>
      <c r="G162" s="175" t="s">
        <v>654</v>
      </c>
      <c r="H162" s="176">
        <v>33.594999999999999</v>
      </c>
      <c r="I162" s="177"/>
      <c r="J162" s="178">
        <f>ROUND(I162*H162,2)</f>
        <v>0</v>
      </c>
      <c r="K162" s="179"/>
      <c r="L162" s="30"/>
      <c r="M162" s="181" t="s">
        <v>1</v>
      </c>
      <c r="N162" s="182" t="s">
        <v>41</v>
      </c>
      <c r="O162" s="183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AR162" s="171" t="s">
        <v>178</v>
      </c>
      <c r="AT162" s="171" t="s">
        <v>350</v>
      </c>
      <c r="AU162" s="171" t="s">
        <v>113</v>
      </c>
      <c r="AY162" s="13" t="s">
        <v>166</v>
      </c>
      <c r="BE162" s="99">
        <f>IF(N162="základná",J162,0)</f>
        <v>0</v>
      </c>
      <c r="BF162" s="99">
        <f>IF(N162="znížená",J162,0)</f>
        <v>0</v>
      </c>
      <c r="BG162" s="99">
        <f>IF(N162="zákl. prenesená",J162,0)</f>
        <v>0</v>
      </c>
      <c r="BH162" s="99">
        <f>IF(N162="zníž. prenesená",J162,0)</f>
        <v>0</v>
      </c>
      <c r="BI162" s="99">
        <f>IF(N162="nulová",J162,0)</f>
        <v>0</v>
      </c>
      <c r="BJ162" s="13" t="s">
        <v>113</v>
      </c>
      <c r="BK162" s="99">
        <f>ROUND(I162*H162,2)</f>
        <v>0</v>
      </c>
      <c r="BL162" s="13" t="s">
        <v>178</v>
      </c>
      <c r="BM162" s="171" t="s">
        <v>1174</v>
      </c>
    </row>
    <row r="163" spans="2:65" s="1" customFormat="1" ht="6.95" customHeight="1">
      <c r="B163" s="45"/>
      <c r="C163" s="46"/>
      <c r="D163" s="46"/>
      <c r="E163" s="46"/>
      <c r="F163" s="46"/>
      <c r="G163" s="46"/>
      <c r="H163" s="46"/>
      <c r="I163" s="46"/>
      <c r="J163" s="46"/>
      <c r="K163" s="46"/>
      <c r="L163" s="30"/>
    </row>
  </sheetData>
  <sheetProtection algorithmName="SHA-512" hashValue="Lc5MU3Zmys1zaasfikiHjXGQgstfTDNLG7BVDy6doqVwyyAJEnx+qoejDVdvA0CrtgOldivH4v0mmjhVjJzOJQ==" saltValue="lfaEya8ZWBhwSAZ/SA7e0M0NJ2rY28LTmr7y2v40hbe2nnUYB3dewI1n/vFyLBm9Xn6HjV3BoL/FCJFunTLAyg==" spinCount="100000" sheet="1" objects="1" scenarios="1" formatColumns="0" formatRows="0" autoFilter="0"/>
  <autoFilter ref="C131:K162" xr:uid="{00000000-0009-0000-0000-000004000000}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7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97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s="1" customFormat="1" ht="12" customHeight="1">
      <c r="B8" s="30"/>
      <c r="D8" s="23" t="s">
        <v>128</v>
      </c>
      <c r="L8" s="30"/>
    </row>
    <row r="9" spans="2:46" s="1" customFormat="1" ht="16.5" customHeight="1">
      <c r="B9" s="30"/>
      <c r="E9" s="192" t="s">
        <v>1175</v>
      </c>
      <c r="F9" s="241"/>
      <c r="G9" s="241"/>
      <c r="H9" s="24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>
        <f>'Rekapitulácia stavby'!AN8</f>
        <v>45876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21</v>
      </c>
      <c r="I14" s="23" t="s">
        <v>22</v>
      </c>
      <c r="J14" s="21" t="s">
        <v>1</v>
      </c>
      <c r="L14" s="30"/>
    </row>
    <row r="15" spans="2:46" s="1" customFormat="1" ht="18" customHeight="1">
      <c r="B15" s="30"/>
      <c r="E15" s="21" t="s">
        <v>23</v>
      </c>
      <c r="I15" s="23" t="s">
        <v>24</v>
      </c>
      <c r="J15" s="21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25</v>
      </c>
      <c r="I17" s="23" t="s">
        <v>22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42" t="str">
        <f>'Rekapitulácia stavby'!E14</f>
        <v>Vyplň údaj</v>
      </c>
      <c r="F18" s="201"/>
      <c r="G18" s="201"/>
      <c r="H18" s="201"/>
      <c r="I18" s="23" t="s">
        <v>24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27</v>
      </c>
      <c r="I20" s="23" t="s">
        <v>22</v>
      </c>
      <c r="J20" s="21" t="s">
        <v>1</v>
      </c>
      <c r="L20" s="30"/>
    </row>
    <row r="21" spans="2:12" s="1" customFormat="1" ht="18" customHeight="1">
      <c r="B21" s="30"/>
      <c r="E21" s="21" t="s">
        <v>28</v>
      </c>
      <c r="I21" s="23" t="s">
        <v>24</v>
      </c>
      <c r="J21" s="21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30</v>
      </c>
      <c r="I23" s="23" t="s">
        <v>22</v>
      </c>
      <c r="J23" s="21" t="s">
        <v>1</v>
      </c>
      <c r="L23" s="30"/>
    </row>
    <row r="24" spans="2:12" s="1" customFormat="1" ht="18" customHeight="1">
      <c r="B24" s="30"/>
      <c r="E24" s="21" t="s">
        <v>1176</v>
      </c>
      <c r="I24" s="23" t="s">
        <v>24</v>
      </c>
      <c r="J24" s="21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32</v>
      </c>
      <c r="L26" s="30"/>
    </row>
    <row r="27" spans="2:12" s="7" customFormat="1" ht="16.5" customHeight="1">
      <c r="B27" s="106"/>
      <c r="E27" s="206" t="s">
        <v>1</v>
      </c>
      <c r="F27" s="206"/>
      <c r="G27" s="206"/>
      <c r="H27" s="206"/>
      <c r="L27" s="106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131</v>
      </c>
      <c r="J30" s="29">
        <f>J96</f>
        <v>0</v>
      </c>
      <c r="L30" s="30"/>
    </row>
    <row r="31" spans="2:12" s="1" customFormat="1" ht="14.45" customHeight="1">
      <c r="B31" s="30"/>
      <c r="D31" s="28" t="s">
        <v>123</v>
      </c>
      <c r="J31" s="29">
        <f>J108</f>
        <v>0</v>
      </c>
      <c r="L31" s="30"/>
    </row>
    <row r="32" spans="2:12" s="1" customFormat="1" ht="25.35" customHeight="1">
      <c r="B32" s="30"/>
      <c r="D32" s="107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108">
        <f>ROUND((SUM(BE108:BE115) + SUM(BE135:BE275)),  2)</f>
        <v>0</v>
      </c>
      <c r="G35" s="109"/>
      <c r="H35" s="109"/>
      <c r="I35" s="110">
        <v>0.23</v>
      </c>
      <c r="J35" s="108">
        <f>ROUND(((SUM(BE108:BE115) + SUM(BE135:BE275))*I35),  2)</f>
        <v>0</v>
      </c>
      <c r="L35" s="30"/>
    </row>
    <row r="36" spans="2:12" s="1" customFormat="1" ht="14.45" customHeight="1">
      <c r="B36" s="30"/>
      <c r="E36" s="35" t="s">
        <v>41</v>
      </c>
      <c r="F36" s="108">
        <f>ROUND((SUM(BF108:BF115) + SUM(BF135:BF275)),  2)</f>
        <v>0</v>
      </c>
      <c r="G36" s="109"/>
      <c r="H36" s="109"/>
      <c r="I36" s="110">
        <v>0.23</v>
      </c>
      <c r="J36" s="108">
        <f>ROUND(((SUM(BF108:BF115) + SUM(BF135:BF275))*I36),  2)</f>
        <v>0</v>
      </c>
      <c r="L36" s="30"/>
    </row>
    <row r="37" spans="2:12" s="1" customFormat="1" ht="14.45" hidden="1" customHeight="1">
      <c r="B37" s="30"/>
      <c r="E37" s="23" t="s">
        <v>42</v>
      </c>
      <c r="F37" s="87">
        <f>ROUND((SUM(BG108:BG115) + SUM(BG135:BG275)),  2)</f>
        <v>0</v>
      </c>
      <c r="I37" s="111">
        <v>0.23</v>
      </c>
      <c r="J37" s="87">
        <f>0</f>
        <v>0</v>
      </c>
      <c r="L37" s="30"/>
    </row>
    <row r="38" spans="2:12" s="1" customFormat="1" ht="14.45" hidden="1" customHeight="1">
      <c r="B38" s="30"/>
      <c r="E38" s="23" t="s">
        <v>43</v>
      </c>
      <c r="F38" s="87">
        <f>ROUND((SUM(BH108:BH115) + SUM(BH135:BH275)),  2)</f>
        <v>0</v>
      </c>
      <c r="I38" s="111">
        <v>0.23</v>
      </c>
      <c r="J38" s="87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108">
        <f>ROUND((SUM(BI108:BI115) + SUM(BI135:BI275)),  2)</f>
        <v>0</v>
      </c>
      <c r="G39" s="109"/>
      <c r="H39" s="109"/>
      <c r="I39" s="110">
        <v>0</v>
      </c>
      <c r="J39" s="108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103"/>
      <c r="D41" s="112" t="s">
        <v>45</v>
      </c>
      <c r="E41" s="58"/>
      <c r="F41" s="58"/>
      <c r="G41" s="113" t="s">
        <v>46</v>
      </c>
      <c r="H41" s="114" t="s">
        <v>47</v>
      </c>
      <c r="I41" s="58"/>
      <c r="J41" s="115">
        <f>SUM(J32:J39)</f>
        <v>0</v>
      </c>
      <c r="K41" s="116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132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47" s="1" customFormat="1" ht="12" customHeight="1">
      <c r="B86" s="30"/>
      <c r="C86" s="23" t="s">
        <v>128</v>
      </c>
      <c r="L86" s="30"/>
    </row>
    <row r="87" spans="2:47" s="1" customFormat="1" ht="16.5" customHeight="1">
      <c r="B87" s="30"/>
      <c r="E87" s="192" t="str">
        <f>E9</f>
        <v>SO 04 - Úprava TV</v>
      </c>
      <c r="F87" s="241"/>
      <c r="G87" s="241"/>
      <c r="H87" s="24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Kysak</v>
      </c>
      <c r="I89" s="23" t="s">
        <v>20</v>
      </c>
      <c r="J89" s="53">
        <f>IF(J12="","",J12)</f>
        <v>45876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3" t="s">
        <v>21</v>
      </c>
      <c r="F91" s="21" t="str">
        <f>E15</f>
        <v>Železnice Slovenskej republiky, Bratislava</v>
      </c>
      <c r="I91" s="23" t="s">
        <v>27</v>
      </c>
      <c r="J91" s="26" t="str">
        <f>E21</f>
        <v>SUDOP Košice, a.s.</v>
      </c>
      <c r="L91" s="30"/>
    </row>
    <row r="92" spans="2:47" s="1" customFormat="1" ht="15.2" customHeight="1">
      <c r="B92" s="30"/>
      <c r="C92" s="23" t="s">
        <v>25</v>
      </c>
      <c r="F92" s="21" t="str">
        <f>IF(E18="","",E18)</f>
        <v>Vyplň údaj</v>
      </c>
      <c r="I92" s="23" t="s">
        <v>30</v>
      </c>
      <c r="J92" s="26" t="str">
        <f>E24</f>
        <v>Ing. Mizerák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9" t="s">
        <v>133</v>
      </c>
      <c r="D94" s="103"/>
      <c r="E94" s="103"/>
      <c r="F94" s="103"/>
      <c r="G94" s="103"/>
      <c r="H94" s="103"/>
      <c r="I94" s="103"/>
      <c r="J94" s="120" t="s">
        <v>134</v>
      </c>
      <c r="K94" s="103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21" t="s">
        <v>135</v>
      </c>
      <c r="J96" s="67">
        <f>J135</f>
        <v>0</v>
      </c>
      <c r="L96" s="30"/>
      <c r="AU96" s="13" t="s">
        <v>136</v>
      </c>
    </row>
    <row r="97" spans="2:65" s="8" customFormat="1" ht="24.95" customHeight="1">
      <c r="B97" s="122"/>
      <c r="D97" s="123" t="s">
        <v>1177</v>
      </c>
      <c r="E97" s="124"/>
      <c r="F97" s="124"/>
      <c r="G97" s="124"/>
      <c r="H97" s="124"/>
      <c r="I97" s="124"/>
      <c r="J97" s="125">
        <f>J136</f>
        <v>0</v>
      </c>
      <c r="L97" s="122"/>
    </row>
    <row r="98" spans="2:65" s="9" customFormat="1" ht="19.899999999999999" customHeight="1">
      <c r="B98" s="126"/>
      <c r="D98" s="127" t="s">
        <v>1178</v>
      </c>
      <c r="E98" s="128"/>
      <c r="F98" s="128"/>
      <c r="G98" s="128"/>
      <c r="H98" s="128"/>
      <c r="I98" s="128"/>
      <c r="J98" s="129">
        <f>J137</f>
        <v>0</v>
      </c>
      <c r="L98" s="126"/>
    </row>
    <row r="99" spans="2:65" s="9" customFormat="1" ht="19.899999999999999" customHeight="1">
      <c r="B99" s="126"/>
      <c r="D99" s="127" t="s">
        <v>1179</v>
      </c>
      <c r="E99" s="128"/>
      <c r="F99" s="128"/>
      <c r="G99" s="128"/>
      <c r="H99" s="128"/>
      <c r="I99" s="128"/>
      <c r="J99" s="129">
        <f>J148</f>
        <v>0</v>
      </c>
      <c r="L99" s="126"/>
    </row>
    <row r="100" spans="2:65" s="9" customFormat="1" ht="19.899999999999999" customHeight="1">
      <c r="B100" s="126"/>
      <c r="D100" s="127" t="s">
        <v>1180</v>
      </c>
      <c r="E100" s="128"/>
      <c r="F100" s="128"/>
      <c r="G100" s="128"/>
      <c r="H100" s="128"/>
      <c r="I100" s="128"/>
      <c r="J100" s="129">
        <f>J165</f>
        <v>0</v>
      </c>
      <c r="L100" s="126"/>
    </row>
    <row r="101" spans="2:65" s="9" customFormat="1" ht="19.899999999999999" customHeight="1">
      <c r="B101" s="126"/>
      <c r="D101" s="127" t="s">
        <v>1181</v>
      </c>
      <c r="E101" s="128"/>
      <c r="F101" s="128"/>
      <c r="G101" s="128"/>
      <c r="H101" s="128"/>
      <c r="I101" s="128"/>
      <c r="J101" s="129">
        <f>J224</f>
        <v>0</v>
      </c>
      <c r="L101" s="126"/>
    </row>
    <row r="102" spans="2:65" s="9" customFormat="1" ht="19.899999999999999" customHeight="1">
      <c r="B102" s="126"/>
      <c r="D102" s="127" t="s">
        <v>1182</v>
      </c>
      <c r="E102" s="128"/>
      <c r="F102" s="128"/>
      <c r="G102" s="128"/>
      <c r="H102" s="128"/>
      <c r="I102" s="128"/>
      <c r="J102" s="129">
        <f>J233</f>
        <v>0</v>
      </c>
      <c r="L102" s="126"/>
    </row>
    <row r="103" spans="2:65" s="9" customFormat="1" ht="19.899999999999999" customHeight="1">
      <c r="B103" s="126"/>
      <c r="D103" s="127" t="s">
        <v>1183</v>
      </c>
      <c r="E103" s="128"/>
      <c r="F103" s="128"/>
      <c r="G103" s="128"/>
      <c r="H103" s="128"/>
      <c r="I103" s="128"/>
      <c r="J103" s="129">
        <f>J240</f>
        <v>0</v>
      </c>
      <c r="L103" s="126"/>
    </row>
    <row r="104" spans="2:65" s="9" customFormat="1" ht="19.899999999999999" customHeight="1">
      <c r="B104" s="126"/>
      <c r="D104" s="127" t="s">
        <v>1184</v>
      </c>
      <c r="E104" s="128"/>
      <c r="F104" s="128"/>
      <c r="G104" s="128"/>
      <c r="H104" s="128"/>
      <c r="I104" s="128"/>
      <c r="J104" s="129">
        <f>J265</f>
        <v>0</v>
      </c>
      <c r="L104" s="126"/>
    </row>
    <row r="105" spans="2:65" s="9" customFormat="1" ht="19.899999999999999" customHeight="1">
      <c r="B105" s="126"/>
      <c r="D105" s="127" t="s">
        <v>1185</v>
      </c>
      <c r="E105" s="128"/>
      <c r="F105" s="128"/>
      <c r="G105" s="128"/>
      <c r="H105" s="128"/>
      <c r="I105" s="128"/>
      <c r="J105" s="129">
        <f>J272</f>
        <v>0</v>
      </c>
      <c r="L105" s="126"/>
    </row>
    <row r="106" spans="2:65" s="1" customFormat="1" ht="21.75" customHeight="1">
      <c r="B106" s="30"/>
      <c r="L106" s="30"/>
    </row>
    <row r="107" spans="2:65" s="1" customFormat="1" ht="6.95" customHeight="1">
      <c r="B107" s="30"/>
      <c r="L107" s="30"/>
    </row>
    <row r="108" spans="2:65" s="1" customFormat="1" ht="29.25" customHeight="1">
      <c r="B108" s="30"/>
      <c r="C108" s="121" t="s">
        <v>143</v>
      </c>
      <c r="J108" s="130">
        <f>ROUND(J109 + J110 + J111 + J112 + J113 + J114,2)</f>
        <v>0</v>
      </c>
      <c r="L108" s="30"/>
      <c r="N108" s="131" t="s">
        <v>39</v>
      </c>
    </row>
    <row r="109" spans="2:65" s="1" customFormat="1" ht="18" customHeight="1">
      <c r="B109" s="30"/>
      <c r="D109" s="236" t="s">
        <v>144</v>
      </c>
      <c r="E109" s="237"/>
      <c r="F109" s="237"/>
      <c r="J109" s="96">
        <v>0</v>
      </c>
      <c r="L109" s="132"/>
      <c r="M109" s="133"/>
      <c r="N109" s="134" t="s">
        <v>41</v>
      </c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5" t="s">
        <v>145</v>
      </c>
      <c r="AZ109" s="133"/>
      <c r="BA109" s="133"/>
      <c r="BB109" s="133"/>
      <c r="BC109" s="133"/>
      <c r="BD109" s="133"/>
      <c r="BE109" s="136">
        <f t="shared" ref="BE109:BE114" si="0">IF(N109="základná",J109,0)</f>
        <v>0</v>
      </c>
      <c r="BF109" s="136">
        <f t="shared" ref="BF109:BF114" si="1">IF(N109="znížená",J109,0)</f>
        <v>0</v>
      </c>
      <c r="BG109" s="136">
        <f t="shared" ref="BG109:BG114" si="2">IF(N109="zákl. prenesená",J109,0)</f>
        <v>0</v>
      </c>
      <c r="BH109" s="136">
        <f t="shared" ref="BH109:BH114" si="3">IF(N109="zníž. prenesená",J109,0)</f>
        <v>0</v>
      </c>
      <c r="BI109" s="136">
        <f t="shared" ref="BI109:BI114" si="4">IF(N109="nulová",J109,0)</f>
        <v>0</v>
      </c>
      <c r="BJ109" s="135" t="s">
        <v>113</v>
      </c>
      <c r="BK109" s="133"/>
      <c r="BL109" s="133"/>
      <c r="BM109" s="133"/>
    </row>
    <row r="110" spans="2:65" s="1" customFormat="1" ht="18" customHeight="1">
      <c r="B110" s="30"/>
      <c r="D110" s="236" t="s">
        <v>121</v>
      </c>
      <c r="E110" s="237"/>
      <c r="F110" s="237"/>
      <c r="J110" s="96">
        <v>0</v>
      </c>
      <c r="L110" s="132"/>
      <c r="M110" s="133"/>
      <c r="N110" s="134" t="s">
        <v>41</v>
      </c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33"/>
      <c r="AK110" s="133"/>
      <c r="AL110" s="133"/>
      <c r="AM110" s="133"/>
      <c r="AN110" s="133"/>
      <c r="AO110" s="133"/>
      <c r="AP110" s="133"/>
      <c r="AQ110" s="133"/>
      <c r="AR110" s="133"/>
      <c r="AS110" s="133"/>
      <c r="AT110" s="133"/>
      <c r="AU110" s="133"/>
      <c r="AV110" s="133"/>
      <c r="AW110" s="133"/>
      <c r="AX110" s="133"/>
      <c r="AY110" s="135" t="s">
        <v>145</v>
      </c>
      <c r="AZ110" s="133"/>
      <c r="BA110" s="133"/>
      <c r="BB110" s="133"/>
      <c r="BC110" s="133"/>
      <c r="BD110" s="133"/>
      <c r="BE110" s="136">
        <f t="shared" si="0"/>
        <v>0</v>
      </c>
      <c r="BF110" s="136">
        <f t="shared" si="1"/>
        <v>0</v>
      </c>
      <c r="BG110" s="136">
        <f t="shared" si="2"/>
        <v>0</v>
      </c>
      <c r="BH110" s="136">
        <f t="shared" si="3"/>
        <v>0</v>
      </c>
      <c r="BI110" s="136">
        <f t="shared" si="4"/>
        <v>0</v>
      </c>
      <c r="BJ110" s="135" t="s">
        <v>113</v>
      </c>
      <c r="BK110" s="133"/>
      <c r="BL110" s="133"/>
      <c r="BM110" s="133"/>
    </row>
    <row r="111" spans="2:65" s="1" customFormat="1" ht="18" customHeight="1">
      <c r="B111" s="30"/>
      <c r="D111" s="236" t="s">
        <v>146</v>
      </c>
      <c r="E111" s="237"/>
      <c r="F111" s="237"/>
      <c r="J111" s="96">
        <v>0</v>
      </c>
      <c r="L111" s="132"/>
      <c r="M111" s="133"/>
      <c r="N111" s="134" t="s">
        <v>41</v>
      </c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33"/>
      <c r="AK111" s="133"/>
      <c r="AL111" s="133"/>
      <c r="AM111" s="133"/>
      <c r="AN111" s="133"/>
      <c r="AO111" s="133"/>
      <c r="AP111" s="133"/>
      <c r="AQ111" s="133"/>
      <c r="AR111" s="133"/>
      <c r="AS111" s="133"/>
      <c r="AT111" s="133"/>
      <c r="AU111" s="133"/>
      <c r="AV111" s="133"/>
      <c r="AW111" s="133"/>
      <c r="AX111" s="133"/>
      <c r="AY111" s="135" t="s">
        <v>145</v>
      </c>
      <c r="AZ111" s="133"/>
      <c r="BA111" s="133"/>
      <c r="BB111" s="133"/>
      <c r="BC111" s="133"/>
      <c r="BD111" s="133"/>
      <c r="BE111" s="136">
        <f t="shared" si="0"/>
        <v>0</v>
      </c>
      <c r="BF111" s="136">
        <f t="shared" si="1"/>
        <v>0</v>
      </c>
      <c r="BG111" s="136">
        <f t="shared" si="2"/>
        <v>0</v>
      </c>
      <c r="BH111" s="136">
        <f t="shared" si="3"/>
        <v>0</v>
      </c>
      <c r="BI111" s="136">
        <f t="shared" si="4"/>
        <v>0</v>
      </c>
      <c r="BJ111" s="135" t="s">
        <v>113</v>
      </c>
      <c r="BK111" s="133"/>
      <c r="BL111" s="133"/>
      <c r="BM111" s="133"/>
    </row>
    <row r="112" spans="2:65" s="1" customFormat="1" ht="18" customHeight="1">
      <c r="B112" s="30"/>
      <c r="D112" s="236" t="s">
        <v>147</v>
      </c>
      <c r="E112" s="237"/>
      <c r="F112" s="237"/>
      <c r="J112" s="96">
        <v>0</v>
      </c>
      <c r="L112" s="132"/>
      <c r="M112" s="133"/>
      <c r="N112" s="134" t="s">
        <v>41</v>
      </c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3"/>
      <c r="AH112" s="133"/>
      <c r="AI112" s="133"/>
      <c r="AJ112" s="133"/>
      <c r="AK112" s="133"/>
      <c r="AL112" s="133"/>
      <c r="AM112" s="133"/>
      <c r="AN112" s="133"/>
      <c r="AO112" s="133"/>
      <c r="AP112" s="133"/>
      <c r="AQ112" s="133"/>
      <c r="AR112" s="133"/>
      <c r="AS112" s="133"/>
      <c r="AT112" s="133"/>
      <c r="AU112" s="133"/>
      <c r="AV112" s="133"/>
      <c r="AW112" s="133"/>
      <c r="AX112" s="133"/>
      <c r="AY112" s="135" t="s">
        <v>145</v>
      </c>
      <c r="AZ112" s="133"/>
      <c r="BA112" s="133"/>
      <c r="BB112" s="133"/>
      <c r="BC112" s="133"/>
      <c r="BD112" s="133"/>
      <c r="BE112" s="136">
        <f t="shared" si="0"/>
        <v>0</v>
      </c>
      <c r="BF112" s="136">
        <f t="shared" si="1"/>
        <v>0</v>
      </c>
      <c r="BG112" s="136">
        <f t="shared" si="2"/>
        <v>0</v>
      </c>
      <c r="BH112" s="136">
        <f t="shared" si="3"/>
        <v>0</v>
      </c>
      <c r="BI112" s="136">
        <f t="shared" si="4"/>
        <v>0</v>
      </c>
      <c r="BJ112" s="135" t="s">
        <v>113</v>
      </c>
      <c r="BK112" s="133"/>
      <c r="BL112" s="133"/>
      <c r="BM112" s="133"/>
    </row>
    <row r="113" spans="2:65" s="1" customFormat="1" ht="18" customHeight="1">
      <c r="B113" s="30"/>
      <c r="D113" s="236" t="s">
        <v>148</v>
      </c>
      <c r="E113" s="237"/>
      <c r="F113" s="237"/>
      <c r="J113" s="96">
        <v>0</v>
      </c>
      <c r="L113" s="132"/>
      <c r="M113" s="133"/>
      <c r="N113" s="134" t="s">
        <v>41</v>
      </c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5" t="s">
        <v>145</v>
      </c>
      <c r="AZ113" s="133"/>
      <c r="BA113" s="133"/>
      <c r="BB113" s="133"/>
      <c r="BC113" s="133"/>
      <c r="BD113" s="133"/>
      <c r="BE113" s="136">
        <f t="shared" si="0"/>
        <v>0</v>
      </c>
      <c r="BF113" s="136">
        <f t="shared" si="1"/>
        <v>0</v>
      </c>
      <c r="BG113" s="136">
        <f t="shared" si="2"/>
        <v>0</v>
      </c>
      <c r="BH113" s="136">
        <f t="shared" si="3"/>
        <v>0</v>
      </c>
      <c r="BI113" s="136">
        <f t="shared" si="4"/>
        <v>0</v>
      </c>
      <c r="BJ113" s="135" t="s">
        <v>113</v>
      </c>
      <c r="BK113" s="133"/>
      <c r="BL113" s="133"/>
      <c r="BM113" s="133"/>
    </row>
    <row r="114" spans="2:65" s="1" customFormat="1" ht="18" customHeight="1">
      <c r="B114" s="30"/>
      <c r="D114" s="95" t="s">
        <v>149</v>
      </c>
      <c r="J114" s="96">
        <f>ROUND(J30*T114,2)</f>
        <v>0</v>
      </c>
      <c r="L114" s="132"/>
      <c r="M114" s="133"/>
      <c r="N114" s="134" t="s">
        <v>41</v>
      </c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/>
      <c r="AJ114" s="133"/>
      <c r="AK114" s="133"/>
      <c r="AL114" s="133"/>
      <c r="AM114" s="133"/>
      <c r="AN114" s="133"/>
      <c r="AO114" s="133"/>
      <c r="AP114" s="133"/>
      <c r="AQ114" s="133"/>
      <c r="AR114" s="133"/>
      <c r="AS114" s="133"/>
      <c r="AT114" s="133"/>
      <c r="AU114" s="133"/>
      <c r="AV114" s="133"/>
      <c r="AW114" s="133"/>
      <c r="AX114" s="133"/>
      <c r="AY114" s="135" t="s">
        <v>150</v>
      </c>
      <c r="AZ114" s="133"/>
      <c r="BA114" s="133"/>
      <c r="BB114" s="133"/>
      <c r="BC114" s="133"/>
      <c r="BD114" s="133"/>
      <c r="BE114" s="136">
        <f t="shared" si="0"/>
        <v>0</v>
      </c>
      <c r="BF114" s="136">
        <f t="shared" si="1"/>
        <v>0</v>
      </c>
      <c r="BG114" s="136">
        <f t="shared" si="2"/>
        <v>0</v>
      </c>
      <c r="BH114" s="136">
        <f t="shared" si="3"/>
        <v>0</v>
      </c>
      <c r="BI114" s="136">
        <f t="shared" si="4"/>
        <v>0</v>
      </c>
      <c r="BJ114" s="135" t="s">
        <v>113</v>
      </c>
      <c r="BK114" s="133"/>
      <c r="BL114" s="133"/>
      <c r="BM114" s="133"/>
    </row>
    <row r="115" spans="2:65" s="1" customFormat="1">
      <c r="B115" s="30"/>
      <c r="L115" s="30"/>
    </row>
    <row r="116" spans="2:65" s="1" customFormat="1" ht="29.25" customHeight="1">
      <c r="B116" s="30"/>
      <c r="C116" s="102" t="s">
        <v>126</v>
      </c>
      <c r="D116" s="103"/>
      <c r="E116" s="103"/>
      <c r="F116" s="103"/>
      <c r="G116" s="103"/>
      <c r="H116" s="103"/>
      <c r="I116" s="103"/>
      <c r="J116" s="104">
        <f>ROUND(J96+J108,2)</f>
        <v>0</v>
      </c>
      <c r="K116" s="103"/>
      <c r="L116" s="30"/>
    </row>
    <row r="117" spans="2:65" s="1" customFormat="1" ht="6.95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0"/>
    </row>
    <row r="121" spans="2:65" s="1" customFormat="1" ht="6.95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0"/>
    </row>
    <row r="122" spans="2:65" s="1" customFormat="1" ht="24.95" customHeight="1">
      <c r="B122" s="30"/>
      <c r="C122" s="17" t="s">
        <v>151</v>
      </c>
      <c r="L122" s="30"/>
    </row>
    <row r="123" spans="2:65" s="1" customFormat="1" ht="6.95" customHeight="1">
      <c r="B123" s="30"/>
      <c r="L123" s="30"/>
    </row>
    <row r="124" spans="2:65" s="1" customFormat="1" ht="12" customHeight="1">
      <c r="B124" s="30"/>
      <c r="C124" s="23" t="s">
        <v>14</v>
      </c>
      <c r="L124" s="30"/>
    </row>
    <row r="125" spans="2:65" s="1" customFormat="1" ht="16.5" customHeight="1">
      <c r="B125" s="30"/>
      <c r="E125" s="239" t="str">
        <f>E7</f>
        <v>ŽST Kysak, obnova výhybiek č.23,25ab,27,29,30ab,31,32,33,34</v>
      </c>
      <c r="F125" s="240"/>
      <c r="G125" s="240"/>
      <c r="H125" s="240"/>
      <c r="L125" s="30"/>
    </row>
    <row r="126" spans="2:65" s="1" customFormat="1" ht="12" customHeight="1">
      <c r="B126" s="30"/>
      <c r="C126" s="23" t="s">
        <v>128</v>
      </c>
      <c r="L126" s="30"/>
    </row>
    <row r="127" spans="2:65" s="1" customFormat="1" ht="16.5" customHeight="1">
      <c r="B127" s="30"/>
      <c r="E127" s="192" t="str">
        <f>E9</f>
        <v>SO 04 - Úprava TV</v>
      </c>
      <c r="F127" s="241"/>
      <c r="G127" s="241"/>
      <c r="H127" s="241"/>
      <c r="L127" s="30"/>
    </row>
    <row r="128" spans="2:65" s="1" customFormat="1" ht="6.95" customHeight="1">
      <c r="B128" s="30"/>
      <c r="L128" s="30"/>
    </row>
    <row r="129" spans="2:65" s="1" customFormat="1" ht="12" customHeight="1">
      <c r="B129" s="30"/>
      <c r="C129" s="23" t="s">
        <v>18</v>
      </c>
      <c r="F129" s="21" t="str">
        <f>F12</f>
        <v>Kysak</v>
      </c>
      <c r="I129" s="23" t="s">
        <v>20</v>
      </c>
      <c r="J129" s="53">
        <f>IF(J12="","",J12)</f>
        <v>45876</v>
      </c>
      <c r="L129" s="30"/>
    </row>
    <row r="130" spans="2:65" s="1" customFormat="1" ht="6.95" customHeight="1">
      <c r="B130" s="30"/>
      <c r="L130" s="30"/>
    </row>
    <row r="131" spans="2:65" s="1" customFormat="1" ht="15.2" customHeight="1">
      <c r="B131" s="30"/>
      <c r="C131" s="23" t="s">
        <v>21</v>
      </c>
      <c r="F131" s="21" t="str">
        <f>E15</f>
        <v>Železnice Slovenskej republiky, Bratislava</v>
      </c>
      <c r="I131" s="23" t="s">
        <v>27</v>
      </c>
      <c r="J131" s="26" t="str">
        <f>E21</f>
        <v>SUDOP Košice, a.s.</v>
      </c>
      <c r="L131" s="30"/>
    </row>
    <row r="132" spans="2:65" s="1" customFormat="1" ht="15.2" customHeight="1">
      <c r="B132" s="30"/>
      <c r="C132" s="23" t="s">
        <v>25</v>
      </c>
      <c r="F132" s="21" t="str">
        <f>IF(E18="","",E18)</f>
        <v>Vyplň údaj</v>
      </c>
      <c r="I132" s="23" t="s">
        <v>30</v>
      </c>
      <c r="J132" s="26" t="str">
        <f>E24</f>
        <v>Ing. Mizerák</v>
      </c>
      <c r="L132" s="30"/>
    </row>
    <row r="133" spans="2:65" s="1" customFormat="1" ht="10.35" customHeight="1">
      <c r="B133" s="30"/>
      <c r="L133" s="30"/>
    </row>
    <row r="134" spans="2:65" s="10" customFormat="1" ht="29.25" customHeight="1">
      <c r="B134" s="137"/>
      <c r="C134" s="138" t="s">
        <v>152</v>
      </c>
      <c r="D134" s="139" t="s">
        <v>60</v>
      </c>
      <c r="E134" s="139" t="s">
        <v>56</v>
      </c>
      <c r="F134" s="139" t="s">
        <v>57</v>
      </c>
      <c r="G134" s="139" t="s">
        <v>153</v>
      </c>
      <c r="H134" s="139" t="s">
        <v>154</v>
      </c>
      <c r="I134" s="139" t="s">
        <v>155</v>
      </c>
      <c r="J134" s="140" t="s">
        <v>134</v>
      </c>
      <c r="K134" s="141" t="s">
        <v>156</v>
      </c>
      <c r="L134" s="137"/>
      <c r="M134" s="60" t="s">
        <v>1</v>
      </c>
      <c r="N134" s="61" t="s">
        <v>39</v>
      </c>
      <c r="O134" s="61" t="s">
        <v>157</v>
      </c>
      <c r="P134" s="61" t="s">
        <v>158</v>
      </c>
      <c r="Q134" s="61" t="s">
        <v>159</v>
      </c>
      <c r="R134" s="61" t="s">
        <v>160</v>
      </c>
      <c r="S134" s="61" t="s">
        <v>161</v>
      </c>
      <c r="T134" s="62" t="s">
        <v>162</v>
      </c>
    </row>
    <row r="135" spans="2:65" s="1" customFormat="1" ht="22.9" customHeight="1">
      <c r="B135" s="30"/>
      <c r="C135" s="65" t="s">
        <v>131</v>
      </c>
      <c r="J135" s="142">
        <f>BK135</f>
        <v>0</v>
      </c>
      <c r="L135" s="30"/>
      <c r="M135" s="63"/>
      <c r="N135" s="54"/>
      <c r="O135" s="54"/>
      <c r="P135" s="143">
        <f>P136</f>
        <v>0</v>
      </c>
      <c r="Q135" s="54"/>
      <c r="R135" s="143">
        <f>R136</f>
        <v>0</v>
      </c>
      <c r="S135" s="54"/>
      <c r="T135" s="144">
        <f>T136</f>
        <v>0</v>
      </c>
      <c r="AT135" s="13" t="s">
        <v>74</v>
      </c>
      <c r="AU135" s="13" t="s">
        <v>136</v>
      </c>
      <c r="BK135" s="145">
        <f>BK136</f>
        <v>0</v>
      </c>
    </row>
    <row r="136" spans="2:65" s="11" customFormat="1" ht="25.9" customHeight="1">
      <c r="B136" s="146"/>
      <c r="D136" s="147" t="s">
        <v>74</v>
      </c>
      <c r="E136" s="148" t="s">
        <v>1186</v>
      </c>
      <c r="F136" s="148" t="s">
        <v>1</v>
      </c>
      <c r="I136" s="149"/>
      <c r="J136" s="150">
        <f>BK136</f>
        <v>0</v>
      </c>
      <c r="L136" s="146"/>
      <c r="M136" s="151"/>
      <c r="P136" s="152">
        <f>P137+P148+P165+P224+P233+P240+P265+P272</f>
        <v>0</v>
      </c>
      <c r="R136" s="152">
        <f>R137+R148+R165+R224+R233+R240+R265+R272</f>
        <v>0</v>
      </c>
      <c r="T136" s="153">
        <f>T137+T148+T165+T224+T233+T240+T265+T272</f>
        <v>0</v>
      </c>
      <c r="AR136" s="147" t="s">
        <v>83</v>
      </c>
      <c r="AT136" s="154" t="s">
        <v>74</v>
      </c>
      <c r="AU136" s="154" t="s">
        <v>75</v>
      </c>
      <c r="AY136" s="147" t="s">
        <v>166</v>
      </c>
      <c r="BK136" s="155">
        <f>BK137+BK148+BK165+BK224+BK233+BK240+BK265+BK272</f>
        <v>0</v>
      </c>
    </row>
    <row r="137" spans="2:65" s="11" customFormat="1" ht="22.9" customHeight="1">
      <c r="B137" s="146"/>
      <c r="D137" s="147" t="s">
        <v>74</v>
      </c>
      <c r="E137" s="156" t="s">
        <v>1187</v>
      </c>
      <c r="F137" s="156" t="s">
        <v>1188</v>
      </c>
      <c r="I137" s="149"/>
      <c r="J137" s="157">
        <f>BK137</f>
        <v>0</v>
      </c>
      <c r="L137" s="146"/>
      <c r="M137" s="151"/>
      <c r="P137" s="152">
        <f>SUM(P138:P147)</f>
        <v>0</v>
      </c>
      <c r="R137" s="152">
        <f>SUM(R138:R147)</f>
        <v>0</v>
      </c>
      <c r="T137" s="153">
        <f>SUM(T138:T147)</f>
        <v>0</v>
      </c>
      <c r="AR137" s="147" t="s">
        <v>83</v>
      </c>
      <c r="AT137" s="154" t="s">
        <v>74</v>
      </c>
      <c r="AU137" s="154" t="s">
        <v>83</v>
      </c>
      <c r="AY137" s="147" t="s">
        <v>166</v>
      </c>
      <c r="BK137" s="155">
        <f>SUM(BK138:BK147)</f>
        <v>0</v>
      </c>
    </row>
    <row r="138" spans="2:65" s="1" customFormat="1" ht="24.2" customHeight="1">
      <c r="B138" s="30"/>
      <c r="C138" s="172" t="s">
        <v>83</v>
      </c>
      <c r="D138" s="172" t="s">
        <v>350</v>
      </c>
      <c r="E138" s="173" t="s">
        <v>1189</v>
      </c>
      <c r="F138" s="174" t="s">
        <v>1190</v>
      </c>
      <c r="G138" s="175" t="s">
        <v>170</v>
      </c>
      <c r="H138" s="176">
        <v>8</v>
      </c>
      <c r="I138" s="177"/>
      <c r="J138" s="178">
        <f t="shared" ref="J138:J147" si="5">ROUND(I138*H138,2)</f>
        <v>0</v>
      </c>
      <c r="K138" s="179"/>
      <c r="L138" s="30"/>
      <c r="M138" s="180" t="s">
        <v>1</v>
      </c>
      <c r="N138" s="131" t="s">
        <v>41</v>
      </c>
      <c r="P138" s="169">
        <f t="shared" ref="P138:P147" si="6">O138*H138</f>
        <v>0</v>
      </c>
      <c r="Q138" s="169">
        <v>0</v>
      </c>
      <c r="R138" s="169">
        <f t="shared" ref="R138:R147" si="7">Q138*H138</f>
        <v>0</v>
      </c>
      <c r="S138" s="169">
        <v>0</v>
      </c>
      <c r="T138" s="170">
        <f t="shared" ref="T138:T147" si="8">S138*H138</f>
        <v>0</v>
      </c>
      <c r="AR138" s="171" t="s">
        <v>178</v>
      </c>
      <c r="AT138" s="171" t="s">
        <v>350</v>
      </c>
      <c r="AU138" s="171" t="s">
        <v>113</v>
      </c>
      <c r="AY138" s="13" t="s">
        <v>166</v>
      </c>
      <c r="BE138" s="99">
        <f t="shared" ref="BE138:BE147" si="9">IF(N138="základná",J138,0)</f>
        <v>0</v>
      </c>
      <c r="BF138" s="99">
        <f t="shared" ref="BF138:BF147" si="10">IF(N138="znížená",J138,0)</f>
        <v>0</v>
      </c>
      <c r="BG138" s="99">
        <f t="shared" ref="BG138:BG147" si="11">IF(N138="zákl. prenesená",J138,0)</f>
        <v>0</v>
      </c>
      <c r="BH138" s="99">
        <f t="shared" ref="BH138:BH147" si="12">IF(N138="zníž. prenesená",J138,0)</f>
        <v>0</v>
      </c>
      <c r="BI138" s="99">
        <f t="shared" ref="BI138:BI147" si="13">IF(N138="nulová",J138,0)</f>
        <v>0</v>
      </c>
      <c r="BJ138" s="13" t="s">
        <v>113</v>
      </c>
      <c r="BK138" s="99">
        <f t="shared" ref="BK138:BK147" si="14">ROUND(I138*H138,2)</f>
        <v>0</v>
      </c>
      <c r="BL138" s="13" t="s">
        <v>178</v>
      </c>
      <c r="BM138" s="171" t="s">
        <v>113</v>
      </c>
    </row>
    <row r="139" spans="2:65" s="1" customFormat="1" ht="24.2" customHeight="1">
      <c r="B139" s="30"/>
      <c r="C139" s="172" t="s">
        <v>113</v>
      </c>
      <c r="D139" s="172" t="s">
        <v>350</v>
      </c>
      <c r="E139" s="173" t="s">
        <v>1191</v>
      </c>
      <c r="F139" s="174" t="s">
        <v>1192</v>
      </c>
      <c r="G139" s="175" t="s">
        <v>659</v>
      </c>
      <c r="H139" s="176">
        <v>72.900000000000006</v>
      </c>
      <c r="I139" s="177"/>
      <c r="J139" s="178">
        <f t="shared" si="5"/>
        <v>0</v>
      </c>
      <c r="K139" s="179"/>
      <c r="L139" s="30"/>
      <c r="M139" s="180" t="s">
        <v>1</v>
      </c>
      <c r="N139" s="131" t="s">
        <v>41</v>
      </c>
      <c r="P139" s="169">
        <f t="shared" si="6"/>
        <v>0</v>
      </c>
      <c r="Q139" s="169">
        <v>0</v>
      </c>
      <c r="R139" s="169">
        <f t="shared" si="7"/>
        <v>0</v>
      </c>
      <c r="S139" s="169">
        <v>0</v>
      </c>
      <c r="T139" s="170">
        <f t="shared" si="8"/>
        <v>0</v>
      </c>
      <c r="AR139" s="171" t="s">
        <v>178</v>
      </c>
      <c r="AT139" s="171" t="s">
        <v>350</v>
      </c>
      <c r="AU139" s="171" t="s">
        <v>113</v>
      </c>
      <c r="AY139" s="13" t="s">
        <v>166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3" t="s">
        <v>113</v>
      </c>
      <c r="BK139" s="99">
        <f t="shared" si="14"/>
        <v>0</v>
      </c>
      <c r="BL139" s="13" t="s">
        <v>178</v>
      </c>
      <c r="BM139" s="171" t="s">
        <v>178</v>
      </c>
    </row>
    <row r="140" spans="2:65" s="1" customFormat="1" ht="24.2" customHeight="1">
      <c r="B140" s="30"/>
      <c r="C140" s="172" t="s">
        <v>165</v>
      </c>
      <c r="D140" s="172" t="s">
        <v>350</v>
      </c>
      <c r="E140" s="173" t="s">
        <v>1193</v>
      </c>
      <c r="F140" s="174" t="s">
        <v>1194</v>
      </c>
      <c r="G140" s="175" t="s">
        <v>170</v>
      </c>
      <c r="H140" s="176">
        <v>20</v>
      </c>
      <c r="I140" s="177"/>
      <c r="J140" s="178">
        <f t="shared" si="5"/>
        <v>0</v>
      </c>
      <c r="K140" s="179"/>
      <c r="L140" s="30"/>
      <c r="M140" s="180" t="s">
        <v>1</v>
      </c>
      <c r="N140" s="131" t="s">
        <v>41</v>
      </c>
      <c r="P140" s="169">
        <f t="shared" si="6"/>
        <v>0</v>
      </c>
      <c r="Q140" s="169">
        <v>0</v>
      </c>
      <c r="R140" s="169">
        <f t="shared" si="7"/>
        <v>0</v>
      </c>
      <c r="S140" s="169">
        <v>0</v>
      </c>
      <c r="T140" s="170">
        <f t="shared" si="8"/>
        <v>0</v>
      </c>
      <c r="AR140" s="171" t="s">
        <v>178</v>
      </c>
      <c r="AT140" s="171" t="s">
        <v>350</v>
      </c>
      <c r="AU140" s="171" t="s">
        <v>113</v>
      </c>
      <c r="AY140" s="13" t="s">
        <v>166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3" t="s">
        <v>113</v>
      </c>
      <c r="BK140" s="99">
        <f t="shared" si="14"/>
        <v>0</v>
      </c>
      <c r="BL140" s="13" t="s">
        <v>178</v>
      </c>
      <c r="BM140" s="171" t="s">
        <v>186</v>
      </c>
    </row>
    <row r="141" spans="2:65" s="1" customFormat="1" ht="24.2" customHeight="1">
      <c r="B141" s="30"/>
      <c r="C141" s="172" t="s">
        <v>178</v>
      </c>
      <c r="D141" s="172" t="s">
        <v>350</v>
      </c>
      <c r="E141" s="173" t="s">
        <v>1195</v>
      </c>
      <c r="F141" s="174" t="s">
        <v>1196</v>
      </c>
      <c r="G141" s="175" t="s">
        <v>170</v>
      </c>
      <c r="H141" s="176">
        <v>48</v>
      </c>
      <c r="I141" s="177"/>
      <c r="J141" s="178">
        <f t="shared" si="5"/>
        <v>0</v>
      </c>
      <c r="K141" s="179"/>
      <c r="L141" s="30"/>
      <c r="M141" s="180" t="s">
        <v>1</v>
      </c>
      <c r="N141" s="131" t="s">
        <v>41</v>
      </c>
      <c r="P141" s="169">
        <f t="shared" si="6"/>
        <v>0</v>
      </c>
      <c r="Q141" s="169">
        <v>0</v>
      </c>
      <c r="R141" s="169">
        <f t="shared" si="7"/>
        <v>0</v>
      </c>
      <c r="S141" s="169">
        <v>0</v>
      </c>
      <c r="T141" s="170">
        <f t="shared" si="8"/>
        <v>0</v>
      </c>
      <c r="AR141" s="171" t="s">
        <v>178</v>
      </c>
      <c r="AT141" s="171" t="s">
        <v>350</v>
      </c>
      <c r="AU141" s="171" t="s">
        <v>113</v>
      </c>
      <c r="AY141" s="13" t="s">
        <v>166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3" t="s">
        <v>113</v>
      </c>
      <c r="BK141" s="99">
        <f t="shared" si="14"/>
        <v>0</v>
      </c>
      <c r="BL141" s="13" t="s">
        <v>178</v>
      </c>
      <c r="BM141" s="171" t="s">
        <v>194</v>
      </c>
    </row>
    <row r="142" spans="2:65" s="1" customFormat="1" ht="24.2" customHeight="1">
      <c r="B142" s="30"/>
      <c r="C142" s="172" t="s">
        <v>182</v>
      </c>
      <c r="D142" s="172" t="s">
        <v>350</v>
      </c>
      <c r="E142" s="173" t="s">
        <v>1197</v>
      </c>
      <c r="F142" s="174" t="s">
        <v>1198</v>
      </c>
      <c r="G142" s="175" t="s">
        <v>170</v>
      </c>
      <c r="H142" s="176">
        <v>6</v>
      </c>
      <c r="I142" s="177"/>
      <c r="J142" s="178">
        <f t="shared" si="5"/>
        <v>0</v>
      </c>
      <c r="K142" s="179"/>
      <c r="L142" s="30"/>
      <c r="M142" s="180" t="s">
        <v>1</v>
      </c>
      <c r="N142" s="131" t="s">
        <v>41</v>
      </c>
      <c r="P142" s="169">
        <f t="shared" si="6"/>
        <v>0</v>
      </c>
      <c r="Q142" s="169">
        <v>0</v>
      </c>
      <c r="R142" s="169">
        <f t="shared" si="7"/>
        <v>0</v>
      </c>
      <c r="S142" s="169">
        <v>0</v>
      </c>
      <c r="T142" s="170">
        <f t="shared" si="8"/>
        <v>0</v>
      </c>
      <c r="AR142" s="171" t="s">
        <v>178</v>
      </c>
      <c r="AT142" s="171" t="s">
        <v>350</v>
      </c>
      <c r="AU142" s="171" t="s">
        <v>113</v>
      </c>
      <c r="AY142" s="13" t="s">
        <v>166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3" t="s">
        <v>113</v>
      </c>
      <c r="BK142" s="99">
        <f t="shared" si="14"/>
        <v>0</v>
      </c>
      <c r="BL142" s="13" t="s">
        <v>178</v>
      </c>
      <c r="BM142" s="171" t="s">
        <v>202</v>
      </c>
    </row>
    <row r="143" spans="2:65" s="1" customFormat="1" ht="24.2" customHeight="1">
      <c r="B143" s="30"/>
      <c r="C143" s="172" t="s">
        <v>186</v>
      </c>
      <c r="D143" s="172" t="s">
        <v>350</v>
      </c>
      <c r="E143" s="173" t="s">
        <v>1199</v>
      </c>
      <c r="F143" s="174" t="s">
        <v>1200</v>
      </c>
      <c r="G143" s="175" t="s">
        <v>659</v>
      </c>
      <c r="H143" s="176">
        <v>11.6</v>
      </c>
      <c r="I143" s="177"/>
      <c r="J143" s="178">
        <f t="shared" si="5"/>
        <v>0</v>
      </c>
      <c r="K143" s="179"/>
      <c r="L143" s="30"/>
      <c r="M143" s="180" t="s">
        <v>1</v>
      </c>
      <c r="N143" s="131" t="s">
        <v>41</v>
      </c>
      <c r="P143" s="169">
        <f t="shared" si="6"/>
        <v>0</v>
      </c>
      <c r="Q143" s="169">
        <v>0</v>
      </c>
      <c r="R143" s="169">
        <f t="shared" si="7"/>
        <v>0</v>
      </c>
      <c r="S143" s="169">
        <v>0</v>
      </c>
      <c r="T143" s="170">
        <f t="shared" si="8"/>
        <v>0</v>
      </c>
      <c r="AR143" s="171" t="s">
        <v>178</v>
      </c>
      <c r="AT143" s="171" t="s">
        <v>350</v>
      </c>
      <c r="AU143" s="171" t="s">
        <v>113</v>
      </c>
      <c r="AY143" s="13" t="s">
        <v>166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3" t="s">
        <v>113</v>
      </c>
      <c r="BK143" s="99">
        <f t="shared" si="14"/>
        <v>0</v>
      </c>
      <c r="BL143" s="13" t="s">
        <v>178</v>
      </c>
      <c r="BM143" s="171" t="s">
        <v>234</v>
      </c>
    </row>
    <row r="144" spans="2:65" s="1" customFormat="1" ht="24.2" customHeight="1">
      <c r="B144" s="30"/>
      <c r="C144" s="172" t="s">
        <v>190</v>
      </c>
      <c r="D144" s="172" t="s">
        <v>350</v>
      </c>
      <c r="E144" s="173" t="s">
        <v>1201</v>
      </c>
      <c r="F144" s="174" t="s">
        <v>1202</v>
      </c>
      <c r="G144" s="175" t="s">
        <v>170</v>
      </c>
      <c r="H144" s="176">
        <v>2</v>
      </c>
      <c r="I144" s="177"/>
      <c r="J144" s="178">
        <f t="shared" si="5"/>
        <v>0</v>
      </c>
      <c r="K144" s="179"/>
      <c r="L144" s="30"/>
      <c r="M144" s="180" t="s">
        <v>1</v>
      </c>
      <c r="N144" s="131" t="s">
        <v>41</v>
      </c>
      <c r="P144" s="169">
        <f t="shared" si="6"/>
        <v>0</v>
      </c>
      <c r="Q144" s="169">
        <v>0</v>
      </c>
      <c r="R144" s="169">
        <f t="shared" si="7"/>
        <v>0</v>
      </c>
      <c r="S144" s="169">
        <v>0</v>
      </c>
      <c r="T144" s="170">
        <f t="shared" si="8"/>
        <v>0</v>
      </c>
      <c r="AR144" s="171" t="s">
        <v>178</v>
      </c>
      <c r="AT144" s="171" t="s">
        <v>350</v>
      </c>
      <c r="AU144" s="171" t="s">
        <v>113</v>
      </c>
      <c r="AY144" s="13" t="s">
        <v>166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3" t="s">
        <v>113</v>
      </c>
      <c r="BK144" s="99">
        <f t="shared" si="14"/>
        <v>0</v>
      </c>
      <c r="BL144" s="13" t="s">
        <v>178</v>
      </c>
      <c r="BM144" s="171" t="s">
        <v>242</v>
      </c>
    </row>
    <row r="145" spans="2:65" s="1" customFormat="1" ht="24.2" customHeight="1">
      <c r="B145" s="30"/>
      <c r="C145" s="172" t="s">
        <v>194</v>
      </c>
      <c r="D145" s="172" t="s">
        <v>350</v>
      </c>
      <c r="E145" s="173" t="s">
        <v>1203</v>
      </c>
      <c r="F145" s="174" t="s">
        <v>1204</v>
      </c>
      <c r="G145" s="175" t="s">
        <v>659</v>
      </c>
      <c r="H145" s="176">
        <v>76.900000000000006</v>
      </c>
      <c r="I145" s="177"/>
      <c r="J145" s="178">
        <f t="shared" si="5"/>
        <v>0</v>
      </c>
      <c r="K145" s="179"/>
      <c r="L145" s="30"/>
      <c r="M145" s="180" t="s">
        <v>1</v>
      </c>
      <c r="N145" s="131" t="s">
        <v>41</v>
      </c>
      <c r="P145" s="169">
        <f t="shared" si="6"/>
        <v>0</v>
      </c>
      <c r="Q145" s="169">
        <v>0</v>
      </c>
      <c r="R145" s="169">
        <f t="shared" si="7"/>
        <v>0</v>
      </c>
      <c r="S145" s="169">
        <v>0</v>
      </c>
      <c r="T145" s="170">
        <f t="shared" si="8"/>
        <v>0</v>
      </c>
      <c r="AR145" s="171" t="s">
        <v>178</v>
      </c>
      <c r="AT145" s="171" t="s">
        <v>350</v>
      </c>
      <c r="AU145" s="171" t="s">
        <v>113</v>
      </c>
      <c r="AY145" s="13" t="s">
        <v>166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3" t="s">
        <v>113</v>
      </c>
      <c r="BK145" s="99">
        <f t="shared" si="14"/>
        <v>0</v>
      </c>
      <c r="BL145" s="13" t="s">
        <v>178</v>
      </c>
      <c r="BM145" s="171" t="s">
        <v>257</v>
      </c>
    </row>
    <row r="146" spans="2:65" s="1" customFormat="1" ht="24.2" customHeight="1">
      <c r="B146" s="30"/>
      <c r="C146" s="172" t="s">
        <v>198</v>
      </c>
      <c r="D146" s="172" t="s">
        <v>350</v>
      </c>
      <c r="E146" s="173" t="s">
        <v>1205</v>
      </c>
      <c r="F146" s="174" t="s">
        <v>1206</v>
      </c>
      <c r="G146" s="175" t="s">
        <v>659</v>
      </c>
      <c r="H146" s="176">
        <v>1538</v>
      </c>
      <c r="I146" s="177"/>
      <c r="J146" s="178">
        <f t="shared" si="5"/>
        <v>0</v>
      </c>
      <c r="K146" s="179"/>
      <c r="L146" s="30"/>
      <c r="M146" s="180" t="s">
        <v>1</v>
      </c>
      <c r="N146" s="131" t="s">
        <v>41</v>
      </c>
      <c r="P146" s="169">
        <f t="shared" si="6"/>
        <v>0</v>
      </c>
      <c r="Q146" s="169">
        <v>0</v>
      </c>
      <c r="R146" s="169">
        <f t="shared" si="7"/>
        <v>0</v>
      </c>
      <c r="S146" s="169">
        <v>0</v>
      </c>
      <c r="T146" s="170">
        <f t="shared" si="8"/>
        <v>0</v>
      </c>
      <c r="AR146" s="171" t="s">
        <v>178</v>
      </c>
      <c r="AT146" s="171" t="s">
        <v>350</v>
      </c>
      <c r="AU146" s="171" t="s">
        <v>113</v>
      </c>
      <c r="AY146" s="13" t="s">
        <v>166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3" t="s">
        <v>113</v>
      </c>
      <c r="BK146" s="99">
        <f t="shared" si="14"/>
        <v>0</v>
      </c>
      <c r="BL146" s="13" t="s">
        <v>178</v>
      </c>
      <c r="BM146" s="171" t="s">
        <v>266</v>
      </c>
    </row>
    <row r="147" spans="2:65" s="1" customFormat="1" ht="24.2" customHeight="1">
      <c r="B147" s="30"/>
      <c r="C147" s="172" t="s">
        <v>202</v>
      </c>
      <c r="D147" s="172" t="s">
        <v>350</v>
      </c>
      <c r="E147" s="173" t="s">
        <v>1207</v>
      </c>
      <c r="F147" s="174" t="s">
        <v>1208</v>
      </c>
      <c r="G147" s="175" t="s">
        <v>553</v>
      </c>
      <c r="H147" s="176">
        <v>76.8</v>
      </c>
      <c r="I147" s="177"/>
      <c r="J147" s="178">
        <f t="shared" si="5"/>
        <v>0</v>
      </c>
      <c r="K147" s="179"/>
      <c r="L147" s="30"/>
      <c r="M147" s="180" t="s">
        <v>1</v>
      </c>
      <c r="N147" s="131" t="s">
        <v>41</v>
      </c>
      <c r="P147" s="169">
        <f t="shared" si="6"/>
        <v>0</v>
      </c>
      <c r="Q147" s="169">
        <v>0</v>
      </c>
      <c r="R147" s="169">
        <f t="shared" si="7"/>
        <v>0</v>
      </c>
      <c r="S147" s="169">
        <v>0</v>
      </c>
      <c r="T147" s="170">
        <f t="shared" si="8"/>
        <v>0</v>
      </c>
      <c r="AR147" s="171" t="s">
        <v>178</v>
      </c>
      <c r="AT147" s="171" t="s">
        <v>350</v>
      </c>
      <c r="AU147" s="171" t="s">
        <v>113</v>
      </c>
      <c r="AY147" s="13" t="s">
        <v>166</v>
      </c>
      <c r="BE147" s="99">
        <f t="shared" si="9"/>
        <v>0</v>
      </c>
      <c r="BF147" s="99">
        <f t="shared" si="10"/>
        <v>0</v>
      </c>
      <c r="BG147" s="99">
        <f t="shared" si="11"/>
        <v>0</v>
      </c>
      <c r="BH147" s="99">
        <f t="shared" si="12"/>
        <v>0</v>
      </c>
      <c r="BI147" s="99">
        <f t="shared" si="13"/>
        <v>0</v>
      </c>
      <c r="BJ147" s="13" t="s">
        <v>113</v>
      </c>
      <c r="BK147" s="99">
        <f t="shared" si="14"/>
        <v>0</v>
      </c>
      <c r="BL147" s="13" t="s">
        <v>178</v>
      </c>
      <c r="BM147" s="171" t="s">
        <v>274</v>
      </c>
    </row>
    <row r="148" spans="2:65" s="11" customFormat="1" ht="22.9" customHeight="1">
      <c r="B148" s="146"/>
      <c r="D148" s="147" t="s">
        <v>74</v>
      </c>
      <c r="E148" s="156" t="s">
        <v>1209</v>
      </c>
      <c r="F148" s="156" t="s">
        <v>1210</v>
      </c>
      <c r="I148" s="149"/>
      <c r="J148" s="157">
        <f>BK148</f>
        <v>0</v>
      </c>
      <c r="L148" s="146"/>
      <c r="M148" s="151"/>
      <c r="P148" s="152">
        <f>SUM(P149:P164)</f>
        <v>0</v>
      </c>
      <c r="R148" s="152">
        <f>SUM(R149:R164)</f>
        <v>0</v>
      </c>
      <c r="T148" s="153">
        <f>SUM(T149:T164)</f>
        <v>0</v>
      </c>
      <c r="AR148" s="147" t="s">
        <v>83</v>
      </c>
      <c r="AT148" s="154" t="s">
        <v>74</v>
      </c>
      <c r="AU148" s="154" t="s">
        <v>83</v>
      </c>
      <c r="AY148" s="147" t="s">
        <v>166</v>
      </c>
      <c r="BK148" s="155">
        <f>SUM(BK149:BK164)</f>
        <v>0</v>
      </c>
    </row>
    <row r="149" spans="2:65" s="1" customFormat="1" ht="24.2" customHeight="1">
      <c r="B149" s="30"/>
      <c r="C149" s="172" t="s">
        <v>206</v>
      </c>
      <c r="D149" s="172" t="s">
        <v>350</v>
      </c>
      <c r="E149" s="173" t="s">
        <v>1211</v>
      </c>
      <c r="F149" s="174" t="s">
        <v>1212</v>
      </c>
      <c r="G149" s="175" t="s">
        <v>170</v>
      </c>
      <c r="H149" s="176">
        <v>2</v>
      </c>
      <c r="I149" s="177"/>
      <c r="J149" s="178">
        <f t="shared" ref="J149:J164" si="15">ROUND(I149*H149,2)</f>
        <v>0</v>
      </c>
      <c r="K149" s="179"/>
      <c r="L149" s="30"/>
      <c r="M149" s="180" t="s">
        <v>1</v>
      </c>
      <c r="N149" s="131" t="s">
        <v>41</v>
      </c>
      <c r="P149" s="169">
        <f t="shared" ref="P149:P164" si="16">O149*H149</f>
        <v>0</v>
      </c>
      <c r="Q149" s="169">
        <v>0</v>
      </c>
      <c r="R149" s="169">
        <f t="shared" ref="R149:R164" si="17">Q149*H149</f>
        <v>0</v>
      </c>
      <c r="S149" s="169">
        <v>0</v>
      </c>
      <c r="T149" s="170">
        <f t="shared" ref="T149:T164" si="18">S149*H149</f>
        <v>0</v>
      </c>
      <c r="AR149" s="171" t="s">
        <v>178</v>
      </c>
      <c r="AT149" s="171" t="s">
        <v>350</v>
      </c>
      <c r="AU149" s="171" t="s">
        <v>113</v>
      </c>
      <c r="AY149" s="13" t="s">
        <v>166</v>
      </c>
      <c r="BE149" s="99">
        <f t="shared" ref="BE149:BE164" si="19">IF(N149="základná",J149,0)</f>
        <v>0</v>
      </c>
      <c r="BF149" s="99">
        <f t="shared" ref="BF149:BF164" si="20">IF(N149="znížená",J149,0)</f>
        <v>0</v>
      </c>
      <c r="BG149" s="99">
        <f t="shared" ref="BG149:BG164" si="21">IF(N149="zákl. prenesená",J149,0)</f>
        <v>0</v>
      </c>
      <c r="BH149" s="99">
        <f t="shared" ref="BH149:BH164" si="22">IF(N149="zníž. prenesená",J149,0)</f>
        <v>0</v>
      </c>
      <c r="BI149" s="99">
        <f t="shared" ref="BI149:BI164" si="23">IF(N149="nulová",J149,0)</f>
        <v>0</v>
      </c>
      <c r="BJ149" s="13" t="s">
        <v>113</v>
      </c>
      <c r="BK149" s="99">
        <f t="shared" ref="BK149:BK164" si="24">ROUND(I149*H149,2)</f>
        <v>0</v>
      </c>
      <c r="BL149" s="13" t="s">
        <v>178</v>
      </c>
      <c r="BM149" s="171" t="s">
        <v>374</v>
      </c>
    </row>
    <row r="150" spans="2:65" s="1" customFormat="1" ht="24.2" customHeight="1">
      <c r="B150" s="30"/>
      <c r="C150" s="172" t="s">
        <v>210</v>
      </c>
      <c r="D150" s="172" t="s">
        <v>350</v>
      </c>
      <c r="E150" s="173" t="s">
        <v>1213</v>
      </c>
      <c r="F150" s="174" t="s">
        <v>1214</v>
      </c>
      <c r="G150" s="175" t="s">
        <v>170</v>
      </c>
      <c r="H150" s="176">
        <v>2</v>
      </c>
      <c r="I150" s="177"/>
      <c r="J150" s="178">
        <f t="shared" si="15"/>
        <v>0</v>
      </c>
      <c r="K150" s="179"/>
      <c r="L150" s="30"/>
      <c r="M150" s="180" t="s">
        <v>1</v>
      </c>
      <c r="N150" s="131" t="s">
        <v>41</v>
      </c>
      <c r="P150" s="169">
        <f t="shared" si="16"/>
        <v>0</v>
      </c>
      <c r="Q150" s="169">
        <v>0</v>
      </c>
      <c r="R150" s="169">
        <f t="shared" si="17"/>
        <v>0</v>
      </c>
      <c r="S150" s="169">
        <v>0</v>
      </c>
      <c r="T150" s="170">
        <f t="shared" si="18"/>
        <v>0</v>
      </c>
      <c r="AR150" s="171" t="s">
        <v>178</v>
      </c>
      <c r="AT150" s="171" t="s">
        <v>350</v>
      </c>
      <c r="AU150" s="171" t="s">
        <v>113</v>
      </c>
      <c r="AY150" s="13" t="s">
        <v>166</v>
      </c>
      <c r="BE150" s="99">
        <f t="shared" si="19"/>
        <v>0</v>
      </c>
      <c r="BF150" s="99">
        <f t="shared" si="20"/>
        <v>0</v>
      </c>
      <c r="BG150" s="99">
        <f t="shared" si="21"/>
        <v>0</v>
      </c>
      <c r="BH150" s="99">
        <f t="shared" si="22"/>
        <v>0</v>
      </c>
      <c r="BI150" s="99">
        <f t="shared" si="23"/>
        <v>0</v>
      </c>
      <c r="BJ150" s="13" t="s">
        <v>113</v>
      </c>
      <c r="BK150" s="99">
        <f t="shared" si="24"/>
        <v>0</v>
      </c>
      <c r="BL150" s="13" t="s">
        <v>178</v>
      </c>
      <c r="BM150" s="171" t="s">
        <v>390</v>
      </c>
    </row>
    <row r="151" spans="2:65" s="1" customFormat="1" ht="24.2" customHeight="1">
      <c r="B151" s="30"/>
      <c r="C151" s="172" t="s">
        <v>214</v>
      </c>
      <c r="D151" s="172" t="s">
        <v>350</v>
      </c>
      <c r="E151" s="173" t="s">
        <v>1215</v>
      </c>
      <c r="F151" s="174" t="s">
        <v>1216</v>
      </c>
      <c r="G151" s="175" t="s">
        <v>170</v>
      </c>
      <c r="H151" s="176">
        <v>1</v>
      </c>
      <c r="I151" s="177"/>
      <c r="J151" s="178">
        <f t="shared" si="15"/>
        <v>0</v>
      </c>
      <c r="K151" s="179"/>
      <c r="L151" s="30"/>
      <c r="M151" s="180" t="s">
        <v>1</v>
      </c>
      <c r="N151" s="131" t="s">
        <v>41</v>
      </c>
      <c r="P151" s="169">
        <f t="shared" si="16"/>
        <v>0</v>
      </c>
      <c r="Q151" s="169">
        <v>0</v>
      </c>
      <c r="R151" s="169">
        <f t="shared" si="17"/>
        <v>0</v>
      </c>
      <c r="S151" s="169">
        <v>0</v>
      </c>
      <c r="T151" s="170">
        <f t="shared" si="18"/>
        <v>0</v>
      </c>
      <c r="AR151" s="171" t="s">
        <v>178</v>
      </c>
      <c r="AT151" s="171" t="s">
        <v>350</v>
      </c>
      <c r="AU151" s="171" t="s">
        <v>113</v>
      </c>
      <c r="AY151" s="13" t="s">
        <v>166</v>
      </c>
      <c r="BE151" s="99">
        <f t="shared" si="19"/>
        <v>0</v>
      </c>
      <c r="BF151" s="99">
        <f t="shared" si="20"/>
        <v>0</v>
      </c>
      <c r="BG151" s="99">
        <f t="shared" si="21"/>
        <v>0</v>
      </c>
      <c r="BH151" s="99">
        <f t="shared" si="22"/>
        <v>0</v>
      </c>
      <c r="BI151" s="99">
        <f t="shared" si="23"/>
        <v>0</v>
      </c>
      <c r="BJ151" s="13" t="s">
        <v>113</v>
      </c>
      <c r="BK151" s="99">
        <f t="shared" si="24"/>
        <v>0</v>
      </c>
      <c r="BL151" s="13" t="s">
        <v>178</v>
      </c>
      <c r="BM151" s="171" t="s">
        <v>526</v>
      </c>
    </row>
    <row r="152" spans="2:65" s="1" customFormat="1" ht="24.2" customHeight="1">
      <c r="B152" s="30"/>
      <c r="C152" s="172" t="s">
        <v>218</v>
      </c>
      <c r="D152" s="172" t="s">
        <v>350</v>
      </c>
      <c r="E152" s="173" t="s">
        <v>1217</v>
      </c>
      <c r="F152" s="174" t="s">
        <v>1218</v>
      </c>
      <c r="G152" s="175" t="s">
        <v>170</v>
      </c>
      <c r="H152" s="176">
        <v>1</v>
      </c>
      <c r="I152" s="177"/>
      <c r="J152" s="178">
        <f t="shared" si="15"/>
        <v>0</v>
      </c>
      <c r="K152" s="179"/>
      <c r="L152" s="30"/>
      <c r="M152" s="180" t="s">
        <v>1</v>
      </c>
      <c r="N152" s="131" t="s">
        <v>41</v>
      </c>
      <c r="P152" s="169">
        <f t="shared" si="16"/>
        <v>0</v>
      </c>
      <c r="Q152" s="169">
        <v>0</v>
      </c>
      <c r="R152" s="169">
        <f t="shared" si="17"/>
        <v>0</v>
      </c>
      <c r="S152" s="169">
        <v>0</v>
      </c>
      <c r="T152" s="170">
        <f t="shared" si="18"/>
        <v>0</v>
      </c>
      <c r="AR152" s="171" t="s">
        <v>178</v>
      </c>
      <c r="AT152" s="171" t="s">
        <v>350</v>
      </c>
      <c r="AU152" s="171" t="s">
        <v>113</v>
      </c>
      <c r="AY152" s="13" t="s">
        <v>166</v>
      </c>
      <c r="BE152" s="99">
        <f t="shared" si="19"/>
        <v>0</v>
      </c>
      <c r="BF152" s="99">
        <f t="shared" si="20"/>
        <v>0</v>
      </c>
      <c r="BG152" s="99">
        <f t="shared" si="21"/>
        <v>0</v>
      </c>
      <c r="BH152" s="99">
        <f t="shared" si="22"/>
        <v>0</v>
      </c>
      <c r="BI152" s="99">
        <f t="shared" si="23"/>
        <v>0</v>
      </c>
      <c r="BJ152" s="13" t="s">
        <v>113</v>
      </c>
      <c r="BK152" s="99">
        <f t="shared" si="24"/>
        <v>0</v>
      </c>
      <c r="BL152" s="13" t="s">
        <v>178</v>
      </c>
      <c r="BM152" s="171" t="s">
        <v>542</v>
      </c>
    </row>
    <row r="153" spans="2:65" s="1" customFormat="1" ht="24.2" customHeight="1">
      <c r="B153" s="30"/>
      <c r="C153" s="172" t="s">
        <v>222</v>
      </c>
      <c r="D153" s="172" t="s">
        <v>350</v>
      </c>
      <c r="E153" s="173" t="s">
        <v>1219</v>
      </c>
      <c r="F153" s="174" t="s">
        <v>1220</v>
      </c>
      <c r="G153" s="175" t="s">
        <v>170</v>
      </c>
      <c r="H153" s="176">
        <v>2</v>
      </c>
      <c r="I153" s="177"/>
      <c r="J153" s="178">
        <f t="shared" si="15"/>
        <v>0</v>
      </c>
      <c r="K153" s="179"/>
      <c r="L153" s="30"/>
      <c r="M153" s="180" t="s">
        <v>1</v>
      </c>
      <c r="N153" s="131" t="s">
        <v>41</v>
      </c>
      <c r="P153" s="169">
        <f t="shared" si="16"/>
        <v>0</v>
      </c>
      <c r="Q153" s="169">
        <v>0</v>
      </c>
      <c r="R153" s="169">
        <f t="shared" si="17"/>
        <v>0</v>
      </c>
      <c r="S153" s="169">
        <v>0</v>
      </c>
      <c r="T153" s="170">
        <f t="shared" si="18"/>
        <v>0</v>
      </c>
      <c r="AR153" s="171" t="s">
        <v>178</v>
      </c>
      <c r="AT153" s="171" t="s">
        <v>350</v>
      </c>
      <c r="AU153" s="171" t="s">
        <v>113</v>
      </c>
      <c r="AY153" s="13" t="s">
        <v>166</v>
      </c>
      <c r="BE153" s="99">
        <f t="shared" si="19"/>
        <v>0</v>
      </c>
      <c r="BF153" s="99">
        <f t="shared" si="20"/>
        <v>0</v>
      </c>
      <c r="BG153" s="99">
        <f t="shared" si="21"/>
        <v>0</v>
      </c>
      <c r="BH153" s="99">
        <f t="shared" si="22"/>
        <v>0</v>
      </c>
      <c r="BI153" s="99">
        <f t="shared" si="23"/>
        <v>0</v>
      </c>
      <c r="BJ153" s="13" t="s">
        <v>113</v>
      </c>
      <c r="BK153" s="99">
        <f t="shared" si="24"/>
        <v>0</v>
      </c>
      <c r="BL153" s="13" t="s">
        <v>178</v>
      </c>
      <c r="BM153" s="171" t="s">
        <v>626</v>
      </c>
    </row>
    <row r="154" spans="2:65" s="1" customFormat="1" ht="24.2" customHeight="1">
      <c r="B154" s="30"/>
      <c r="C154" s="172" t="s">
        <v>226</v>
      </c>
      <c r="D154" s="172" t="s">
        <v>350</v>
      </c>
      <c r="E154" s="173" t="s">
        <v>1221</v>
      </c>
      <c r="F154" s="174" t="s">
        <v>1222</v>
      </c>
      <c r="G154" s="175" t="s">
        <v>170</v>
      </c>
      <c r="H154" s="176">
        <v>1</v>
      </c>
      <c r="I154" s="177"/>
      <c r="J154" s="178">
        <f t="shared" si="15"/>
        <v>0</v>
      </c>
      <c r="K154" s="179"/>
      <c r="L154" s="30"/>
      <c r="M154" s="180" t="s">
        <v>1</v>
      </c>
      <c r="N154" s="131" t="s">
        <v>41</v>
      </c>
      <c r="P154" s="169">
        <f t="shared" si="16"/>
        <v>0</v>
      </c>
      <c r="Q154" s="169">
        <v>0</v>
      </c>
      <c r="R154" s="169">
        <f t="shared" si="17"/>
        <v>0</v>
      </c>
      <c r="S154" s="169">
        <v>0</v>
      </c>
      <c r="T154" s="170">
        <f t="shared" si="18"/>
        <v>0</v>
      </c>
      <c r="AR154" s="171" t="s">
        <v>178</v>
      </c>
      <c r="AT154" s="171" t="s">
        <v>350</v>
      </c>
      <c r="AU154" s="171" t="s">
        <v>113</v>
      </c>
      <c r="AY154" s="13" t="s">
        <v>166</v>
      </c>
      <c r="BE154" s="99">
        <f t="shared" si="19"/>
        <v>0</v>
      </c>
      <c r="BF154" s="99">
        <f t="shared" si="20"/>
        <v>0</v>
      </c>
      <c r="BG154" s="99">
        <f t="shared" si="21"/>
        <v>0</v>
      </c>
      <c r="BH154" s="99">
        <f t="shared" si="22"/>
        <v>0</v>
      </c>
      <c r="BI154" s="99">
        <f t="shared" si="23"/>
        <v>0</v>
      </c>
      <c r="BJ154" s="13" t="s">
        <v>113</v>
      </c>
      <c r="BK154" s="99">
        <f t="shared" si="24"/>
        <v>0</v>
      </c>
      <c r="BL154" s="13" t="s">
        <v>178</v>
      </c>
      <c r="BM154" s="171" t="s">
        <v>1223</v>
      </c>
    </row>
    <row r="155" spans="2:65" s="1" customFormat="1" ht="24.2" customHeight="1">
      <c r="B155" s="30"/>
      <c r="C155" s="172" t="s">
        <v>230</v>
      </c>
      <c r="D155" s="172" t="s">
        <v>350</v>
      </c>
      <c r="E155" s="173" t="s">
        <v>1224</v>
      </c>
      <c r="F155" s="174" t="s">
        <v>1225</v>
      </c>
      <c r="G155" s="175" t="s">
        <v>170</v>
      </c>
      <c r="H155" s="176">
        <v>1</v>
      </c>
      <c r="I155" s="177"/>
      <c r="J155" s="178">
        <f t="shared" si="15"/>
        <v>0</v>
      </c>
      <c r="K155" s="179"/>
      <c r="L155" s="30"/>
      <c r="M155" s="180" t="s">
        <v>1</v>
      </c>
      <c r="N155" s="131" t="s">
        <v>41</v>
      </c>
      <c r="P155" s="169">
        <f t="shared" si="16"/>
        <v>0</v>
      </c>
      <c r="Q155" s="169">
        <v>0</v>
      </c>
      <c r="R155" s="169">
        <f t="shared" si="17"/>
        <v>0</v>
      </c>
      <c r="S155" s="169">
        <v>0</v>
      </c>
      <c r="T155" s="170">
        <f t="shared" si="18"/>
        <v>0</v>
      </c>
      <c r="AR155" s="171" t="s">
        <v>178</v>
      </c>
      <c r="AT155" s="171" t="s">
        <v>350</v>
      </c>
      <c r="AU155" s="171" t="s">
        <v>113</v>
      </c>
      <c r="AY155" s="13" t="s">
        <v>166</v>
      </c>
      <c r="BE155" s="99">
        <f t="shared" si="19"/>
        <v>0</v>
      </c>
      <c r="BF155" s="99">
        <f t="shared" si="20"/>
        <v>0</v>
      </c>
      <c r="BG155" s="99">
        <f t="shared" si="21"/>
        <v>0</v>
      </c>
      <c r="BH155" s="99">
        <f t="shared" si="22"/>
        <v>0</v>
      </c>
      <c r="BI155" s="99">
        <f t="shared" si="23"/>
        <v>0</v>
      </c>
      <c r="BJ155" s="13" t="s">
        <v>113</v>
      </c>
      <c r="BK155" s="99">
        <f t="shared" si="24"/>
        <v>0</v>
      </c>
      <c r="BL155" s="13" t="s">
        <v>178</v>
      </c>
      <c r="BM155" s="171" t="s">
        <v>1226</v>
      </c>
    </row>
    <row r="156" spans="2:65" s="1" customFormat="1" ht="24.2" customHeight="1">
      <c r="B156" s="30"/>
      <c r="C156" s="172" t="s">
        <v>234</v>
      </c>
      <c r="D156" s="172" t="s">
        <v>350</v>
      </c>
      <c r="E156" s="173" t="s">
        <v>1227</v>
      </c>
      <c r="F156" s="174" t="s">
        <v>1228</v>
      </c>
      <c r="G156" s="175" t="s">
        <v>293</v>
      </c>
      <c r="H156" s="176">
        <v>39.090000000000003</v>
      </c>
      <c r="I156" s="177"/>
      <c r="J156" s="178">
        <f t="shared" si="15"/>
        <v>0</v>
      </c>
      <c r="K156" s="179"/>
      <c r="L156" s="30"/>
      <c r="M156" s="180" t="s">
        <v>1</v>
      </c>
      <c r="N156" s="131" t="s">
        <v>41</v>
      </c>
      <c r="P156" s="169">
        <f t="shared" si="16"/>
        <v>0</v>
      </c>
      <c r="Q156" s="169">
        <v>0</v>
      </c>
      <c r="R156" s="169">
        <f t="shared" si="17"/>
        <v>0</v>
      </c>
      <c r="S156" s="169">
        <v>0</v>
      </c>
      <c r="T156" s="170">
        <f t="shared" si="18"/>
        <v>0</v>
      </c>
      <c r="AR156" s="171" t="s">
        <v>178</v>
      </c>
      <c r="AT156" s="171" t="s">
        <v>350</v>
      </c>
      <c r="AU156" s="171" t="s">
        <v>113</v>
      </c>
      <c r="AY156" s="13" t="s">
        <v>166</v>
      </c>
      <c r="BE156" s="99">
        <f t="shared" si="19"/>
        <v>0</v>
      </c>
      <c r="BF156" s="99">
        <f t="shared" si="20"/>
        <v>0</v>
      </c>
      <c r="BG156" s="99">
        <f t="shared" si="21"/>
        <v>0</v>
      </c>
      <c r="BH156" s="99">
        <f t="shared" si="22"/>
        <v>0</v>
      </c>
      <c r="BI156" s="99">
        <f t="shared" si="23"/>
        <v>0</v>
      </c>
      <c r="BJ156" s="13" t="s">
        <v>113</v>
      </c>
      <c r="BK156" s="99">
        <f t="shared" si="24"/>
        <v>0</v>
      </c>
      <c r="BL156" s="13" t="s">
        <v>178</v>
      </c>
      <c r="BM156" s="171" t="s">
        <v>1229</v>
      </c>
    </row>
    <row r="157" spans="2:65" s="1" customFormat="1" ht="24.2" customHeight="1">
      <c r="B157" s="30"/>
      <c r="C157" s="172" t="s">
        <v>238</v>
      </c>
      <c r="D157" s="172" t="s">
        <v>350</v>
      </c>
      <c r="E157" s="173" t="s">
        <v>1230</v>
      </c>
      <c r="F157" s="174" t="s">
        <v>1231</v>
      </c>
      <c r="G157" s="175" t="s">
        <v>170</v>
      </c>
      <c r="H157" s="176">
        <v>2</v>
      </c>
      <c r="I157" s="177"/>
      <c r="J157" s="178">
        <f t="shared" si="15"/>
        <v>0</v>
      </c>
      <c r="K157" s="179"/>
      <c r="L157" s="30"/>
      <c r="M157" s="180" t="s">
        <v>1</v>
      </c>
      <c r="N157" s="131" t="s">
        <v>41</v>
      </c>
      <c r="P157" s="169">
        <f t="shared" si="16"/>
        <v>0</v>
      </c>
      <c r="Q157" s="169">
        <v>0</v>
      </c>
      <c r="R157" s="169">
        <f t="shared" si="17"/>
        <v>0</v>
      </c>
      <c r="S157" s="169">
        <v>0</v>
      </c>
      <c r="T157" s="170">
        <f t="shared" si="18"/>
        <v>0</v>
      </c>
      <c r="AR157" s="171" t="s">
        <v>178</v>
      </c>
      <c r="AT157" s="171" t="s">
        <v>350</v>
      </c>
      <c r="AU157" s="171" t="s">
        <v>113</v>
      </c>
      <c r="AY157" s="13" t="s">
        <v>166</v>
      </c>
      <c r="BE157" s="99">
        <f t="shared" si="19"/>
        <v>0</v>
      </c>
      <c r="BF157" s="99">
        <f t="shared" si="20"/>
        <v>0</v>
      </c>
      <c r="BG157" s="99">
        <f t="shared" si="21"/>
        <v>0</v>
      </c>
      <c r="BH157" s="99">
        <f t="shared" si="22"/>
        <v>0</v>
      </c>
      <c r="BI157" s="99">
        <f t="shared" si="23"/>
        <v>0</v>
      </c>
      <c r="BJ157" s="13" t="s">
        <v>113</v>
      </c>
      <c r="BK157" s="99">
        <f t="shared" si="24"/>
        <v>0</v>
      </c>
      <c r="BL157" s="13" t="s">
        <v>178</v>
      </c>
      <c r="BM157" s="171" t="s">
        <v>1232</v>
      </c>
    </row>
    <row r="158" spans="2:65" s="1" customFormat="1" ht="24.2" customHeight="1">
      <c r="B158" s="30"/>
      <c r="C158" s="172" t="s">
        <v>242</v>
      </c>
      <c r="D158" s="172" t="s">
        <v>350</v>
      </c>
      <c r="E158" s="173" t="s">
        <v>1233</v>
      </c>
      <c r="F158" s="174" t="s">
        <v>1234</v>
      </c>
      <c r="G158" s="175" t="s">
        <v>170</v>
      </c>
      <c r="H158" s="176">
        <v>2</v>
      </c>
      <c r="I158" s="177"/>
      <c r="J158" s="178">
        <f t="shared" si="15"/>
        <v>0</v>
      </c>
      <c r="K158" s="179"/>
      <c r="L158" s="30"/>
      <c r="M158" s="180" t="s">
        <v>1</v>
      </c>
      <c r="N158" s="131" t="s">
        <v>41</v>
      </c>
      <c r="P158" s="169">
        <f t="shared" si="16"/>
        <v>0</v>
      </c>
      <c r="Q158" s="169">
        <v>0</v>
      </c>
      <c r="R158" s="169">
        <f t="shared" si="17"/>
        <v>0</v>
      </c>
      <c r="S158" s="169">
        <v>0</v>
      </c>
      <c r="T158" s="170">
        <f t="shared" si="18"/>
        <v>0</v>
      </c>
      <c r="AR158" s="171" t="s">
        <v>178</v>
      </c>
      <c r="AT158" s="171" t="s">
        <v>350</v>
      </c>
      <c r="AU158" s="171" t="s">
        <v>113</v>
      </c>
      <c r="AY158" s="13" t="s">
        <v>166</v>
      </c>
      <c r="BE158" s="99">
        <f t="shared" si="19"/>
        <v>0</v>
      </c>
      <c r="BF158" s="99">
        <f t="shared" si="20"/>
        <v>0</v>
      </c>
      <c r="BG158" s="99">
        <f t="shared" si="21"/>
        <v>0</v>
      </c>
      <c r="BH158" s="99">
        <f t="shared" si="22"/>
        <v>0</v>
      </c>
      <c r="BI158" s="99">
        <f t="shared" si="23"/>
        <v>0</v>
      </c>
      <c r="BJ158" s="13" t="s">
        <v>113</v>
      </c>
      <c r="BK158" s="99">
        <f t="shared" si="24"/>
        <v>0</v>
      </c>
      <c r="BL158" s="13" t="s">
        <v>178</v>
      </c>
      <c r="BM158" s="171" t="s">
        <v>1235</v>
      </c>
    </row>
    <row r="159" spans="2:65" s="1" customFormat="1" ht="24.2" customHeight="1">
      <c r="B159" s="30"/>
      <c r="C159" s="172" t="s">
        <v>246</v>
      </c>
      <c r="D159" s="172" t="s">
        <v>350</v>
      </c>
      <c r="E159" s="173" t="s">
        <v>1236</v>
      </c>
      <c r="F159" s="174" t="s">
        <v>1237</v>
      </c>
      <c r="G159" s="175" t="s">
        <v>170</v>
      </c>
      <c r="H159" s="176">
        <v>3</v>
      </c>
      <c r="I159" s="177"/>
      <c r="J159" s="178">
        <f t="shared" si="15"/>
        <v>0</v>
      </c>
      <c r="K159" s="179"/>
      <c r="L159" s="30"/>
      <c r="M159" s="180" t="s">
        <v>1</v>
      </c>
      <c r="N159" s="131" t="s">
        <v>41</v>
      </c>
      <c r="P159" s="169">
        <f t="shared" si="16"/>
        <v>0</v>
      </c>
      <c r="Q159" s="169">
        <v>0</v>
      </c>
      <c r="R159" s="169">
        <f t="shared" si="17"/>
        <v>0</v>
      </c>
      <c r="S159" s="169">
        <v>0</v>
      </c>
      <c r="T159" s="170">
        <f t="shared" si="18"/>
        <v>0</v>
      </c>
      <c r="AR159" s="171" t="s">
        <v>178</v>
      </c>
      <c r="AT159" s="171" t="s">
        <v>350</v>
      </c>
      <c r="AU159" s="171" t="s">
        <v>113</v>
      </c>
      <c r="AY159" s="13" t="s">
        <v>166</v>
      </c>
      <c r="BE159" s="99">
        <f t="shared" si="19"/>
        <v>0</v>
      </c>
      <c r="BF159" s="99">
        <f t="shared" si="20"/>
        <v>0</v>
      </c>
      <c r="BG159" s="99">
        <f t="shared" si="21"/>
        <v>0</v>
      </c>
      <c r="BH159" s="99">
        <f t="shared" si="22"/>
        <v>0</v>
      </c>
      <c r="BI159" s="99">
        <f t="shared" si="23"/>
        <v>0</v>
      </c>
      <c r="BJ159" s="13" t="s">
        <v>113</v>
      </c>
      <c r="BK159" s="99">
        <f t="shared" si="24"/>
        <v>0</v>
      </c>
      <c r="BL159" s="13" t="s">
        <v>178</v>
      </c>
      <c r="BM159" s="171" t="s">
        <v>1238</v>
      </c>
    </row>
    <row r="160" spans="2:65" s="1" customFormat="1" ht="24.2" customHeight="1">
      <c r="B160" s="30"/>
      <c r="C160" s="172" t="s">
        <v>250</v>
      </c>
      <c r="D160" s="172" t="s">
        <v>350</v>
      </c>
      <c r="E160" s="173" t="s">
        <v>1239</v>
      </c>
      <c r="F160" s="174" t="s">
        <v>1240</v>
      </c>
      <c r="G160" s="175" t="s">
        <v>170</v>
      </c>
      <c r="H160" s="176">
        <v>3</v>
      </c>
      <c r="I160" s="177"/>
      <c r="J160" s="178">
        <f t="shared" si="15"/>
        <v>0</v>
      </c>
      <c r="K160" s="179"/>
      <c r="L160" s="30"/>
      <c r="M160" s="180" t="s">
        <v>1</v>
      </c>
      <c r="N160" s="131" t="s">
        <v>41</v>
      </c>
      <c r="P160" s="169">
        <f t="shared" si="16"/>
        <v>0</v>
      </c>
      <c r="Q160" s="169">
        <v>0</v>
      </c>
      <c r="R160" s="169">
        <f t="shared" si="17"/>
        <v>0</v>
      </c>
      <c r="S160" s="169">
        <v>0</v>
      </c>
      <c r="T160" s="170">
        <f t="shared" si="18"/>
        <v>0</v>
      </c>
      <c r="AR160" s="171" t="s">
        <v>178</v>
      </c>
      <c r="AT160" s="171" t="s">
        <v>350</v>
      </c>
      <c r="AU160" s="171" t="s">
        <v>113</v>
      </c>
      <c r="AY160" s="13" t="s">
        <v>166</v>
      </c>
      <c r="BE160" s="99">
        <f t="shared" si="19"/>
        <v>0</v>
      </c>
      <c r="BF160" s="99">
        <f t="shared" si="20"/>
        <v>0</v>
      </c>
      <c r="BG160" s="99">
        <f t="shared" si="21"/>
        <v>0</v>
      </c>
      <c r="BH160" s="99">
        <f t="shared" si="22"/>
        <v>0</v>
      </c>
      <c r="BI160" s="99">
        <f t="shared" si="23"/>
        <v>0</v>
      </c>
      <c r="BJ160" s="13" t="s">
        <v>113</v>
      </c>
      <c r="BK160" s="99">
        <f t="shared" si="24"/>
        <v>0</v>
      </c>
      <c r="BL160" s="13" t="s">
        <v>178</v>
      </c>
      <c r="BM160" s="171" t="s">
        <v>1241</v>
      </c>
    </row>
    <row r="161" spans="2:65" s="1" customFormat="1" ht="24.2" customHeight="1">
      <c r="B161" s="30"/>
      <c r="C161" s="172" t="s">
        <v>7</v>
      </c>
      <c r="D161" s="172" t="s">
        <v>350</v>
      </c>
      <c r="E161" s="173" t="s">
        <v>1242</v>
      </c>
      <c r="F161" s="174" t="s">
        <v>1243</v>
      </c>
      <c r="G161" s="175" t="s">
        <v>170</v>
      </c>
      <c r="H161" s="176">
        <v>2</v>
      </c>
      <c r="I161" s="177"/>
      <c r="J161" s="178">
        <f t="shared" si="15"/>
        <v>0</v>
      </c>
      <c r="K161" s="179"/>
      <c r="L161" s="30"/>
      <c r="M161" s="180" t="s">
        <v>1</v>
      </c>
      <c r="N161" s="131" t="s">
        <v>41</v>
      </c>
      <c r="P161" s="169">
        <f t="shared" si="16"/>
        <v>0</v>
      </c>
      <c r="Q161" s="169">
        <v>0</v>
      </c>
      <c r="R161" s="169">
        <f t="shared" si="17"/>
        <v>0</v>
      </c>
      <c r="S161" s="169">
        <v>0</v>
      </c>
      <c r="T161" s="170">
        <f t="shared" si="18"/>
        <v>0</v>
      </c>
      <c r="AR161" s="171" t="s">
        <v>178</v>
      </c>
      <c r="AT161" s="171" t="s">
        <v>350</v>
      </c>
      <c r="AU161" s="171" t="s">
        <v>113</v>
      </c>
      <c r="AY161" s="13" t="s">
        <v>166</v>
      </c>
      <c r="BE161" s="99">
        <f t="shared" si="19"/>
        <v>0</v>
      </c>
      <c r="BF161" s="99">
        <f t="shared" si="20"/>
        <v>0</v>
      </c>
      <c r="BG161" s="99">
        <f t="shared" si="21"/>
        <v>0</v>
      </c>
      <c r="BH161" s="99">
        <f t="shared" si="22"/>
        <v>0</v>
      </c>
      <c r="BI161" s="99">
        <f t="shared" si="23"/>
        <v>0</v>
      </c>
      <c r="BJ161" s="13" t="s">
        <v>113</v>
      </c>
      <c r="BK161" s="99">
        <f t="shared" si="24"/>
        <v>0</v>
      </c>
      <c r="BL161" s="13" t="s">
        <v>178</v>
      </c>
      <c r="BM161" s="171" t="s">
        <v>1244</v>
      </c>
    </row>
    <row r="162" spans="2:65" s="1" customFormat="1" ht="24.2" customHeight="1">
      <c r="B162" s="30"/>
      <c r="C162" s="172" t="s">
        <v>257</v>
      </c>
      <c r="D162" s="172" t="s">
        <v>350</v>
      </c>
      <c r="E162" s="173" t="s">
        <v>1245</v>
      </c>
      <c r="F162" s="174" t="s">
        <v>1246</v>
      </c>
      <c r="G162" s="175" t="s">
        <v>170</v>
      </c>
      <c r="H162" s="176">
        <v>10</v>
      </c>
      <c r="I162" s="177"/>
      <c r="J162" s="178">
        <f t="shared" si="15"/>
        <v>0</v>
      </c>
      <c r="K162" s="179"/>
      <c r="L162" s="30"/>
      <c r="M162" s="180" t="s">
        <v>1</v>
      </c>
      <c r="N162" s="131" t="s">
        <v>41</v>
      </c>
      <c r="P162" s="169">
        <f t="shared" si="16"/>
        <v>0</v>
      </c>
      <c r="Q162" s="169">
        <v>0</v>
      </c>
      <c r="R162" s="169">
        <f t="shared" si="17"/>
        <v>0</v>
      </c>
      <c r="S162" s="169">
        <v>0</v>
      </c>
      <c r="T162" s="170">
        <f t="shared" si="18"/>
        <v>0</v>
      </c>
      <c r="AR162" s="171" t="s">
        <v>178</v>
      </c>
      <c r="AT162" s="171" t="s">
        <v>350</v>
      </c>
      <c r="AU162" s="171" t="s">
        <v>113</v>
      </c>
      <c r="AY162" s="13" t="s">
        <v>166</v>
      </c>
      <c r="BE162" s="99">
        <f t="shared" si="19"/>
        <v>0</v>
      </c>
      <c r="BF162" s="99">
        <f t="shared" si="20"/>
        <v>0</v>
      </c>
      <c r="BG162" s="99">
        <f t="shared" si="21"/>
        <v>0</v>
      </c>
      <c r="BH162" s="99">
        <f t="shared" si="22"/>
        <v>0</v>
      </c>
      <c r="BI162" s="99">
        <f t="shared" si="23"/>
        <v>0</v>
      </c>
      <c r="BJ162" s="13" t="s">
        <v>113</v>
      </c>
      <c r="BK162" s="99">
        <f t="shared" si="24"/>
        <v>0</v>
      </c>
      <c r="BL162" s="13" t="s">
        <v>178</v>
      </c>
      <c r="BM162" s="171" t="s">
        <v>1247</v>
      </c>
    </row>
    <row r="163" spans="2:65" s="1" customFormat="1" ht="24.2" customHeight="1">
      <c r="B163" s="30"/>
      <c r="C163" s="172" t="s">
        <v>261</v>
      </c>
      <c r="D163" s="172" t="s">
        <v>350</v>
      </c>
      <c r="E163" s="173" t="s">
        <v>1248</v>
      </c>
      <c r="F163" s="174" t="s">
        <v>1249</v>
      </c>
      <c r="G163" s="175" t="s">
        <v>170</v>
      </c>
      <c r="H163" s="176">
        <v>20</v>
      </c>
      <c r="I163" s="177"/>
      <c r="J163" s="178">
        <f t="shared" si="15"/>
        <v>0</v>
      </c>
      <c r="K163" s="179"/>
      <c r="L163" s="30"/>
      <c r="M163" s="180" t="s">
        <v>1</v>
      </c>
      <c r="N163" s="131" t="s">
        <v>41</v>
      </c>
      <c r="P163" s="169">
        <f t="shared" si="16"/>
        <v>0</v>
      </c>
      <c r="Q163" s="169">
        <v>0</v>
      </c>
      <c r="R163" s="169">
        <f t="shared" si="17"/>
        <v>0</v>
      </c>
      <c r="S163" s="169">
        <v>0</v>
      </c>
      <c r="T163" s="170">
        <f t="shared" si="18"/>
        <v>0</v>
      </c>
      <c r="AR163" s="171" t="s">
        <v>178</v>
      </c>
      <c r="AT163" s="171" t="s">
        <v>350</v>
      </c>
      <c r="AU163" s="171" t="s">
        <v>113</v>
      </c>
      <c r="AY163" s="13" t="s">
        <v>166</v>
      </c>
      <c r="BE163" s="99">
        <f t="shared" si="19"/>
        <v>0</v>
      </c>
      <c r="BF163" s="99">
        <f t="shared" si="20"/>
        <v>0</v>
      </c>
      <c r="BG163" s="99">
        <f t="shared" si="21"/>
        <v>0</v>
      </c>
      <c r="BH163" s="99">
        <f t="shared" si="22"/>
        <v>0</v>
      </c>
      <c r="BI163" s="99">
        <f t="shared" si="23"/>
        <v>0</v>
      </c>
      <c r="BJ163" s="13" t="s">
        <v>113</v>
      </c>
      <c r="BK163" s="99">
        <f t="shared" si="24"/>
        <v>0</v>
      </c>
      <c r="BL163" s="13" t="s">
        <v>178</v>
      </c>
      <c r="BM163" s="171" t="s">
        <v>1250</v>
      </c>
    </row>
    <row r="164" spans="2:65" s="1" customFormat="1" ht="24.2" customHeight="1">
      <c r="B164" s="30"/>
      <c r="C164" s="172" t="s">
        <v>266</v>
      </c>
      <c r="D164" s="172" t="s">
        <v>350</v>
      </c>
      <c r="E164" s="173" t="s">
        <v>1251</v>
      </c>
      <c r="F164" s="174" t="s">
        <v>1252</v>
      </c>
      <c r="G164" s="175" t="s">
        <v>553</v>
      </c>
      <c r="H164" s="176">
        <v>18.933</v>
      </c>
      <c r="I164" s="177"/>
      <c r="J164" s="178">
        <f t="shared" si="15"/>
        <v>0</v>
      </c>
      <c r="K164" s="179"/>
      <c r="L164" s="30"/>
      <c r="M164" s="180" t="s">
        <v>1</v>
      </c>
      <c r="N164" s="131" t="s">
        <v>41</v>
      </c>
      <c r="P164" s="169">
        <f t="shared" si="16"/>
        <v>0</v>
      </c>
      <c r="Q164" s="169">
        <v>0</v>
      </c>
      <c r="R164" s="169">
        <f t="shared" si="17"/>
        <v>0</v>
      </c>
      <c r="S164" s="169">
        <v>0</v>
      </c>
      <c r="T164" s="170">
        <f t="shared" si="18"/>
        <v>0</v>
      </c>
      <c r="AR164" s="171" t="s">
        <v>178</v>
      </c>
      <c r="AT164" s="171" t="s">
        <v>350</v>
      </c>
      <c r="AU164" s="171" t="s">
        <v>113</v>
      </c>
      <c r="AY164" s="13" t="s">
        <v>166</v>
      </c>
      <c r="BE164" s="99">
        <f t="shared" si="19"/>
        <v>0</v>
      </c>
      <c r="BF164" s="99">
        <f t="shared" si="20"/>
        <v>0</v>
      </c>
      <c r="BG164" s="99">
        <f t="shared" si="21"/>
        <v>0</v>
      </c>
      <c r="BH164" s="99">
        <f t="shared" si="22"/>
        <v>0</v>
      </c>
      <c r="BI164" s="99">
        <f t="shared" si="23"/>
        <v>0</v>
      </c>
      <c r="BJ164" s="13" t="s">
        <v>113</v>
      </c>
      <c r="BK164" s="99">
        <f t="shared" si="24"/>
        <v>0</v>
      </c>
      <c r="BL164" s="13" t="s">
        <v>178</v>
      </c>
      <c r="BM164" s="171" t="s">
        <v>1253</v>
      </c>
    </row>
    <row r="165" spans="2:65" s="11" customFormat="1" ht="22.9" customHeight="1">
      <c r="B165" s="146"/>
      <c r="D165" s="147" t="s">
        <v>74</v>
      </c>
      <c r="E165" s="156" t="s">
        <v>1254</v>
      </c>
      <c r="F165" s="156" t="s">
        <v>1255</v>
      </c>
      <c r="I165" s="149"/>
      <c r="J165" s="157">
        <f>BK165</f>
        <v>0</v>
      </c>
      <c r="L165" s="146"/>
      <c r="M165" s="151"/>
      <c r="P165" s="152">
        <f>SUM(P166:P223)</f>
        <v>0</v>
      </c>
      <c r="R165" s="152">
        <f>SUM(R166:R223)</f>
        <v>0</v>
      </c>
      <c r="T165" s="153">
        <f>SUM(T166:T223)</f>
        <v>0</v>
      </c>
      <c r="AR165" s="147" t="s">
        <v>83</v>
      </c>
      <c r="AT165" s="154" t="s">
        <v>74</v>
      </c>
      <c r="AU165" s="154" t="s">
        <v>83</v>
      </c>
      <c r="AY165" s="147" t="s">
        <v>166</v>
      </c>
      <c r="BK165" s="155">
        <f>SUM(BK166:BK223)</f>
        <v>0</v>
      </c>
    </row>
    <row r="166" spans="2:65" s="1" customFormat="1" ht="24.2" customHeight="1">
      <c r="B166" s="30"/>
      <c r="C166" s="172" t="s">
        <v>270</v>
      </c>
      <c r="D166" s="172" t="s">
        <v>350</v>
      </c>
      <c r="E166" s="173" t="s">
        <v>1256</v>
      </c>
      <c r="F166" s="174" t="s">
        <v>1257</v>
      </c>
      <c r="G166" s="175" t="s">
        <v>170</v>
      </c>
      <c r="H166" s="176">
        <v>26</v>
      </c>
      <c r="I166" s="177"/>
      <c r="J166" s="178">
        <f t="shared" ref="J166:J197" si="25">ROUND(I166*H166,2)</f>
        <v>0</v>
      </c>
      <c r="K166" s="179"/>
      <c r="L166" s="30"/>
      <c r="M166" s="180" t="s">
        <v>1</v>
      </c>
      <c r="N166" s="131" t="s">
        <v>41</v>
      </c>
      <c r="P166" s="169">
        <f t="shared" ref="P166:P197" si="26">O166*H166</f>
        <v>0</v>
      </c>
      <c r="Q166" s="169">
        <v>0</v>
      </c>
      <c r="R166" s="169">
        <f t="shared" ref="R166:R197" si="27">Q166*H166</f>
        <v>0</v>
      </c>
      <c r="S166" s="169">
        <v>0</v>
      </c>
      <c r="T166" s="170">
        <f t="shared" ref="T166:T197" si="28">S166*H166</f>
        <v>0</v>
      </c>
      <c r="AR166" s="171" t="s">
        <v>178</v>
      </c>
      <c r="AT166" s="171" t="s">
        <v>350</v>
      </c>
      <c r="AU166" s="171" t="s">
        <v>113</v>
      </c>
      <c r="AY166" s="13" t="s">
        <v>166</v>
      </c>
      <c r="BE166" s="99">
        <f t="shared" ref="BE166:BE197" si="29">IF(N166="základná",J166,0)</f>
        <v>0</v>
      </c>
      <c r="BF166" s="99">
        <f t="shared" ref="BF166:BF197" si="30">IF(N166="znížená",J166,0)</f>
        <v>0</v>
      </c>
      <c r="BG166" s="99">
        <f t="shared" ref="BG166:BG197" si="31">IF(N166="zákl. prenesená",J166,0)</f>
        <v>0</v>
      </c>
      <c r="BH166" s="99">
        <f t="shared" ref="BH166:BH197" si="32">IF(N166="zníž. prenesená",J166,0)</f>
        <v>0</v>
      </c>
      <c r="BI166" s="99">
        <f t="shared" ref="BI166:BI197" si="33">IF(N166="nulová",J166,0)</f>
        <v>0</v>
      </c>
      <c r="BJ166" s="13" t="s">
        <v>113</v>
      </c>
      <c r="BK166" s="99">
        <f t="shared" ref="BK166:BK197" si="34">ROUND(I166*H166,2)</f>
        <v>0</v>
      </c>
      <c r="BL166" s="13" t="s">
        <v>178</v>
      </c>
      <c r="BM166" s="171" t="s">
        <v>1258</v>
      </c>
    </row>
    <row r="167" spans="2:65" s="1" customFormat="1" ht="24.2" customHeight="1">
      <c r="B167" s="30"/>
      <c r="C167" s="172" t="s">
        <v>274</v>
      </c>
      <c r="D167" s="172" t="s">
        <v>350</v>
      </c>
      <c r="E167" s="173" t="s">
        <v>1259</v>
      </c>
      <c r="F167" s="174" t="s">
        <v>1260</v>
      </c>
      <c r="G167" s="175" t="s">
        <v>170</v>
      </c>
      <c r="H167" s="176">
        <v>38</v>
      </c>
      <c r="I167" s="177"/>
      <c r="J167" s="178">
        <f t="shared" si="25"/>
        <v>0</v>
      </c>
      <c r="K167" s="179"/>
      <c r="L167" s="30"/>
      <c r="M167" s="180" t="s">
        <v>1</v>
      </c>
      <c r="N167" s="131" t="s">
        <v>41</v>
      </c>
      <c r="P167" s="169">
        <f t="shared" si="26"/>
        <v>0</v>
      </c>
      <c r="Q167" s="169">
        <v>0</v>
      </c>
      <c r="R167" s="169">
        <f t="shared" si="27"/>
        <v>0</v>
      </c>
      <c r="S167" s="169">
        <v>0</v>
      </c>
      <c r="T167" s="170">
        <f t="shared" si="28"/>
        <v>0</v>
      </c>
      <c r="AR167" s="171" t="s">
        <v>178</v>
      </c>
      <c r="AT167" s="171" t="s">
        <v>350</v>
      </c>
      <c r="AU167" s="171" t="s">
        <v>113</v>
      </c>
      <c r="AY167" s="13" t="s">
        <v>166</v>
      </c>
      <c r="BE167" s="99">
        <f t="shared" si="29"/>
        <v>0</v>
      </c>
      <c r="BF167" s="99">
        <f t="shared" si="30"/>
        <v>0</v>
      </c>
      <c r="BG167" s="99">
        <f t="shared" si="31"/>
        <v>0</v>
      </c>
      <c r="BH167" s="99">
        <f t="shared" si="32"/>
        <v>0</v>
      </c>
      <c r="BI167" s="99">
        <f t="shared" si="33"/>
        <v>0</v>
      </c>
      <c r="BJ167" s="13" t="s">
        <v>113</v>
      </c>
      <c r="BK167" s="99">
        <f t="shared" si="34"/>
        <v>0</v>
      </c>
      <c r="BL167" s="13" t="s">
        <v>178</v>
      </c>
      <c r="BM167" s="171" t="s">
        <v>1261</v>
      </c>
    </row>
    <row r="168" spans="2:65" s="1" customFormat="1" ht="24.2" customHeight="1">
      <c r="B168" s="30"/>
      <c r="C168" s="172" t="s">
        <v>278</v>
      </c>
      <c r="D168" s="172" t="s">
        <v>350</v>
      </c>
      <c r="E168" s="173" t="s">
        <v>1262</v>
      </c>
      <c r="F168" s="174" t="s">
        <v>1263</v>
      </c>
      <c r="G168" s="175" t="s">
        <v>170</v>
      </c>
      <c r="H168" s="176">
        <v>15</v>
      </c>
      <c r="I168" s="177"/>
      <c r="J168" s="178">
        <f t="shared" si="25"/>
        <v>0</v>
      </c>
      <c r="K168" s="179"/>
      <c r="L168" s="30"/>
      <c r="M168" s="180" t="s">
        <v>1</v>
      </c>
      <c r="N168" s="131" t="s">
        <v>41</v>
      </c>
      <c r="P168" s="169">
        <f t="shared" si="26"/>
        <v>0</v>
      </c>
      <c r="Q168" s="169">
        <v>0</v>
      </c>
      <c r="R168" s="169">
        <f t="shared" si="27"/>
        <v>0</v>
      </c>
      <c r="S168" s="169">
        <v>0</v>
      </c>
      <c r="T168" s="170">
        <f t="shared" si="28"/>
        <v>0</v>
      </c>
      <c r="AR168" s="171" t="s">
        <v>178</v>
      </c>
      <c r="AT168" s="171" t="s">
        <v>350</v>
      </c>
      <c r="AU168" s="171" t="s">
        <v>113</v>
      </c>
      <c r="AY168" s="13" t="s">
        <v>166</v>
      </c>
      <c r="BE168" s="99">
        <f t="shared" si="29"/>
        <v>0</v>
      </c>
      <c r="BF168" s="99">
        <f t="shared" si="30"/>
        <v>0</v>
      </c>
      <c r="BG168" s="99">
        <f t="shared" si="31"/>
        <v>0</v>
      </c>
      <c r="BH168" s="99">
        <f t="shared" si="32"/>
        <v>0</v>
      </c>
      <c r="BI168" s="99">
        <f t="shared" si="33"/>
        <v>0</v>
      </c>
      <c r="BJ168" s="13" t="s">
        <v>113</v>
      </c>
      <c r="BK168" s="99">
        <f t="shared" si="34"/>
        <v>0</v>
      </c>
      <c r="BL168" s="13" t="s">
        <v>178</v>
      </c>
      <c r="BM168" s="171" t="s">
        <v>1264</v>
      </c>
    </row>
    <row r="169" spans="2:65" s="1" customFormat="1" ht="24.2" customHeight="1">
      <c r="B169" s="30"/>
      <c r="C169" s="172" t="s">
        <v>282</v>
      </c>
      <c r="D169" s="172" t="s">
        <v>350</v>
      </c>
      <c r="E169" s="173" t="s">
        <v>1265</v>
      </c>
      <c r="F169" s="174" t="s">
        <v>1266</v>
      </c>
      <c r="G169" s="175" t="s">
        <v>170</v>
      </c>
      <c r="H169" s="176">
        <v>15</v>
      </c>
      <c r="I169" s="177"/>
      <c r="J169" s="178">
        <f t="shared" si="25"/>
        <v>0</v>
      </c>
      <c r="K169" s="179"/>
      <c r="L169" s="30"/>
      <c r="M169" s="180" t="s">
        <v>1</v>
      </c>
      <c r="N169" s="131" t="s">
        <v>41</v>
      </c>
      <c r="P169" s="169">
        <f t="shared" si="26"/>
        <v>0</v>
      </c>
      <c r="Q169" s="169">
        <v>0</v>
      </c>
      <c r="R169" s="169">
        <f t="shared" si="27"/>
        <v>0</v>
      </c>
      <c r="S169" s="169">
        <v>0</v>
      </c>
      <c r="T169" s="170">
        <f t="shared" si="28"/>
        <v>0</v>
      </c>
      <c r="AR169" s="171" t="s">
        <v>178</v>
      </c>
      <c r="AT169" s="171" t="s">
        <v>350</v>
      </c>
      <c r="AU169" s="171" t="s">
        <v>113</v>
      </c>
      <c r="AY169" s="13" t="s">
        <v>166</v>
      </c>
      <c r="BE169" s="99">
        <f t="shared" si="29"/>
        <v>0</v>
      </c>
      <c r="BF169" s="99">
        <f t="shared" si="30"/>
        <v>0</v>
      </c>
      <c r="BG169" s="99">
        <f t="shared" si="31"/>
        <v>0</v>
      </c>
      <c r="BH169" s="99">
        <f t="shared" si="32"/>
        <v>0</v>
      </c>
      <c r="BI169" s="99">
        <f t="shared" si="33"/>
        <v>0</v>
      </c>
      <c r="BJ169" s="13" t="s">
        <v>113</v>
      </c>
      <c r="BK169" s="99">
        <f t="shared" si="34"/>
        <v>0</v>
      </c>
      <c r="BL169" s="13" t="s">
        <v>178</v>
      </c>
      <c r="BM169" s="171" t="s">
        <v>1267</v>
      </c>
    </row>
    <row r="170" spans="2:65" s="1" customFormat="1" ht="24.2" customHeight="1">
      <c r="B170" s="30"/>
      <c r="C170" s="172" t="s">
        <v>286</v>
      </c>
      <c r="D170" s="172" t="s">
        <v>350</v>
      </c>
      <c r="E170" s="173" t="s">
        <v>1268</v>
      </c>
      <c r="F170" s="174" t="s">
        <v>1269</v>
      </c>
      <c r="G170" s="175" t="s">
        <v>170</v>
      </c>
      <c r="H170" s="176">
        <v>2</v>
      </c>
      <c r="I170" s="177"/>
      <c r="J170" s="178">
        <f t="shared" si="25"/>
        <v>0</v>
      </c>
      <c r="K170" s="179"/>
      <c r="L170" s="30"/>
      <c r="M170" s="180" t="s">
        <v>1</v>
      </c>
      <c r="N170" s="131" t="s">
        <v>41</v>
      </c>
      <c r="P170" s="169">
        <f t="shared" si="26"/>
        <v>0</v>
      </c>
      <c r="Q170" s="169">
        <v>0</v>
      </c>
      <c r="R170" s="169">
        <f t="shared" si="27"/>
        <v>0</v>
      </c>
      <c r="S170" s="169">
        <v>0</v>
      </c>
      <c r="T170" s="170">
        <f t="shared" si="28"/>
        <v>0</v>
      </c>
      <c r="AR170" s="171" t="s">
        <v>178</v>
      </c>
      <c r="AT170" s="171" t="s">
        <v>350</v>
      </c>
      <c r="AU170" s="171" t="s">
        <v>113</v>
      </c>
      <c r="AY170" s="13" t="s">
        <v>166</v>
      </c>
      <c r="BE170" s="99">
        <f t="shared" si="29"/>
        <v>0</v>
      </c>
      <c r="BF170" s="99">
        <f t="shared" si="30"/>
        <v>0</v>
      </c>
      <c r="BG170" s="99">
        <f t="shared" si="31"/>
        <v>0</v>
      </c>
      <c r="BH170" s="99">
        <f t="shared" si="32"/>
        <v>0</v>
      </c>
      <c r="BI170" s="99">
        <f t="shared" si="33"/>
        <v>0</v>
      </c>
      <c r="BJ170" s="13" t="s">
        <v>113</v>
      </c>
      <c r="BK170" s="99">
        <f t="shared" si="34"/>
        <v>0</v>
      </c>
      <c r="BL170" s="13" t="s">
        <v>178</v>
      </c>
      <c r="BM170" s="171" t="s">
        <v>1270</v>
      </c>
    </row>
    <row r="171" spans="2:65" s="1" customFormat="1" ht="24.2" customHeight="1">
      <c r="B171" s="30"/>
      <c r="C171" s="172" t="s">
        <v>290</v>
      </c>
      <c r="D171" s="172" t="s">
        <v>350</v>
      </c>
      <c r="E171" s="173" t="s">
        <v>1271</v>
      </c>
      <c r="F171" s="174" t="s">
        <v>1272</v>
      </c>
      <c r="G171" s="175" t="s">
        <v>170</v>
      </c>
      <c r="H171" s="176">
        <v>39</v>
      </c>
      <c r="I171" s="177"/>
      <c r="J171" s="178">
        <f t="shared" si="25"/>
        <v>0</v>
      </c>
      <c r="K171" s="179"/>
      <c r="L171" s="30"/>
      <c r="M171" s="180" t="s">
        <v>1</v>
      </c>
      <c r="N171" s="131" t="s">
        <v>41</v>
      </c>
      <c r="P171" s="169">
        <f t="shared" si="26"/>
        <v>0</v>
      </c>
      <c r="Q171" s="169">
        <v>0</v>
      </c>
      <c r="R171" s="169">
        <f t="shared" si="27"/>
        <v>0</v>
      </c>
      <c r="S171" s="169">
        <v>0</v>
      </c>
      <c r="T171" s="170">
        <f t="shared" si="28"/>
        <v>0</v>
      </c>
      <c r="AR171" s="171" t="s">
        <v>178</v>
      </c>
      <c r="AT171" s="171" t="s">
        <v>350</v>
      </c>
      <c r="AU171" s="171" t="s">
        <v>113</v>
      </c>
      <c r="AY171" s="13" t="s">
        <v>166</v>
      </c>
      <c r="BE171" s="99">
        <f t="shared" si="29"/>
        <v>0</v>
      </c>
      <c r="BF171" s="99">
        <f t="shared" si="30"/>
        <v>0</v>
      </c>
      <c r="BG171" s="99">
        <f t="shared" si="31"/>
        <v>0</v>
      </c>
      <c r="BH171" s="99">
        <f t="shared" si="32"/>
        <v>0</v>
      </c>
      <c r="BI171" s="99">
        <f t="shared" si="33"/>
        <v>0</v>
      </c>
      <c r="BJ171" s="13" t="s">
        <v>113</v>
      </c>
      <c r="BK171" s="99">
        <f t="shared" si="34"/>
        <v>0</v>
      </c>
      <c r="BL171" s="13" t="s">
        <v>178</v>
      </c>
      <c r="BM171" s="171" t="s">
        <v>1273</v>
      </c>
    </row>
    <row r="172" spans="2:65" s="1" customFormat="1" ht="24.2" customHeight="1">
      <c r="B172" s="30"/>
      <c r="C172" s="172" t="s">
        <v>295</v>
      </c>
      <c r="D172" s="172" t="s">
        <v>350</v>
      </c>
      <c r="E172" s="173" t="s">
        <v>1274</v>
      </c>
      <c r="F172" s="174" t="s">
        <v>1275</v>
      </c>
      <c r="G172" s="175" t="s">
        <v>170</v>
      </c>
      <c r="H172" s="176">
        <v>17</v>
      </c>
      <c r="I172" s="177"/>
      <c r="J172" s="178">
        <f t="shared" si="25"/>
        <v>0</v>
      </c>
      <c r="K172" s="179"/>
      <c r="L172" s="30"/>
      <c r="M172" s="180" t="s">
        <v>1</v>
      </c>
      <c r="N172" s="131" t="s">
        <v>41</v>
      </c>
      <c r="P172" s="169">
        <f t="shared" si="26"/>
        <v>0</v>
      </c>
      <c r="Q172" s="169">
        <v>0</v>
      </c>
      <c r="R172" s="169">
        <f t="shared" si="27"/>
        <v>0</v>
      </c>
      <c r="S172" s="169">
        <v>0</v>
      </c>
      <c r="T172" s="170">
        <f t="shared" si="28"/>
        <v>0</v>
      </c>
      <c r="AR172" s="171" t="s">
        <v>178</v>
      </c>
      <c r="AT172" s="171" t="s">
        <v>350</v>
      </c>
      <c r="AU172" s="171" t="s">
        <v>113</v>
      </c>
      <c r="AY172" s="13" t="s">
        <v>166</v>
      </c>
      <c r="BE172" s="99">
        <f t="shared" si="29"/>
        <v>0</v>
      </c>
      <c r="BF172" s="99">
        <f t="shared" si="30"/>
        <v>0</v>
      </c>
      <c r="BG172" s="99">
        <f t="shared" si="31"/>
        <v>0</v>
      </c>
      <c r="BH172" s="99">
        <f t="shared" si="32"/>
        <v>0</v>
      </c>
      <c r="BI172" s="99">
        <f t="shared" si="33"/>
        <v>0</v>
      </c>
      <c r="BJ172" s="13" t="s">
        <v>113</v>
      </c>
      <c r="BK172" s="99">
        <f t="shared" si="34"/>
        <v>0</v>
      </c>
      <c r="BL172" s="13" t="s">
        <v>178</v>
      </c>
      <c r="BM172" s="171" t="s">
        <v>1276</v>
      </c>
    </row>
    <row r="173" spans="2:65" s="1" customFormat="1" ht="24.2" customHeight="1">
      <c r="B173" s="30"/>
      <c r="C173" s="172" t="s">
        <v>299</v>
      </c>
      <c r="D173" s="172" t="s">
        <v>350</v>
      </c>
      <c r="E173" s="173" t="s">
        <v>1277</v>
      </c>
      <c r="F173" s="174" t="s">
        <v>1278</v>
      </c>
      <c r="G173" s="175" t="s">
        <v>170</v>
      </c>
      <c r="H173" s="176">
        <v>351</v>
      </c>
      <c r="I173" s="177"/>
      <c r="J173" s="178">
        <f t="shared" si="25"/>
        <v>0</v>
      </c>
      <c r="K173" s="179"/>
      <c r="L173" s="30"/>
      <c r="M173" s="180" t="s">
        <v>1</v>
      </c>
      <c r="N173" s="131" t="s">
        <v>41</v>
      </c>
      <c r="P173" s="169">
        <f t="shared" si="26"/>
        <v>0</v>
      </c>
      <c r="Q173" s="169">
        <v>0</v>
      </c>
      <c r="R173" s="169">
        <f t="shared" si="27"/>
        <v>0</v>
      </c>
      <c r="S173" s="169">
        <v>0</v>
      </c>
      <c r="T173" s="170">
        <f t="shared" si="28"/>
        <v>0</v>
      </c>
      <c r="AR173" s="171" t="s">
        <v>178</v>
      </c>
      <c r="AT173" s="171" t="s">
        <v>350</v>
      </c>
      <c r="AU173" s="171" t="s">
        <v>113</v>
      </c>
      <c r="AY173" s="13" t="s">
        <v>166</v>
      </c>
      <c r="BE173" s="99">
        <f t="shared" si="29"/>
        <v>0</v>
      </c>
      <c r="BF173" s="99">
        <f t="shared" si="30"/>
        <v>0</v>
      </c>
      <c r="BG173" s="99">
        <f t="shared" si="31"/>
        <v>0</v>
      </c>
      <c r="BH173" s="99">
        <f t="shared" si="32"/>
        <v>0</v>
      </c>
      <c r="BI173" s="99">
        <f t="shared" si="33"/>
        <v>0</v>
      </c>
      <c r="BJ173" s="13" t="s">
        <v>113</v>
      </c>
      <c r="BK173" s="99">
        <f t="shared" si="34"/>
        <v>0</v>
      </c>
      <c r="BL173" s="13" t="s">
        <v>178</v>
      </c>
      <c r="BM173" s="171" t="s">
        <v>1279</v>
      </c>
    </row>
    <row r="174" spans="2:65" s="1" customFormat="1" ht="24.2" customHeight="1">
      <c r="B174" s="30"/>
      <c r="C174" s="172" t="s">
        <v>303</v>
      </c>
      <c r="D174" s="172" t="s">
        <v>350</v>
      </c>
      <c r="E174" s="173" t="s">
        <v>1280</v>
      </c>
      <c r="F174" s="174" t="s">
        <v>1281</v>
      </c>
      <c r="G174" s="175" t="s">
        <v>170</v>
      </c>
      <c r="H174" s="176">
        <v>30</v>
      </c>
      <c r="I174" s="177"/>
      <c r="J174" s="178">
        <f t="shared" si="25"/>
        <v>0</v>
      </c>
      <c r="K174" s="179"/>
      <c r="L174" s="30"/>
      <c r="M174" s="180" t="s">
        <v>1</v>
      </c>
      <c r="N174" s="131" t="s">
        <v>41</v>
      </c>
      <c r="P174" s="169">
        <f t="shared" si="26"/>
        <v>0</v>
      </c>
      <c r="Q174" s="169">
        <v>0</v>
      </c>
      <c r="R174" s="169">
        <f t="shared" si="27"/>
        <v>0</v>
      </c>
      <c r="S174" s="169">
        <v>0</v>
      </c>
      <c r="T174" s="170">
        <f t="shared" si="28"/>
        <v>0</v>
      </c>
      <c r="AR174" s="171" t="s">
        <v>178</v>
      </c>
      <c r="AT174" s="171" t="s">
        <v>350</v>
      </c>
      <c r="AU174" s="171" t="s">
        <v>113</v>
      </c>
      <c r="AY174" s="13" t="s">
        <v>166</v>
      </c>
      <c r="BE174" s="99">
        <f t="shared" si="29"/>
        <v>0</v>
      </c>
      <c r="BF174" s="99">
        <f t="shared" si="30"/>
        <v>0</v>
      </c>
      <c r="BG174" s="99">
        <f t="shared" si="31"/>
        <v>0</v>
      </c>
      <c r="BH174" s="99">
        <f t="shared" si="32"/>
        <v>0</v>
      </c>
      <c r="BI174" s="99">
        <f t="shared" si="33"/>
        <v>0</v>
      </c>
      <c r="BJ174" s="13" t="s">
        <v>113</v>
      </c>
      <c r="BK174" s="99">
        <f t="shared" si="34"/>
        <v>0</v>
      </c>
      <c r="BL174" s="13" t="s">
        <v>178</v>
      </c>
      <c r="BM174" s="171" t="s">
        <v>1282</v>
      </c>
    </row>
    <row r="175" spans="2:65" s="1" customFormat="1" ht="24.2" customHeight="1">
      <c r="B175" s="30"/>
      <c r="C175" s="172" t="s">
        <v>307</v>
      </c>
      <c r="D175" s="172" t="s">
        <v>350</v>
      </c>
      <c r="E175" s="173" t="s">
        <v>1283</v>
      </c>
      <c r="F175" s="174" t="s">
        <v>1284</v>
      </c>
      <c r="G175" s="175" t="s">
        <v>170</v>
      </c>
      <c r="H175" s="176">
        <v>12</v>
      </c>
      <c r="I175" s="177"/>
      <c r="J175" s="178">
        <f t="shared" si="25"/>
        <v>0</v>
      </c>
      <c r="K175" s="179"/>
      <c r="L175" s="30"/>
      <c r="M175" s="180" t="s">
        <v>1</v>
      </c>
      <c r="N175" s="131" t="s">
        <v>41</v>
      </c>
      <c r="P175" s="169">
        <f t="shared" si="26"/>
        <v>0</v>
      </c>
      <c r="Q175" s="169">
        <v>0</v>
      </c>
      <c r="R175" s="169">
        <f t="shared" si="27"/>
        <v>0</v>
      </c>
      <c r="S175" s="169">
        <v>0</v>
      </c>
      <c r="T175" s="170">
        <f t="shared" si="28"/>
        <v>0</v>
      </c>
      <c r="AR175" s="171" t="s">
        <v>178</v>
      </c>
      <c r="AT175" s="171" t="s">
        <v>350</v>
      </c>
      <c r="AU175" s="171" t="s">
        <v>113</v>
      </c>
      <c r="AY175" s="13" t="s">
        <v>166</v>
      </c>
      <c r="BE175" s="99">
        <f t="shared" si="29"/>
        <v>0</v>
      </c>
      <c r="BF175" s="99">
        <f t="shared" si="30"/>
        <v>0</v>
      </c>
      <c r="BG175" s="99">
        <f t="shared" si="31"/>
        <v>0</v>
      </c>
      <c r="BH175" s="99">
        <f t="shared" si="32"/>
        <v>0</v>
      </c>
      <c r="BI175" s="99">
        <f t="shared" si="33"/>
        <v>0</v>
      </c>
      <c r="BJ175" s="13" t="s">
        <v>113</v>
      </c>
      <c r="BK175" s="99">
        <f t="shared" si="34"/>
        <v>0</v>
      </c>
      <c r="BL175" s="13" t="s">
        <v>178</v>
      </c>
      <c r="BM175" s="171" t="s">
        <v>1285</v>
      </c>
    </row>
    <row r="176" spans="2:65" s="1" customFormat="1" ht="24.2" customHeight="1">
      <c r="B176" s="30"/>
      <c r="C176" s="172" t="s">
        <v>311</v>
      </c>
      <c r="D176" s="172" t="s">
        <v>350</v>
      </c>
      <c r="E176" s="173" t="s">
        <v>1286</v>
      </c>
      <c r="F176" s="174" t="s">
        <v>1287</v>
      </c>
      <c r="G176" s="175" t="s">
        <v>170</v>
      </c>
      <c r="H176" s="176">
        <v>55</v>
      </c>
      <c r="I176" s="177"/>
      <c r="J176" s="178">
        <f t="shared" si="25"/>
        <v>0</v>
      </c>
      <c r="K176" s="179"/>
      <c r="L176" s="30"/>
      <c r="M176" s="180" t="s">
        <v>1</v>
      </c>
      <c r="N176" s="131" t="s">
        <v>41</v>
      </c>
      <c r="P176" s="169">
        <f t="shared" si="26"/>
        <v>0</v>
      </c>
      <c r="Q176" s="169">
        <v>0</v>
      </c>
      <c r="R176" s="169">
        <f t="shared" si="27"/>
        <v>0</v>
      </c>
      <c r="S176" s="169">
        <v>0</v>
      </c>
      <c r="T176" s="170">
        <f t="shared" si="28"/>
        <v>0</v>
      </c>
      <c r="AR176" s="171" t="s">
        <v>178</v>
      </c>
      <c r="AT176" s="171" t="s">
        <v>350</v>
      </c>
      <c r="AU176" s="171" t="s">
        <v>113</v>
      </c>
      <c r="AY176" s="13" t="s">
        <v>166</v>
      </c>
      <c r="BE176" s="99">
        <f t="shared" si="29"/>
        <v>0</v>
      </c>
      <c r="BF176" s="99">
        <f t="shared" si="30"/>
        <v>0</v>
      </c>
      <c r="BG176" s="99">
        <f t="shared" si="31"/>
        <v>0</v>
      </c>
      <c r="BH176" s="99">
        <f t="shared" si="32"/>
        <v>0</v>
      </c>
      <c r="BI176" s="99">
        <f t="shared" si="33"/>
        <v>0</v>
      </c>
      <c r="BJ176" s="13" t="s">
        <v>113</v>
      </c>
      <c r="BK176" s="99">
        <f t="shared" si="34"/>
        <v>0</v>
      </c>
      <c r="BL176" s="13" t="s">
        <v>178</v>
      </c>
      <c r="BM176" s="171" t="s">
        <v>1288</v>
      </c>
    </row>
    <row r="177" spans="2:65" s="1" customFormat="1" ht="24.2" customHeight="1">
      <c r="B177" s="30"/>
      <c r="C177" s="172" t="s">
        <v>315</v>
      </c>
      <c r="D177" s="172" t="s">
        <v>350</v>
      </c>
      <c r="E177" s="173" t="s">
        <v>1289</v>
      </c>
      <c r="F177" s="174" t="s">
        <v>1290</v>
      </c>
      <c r="G177" s="175" t="s">
        <v>170</v>
      </c>
      <c r="H177" s="176">
        <v>1</v>
      </c>
      <c r="I177" s="177"/>
      <c r="J177" s="178">
        <f t="shared" si="25"/>
        <v>0</v>
      </c>
      <c r="K177" s="179"/>
      <c r="L177" s="30"/>
      <c r="M177" s="180" t="s">
        <v>1</v>
      </c>
      <c r="N177" s="131" t="s">
        <v>41</v>
      </c>
      <c r="P177" s="169">
        <f t="shared" si="26"/>
        <v>0</v>
      </c>
      <c r="Q177" s="169">
        <v>0</v>
      </c>
      <c r="R177" s="169">
        <f t="shared" si="27"/>
        <v>0</v>
      </c>
      <c r="S177" s="169">
        <v>0</v>
      </c>
      <c r="T177" s="170">
        <f t="shared" si="28"/>
        <v>0</v>
      </c>
      <c r="AR177" s="171" t="s">
        <v>178</v>
      </c>
      <c r="AT177" s="171" t="s">
        <v>350</v>
      </c>
      <c r="AU177" s="171" t="s">
        <v>113</v>
      </c>
      <c r="AY177" s="13" t="s">
        <v>166</v>
      </c>
      <c r="BE177" s="99">
        <f t="shared" si="29"/>
        <v>0</v>
      </c>
      <c r="BF177" s="99">
        <f t="shared" si="30"/>
        <v>0</v>
      </c>
      <c r="BG177" s="99">
        <f t="shared" si="31"/>
        <v>0</v>
      </c>
      <c r="BH177" s="99">
        <f t="shared" si="32"/>
        <v>0</v>
      </c>
      <c r="BI177" s="99">
        <f t="shared" si="33"/>
        <v>0</v>
      </c>
      <c r="BJ177" s="13" t="s">
        <v>113</v>
      </c>
      <c r="BK177" s="99">
        <f t="shared" si="34"/>
        <v>0</v>
      </c>
      <c r="BL177" s="13" t="s">
        <v>178</v>
      </c>
      <c r="BM177" s="171" t="s">
        <v>1291</v>
      </c>
    </row>
    <row r="178" spans="2:65" s="1" customFormat="1" ht="24.2" customHeight="1">
      <c r="B178" s="30"/>
      <c r="C178" s="172" t="s">
        <v>319</v>
      </c>
      <c r="D178" s="172" t="s">
        <v>350</v>
      </c>
      <c r="E178" s="173" t="s">
        <v>1292</v>
      </c>
      <c r="F178" s="174" t="s">
        <v>1293</v>
      </c>
      <c r="G178" s="175" t="s">
        <v>170</v>
      </c>
      <c r="H178" s="176">
        <v>2</v>
      </c>
      <c r="I178" s="177"/>
      <c r="J178" s="178">
        <f t="shared" si="25"/>
        <v>0</v>
      </c>
      <c r="K178" s="179"/>
      <c r="L178" s="30"/>
      <c r="M178" s="180" t="s">
        <v>1</v>
      </c>
      <c r="N178" s="131" t="s">
        <v>41</v>
      </c>
      <c r="P178" s="169">
        <f t="shared" si="26"/>
        <v>0</v>
      </c>
      <c r="Q178" s="169">
        <v>0</v>
      </c>
      <c r="R178" s="169">
        <f t="shared" si="27"/>
        <v>0</v>
      </c>
      <c r="S178" s="169">
        <v>0</v>
      </c>
      <c r="T178" s="170">
        <f t="shared" si="28"/>
        <v>0</v>
      </c>
      <c r="AR178" s="171" t="s">
        <v>178</v>
      </c>
      <c r="AT178" s="171" t="s">
        <v>350</v>
      </c>
      <c r="AU178" s="171" t="s">
        <v>113</v>
      </c>
      <c r="AY178" s="13" t="s">
        <v>166</v>
      </c>
      <c r="BE178" s="99">
        <f t="shared" si="29"/>
        <v>0</v>
      </c>
      <c r="BF178" s="99">
        <f t="shared" si="30"/>
        <v>0</v>
      </c>
      <c r="BG178" s="99">
        <f t="shared" si="31"/>
        <v>0</v>
      </c>
      <c r="BH178" s="99">
        <f t="shared" si="32"/>
        <v>0</v>
      </c>
      <c r="BI178" s="99">
        <f t="shared" si="33"/>
        <v>0</v>
      </c>
      <c r="BJ178" s="13" t="s">
        <v>113</v>
      </c>
      <c r="BK178" s="99">
        <f t="shared" si="34"/>
        <v>0</v>
      </c>
      <c r="BL178" s="13" t="s">
        <v>178</v>
      </c>
      <c r="BM178" s="171" t="s">
        <v>1294</v>
      </c>
    </row>
    <row r="179" spans="2:65" s="1" customFormat="1" ht="24.2" customHeight="1">
      <c r="B179" s="30"/>
      <c r="C179" s="172" t="s">
        <v>323</v>
      </c>
      <c r="D179" s="172" t="s">
        <v>350</v>
      </c>
      <c r="E179" s="173" t="s">
        <v>1295</v>
      </c>
      <c r="F179" s="174" t="s">
        <v>1296</v>
      </c>
      <c r="G179" s="175" t="s">
        <v>170</v>
      </c>
      <c r="H179" s="176">
        <v>6</v>
      </c>
      <c r="I179" s="177"/>
      <c r="J179" s="178">
        <f t="shared" si="25"/>
        <v>0</v>
      </c>
      <c r="K179" s="179"/>
      <c r="L179" s="30"/>
      <c r="M179" s="180" t="s">
        <v>1</v>
      </c>
      <c r="N179" s="131" t="s">
        <v>41</v>
      </c>
      <c r="P179" s="169">
        <f t="shared" si="26"/>
        <v>0</v>
      </c>
      <c r="Q179" s="169">
        <v>0</v>
      </c>
      <c r="R179" s="169">
        <f t="shared" si="27"/>
        <v>0</v>
      </c>
      <c r="S179" s="169">
        <v>0</v>
      </c>
      <c r="T179" s="170">
        <f t="shared" si="28"/>
        <v>0</v>
      </c>
      <c r="AR179" s="171" t="s">
        <v>178</v>
      </c>
      <c r="AT179" s="171" t="s">
        <v>350</v>
      </c>
      <c r="AU179" s="171" t="s">
        <v>113</v>
      </c>
      <c r="AY179" s="13" t="s">
        <v>166</v>
      </c>
      <c r="BE179" s="99">
        <f t="shared" si="29"/>
        <v>0</v>
      </c>
      <c r="BF179" s="99">
        <f t="shared" si="30"/>
        <v>0</v>
      </c>
      <c r="BG179" s="99">
        <f t="shared" si="31"/>
        <v>0</v>
      </c>
      <c r="BH179" s="99">
        <f t="shared" si="32"/>
        <v>0</v>
      </c>
      <c r="BI179" s="99">
        <f t="shared" si="33"/>
        <v>0</v>
      </c>
      <c r="BJ179" s="13" t="s">
        <v>113</v>
      </c>
      <c r="BK179" s="99">
        <f t="shared" si="34"/>
        <v>0</v>
      </c>
      <c r="BL179" s="13" t="s">
        <v>178</v>
      </c>
      <c r="BM179" s="171" t="s">
        <v>1297</v>
      </c>
    </row>
    <row r="180" spans="2:65" s="1" customFormat="1" ht="24.2" customHeight="1">
      <c r="B180" s="30"/>
      <c r="C180" s="172" t="s">
        <v>327</v>
      </c>
      <c r="D180" s="172" t="s">
        <v>350</v>
      </c>
      <c r="E180" s="173" t="s">
        <v>1298</v>
      </c>
      <c r="F180" s="174" t="s">
        <v>1299</v>
      </c>
      <c r="G180" s="175" t="s">
        <v>170</v>
      </c>
      <c r="H180" s="176">
        <v>2</v>
      </c>
      <c r="I180" s="177"/>
      <c r="J180" s="178">
        <f t="shared" si="25"/>
        <v>0</v>
      </c>
      <c r="K180" s="179"/>
      <c r="L180" s="30"/>
      <c r="M180" s="180" t="s">
        <v>1</v>
      </c>
      <c r="N180" s="131" t="s">
        <v>41</v>
      </c>
      <c r="P180" s="169">
        <f t="shared" si="26"/>
        <v>0</v>
      </c>
      <c r="Q180" s="169">
        <v>0</v>
      </c>
      <c r="R180" s="169">
        <f t="shared" si="27"/>
        <v>0</v>
      </c>
      <c r="S180" s="169">
        <v>0</v>
      </c>
      <c r="T180" s="170">
        <f t="shared" si="28"/>
        <v>0</v>
      </c>
      <c r="AR180" s="171" t="s">
        <v>178</v>
      </c>
      <c r="AT180" s="171" t="s">
        <v>350</v>
      </c>
      <c r="AU180" s="171" t="s">
        <v>113</v>
      </c>
      <c r="AY180" s="13" t="s">
        <v>166</v>
      </c>
      <c r="BE180" s="99">
        <f t="shared" si="29"/>
        <v>0</v>
      </c>
      <c r="BF180" s="99">
        <f t="shared" si="30"/>
        <v>0</v>
      </c>
      <c r="BG180" s="99">
        <f t="shared" si="31"/>
        <v>0</v>
      </c>
      <c r="BH180" s="99">
        <f t="shared" si="32"/>
        <v>0</v>
      </c>
      <c r="BI180" s="99">
        <f t="shared" si="33"/>
        <v>0</v>
      </c>
      <c r="BJ180" s="13" t="s">
        <v>113</v>
      </c>
      <c r="BK180" s="99">
        <f t="shared" si="34"/>
        <v>0</v>
      </c>
      <c r="BL180" s="13" t="s">
        <v>178</v>
      </c>
      <c r="BM180" s="171" t="s">
        <v>1300</v>
      </c>
    </row>
    <row r="181" spans="2:65" s="1" customFormat="1" ht="24.2" customHeight="1">
      <c r="B181" s="30"/>
      <c r="C181" s="172" t="s">
        <v>331</v>
      </c>
      <c r="D181" s="172" t="s">
        <v>350</v>
      </c>
      <c r="E181" s="173" t="s">
        <v>1301</v>
      </c>
      <c r="F181" s="174" t="s">
        <v>1302</v>
      </c>
      <c r="G181" s="175" t="s">
        <v>170</v>
      </c>
      <c r="H181" s="176">
        <v>1</v>
      </c>
      <c r="I181" s="177"/>
      <c r="J181" s="178">
        <f t="shared" si="25"/>
        <v>0</v>
      </c>
      <c r="K181" s="179"/>
      <c r="L181" s="30"/>
      <c r="M181" s="180" t="s">
        <v>1</v>
      </c>
      <c r="N181" s="131" t="s">
        <v>41</v>
      </c>
      <c r="P181" s="169">
        <f t="shared" si="26"/>
        <v>0</v>
      </c>
      <c r="Q181" s="169">
        <v>0</v>
      </c>
      <c r="R181" s="169">
        <f t="shared" si="27"/>
        <v>0</v>
      </c>
      <c r="S181" s="169">
        <v>0</v>
      </c>
      <c r="T181" s="170">
        <f t="shared" si="28"/>
        <v>0</v>
      </c>
      <c r="AR181" s="171" t="s">
        <v>178</v>
      </c>
      <c r="AT181" s="171" t="s">
        <v>350</v>
      </c>
      <c r="AU181" s="171" t="s">
        <v>113</v>
      </c>
      <c r="AY181" s="13" t="s">
        <v>166</v>
      </c>
      <c r="BE181" s="99">
        <f t="shared" si="29"/>
        <v>0</v>
      </c>
      <c r="BF181" s="99">
        <f t="shared" si="30"/>
        <v>0</v>
      </c>
      <c r="BG181" s="99">
        <f t="shared" si="31"/>
        <v>0</v>
      </c>
      <c r="BH181" s="99">
        <f t="shared" si="32"/>
        <v>0</v>
      </c>
      <c r="BI181" s="99">
        <f t="shared" si="33"/>
        <v>0</v>
      </c>
      <c r="BJ181" s="13" t="s">
        <v>113</v>
      </c>
      <c r="BK181" s="99">
        <f t="shared" si="34"/>
        <v>0</v>
      </c>
      <c r="BL181" s="13" t="s">
        <v>178</v>
      </c>
      <c r="BM181" s="171" t="s">
        <v>1303</v>
      </c>
    </row>
    <row r="182" spans="2:65" s="1" customFormat="1" ht="24.2" customHeight="1">
      <c r="B182" s="30"/>
      <c r="C182" s="172" t="s">
        <v>335</v>
      </c>
      <c r="D182" s="172" t="s">
        <v>350</v>
      </c>
      <c r="E182" s="173" t="s">
        <v>1304</v>
      </c>
      <c r="F182" s="174" t="s">
        <v>1305</v>
      </c>
      <c r="G182" s="175" t="s">
        <v>170</v>
      </c>
      <c r="H182" s="176">
        <v>6</v>
      </c>
      <c r="I182" s="177"/>
      <c r="J182" s="178">
        <f t="shared" si="25"/>
        <v>0</v>
      </c>
      <c r="K182" s="179"/>
      <c r="L182" s="30"/>
      <c r="M182" s="180" t="s">
        <v>1</v>
      </c>
      <c r="N182" s="131" t="s">
        <v>41</v>
      </c>
      <c r="P182" s="169">
        <f t="shared" si="26"/>
        <v>0</v>
      </c>
      <c r="Q182" s="169">
        <v>0</v>
      </c>
      <c r="R182" s="169">
        <f t="shared" si="27"/>
        <v>0</v>
      </c>
      <c r="S182" s="169">
        <v>0</v>
      </c>
      <c r="T182" s="170">
        <f t="shared" si="28"/>
        <v>0</v>
      </c>
      <c r="AR182" s="171" t="s">
        <v>178</v>
      </c>
      <c r="AT182" s="171" t="s">
        <v>350</v>
      </c>
      <c r="AU182" s="171" t="s">
        <v>113</v>
      </c>
      <c r="AY182" s="13" t="s">
        <v>166</v>
      </c>
      <c r="BE182" s="99">
        <f t="shared" si="29"/>
        <v>0</v>
      </c>
      <c r="BF182" s="99">
        <f t="shared" si="30"/>
        <v>0</v>
      </c>
      <c r="BG182" s="99">
        <f t="shared" si="31"/>
        <v>0</v>
      </c>
      <c r="BH182" s="99">
        <f t="shared" si="32"/>
        <v>0</v>
      </c>
      <c r="BI182" s="99">
        <f t="shared" si="33"/>
        <v>0</v>
      </c>
      <c r="BJ182" s="13" t="s">
        <v>113</v>
      </c>
      <c r="BK182" s="99">
        <f t="shared" si="34"/>
        <v>0</v>
      </c>
      <c r="BL182" s="13" t="s">
        <v>178</v>
      </c>
      <c r="BM182" s="171" t="s">
        <v>1306</v>
      </c>
    </row>
    <row r="183" spans="2:65" s="1" customFormat="1" ht="24.2" customHeight="1">
      <c r="B183" s="30"/>
      <c r="C183" s="172" t="s">
        <v>339</v>
      </c>
      <c r="D183" s="172" t="s">
        <v>350</v>
      </c>
      <c r="E183" s="173" t="s">
        <v>1307</v>
      </c>
      <c r="F183" s="174" t="s">
        <v>1308</v>
      </c>
      <c r="G183" s="175" t="s">
        <v>170</v>
      </c>
      <c r="H183" s="176">
        <v>3</v>
      </c>
      <c r="I183" s="177"/>
      <c r="J183" s="178">
        <f t="shared" si="25"/>
        <v>0</v>
      </c>
      <c r="K183" s="179"/>
      <c r="L183" s="30"/>
      <c r="M183" s="180" t="s">
        <v>1</v>
      </c>
      <c r="N183" s="131" t="s">
        <v>41</v>
      </c>
      <c r="P183" s="169">
        <f t="shared" si="26"/>
        <v>0</v>
      </c>
      <c r="Q183" s="169">
        <v>0</v>
      </c>
      <c r="R183" s="169">
        <f t="shared" si="27"/>
        <v>0</v>
      </c>
      <c r="S183" s="169">
        <v>0</v>
      </c>
      <c r="T183" s="170">
        <f t="shared" si="28"/>
        <v>0</v>
      </c>
      <c r="AR183" s="171" t="s">
        <v>178</v>
      </c>
      <c r="AT183" s="171" t="s">
        <v>350</v>
      </c>
      <c r="AU183" s="171" t="s">
        <v>113</v>
      </c>
      <c r="AY183" s="13" t="s">
        <v>166</v>
      </c>
      <c r="BE183" s="99">
        <f t="shared" si="29"/>
        <v>0</v>
      </c>
      <c r="BF183" s="99">
        <f t="shared" si="30"/>
        <v>0</v>
      </c>
      <c r="BG183" s="99">
        <f t="shared" si="31"/>
        <v>0</v>
      </c>
      <c r="BH183" s="99">
        <f t="shared" si="32"/>
        <v>0</v>
      </c>
      <c r="BI183" s="99">
        <f t="shared" si="33"/>
        <v>0</v>
      </c>
      <c r="BJ183" s="13" t="s">
        <v>113</v>
      </c>
      <c r="BK183" s="99">
        <f t="shared" si="34"/>
        <v>0</v>
      </c>
      <c r="BL183" s="13" t="s">
        <v>178</v>
      </c>
      <c r="BM183" s="171" t="s">
        <v>1309</v>
      </c>
    </row>
    <row r="184" spans="2:65" s="1" customFormat="1" ht="24.2" customHeight="1">
      <c r="B184" s="30"/>
      <c r="C184" s="172" t="s">
        <v>343</v>
      </c>
      <c r="D184" s="172" t="s">
        <v>350</v>
      </c>
      <c r="E184" s="173" t="s">
        <v>1310</v>
      </c>
      <c r="F184" s="174" t="s">
        <v>1311</v>
      </c>
      <c r="G184" s="175" t="s">
        <v>170</v>
      </c>
      <c r="H184" s="176">
        <v>9</v>
      </c>
      <c r="I184" s="177"/>
      <c r="J184" s="178">
        <f t="shared" si="25"/>
        <v>0</v>
      </c>
      <c r="K184" s="179"/>
      <c r="L184" s="30"/>
      <c r="M184" s="180" t="s">
        <v>1</v>
      </c>
      <c r="N184" s="131" t="s">
        <v>41</v>
      </c>
      <c r="P184" s="169">
        <f t="shared" si="26"/>
        <v>0</v>
      </c>
      <c r="Q184" s="169">
        <v>0</v>
      </c>
      <c r="R184" s="169">
        <f t="shared" si="27"/>
        <v>0</v>
      </c>
      <c r="S184" s="169">
        <v>0</v>
      </c>
      <c r="T184" s="170">
        <f t="shared" si="28"/>
        <v>0</v>
      </c>
      <c r="AR184" s="171" t="s">
        <v>178</v>
      </c>
      <c r="AT184" s="171" t="s">
        <v>350</v>
      </c>
      <c r="AU184" s="171" t="s">
        <v>113</v>
      </c>
      <c r="AY184" s="13" t="s">
        <v>166</v>
      </c>
      <c r="BE184" s="99">
        <f t="shared" si="29"/>
        <v>0</v>
      </c>
      <c r="BF184" s="99">
        <f t="shared" si="30"/>
        <v>0</v>
      </c>
      <c r="BG184" s="99">
        <f t="shared" si="31"/>
        <v>0</v>
      </c>
      <c r="BH184" s="99">
        <f t="shared" si="32"/>
        <v>0</v>
      </c>
      <c r="BI184" s="99">
        <f t="shared" si="33"/>
        <v>0</v>
      </c>
      <c r="BJ184" s="13" t="s">
        <v>113</v>
      </c>
      <c r="BK184" s="99">
        <f t="shared" si="34"/>
        <v>0</v>
      </c>
      <c r="BL184" s="13" t="s">
        <v>178</v>
      </c>
      <c r="BM184" s="171" t="s">
        <v>1312</v>
      </c>
    </row>
    <row r="185" spans="2:65" s="1" customFormat="1" ht="24.2" customHeight="1">
      <c r="B185" s="30"/>
      <c r="C185" s="172" t="s">
        <v>349</v>
      </c>
      <c r="D185" s="172" t="s">
        <v>350</v>
      </c>
      <c r="E185" s="173" t="s">
        <v>1313</v>
      </c>
      <c r="F185" s="174" t="s">
        <v>1314</v>
      </c>
      <c r="G185" s="175" t="s">
        <v>170</v>
      </c>
      <c r="H185" s="176">
        <v>18</v>
      </c>
      <c r="I185" s="177"/>
      <c r="J185" s="178">
        <f t="shared" si="25"/>
        <v>0</v>
      </c>
      <c r="K185" s="179"/>
      <c r="L185" s="30"/>
      <c r="M185" s="180" t="s">
        <v>1</v>
      </c>
      <c r="N185" s="131" t="s">
        <v>41</v>
      </c>
      <c r="P185" s="169">
        <f t="shared" si="26"/>
        <v>0</v>
      </c>
      <c r="Q185" s="169">
        <v>0</v>
      </c>
      <c r="R185" s="169">
        <f t="shared" si="27"/>
        <v>0</v>
      </c>
      <c r="S185" s="169">
        <v>0</v>
      </c>
      <c r="T185" s="170">
        <f t="shared" si="28"/>
        <v>0</v>
      </c>
      <c r="AR185" s="171" t="s">
        <v>178</v>
      </c>
      <c r="AT185" s="171" t="s">
        <v>350</v>
      </c>
      <c r="AU185" s="171" t="s">
        <v>113</v>
      </c>
      <c r="AY185" s="13" t="s">
        <v>166</v>
      </c>
      <c r="BE185" s="99">
        <f t="shared" si="29"/>
        <v>0</v>
      </c>
      <c r="BF185" s="99">
        <f t="shared" si="30"/>
        <v>0</v>
      </c>
      <c r="BG185" s="99">
        <f t="shared" si="31"/>
        <v>0</v>
      </c>
      <c r="BH185" s="99">
        <f t="shared" si="32"/>
        <v>0</v>
      </c>
      <c r="BI185" s="99">
        <f t="shared" si="33"/>
        <v>0</v>
      </c>
      <c r="BJ185" s="13" t="s">
        <v>113</v>
      </c>
      <c r="BK185" s="99">
        <f t="shared" si="34"/>
        <v>0</v>
      </c>
      <c r="BL185" s="13" t="s">
        <v>178</v>
      </c>
      <c r="BM185" s="171" t="s">
        <v>1315</v>
      </c>
    </row>
    <row r="186" spans="2:65" s="1" customFormat="1" ht="24.2" customHeight="1">
      <c r="B186" s="30"/>
      <c r="C186" s="172" t="s">
        <v>354</v>
      </c>
      <c r="D186" s="172" t="s">
        <v>350</v>
      </c>
      <c r="E186" s="173" t="s">
        <v>1316</v>
      </c>
      <c r="F186" s="174" t="s">
        <v>1317</v>
      </c>
      <c r="G186" s="175" t="s">
        <v>293</v>
      </c>
      <c r="H186" s="176">
        <v>251.13</v>
      </c>
      <c r="I186" s="177"/>
      <c r="J186" s="178">
        <f t="shared" si="25"/>
        <v>0</v>
      </c>
      <c r="K186" s="179"/>
      <c r="L186" s="30"/>
      <c r="M186" s="180" t="s">
        <v>1</v>
      </c>
      <c r="N186" s="131" t="s">
        <v>41</v>
      </c>
      <c r="P186" s="169">
        <f t="shared" si="26"/>
        <v>0</v>
      </c>
      <c r="Q186" s="169">
        <v>0</v>
      </c>
      <c r="R186" s="169">
        <f t="shared" si="27"/>
        <v>0</v>
      </c>
      <c r="S186" s="169">
        <v>0</v>
      </c>
      <c r="T186" s="170">
        <f t="shared" si="28"/>
        <v>0</v>
      </c>
      <c r="AR186" s="171" t="s">
        <v>178</v>
      </c>
      <c r="AT186" s="171" t="s">
        <v>350</v>
      </c>
      <c r="AU186" s="171" t="s">
        <v>113</v>
      </c>
      <c r="AY186" s="13" t="s">
        <v>166</v>
      </c>
      <c r="BE186" s="99">
        <f t="shared" si="29"/>
        <v>0</v>
      </c>
      <c r="BF186" s="99">
        <f t="shared" si="30"/>
        <v>0</v>
      </c>
      <c r="BG186" s="99">
        <f t="shared" si="31"/>
        <v>0</v>
      </c>
      <c r="BH186" s="99">
        <f t="shared" si="32"/>
        <v>0</v>
      </c>
      <c r="BI186" s="99">
        <f t="shared" si="33"/>
        <v>0</v>
      </c>
      <c r="BJ186" s="13" t="s">
        <v>113</v>
      </c>
      <c r="BK186" s="99">
        <f t="shared" si="34"/>
        <v>0</v>
      </c>
      <c r="BL186" s="13" t="s">
        <v>178</v>
      </c>
      <c r="BM186" s="171" t="s">
        <v>1318</v>
      </c>
    </row>
    <row r="187" spans="2:65" s="1" customFormat="1" ht="24.2" customHeight="1">
      <c r="B187" s="30"/>
      <c r="C187" s="172" t="s">
        <v>358</v>
      </c>
      <c r="D187" s="172" t="s">
        <v>350</v>
      </c>
      <c r="E187" s="173" t="s">
        <v>1319</v>
      </c>
      <c r="F187" s="174" t="s">
        <v>1320</v>
      </c>
      <c r="G187" s="175" t="s">
        <v>170</v>
      </c>
      <c r="H187" s="176">
        <v>2</v>
      </c>
      <c r="I187" s="177"/>
      <c r="J187" s="178">
        <f t="shared" si="25"/>
        <v>0</v>
      </c>
      <c r="K187" s="179"/>
      <c r="L187" s="30"/>
      <c r="M187" s="180" t="s">
        <v>1</v>
      </c>
      <c r="N187" s="131" t="s">
        <v>41</v>
      </c>
      <c r="P187" s="169">
        <f t="shared" si="26"/>
        <v>0</v>
      </c>
      <c r="Q187" s="169">
        <v>0</v>
      </c>
      <c r="R187" s="169">
        <f t="shared" si="27"/>
        <v>0</v>
      </c>
      <c r="S187" s="169">
        <v>0</v>
      </c>
      <c r="T187" s="170">
        <f t="shared" si="28"/>
        <v>0</v>
      </c>
      <c r="AR187" s="171" t="s">
        <v>178</v>
      </c>
      <c r="AT187" s="171" t="s">
        <v>350</v>
      </c>
      <c r="AU187" s="171" t="s">
        <v>113</v>
      </c>
      <c r="AY187" s="13" t="s">
        <v>166</v>
      </c>
      <c r="BE187" s="99">
        <f t="shared" si="29"/>
        <v>0</v>
      </c>
      <c r="BF187" s="99">
        <f t="shared" si="30"/>
        <v>0</v>
      </c>
      <c r="BG187" s="99">
        <f t="shared" si="31"/>
        <v>0</v>
      </c>
      <c r="BH187" s="99">
        <f t="shared" si="32"/>
        <v>0</v>
      </c>
      <c r="BI187" s="99">
        <f t="shared" si="33"/>
        <v>0</v>
      </c>
      <c r="BJ187" s="13" t="s">
        <v>113</v>
      </c>
      <c r="BK187" s="99">
        <f t="shared" si="34"/>
        <v>0</v>
      </c>
      <c r="BL187" s="13" t="s">
        <v>178</v>
      </c>
      <c r="BM187" s="171" t="s">
        <v>1321</v>
      </c>
    </row>
    <row r="188" spans="2:65" s="1" customFormat="1" ht="24.2" customHeight="1">
      <c r="B188" s="30"/>
      <c r="C188" s="172" t="s">
        <v>362</v>
      </c>
      <c r="D188" s="172" t="s">
        <v>350</v>
      </c>
      <c r="E188" s="173" t="s">
        <v>1322</v>
      </c>
      <c r="F188" s="174" t="s">
        <v>1323</v>
      </c>
      <c r="G188" s="175" t="s">
        <v>170</v>
      </c>
      <c r="H188" s="176">
        <v>2</v>
      </c>
      <c r="I188" s="177"/>
      <c r="J188" s="178">
        <f t="shared" si="25"/>
        <v>0</v>
      </c>
      <c r="K188" s="179"/>
      <c r="L188" s="30"/>
      <c r="M188" s="180" t="s">
        <v>1</v>
      </c>
      <c r="N188" s="131" t="s">
        <v>41</v>
      </c>
      <c r="P188" s="169">
        <f t="shared" si="26"/>
        <v>0</v>
      </c>
      <c r="Q188" s="169">
        <v>0</v>
      </c>
      <c r="R188" s="169">
        <f t="shared" si="27"/>
        <v>0</v>
      </c>
      <c r="S188" s="169">
        <v>0</v>
      </c>
      <c r="T188" s="170">
        <f t="shared" si="28"/>
        <v>0</v>
      </c>
      <c r="AR188" s="171" t="s">
        <v>178</v>
      </c>
      <c r="AT188" s="171" t="s">
        <v>350</v>
      </c>
      <c r="AU188" s="171" t="s">
        <v>113</v>
      </c>
      <c r="AY188" s="13" t="s">
        <v>166</v>
      </c>
      <c r="BE188" s="99">
        <f t="shared" si="29"/>
        <v>0</v>
      </c>
      <c r="BF188" s="99">
        <f t="shared" si="30"/>
        <v>0</v>
      </c>
      <c r="BG188" s="99">
        <f t="shared" si="31"/>
        <v>0</v>
      </c>
      <c r="BH188" s="99">
        <f t="shared" si="32"/>
        <v>0</v>
      </c>
      <c r="BI188" s="99">
        <f t="shared" si="33"/>
        <v>0</v>
      </c>
      <c r="BJ188" s="13" t="s">
        <v>113</v>
      </c>
      <c r="BK188" s="99">
        <f t="shared" si="34"/>
        <v>0</v>
      </c>
      <c r="BL188" s="13" t="s">
        <v>178</v>
      </c>
      <c r="BM188" s="171" t="s">
        <v>1324</v>
      </c>
    </row>
    <row r="189" spans="2:65" s="1" customFormat="1" ht="24.2" customHeight="1">
      <c r="B189" s="30"/>
      <c r="C189" s="172" t="s">
        <v>366</v>
      </c>
      <c r="D189" s="172" t="s">
        <v>350</v>
      </c>
      <c r="E189" s="173" t="s">
        <v>1325</v>
      </c>
      <c r="F189" s="174" t="s">
        <v>1326</v>
      </c>
      <c r="G189" s="175" t="s">
        <v>170</v>
      </c>
      <c r="H189" s="176">
        <v>2</v>
      </c>
      <c r="I189" s="177"/>
      <c r="J189" s="178">
        <f t="shared" si="25"/>
        <v>0</v>
      </c>
      <c r="K189" s="179"/>
      <c r="L189" s="30"/>
      <c r="M189" s="180" t="s">
        <v>1</v>
      </c>
      <c r="N189" s="131" t="s">
        <v>41</v>
      </c>
      <c r="P189" s="169">
        <f t="shared" si="26"/>
        <v>0</v>
      </c>
      <c r="Q189" s="169">
        <v>0</v>
      </c>
      <c r="R189" s="169">
        <f t="shared" si="27"/>
        <v>0</v>
      </c>
      <c r="S189" s="169">
        <v>0</v>
      </c>
      <c r="T189" s="170">
        <f t="shared" si="28"/>
        <v>0</v>
      </c>
      <c r="AR189" s="171" t="s">
        <v>178</v>
      </c>
      <c r="AT189" s="171" t="s">
        <v>350</v>
      </c>
      <c r="AU189" s="171" t="s">
        <v>113</v>
      </c>
      <c r="AY189" s="13" t="s">
        <v>166</v>
      </c>
      <c r="BE189" s="99">
        <f t="shared" si="29"/>
        <v>0</v>
      </c>
      <c r="BF189" s="99">
        <f t="shared" si="30"/>
        <v>0</v>
      </c>
      <c r="BG189" s="99">
        <f t="shared" si="31"/>
        <v>0</v>
      </c>
      <c r="BH189" s="99">
        <f t="shared" si="32"/>
        <v>0</v>
      </c>
      <c r="BI189" s="99">
        <f t="shared" si="33"/>
        <v>0</v>
      </c>
      <c r="BJ189" s="13" t="s">
        <v>113</v>
      </c>
      <c r="BK189" s="99">
        <f t="shared" si="34"/>
        <v>0</v>
      </c>
      <c r="BL189" s="13" t="s">
        <v>178</v>
      </c>
      <c r="BM189" s="171" t="s">
        <v>1327</v>
      </c>
    </row>
    <row r="190" spans="2:65" s="1" customFormat="1" ht="24.2" customHeight="1">
      <c r="B190" s="30"/>
      <c r="C190" s="172" t="s">
        <v>370</v>
      </c>
      <c r="D190" s="172" t="s">
        <v>350</v>
      </c>
      <c r="E190" s="173" t="s">
        <v>1328</v>
      </c>
      <c r="F190" s="174" t="s">
        <v>1329</v>
      </c>
      <c r="G190" s="175" t="s">
        <v>293</v>
      </c>
      <c r="H190" s="176">
        <v>1390</v>
      </c>
      <c r="I190" s="177"/>
      <c r="J190" s="178">
        <f t="shared" si="25"/>
        <v>0</v>
      </c>
      <c r="K190" s="179"/>
      <c r="L190" s="30"/>
      <c r="M190" s="180" t="s">
        <v>1</v>
      </c>
      <c r="N190" s="131" t="s">
        <v>41</v>
      </c>
      <c r="P190" s="169">
        <f t="shared" si="26"/>
        <v>0</v>
      </c>
      <c r="Q190" s="169">
        <v>0</v>
      </c>
      <c r="R190" s="169">
        <f t="shared" si="27"/>
        <v>0</v>
      </c>
      <c r="S190" s="169">
        <v>0</v>
      </c>
      <c r="T190" s="170">
        <f t="shared" si="28"/>
        <v>0</v>
      </c>
      <c r="AR190" s="171" t="s">
        <v>178</v>
      </c>
      <c r="AT190" s="171" t="s">
        <v>350</v>
      </c>
      <c r="AU190" s="171" t="s">
        <v>113</v>
      </c>
      <c r="AY190" s="13" t="s">
        <v>166</v>
      </c>
      <c r="BE190" s="99">
        <f t="shared" si="29"/>
        <v>0</v>
      </c>
      <c r="BF190" s="99">
        <f t="shared" si="30"/>
        <v>0</v>
      </c>
      <c r="BG190" s="99">
        <f t="shared" si="31"/>
        <v>0</v>
      </c>
      <c r="BH190" s="99">
        <f t="shared" si="32"/>
        <v>0</v>
      </c>
      <c r="BI190" s="99">
        <f t="shared" si="33"/>
        <v>0</v>
      </c>
      <c r="BJ190" s="13" t="s">
        <v>113</v>
      </c>
      <c r="BK190" s="99">
        <f t="shared" si="34"/>
        <v>0</v>
      </c>
      <c r="BL190" s="13" t="s">
        <v>178</v>
      </c>
      <c r="BM190" s="171" t="s">
        <v>1330</v>
      </c>
    </row>
    <row r="191" spans="2:65" s="1" customFormat="1" ht="24.2" customHeight="1">
      <c r="B191" s="30"/>
      <c r="C191" s="172" t="s">
        <v>374</v>
      </c>
      <c r="D191" s="172" t="s">
        <v>350</v>
      </c>
      <c r="E191" s="173" t="s">
        <v>1331</v>
      </c>
      <c r="F191" s="174" t="s">
        <v>1332</v>
      </c>
      <c r="G191" s="175" t="s">
        <v>293</v>
      </c>
      <c r="H191" s="176">
        <v>1194</v>
      </c>
      <c r="I191" s="177"/>
      <c r="J191" s="178">
        <f t="shared" si="25"/>
        <v>0</v>
      </c>
      <c r="K191" s="179"/>
      <c r="L191" s="30"/>
      <c r="M191" s="180" t="s">
        <v>1</v>
      </c>
      <c r="N191" s="131" t="s">
        <v>41</v>
      </c>
      <c r="P191" s="169">
        <f t="shared" si="26"/>
        <v>0</v>
      </c>
      <c r="Q191" s="169">
        <v>0</v>
      </c>
      <c r="R191" s="169">
        <f t="shared" si="27"/>
        <v>0</v>
      </c>
      <c r="S191" s="169">
        <v>0</v>
      </c>
      <c r="T191" s="170">
        <f t="shared" si="28"/>
        <v>0</v>
      </c>
      <c r="AR191" s="171" t="s">
        <v>178</v>
      </c>
      <c r="AT191" s="171" t="s">
        <v>350</v>
      </c>
      <c r="AU191" s="171" t="s">
        <v>113</v>
      </c>
      <c r="AY191" s="13" t="s">
        <v>166</v>
      </c>
      <c r="BE191" s="99">
        <f t="shared" si="29"/>
        <v>0</v>
      </c>
      <c r="BF191" s="99">
        <f t="shared" si="30"/>
        <v>0</v>
      </c>
      <c r="BG191" s="99">
        <f t="shared" si="31"/>
        <v>0</v>
      </c>
      <c r="BH191" s="99">
        <f t="shared" si="32"/>
        <v>0</v>
      </c>
      <c r="BI191" s="99">
        <f t="shared" si="33"/>
        <v>0</v>
      </c>
      <c r="BJ191" s="13" t="s">
        <v>113</v>
      </c>
      <c r="BK191" s="99">
        <f t="shared" si="34"/>
        <v>0</v>
      </c>
      <c r="BL191" s="13" t="s">
        <v>178</v>
      </c>
      <c r="BM191" s="171" t="s">
        <v>1333</v>
      </c>
    </row>
    <row r="192" spans="2:65" s="1" customFormat="1" ht="24.2" customHeight="1">
      <c r="B192" s="30"/>
      <c r="C192" s="172" t="s">
        <v>378</v>
      </c>
      <c r="D192" s="172" t="s">
        <v>350</v>
      </c>
      <c r="E192" s="173" t="s">
        <v>1334</v>
      </c>
      <c r="F192" s="174" t="s">
        <v>1335</v>
      </c>
      <c r="G192" s="175" t="s">
        <v>293</v>
      </c>
      <c r="H192" s="176">
        <v>1154</v>
      </c>
      <c r="I192" s="177"/>
      <c r="J192" s="178">
        <f t="shared" si="25"/>
        <v>0</v>
      </c>
      <c r="K192" s="179"/>
      <c r="L192" s="30"/>
      <c r="M192" s="180" t="s">
        <v>1</v>
      </c>
      <c r="N192" s="131" t="s">
        <v>41</v>
      </c>
      <c r="P192" s="169">
        <f t="shared" si="26"/>
        <v>0</v>
      </c>
      <c r="Q192" s="169">
        <v>0</v>
      </c>
      <c r="R192" s="169">
        <f t="shared" si="27"/>
        <v>0</v>
      </c>
      <c r="S192" s="169">
        <v>0</v>
      </c>
      <c r="T192" s="170">
        <f t="shared" si="28"/>
        <v>0</v>
      </c>
      <c r="AR192" s="171" t="s">
        <v>178</v>
      </c>
      <c r="AT192" s="171" t="s">
        <v>350</v>
      </c>
      <c r="AU192" s="171" t="s">
        <v>113</v>
      </c>
      <c r="AY192" s="13" t="s">
        <v>166</v>
      </c>
      <c r="BE192" s="99">
        <f t="shared" si="29"/>
        <v>0</v>
      </c>
      <c r="BF192" s="99">
        <f t="shared" si="30"/>
        <v>0</v>
      </c>
      <c r="BG192" s="99">
        <f t="shared" si="31"/>
        <v>0</v>
      </c>
      <c r="BH192" s="99">
        <f t="shared" si="32"/>
        <v>0</v>
      </c>
      <c r="BI192" s="99">
        <f t="shared" si="33"/>
        <v>0</v>
      </c>
      <c r="BJ192" s="13" t="s">
        <v>113</v>
      </c>
      <c r="BK192" s="99">
        <f t="shared" si="34"/>
        <v>0</v>
      </c>
      <c r="BL192" s="13" t="s">
        <v>178</v>
      </c>
      <c r="BM192" s="171" t="s">
        <v>1336</v>
      </c>
    </row>
    <row r="193" spans="2:65" s="1" customFormat="1" ht="24.2" customHeight="1">
      <c r="B193" s="30"/>
      <c r="C193" s="172" t="s">
        <v>382</v>
      </c>
      <c r="D193" s="172" t="s">
        <v>350</v>
      </c>
      <c r="E193" s="173" t="s">
        <v>1337</v>
      </c>
      <c r="F193" s="174" t="s">
        <v>1338</v>
      </c>
      <c r="G193" s="175" t="s">
        <v>293</v>
      </c>
      <c r="H193" s="176">
        <v>150</v>
      </c>
      <c r="I193" s="177"/>
      <c r="J193" s="178">
        <f t="shared" si="25"/>
        <v>0</v>
      </c>
      <c r="K193" s="179"/>
      <c r="L193" s="30"/>
      <c r="M193" s="180" t="s">
        <v>1</v>
      </c>
      <c r="N193" s="131" t="s">
        <v>41</v>
      </c>
      <c r="P193" s="169">
        <f t="shared" si="26"/>
        <v>0</v>
      </c>
      <c r="Q193" s="169">
        <v>0</v>
      </c>
      <c r="R193" s="169">
        <f t="shared" si="27"/>
        <v>0</v>
      </c>
      <c r="S193" s="169">
        <v>0</v>
      </c>
      <c r="T193" s="170">
        <f t="shared" si="28"/>
        <v>0</v>
      </c>
      <c r="AR193" s="171" t="s">
        <v>178</v>
      </c>
      <c r="AT193" s="171" t="s">
        <v>350</v>
      </c>
      <c r="AU193" s="171" t="s">
        <v>113</v>
      </c>
      <c r="AY193" s="13" t="s">
        <v>166</v>
      </c>
      <c r="BE193" s="99">
        <f t="shared" si="29"/>
        <v>0</v>
      </c>
      <c r="BF193" s="99">
        <f t="shared" si="30"/>
        <v>0</v>
      </c>
      <c r="BG193" s="99">
        <f t="shared" si="31"/>
        <v>0</v>
      </c>
      <c r="BH193" s="99">
        <f t="shared" si="32"/>
        <v>0</v>
      </c>
      <c r="BI193" s="99">
        <f t="shared" si="33"/>
        <v>0</v>
      </c>
      <c r="BJ193" s="13" t="s">
        <v>113</v>
      </c>
      <c r="BK193" s="99">
        <f t="shared" si="34"/>
        <v>0</v>
      </c>
      <c r="BL193" s="13" t="s">
        <v>178</v>
      </c>
      <c r="BM193" s="171" t="s">
        <v>1339</v>
      </c>
    </row>
    <row r="194" spans="2:65" s="1" customFormat="1" ht="24.2" customHeight="1">
      <c r="B194" s="30"/>
      <c r="C194" s="172" t="s">
        <v>386</v>
      </c>
      <c r="D194" s="172" t="s">
        <v>350</v>
      </c>
      <c r="E194" s="173" t="s">
        <v>1340</v>
      </c>
      <c r="F194" s="174" t="s">
        <v>1341</v>
      </c>
      <c r="G194" s="175" t="s">
        <v>293</v>
      </c>
      <c r="H194" s="176">
        <v>168</v>
      </c>
      <c r="I194" s="177"/>
      <c r="J194" s="178">
        <f t="shared" si="25"/>
        <v>0</v>
      </c>
      <c r="K194" s="179"/>
      <c r="L194" s="30"/>
      <c r="M194" s="180" t="s">
        <v>1</v>
      </c>
      <c r="N194" s="131" t="s">
        <v>41</v>
      </c>
      <c r="P194" s="169">
        <f t="shared" si="26"/>
        <v>0</v>
      </c>
      <c r="Q194" s="169">
        <v>0</v>
      </c>
      <c r="R194" s="169">
        <f t="shared" si="27"/>
        <v>0</v>
      </c>
      <c r="S194" s="169">
        <v>0</v>
      </c>
      <c r="T194" s="170">
        <f t="shared" si="28"/>
        <v>0</v>
      </c>
      <c r="AR194" s="171" t="s">
        <v>178</v>
      </c>
      <c r="AT194" s="171" t="s">
        <v>350</v>
      </c>
      <c r="AU194" s="171" t="s">
        <v>113</v>
      </c>
      <c r="AY194" s="13" t="s">
        <v>166</v>
      </c>
      <c r="BE194" s="99">
        <f t="shared" si="29"/>
        <v>0</v>
      </c>
      <c r="BF194" s="99">
        <f t="shared" si="30"/>
        <v>0</v>
      </c>
      <c r="BG194" s="99">
        <f t="shared" si="31"/>
        <v>0</v>
      </c>
      <c r="BH194" s="99">
        <f t="shared" si="32"/>
        <v>0</v>
      </c>
      <c r="BI194" s="99">
        <f t="shared" si="33"/>
        <v>0</v>
      </c>
      <c r="BJ194" s="13" t="s">
        <v>113</v>
      </c>
      <c r="BK194" s="99">
        <f t="shared" si="34"/>
        <v>0</v>
      </c>
      <c r="BL194" s="13" t="s">
        <v>178</v>
      </c>
      <c r="BM194" s="171" t="s">
        <v>1342</v>
      </c>
    </row>
    <row r="195" spans="2:65" s="1" customFormat="1" ht="24.2" customHeight="1">
      <c r="B195" s="30"/>
      <c r="C195" s="172" t="s">
        <v>390</v>
      </c>
      <c r="D195" s="172" t="s">
        <v>350</v>
      </c>
      <c r="E195" s="173" t="s">
        <v>1343</v>
      </c>
      <c r="F195" s="174" t="s">
        <v>1344</v>
      </c>
      <c r="G195" s="175" t="s">
        <v>293</v>
      </c>
      <c r="H195" s="176">
        <v>140</v>
      </c>
      <c r="I195" s="177"/>
      <c r="J195" s="178">
        <f t="shared" si="25"/>
        <v>0</v>
      </c>
      <c r="K195" s="179"/>
      <c r="L195" s="30"/>
      <c r="M195" s="180" t="s">
        <v>1</v>
      </c>
      <c r="N195" s="131" t="s">
        <v>41</v>
      </c>
      <c r="P195" s="169">
        <f t="shared" si="26"/>
        <v>0</v>
      </c>
      <c r="Q195" s="169">
        <v>0</v>
      </c>
      <c r="R195" s="169">
        <f t="shared" si="27"/>
        <v>0</v>
      </c>
      <c r="S195" s="169">
        <v>0</v>
      </c>
      <c r="T195" s="170">
        <f t="shared" si="28"/>
        <v>0</v>
      </c>
      <c r="AR195" s="171" t="s">
        <v>178</v>
      </c>
      <c r="AT195" s="171" t="s">
        <v>350</v>
      </c>
      <c r="AU195" s="171" t="s">
        <v>113</v>
      </c>
      <c r="AY195" s="13" t="s">
        <v>166</v>
      </c>
      <c r="BE195" s="99">
        <f t="shared" si="29"/>
        <v>0</v>
      </c>
      <c r="BF195" s="99">
        <f t="shared" si="30"/>
        <v>0</v>
      </c>
      <c r="BG195" s="99">
        <f t="shared" si="31"/>
        <v>0</v>
      </c>
      <c r="BH195" s="99">
        <f t="shared" si="32"/>
        <v>0</v>
      </c>
      <c r="BI195" s="99">
        <f t="shared" si="33"/>
        <v>0</v>
      </c>
      <c r="BJ195" s="13" t="s">
        <v>113</v>
      </c>
      <c r="BK195" s="99">
        <f t="shared" si="34"/>
        <v>0</v>
      </c>
      <c r="BL195" s="13" t="s">
        <v>178</v>
      </c>
      <c r="BM195" s="171" t="s">
        <v>1345</v>
      </c>
    </row>
    <row r="196" spans="2:65" s="1" customFormat="1" ht="24.2" customHeight="1">
      <c r="B196" s="30"/>
      <c r="C196" s="172" t="s">
        <v>394</v>
      </c>
      <c r="D196" s="172" t="s">
        <v>350</v>
      </c>
      <c r="E196" s="173" t="s">
        <v>1346</v>
      </c>
      <c r="F196" s="174" t="s">
        <v>1347</v>
      </c>
      <c r="G196" s="175" t="s">
        <v>293</v>
      </c>
      <c r="H196" s="176">
        <v>6198</v>
      </c>
      <c r="I196" s="177"/>
      <c r="J196" s="178">
        <f t="shared" si="25"/>
        <v>0</v>
      </c>
      <c r="K196" s="179"/>
      <c r="L196" s="30"/>
      <c r="M196" s="180" t="s">
        <v>1</v>
      </c>
      <c r="N196" s="131" t="s">
        <v>41</v>
      </c>
      <c r="P196" s="169">
        <f t="shared" si="26"/>
        <v>0</v>
      </c>
      <c r="Q196" s="169">
        <v>0</v>
      </c>
      <c r="R196" s="169">
        <f t="shared" si="27"/>
        <v>0</v>
      </c>
      <c r="S196" s="169">
        <v>0</v>
      </c>
      <c r="T196" s="170">
        <f t="shared" si="28"/>
        <v>0</v>
      </c>
      <c r="AR196" s="171" t="s">
        <v>178</v>
      </c>
      <c r="AT196" s="171" t="s">
        <v>350</v>
      </c>
      <c r="AU196" s="171" t="s">
        <v>113</v>
      </c>
      <c r="AY196" s="13" t="s">
        <v>166</v>
      </c>
      <c r="BE196" s="99">
        <f t="shared" si="29"/>
        <v>0</v>
      </c>
      <c r="BF196" s="99">
        <f t="shared" si="30"/>
        <v>0</v>
      </c>
      <c r="BG196" s="99">
        <f t="shared" si="31"/>
        <v>0</v>
      </c>
      <c r="BH196" s="99">
        <f t="shared" si="32"/>
        <v>0</v>
      </c>
      <c r="BI196" s="99">
        <f t="shared" si="33"/>
        <v>0</v>
      </c>
      <c r="BJ196" s="13" t="s">
        <v>113</v>
      </c>
      <c r="BK196" s="99">
        <f t="shared" si="34"/>
        <v>0</v>
      </c>
      <c r="BL196" s="13" t="s">
        <v>178</v>
      </c>
      <c r="BM196" s="171" t="s">
        <v>1348</v>
      </c>
    </row>
    <row r="197" spans="2:65" s="1" customFormat="1" ht="24.2" customHeight="1">
      <c r="B197" s="30"/>
      <c r="C197" s="172" t="s">
        <v>398</v>
      </c>
      <c r="D197" s="172" t="s">
        <v>350</v>
      </c>
      <c r="E197" s="173" t="s">
        <v>1349</v>
      </c>
      <c r="F197" s="174" t="s">
        <v>1350</v>
      </c>
      <c r="G197" s="175" t="s">
        <v>293</v>
      </c>
      <c r="H197" s="176">
        <v>1578</v>
      </c>
      <c r="I197" s="177"/>
      <c r="J197" s="178">
        <f t="shared" si="25"/>
        <v>0</v>
      </c>
      <c r="K197" s="179"/>
      <c r="L197" s="30"/>
      <c r="M197" s="180" t="s">
        <v>1</v>
      </c>
      <c r="N197" s="131" t="s">
        <v>41</v>
      </c>
      <c r="P197" s="169">
        <f t="shared" si="26"/>
        <v>0</v>
      </c>
      <c r="Q197" s="169">
        <v>0</v>
      </c>
      <c r="R197" s="169">
        <f t="shared" si="27"/>
        <v>0</v>
      </c>
      <c r="S197" s="169">
        <v>0</v>
      </c>
      <c r="T197" s="170">
        <f t="shared" si="28"/>
        <v>0</v>
      </c>
      <c r="AR197" s="171" t="s">
        <v>178</v>
      </c>
      <c r="AT197" s="171" t="s">
        <v>350</v>
      </c>
      <c r="AU197" s="171" t="s">
        <v>113</v>
      </c>
      <c r="AY197" s="13" t="s">
        <v>166</v>
      </c>
      <c r="BE197" s="99">
        <f t="shared" si="29"/>
        <v>0</v>
      </c>
      <c r="BF197" s="99">
        <f t="shared" si="30"/>
        <v>0</v>
      </c>
      <c r="BG197" s="99">
        <f t="shared" si="31"/>
        <v>0</v>
      </c>
      <c r="BH197" s="99">
        <f t="shared" si="32"/>
        <v>0</v>
      </c>
      <c r="BI197" s="99">
        <f t="shared" si="33"/>
        <v>0</v>
      </c>
      <c r="BJ197" s="13" t="s">
        <v>113</v>
      </c>
      <c r="BK197" s="99">
        <f t="shared" si="34"/>
        <v>0</v>
      </c>
      <c r="BL197" s="13" t="s">
        <v>178</v>
      </c>
      <c r="BM197" s="171" t="s">
        <v>1351</v>
      </c>
    </row>
    <row r="198" spans="2:65" s="1" customFormat="1" ht="24.2" customHeight="1">
      <c r="B198" s="30"/>
      <c r="C198" s="172" t="s">
        <v>402</v>
      </c>
      <c r="D198" s="172" t="s">
        <v>350</v>
      </c>
      <c r="E198" s="173" t="s">
        <v>1352</v>
      </c>
      <c r="F198" s="174" t="s">
        <v>1353</v>
      </c>
      <c r="G198" s="175" t="s">
        <v>170</v>
      </c>
      <c r="H198" s="176">
        <v>23</v>
      </c>
      <c r="I198" s="177"/>
      <c r="J198" s="178">
        <f t="shared" ref="J198:J223" si="35">ROUND(I198*H198,2)</f>
        <v>0</v>
      </c>
      <c r="K198" s="179"/>
      <c r="L198" s="30"/>
      <c r="M198" s="180" t="s">
        <v>1</v>
      </c>
      <c r="N198" s="131" t="s">
        <v>41</v>
      </c>
      <c r="P198" s="169">
        <f t="shared" ref="P198:P223" si="36">O198*H198</f>
        <v>0</v>
      </c>
      <c r="Q198" s="169">
        <v>0</v>
      </c>
      <c r="R198" s="169">
        <f t="shared" ref="R198:R223" si="37">Q198*H198</f>
        <v>0</v>
      </c>
      <c r="S198" s="169">
        <v>0</v>
      </c>
      <c r="T198" s="170">
        <f t="shared" ref="T198:T223" si="38">S198*H198</f>
        <v>0</v>
      </c>
      <c r="AR198" s="171" t="s">
        <v>178</v>
      </c>
      <c r="AT198" s="171" t="s">
        <v>350</v>
      </c>
      <c r="AU198" s="171" t="s">
        <v>113</v>
      </c>
      <c r="AY198" s="13" t="s">
        <v>166</v>
      </c>
      <c r="BE198" s="99">
        <f t="shared" ref="BE198:BE223" si="39">IF(N198="základná",J198,0)</f>
        <v>0</v>
      </c>
      <c r="BF198" s="99">
        <f t="shared" ref="BF198:BF223" si="40">IF(N198="znížená",J198,0)</f>
        <v>0</v>
      </c>
      <c r="BG198" s="99">
        <f t="shared" ref="BG198:BG223" si="41">IF(N198="zákl. prenesená",J198,0)</f>
        <v>0</v>
      </c>
      <c r="BH198" s="99">
        <f t="shared" ref="BH198:BH223" si="42">IF(N198="zníž. prenesená",J198,0)</f>
        <v>0</v>
      </c>
      <c r="BI198" s="99">
        <f t="shared" ref="BI198:BI223" si="43">IF(N198="nulová",J198,0)</f>
        <v>0</v>
      </c>
      <c r="BJ198" s="13" t="s">
        <v>113</v>
      </c>
      <c r="BK198" s="99">
        <f t="shared" ref="BK198:BK223" si="44">ROUND(I198*H198,2)</f>
        <v>0</v>
      </c>
      <c r="BL198" s="13" t="s">
        <v>178</v>
      </c>
      <c r="BM198" s="171" t="s">
        <v>1354</v>
      </c>
    </row>
    <row r="199" spans="2:65" s="1" customFormat="1" ht="24.2" customHeight="1">
      <c r="B199" s="30"/>
      <c r="C199" s="172" t="s">
        <v>406</v>
      </c>
      <c r="D199" s="172" t="s">
        <v>350</v>
      </c>
      <c r="E199" s="173" t="s">
        <v>1355</v>
      </c>
      <c r="F199" s="174" t="s">
        <v>1356</v>
      </c>
      <c r="G199" s="175" t="s">
        <v>170</v>
      </c>
      <c r="H199" s="176">
        <v>23</v>
      </c>
      <c r="I199" s="177"/>
      <c r="J199" s="178">
        <f t="shared" si="35"/>
        <v>0</v>
      </c>
      <c r="K199" s="179"/>
      <c r="L199" s="30"/>
      <c r="M199" s="180" t="s">
        <v>1</v>
      </c>
      <c r="N199" s="131" t="s">
        <v>41</v>
      </c>
      <c r="P199" s="169">
        <f t="shared" si="36"/>
        <v>0</v>
      </c>
      <c r="Q199" s="169">
        <v>0</v>
      </c>
      <c r="R199" s="169">
        <f t="shared" si="37"/>
        <v>0</v>
      </c>
      <c r="S199" s="169">
        <v>0</v>
      </c>
      <c r="T199" s="170">
        <f t="shared" si="38"/>
        <v>0</v>
      </c>
      <c r="AR199" s="171" t="s">
        <v>178</v>
      </c>
      <c r="AT199" s="171" t="s">
        <v>350</v>
      </c>
      <c r="AU199" s="171" t="s">
        <v>113</v>
      </c>
      <c r="AY199" s="13" t="s">
        <v>166</v>
      </c>
      <c r="BE199" s="99">
        <f t="shared" si="39"/>
        <v>0</v>
      </c>
      <c r="BF199" s="99">
        <f t="shared" si="40"/>
        <v>0</v>
      </c>
      <c r="BG199" s="99">
        <f t="shared" si="41"/>
        <v>0</v>
      </c>
      <c r="BH199" s="99">
        <f t="shared" si="42"/>
        <v>0</v>
      </c>
      <c r="BI199" s="99">
        <f t="shared" si="43"/>
        <v>0</v>
      </c>
      <c r="BJ199" s="13" t="s">
        <v>113</v>
      </c>
      <c r="BK199" s="99">
        <f t="shared" si="44"/>
        <v>0</v>
      </c>
      <c r="BL199" s="13" t="s">
        <v>178</v>
      </c>
      <c r="BM199" s="171" t="s">
        <v>1357</v>
      </c>
    </row>
    <row r="200" spans="2:65" s="1" customFormat="1" ht="24.2" customHeight="1">
      <c r="B200" s="30"/>
      <c r="C200" s="172" t="s">
        <v>410</v>
      </c>
      <c r="D200" s="172" t="s">
        <v>350</v>
      </c>
      <c r="E200" s="173" t="s">
        <v>1358</v>
      </c>
      <c r="F200" s="174" t="s">
        <v>1359</v>
      </c>
      <c r="G200" s="175" t="s">
        <v>170</v>
      </c>
      <c r="H200" s="176">
        <v>46</v>
      </c>
      <c r="I200" s="177"/>
      <c r="J200" s="178">
        <f t="shared" si="35"/>
        <v>0</v>
      </c>
      <c r="K200" s="179"/>
      <c r="L200" s="30"/>
      <c r="M200" s="180" t="s">
        <v>1</v>
      </c>
      <c r="N200" s="131" t="s">
        <v>41</v>
      </c>
      <c r="P200" s="169">
        <f t="shared" si="36"/>
        <v>0</v>
      </c>
      <c r="Q200" s="169">
        <v>0</v>
      </c>
      <c r="R200" s="169">
        <f t="shared" si="37"/>
        <v>0</v>
      </c>
      <c r="S200" s="169">
        <v>0</v>
      </c>
      <c r="T200" s="170">
        <f t="shared" si="38"/>
        <v>0</v>
      </c>
      <c r="AR200" s="171" t="s">
        <v>178</v>
      </c>
      <c r="AT200" s="171" t="s">
        <v>350</v>
      </c>
      <c r="AU200" s="171" t="s">
        <v>113</v>
      </c>
      <c r="AY200" s="13" t="s">
        <v>166</v>
      </c>
      <c r="BE200" s="99">
        <f t="shared" si="39"/>
        <v>0</v>
      </c>
      <c r="BF200" s="99">
        <f t="shared" si="40"/>
        <v>0</v>
      </c>
      <c r="BG200" s="99">
        <f t="shared" si="41"/>
        <v>0</v>
      </c>
      <c r="BH200" s="99">
        <f t="shared" si="42"/>
        <v>0</v>
      </c>
      <c r="BI200" s="99">
        <f t="shared" si="43"/>
        <v>0</v>
      </c>
      <c r="BJ200" s="13" t="s">
        <v>113</v>
      </c>
      <c r="BK200" s="99">
        <f t="shared" si="44"/>
        <v>0</v>
      </c>
      <c r="BL200" s="13" t="s">
        <v>178</v>
      </c>
      <c r="BM200" s="171" t="s">
        <v>1360</v>
      </c>
    </row>
    <row r="201" spans="2:65" s="1" customFormat="1" ht="24.2" customHeight="1">
      <c r="B201" s="30"/>
      <c r="C201" s="172" t="s">
        <v>414</v>
      </c>
      <c r="D201" s="172" t="s">
        <v>350</v>
      </c>
      <c r="E201" s="173" t="s">
        <v>1361</v>
      </c>
      <c r="F201" s="174" t="s">
        <v>1362</v>
      </c>
      <c r="G201" s="175" t="s">
        <v>560</v>
      </c>
      <c r="H201" s="176">
        <v>6.2</v>
      </c>
      <c r="I201" s="177"/>
      <c r="J201" s="178">
        <f t="shared" si="35"/>
        <v>0</v>
      </c>
      <c r="K201" s="179"/>
      <c r="L201" s="30"/>
      <c r="M201" s="180" t="s">
        <v>1</v>
      </c>
      <c r="N201" s="131" t="s">
        <v>41</v>
      </c>
      <c r="P201" s="169">
        <f t="shared" si="36"/>
        <v>0</v>
      </c>
      <c r="Q201" s="169">
        <v>0</v>
      </c>
      <c r="R201" s="169">
        <f t="shared" si="37"/>
        <v>0</v>
      </c>
      <c r="S201" s="169">
        <v>0</v>
      </c>
      <c r="T201" s="170">
        <f t="shared" si="38"/>
        <v>0</v>
      </c>
      <c r="AR201" s="171" t="s">
        <v>178</v>
      </c>
      <c r="AT201" s="171" t="s">
        <v>350</v>
      </c>
      <c r="AU201" s="171" t="s">
        <v>113</v>
      </c>
      <c r="AY201" s="13" t="s">
        <v>166</v>
      </c>
      <c r="BE201" s="99">
        <f t="shared" si="39"/>
        <v>0</v>
      </c>
      <c r="BF201" s="99">
        <f t="shared" si="40"/>
        <v>0</v>
      </c>
      <c r="BG201" s="99">
        <f t="shared" si="41"/>
        <v>0</v>
      </c>
      <c r="BH201" s="99">
        <f t="shared" si="42"/>
        <v>0</v>
      </c>
      <c r="BI201" s="99">
        <f t="shared" si="43"/>
        <v>0</v>
      </c>
      <c r="BJ201" s="13" t="s">
        <v>113</v>
      </c>
      <c r="BK201" s="99">
        <f t="shared" si="44"/>
        <v>0</v>
      </c>
      <c r="BL201" s="13" t="s">
        <v>178</v>
      </c>
      <c r="BM201" s="171" t="s">
        <v>1363</v>
      </c>
    </row>
    <row r="202" spans="2:65" s="1" customFormat="1" ht="24.2" customHeight="1">
      <c r="B202" s="30"/>
      <c r="C202" s="172" t="s">
        <v>418</v>
      </c>
      <c r="D202" s="172" t="s">
        <v>350</v>
      </c>
      <c r="E202" s="173" t="s">
        <v>1364</v>
      </c>
      <c r="F202" s="174" t="s">
        <v>1365</v>
      </c>
      <c r="G202" s="175" t="s">
        <v>560</v>
      </c>
      <c r="H202" s="176">
        <v>6.2</v>
      </c>
      <c r="I202" s="177"/>
      <c r="J202" s="178">
        <f t="shared" si="35"/>
        <v>0</v>
      </c>
      <c r="K202" s="179"/>
      <c r="L202" s="30"/>
      <c r="M202" s="180" t="s">
        <v>1</v>
      </c>
      <c r="N202" s="131" t="s">
        <v>41</v>
      </c>
      <c r="P202" s="169">
        <f t="shared" si="36"/>
        <v>0</v>
      </c>
      <c r="Q202" s="169">
        <v>0</v>
      </c>
      <c r="R202" s="169">
        <f t="shared" si="37"/>
        <v>0</v>
      </c>
      <c r="S202" s="169">
        <v>0</v>
      </c>
      <c r="T202" s="170">
        <f t="shared" si="38"/>
        <v>0</v>
      </c>
      <c r="AR202" s="171" t="s">
        <v>178</v>
      </c>
      <c r="AT202" s="171" t="s">
        <v>350</v>
      </c>
      <c r="AU202" s="171" t="s">
        <v>113</v>
      </c>
      <c r="AY202" s="13" t="s">
        <v>166</v>
      </c>
      <c r="BE202" s="99">
        <f t="shared" si="39"/>
        <v>0</v>
      </c>
      <c r="BF202" s="99">
        <f t="shared" si="40"/>
        <v>0</v>
      </c>
      <c r="BG202" s="99">
        <f t="shared" si="41"/>
        <v>0</v>
      </c>
      <c r="BH202" s="99">
        <f t="shared" si="42"/>
        <v>0</v>
      </c>
      <c r="BI202" s="99">
        <f t="shared" si="43"/>
        <v>0</v>
      </c>
      <c r="BJ202" s="13" t="s">
        <v>113</v>
      </c>
      <c r="BK202" s="99">
        <f t="shared" si="44"/>
        <v>0</v>
      </c>
      <c r="BL202" s="13" t="s">
        <v>178</v>
      </c>
      <c r="BM202" s="171" t="s">
        <v>1366</v>
      </c>
    </row>
    <row r="203" spans="2:65" s="1" customFormat="1" ht="24.2" customHeight="1">
      <c r="B203" s="30"/>
      <c r="C203" s="172" t="s">
        <v>422</v>
      </c>
      <c r="D203" s="172" t="s">
        <v>350</v>
      </c>
      <c r="E203" s="173" t="s">
        <v>1367</v>
      </c>
      <c r="F203" s="174" t="s">
        <v>1368</v>
      </c>
      <c r="G203" s="175" t="s">
        <v>170</v>
      </c>
      <c r="H203" s="176">
        <v>5</v>
      </c>
      <c r="I203" s="177"/>
      <c r="J203" s="178">
        <f t="shared" si="35"/>
        <v>0</v>
      </c>
      <c r="K203" s="179"/>
      <c r="L203" s="30"/>
      <c r="M203" s="180" t="s">
        <v>1</v>
      </c>
      <c r="N203" s="131" t="s">
        <v>41</v>
      </c>
      <c r="P203" s="169">
        <f t="shared" si="36"/>
        <v>0</v>
      </c>
      <c r="Q203" s="169">
        <v>0</v>
      </c>
      <c r="R203" s="169">
        <f t="shared" si="37"/>
        <v>0</v>
      </c>
      <c r="S203" s="169">
        <v>0</v>
      </c>
      <c r="T203" s="170">
        <f t="shared" si="38"/>
        <v>0</v>
      </c>
      <c r="AR203" s="171" t="s">
        <v>178</v>
      </c>
      <c r="AT203" s="171" t="s">
        <v>350</v>
      </c>
      <c r="AU203" s="171" t="s">
        <v>113</v>
      </c>
      <c r="AY203" s="13" t="s">
        <v>166</v>
      </c>
      <c r="BE203" s="99">
        <f t="shared" si="39"/>
        <v>0</v>
      </c>
      <c r="BF203" s="99">
        <f t="shared" si="40"/>
        <v>0</v>
      </c>
      <c r="BG203" s="99">
        <f t="shared" si="41"/>
        <v>0</v>
      </c>
      <c r="BH203" s="99">
        <f t="shared" si="42"/>
        <v>0</v>
      </c>
      <c r="BI203" s="99">
        <f t="shared" si="43"/>
        <v>0</v>
      </c>
      <c r="BJ203" s="13" t="s">
        <v>113</v>
      </c>
      <c r="BK203" s="99">
        <f t="shared" si="44"/>
        <v>0</v>
      </c>
      <c r="BL203" s="13" t="s">
        <v>178</v>
      </c>
      <c r="BM203" s="171" t="s">
        <v>1369</v>
      </c>
    </row>
    <row r="204" spans="2:65" s="1" customFormat="1" ht="24.2" customHeight="1">
      <c r="B204" s="30"/>
      <c r="C204" s="172" t="s">
        <v>426</v>
      </c>
      <c r="D204" s="172" t="s">
        <v>350</v>
      </c>
      <c r="E204" s="173" t="s">
        <v>1370</v>
      </c>
      <c r="F204" s="174" t="s">
        <v>1371</v>
      </c>
      <c r="G204" s="175" t="s">
        <v>170</v>
      </c>
      <c r="H204" s="176">
        <v>2</v>
      </c>
      <c r="I204" s="177"/>
      <c r="J204" s="178">
        <f t="shared" si="35"/>
        <v>0</v>
      </c>
      <c r="K204" s="179"/>
      <c r="L204" s="30"/>
      <c r="M204" s="180" t="s">
        <v>1</v>
      </c>
      <c r="N204" s="131" t="s">
        <v>41</v>
      </c>
      <c r="P204" s="169">
        <f t="shared" si="36"/>
        <v>0</v>
      </c>
      <c r="Q204" s="169">
        <v>0</v>
      </c>
      <c r="R204" s="169">
        <f t="shared" si="37"/>
        <v>0</v>
      </c>
      <c r="S204" s="169">
        <v>0</v>
      </c>
      <c r="T204" s="170">
        <f t="shared" si="38"/>
        <v>0</v>
      </c>
      <c r="AR204" s="171" t="s">
        <v>178</v>
      </c>
      <c r="AT204" s="171" t="s">
        <v>350</v>
      </c>
      <c r="AU204" s="171" t="s">
        <v>113</v>
      </c>
      <c r="AY204" s="13" t="s">
        <v>166</v>
      </c>
      <c r="BE204" s="99">
        <f t="shared" si="39"/>
        <v>0</v>
      </c>
      <c r="BF204" s="99">
        <f t="shared" si="40"/>
        <v>0</v>
      </c>
      <c r="BG204" s="99">
        <f t="shared" si="41"/>
        <v>0</v>
      </c>
      <c r="BH204" s="99">
        <f t="shared" si="42"/>
        <v>0</v>
      </c>
      <c r="BI204" s="99">
        <f t="shared" si="43"/>
        <v>0</v>
      </c>
      <c r="BJ204" s="13" t="s">
        <v>113</v>
      </c>
      <c r="BK204" s="99">
        <f t="shared" si="44"/>
        <v>0</v>
      </c>
      <c r="BL204" s="13" t="s">
        <v>178</v>
      </c>
      <c r="BM204" s="171" t="s">
        <v>1372</v>
      </c>
    </row>
    <row r="205" spans="2:65" s="1" customFormat="1" ht="24.2" customHeight="1">
      <c r="B205" s="30"/>
      <c r="C205" s="172" t="s">
        <v>430</v>
      </c>
      <c r="D205" s="172" t="s">
        <v>350</v>
      </c>
      <c r="E205" s="173" t="s">
        <v>1373</v>
      </c>
      <c r="F205" s="174" t="s">
        <v>1374</v>
      </c>
      <c r="G205" s="175" t="s">
        <v>170</v>
      </c>
      <c r="H205" s="176">
        <v>3</v>
      </c>
      <c r="I205" s="177"/>
      <c r="J205" s="178">
        <f t="shared" si="35"/>
        <v>0</v>
      </c>
      <c r="K205" s="179"/>
      <c r="L205" s="30"/>
      <c r="M205" s="180" t="s">
        <v>1</v>
      </c>
      <c r="N205" s="131" t="s">
        <v>41</v>
      </c>
      <c r="P205" s="169">
        <f t="shared" si="36"/>
        <v>0</v>
      </c>
      <c r="Q205" s="169">
        <v>0</v>
      </c>
      <c r="R205" s="169">
        <f t="shared" si="37"/>
        <v>0</v>
      </c>
      <c r="S205" s="169">
        <v>0</v>
      </c>
      <c r="T205" s="170">
        <f t="shared" si="38"/>
        <v>0</v>
      </c>
      <c r="AR205" s="171" t="s">
        <v>178</v>
      </c>
      <c r="AT205" s="171" t="s">
        <v>350</v>
      </c>
      <c r="AU205" s="171" t="s">
        <v>113</v>
      </c>
      <c r="AY205" s="13" t="s">
        <v>166</v>
      </c>
      <c r="BE205" s="99">
        <f t="shared" si="39"/>
        <v>0</v>
      </c>
      <c r="BF205" s="99">
        <f t="shared" si="40"/>
        <v>0</v>
      </c>
      <c r="BG205" s="99">
        <f t="shared" si="41"/>
        <v>0</v>
      </c>
      <c r="BH205" s="99">
        <f t="shared" si="42"/>
        <v>0</v>
      </c>
      <c r="BI205" s="99">
        <f t="shared" si="43"/>
        <v>0</v>
      </c>
      <c r="BJ205" s="13" t="s">
        <v>113</v>
      </c>
      <c r="BK205" s="99">
        <f t="shared" si="44"/>
        <v>0</v>
      </c>
      <c r="BL205" s="13" t="s">
        <v>178</v>
      </c>
      <c r="BM205" s="171" t="s">
        <v>1375</v>
      </c>
    </row>
    <row r="206" spans="2:65" s="1" customFormat="1" ht="24.2" customHeight="1">
      <c r="B206" s="30"/>
      <c r="C206" s="172" t="s">
        <v>434</v>
      </c>
      <c r="D206" s="172" t="s">
        <v>350</v>
      </c>
      <c r="E206" s="173" t="s">
        <v>1376</v>
      </c>
      <c r="F206" s="174" t="s">
        <v>1377</v>
      </c>
      <c r="G206" s="175" t="s">
        <v>170</v>
      </c>
      <c r="H206" s="176">
        <v>1</v>
      </c>
      <c r="I206" s="177"/>
      <c r="J206" s="178">
        <f t="shared" si="35"/>
        <v>0</v>
      </c>
      <c r="K206" s="179"/>
      <c r="L206" s="30"/>
      <c r="M206" s="180" t="s">
        <v>1</v>
      </c>
      <c r="N206" s="131" t="s">
        <v>41</v>
      </c>
      <c r="P206" s="169">
        <f t="shared" si="36"/>
        <v>0</v>
      </c>
      <c r="Q206" s="169">
        <v>0</v>
      </c>
      <c r="R206" s="169">
        <f t="shared" si="37"/>
        <v>0</v>
      </c>
      <c r="S206" s="169">
        <v>0</v>
      </c>
      <c r="T206" s="170">
        <f t="shared" si="38"/>
        <v>0</v>
      </c>
      <c r="AR206" s="171" t="s">
        <v>178</v>
      </c>
      <c r="AT206" s="171" t="s">
        <v>350</v>
      </c>
      <c r="AU206" s="171" t="s">
        <v>113</v>
      </c>
      <c r="AY206" s="13" t="s">
        <v>166</v>
      </c>
      <c r="BE206" s="99">
        <f t="shared" si="39"/>
        <v>0</v>
      </c>
      <c r="BF206" s="99">
        <f t="shared" si="40"/>
        <v>0</v>
      </c>
      <c r="BG206" s="99">
        <f t="shared" si="41"/>
        <v>0</v>
      </c>
      <c r="BH206" s="99">
        <f t="shared" si="42"/>
        <v>0</v>
      </c>
      <c r="BI206" s="99">
        <f t="shared" si="43"/>
        <v>0</v>
      </c>
      <c r="BJ206" s="13" t="s">
        <v>113</v>
      </c>
      <c r="BK206" s="99">
        <f t="shared" si="44"/>
        <v>0</v>
      </c>
      <c r="BL206" s="13" t="s">
        <v>178</v>
      </c>
      <c r="BM206" s="171" t="s">
        <v>1378</v>
      </c>
    </row>
    <row r="207" spans="2:65" s="1" customFormat="1" ht="24.2" customHeight="1">
      <c r="B207" s="30"/>
      <c r="C207" s="172" t="s">
        <v>438</v>
      </c>
      <c r="D207" s="172" t="s">
        <v>350</v>
      </c>
      <c r="E207" s="173" t="s">
        <v>1379</v>
      </c>
      <c r="F207" s="174" t="s">
        <v>1380</v>
      </c>
      <c r="G207" s="175" t="s">
        <v>170</v>
      </c>
      <c r="H207" s="176">
        <v>1</v>
      </c>
      <c r="I207" s="177"/>
      <c r="J207" s="178">
        <f t="shared" si="35"/>
        <v>0</v>
      </c>
      <c r="K207" s="179"/>
      <c r="L207" s="30"/>
      <c r="M207" s="180" t="s">
        <v>1</v>
      </c>
      <c r="N207" s="131" t="s">
        <v>41</v>
      </c>
      <c r="P207" s="169">
        <f t="shared" si="36"/>
        <v>0</v>
      </c>
      <c r="Q207" s="169">
        <v>0</v>
      </c>
      <c r="R207" s="169">
        <f t="shared" si="37"/>
        <v>0</v>
      </c>
      <c r="S207" s="169">
        <v>0</v>
      </c>
      <c r="T207" s="170">
        <f t="shared" si="38"/>
        <v>0</v>
      </c>
      <c r="AR207" s="171" t="s">
        <v>178</v>
      </c>
      <c r="AT207" s="171" t="s">
        <v>350</v>
      </c>
      <c r="AU207" s="171" t="s">
        <v>113</v>
      </c>
      <c r="AY207" s="13" t="s">
        <v>166</v>
      </c>
      <c r="BE207" s="99">
        <f t="shared" si="39"/>
        <v>0</v>
      </c>
      <c r="BF207" s="99">
        <f t="shared" si="40"/>
        <v>0</v>
      </c>
      <c r="BG207" s="99">
        <f t="shared" si="41"/>
        <v>0</v>
      </c>
      <c r="BH207" s="99">
        <f t="shared" si="42"/>
        <v>0</v>
      </c>
      <c r="BI207" s="99">
        <f t="shared" si="43"/>
        <v>0</v>
      </c>
      <c r="BJ207" s="13" t="s">
        <v>113</v>
      </c>
      <c r="BK207" s="99">
        <f t="shared" si="44"/>
        <v>0</v>
      </c>
      <c r="BL207" s="13" t="s">
        <v>178</v>
      </c>
      <c r="BM207" s="171" t="s">
        <v>1381</v>
      </c>
    </row>
    <row r="208" spans="2:65" s="1" customFormat="1" ht="24.2" customHeight="1">
      <c r="B208" s="30"/>
      <c r="C208" s="172" t="s">
        <v>442</v>
      </c>
      <c r="D208" s="172" t="s">
        <v>350</v>
      </c>
      <c r="E208" s="173" t="s">
        <v>1382</v>
      </c>
      <c r="F208" s="174" t="s">
        <v>1383</v>
      </c>
      <c r="G208" s="175" t="s">
        <v>170</v>
      </c>
      <c r="H208" s="176">
        <v>1</v>
      </c>
      <c r="I208" s="177"/>
      <c r="J208" s="178">
        <f t="shared" si="35"/>
        <v>0</v>
      </c>
      <c r="K208" s="179"/>
      <c r="L208" s="30"/>
      <c r="M208" s="180" t="s">
        <v>1</v>
      </c>
      <c r="N208" s="131" t="s">
        <v>41</v>
      </c>
      <c r="P208" s="169">
        <f t="shared" si="36"/>
        <v>0</v>
      </c>
      <c r="Q208" s="169">
        <v>0</v>
      </c>
      <c r="R208" s="169">
        <f t="shared" si="37"/>
        <v>0</v>
      </c>
      <c r="S208" s="169">
        <v>0</v>
      </c>
      <c r="T208" s="170">
        <f t="shared" si="38"/>
        <v>0</v>
      </c>
      <c r="AR208" s="171" t="s">
        <v>178</v>
      </c>
      <c r="AT208" s="171" t="s">
        <v>350</v>
      </c>
      <c r="AU208" s="171" t="s">
        <v>113</v>
      </c>
      <c r="AY208" s="13" t="s">
        <v>166</v>
      </c>
      <c r="BE208" s="99">
        <f t="shared" si="39"/>
        <v>0</v>
      </c>
      <c r="BF208" s="99">
        <f t="shared" si="40"/>
        <v>0</v>
      </c>
      <c r="BG208" s="99">
        <f t="shared" si="41"/>
        <v>0</v>
      </c>
      <c r="BH208" s="99">
        <f t="shared" si="42"/>
        <v>0</v>
      </c>
      <c r="BI208" s="99">
        <f t="shared" si="43"/>
        <v>0</v>
      </c>
      <c r="BJ208" s="13" t="s">
        <v>113</v>
      </c>
      <c r="BK208" s="99">
        <f t="shared" si="44"/>
        <v>0</v>
      </c>
      <c r="BL208" s="13" t="s">
        <v>178</v>
      </c>
      <c r="BM208" s="171" t="s">
        <v>1384</v>
      </c>
    </row>
    <row r="209" spans="2:65" s="1" customFormat="1" ht="24.2" customHeight="1">
      <c r="B209" s="30"/>
      <c r="C209" s="172" t="s">
        <v>446</v>
      </c>
      <c r="D209" s="172" t="s">
        <v>350</v>
      </c>
      <c r="E209" s="173" t="s">
        <v>1385</v>
      </c>
      <c r="F209" s="174" t="s">
        <v>1386</v>
      </c>
      <c r="G209" s="175" t="s">
        <v>170</v>
      </c>
      <c r="H209" s="176">
        <v>1</v>
      </c>
      <c r="I209" s="177"/>
      <c r="J209" s="178">
        <f t="shared" si="35"/>
        <v>0</v>
      </c>
      <c r="K209" s="179"/>
      <c r="L209" s="30"/>
      <c r="M209" s="180" t="s">
        <v>1</v>
      </c>
      <c r="N209" s="131" t="s">
        <v>41</v>
      </c>
      <c r="P209" s="169">
        <f t="shared" si="36"/>
        <v>0</v>
      </c>
      <c r="Q209" s="169">
        <v>0</v>
      </c>
      <c r="R209" s="169">
        <f t="shared" si="37"/>
        <v>0</v>
      </c>
      <c r="S209" s="169">
        <v>0</v>
      </c>
      <c r="T209" s="170">
        <f t="shared" si="38"/>
        <v>0</v>
      </c>
      <c r="AR209" s="171" t="s">
        <v>178</v>
      </c>
      <c r="AT209" s="171" t="s">
        <v>350</v>
      </c>
      <c r="AU209" s="171" t="s">
        <v>113</v>
      </c>
      <c r="AY209" s="13" t="s">
        <v>166</v>
      </c>
      <c r="BE209" s="99">
        <f t="shared" si="39"/>
        <v>0</v>
      </c>
      <c r="BF209" s="99">
        <f t="shared" si="40"/>
        <v>0</v>
      </c>
      <c r="BG209" s="99">
        <f t="shared" si="41"/>
        <v>0</v>
      </c>
      <c r="BH209" s="99">
        <f t="shared" si="42"/>
        <v>0</v>
      </c>
      <c r="BI209" s="99">
        <f t="shared" si="43"/>
        <v>0</v>
      </c>
      <c r="BJ209" s="13" t="s">
        <v>113</v>
      </c>
      <c r="BK209" s="99">
        <f t="shared" si="44"/>
        <v>0</v>
      </c>
      <c r="BL209" s="13" t="s">
        <v>178</v>
      </c>
      <c r="BM209" s="171" t="s">
        <v>1387</v>
      </c>
    </row>
    <row r="210" spans="2:65" s="1" customFormat="1" ht="24.2" customHeight="1">
      <c r="B210" s="30"/>
      <c r="C210" s="172" t="s">
        <v>450</v>
      </c>
      <c r="D210" s="172" t="s">
        <v>350</v>
      </c>
      <c r="E210" s="173" t="s">
        <v>1388</v>
      </c>
      <c r="F210" s="174" t="s">
        <v>1389</v>
      </c>
      <c r="G210" s="175" t="s">
        <v>170</v>
      </c>
      <c r="H210" s="176">
        <v>5</v>
      </c>
      <c r="I210" s="177"/>
      <c r="J210" s="178">
        <f t="shared" si="35"/>
        <v>0</v>
      </c>
      <c r="K210" s="179"/>
      <c r="L210" s="30"/>
      <c r="M210" s="180" t="s">
        <v>1</v>
      </c>
      <c r="N210" s="131" t="s">
        <v>41</v>
      </c>
      <c r="P210" s="169">
        <f t="shared" si="36"/>
        <v>0</v>
      </c>
      <c r="Q210" s="169">
        <v>0</v>
      </c>
      <c r="R210" s="169">
        <f t="shared" si="37"/>
        <v>0</v>
      </c>
      <c r="S210" s="169">
        <v>0</v>
      </c>
      <c r="T210" s="170">
        <f t="shared" si="38"/>
        <v>0</v>
      </c>
      <c r="AR210" s="171" t="s">
        <v>178</v>
      </c>
      <c r="AT210" s="171" t="s">
        <v>350</v>
      </c>
      <c r="AU210" s="171" t="s">
        <v>113</v>
      </c>
      <c r="AY210" s="13" t="s">
        <v>166</v>
      </c>
      <c r="BE210" s="99">
        <f t="shared" si="39"/>
        <v>0</v>
      </c>
      <c r="BF210" s="99">
        <f t="shared" si="40"/>
        <v>0</v>
      </c>
      <c r="BG210" s="99">
        <f t="shared" si="41"/>
        <v>0</v>
      </c>
      <c r="BH210" s="99">
        <f t="shared" si="42"/>
        <v>0</v>
      </c>
      <c r="BI210" s="99">
        <f t="shared" si="43"/>
        <v>0</v>
      </c>
      <c r="BJ210" s="13" t="s">
        <v>113</v>
      </c>
      <c r="BK210" s="99">
        <f t="shared" si="44"/>
        <v>0</v>
      </c>
      <c r="BL210" s="13" t="s">
        <v>178</v>
      </c>
      <c r="BM210" s="171" t="s">
        <v>1390</v>
      </c>
    </row>
    <row r="211" spans="2:65" s="1" customFormat="1" ht="24.2" customHeight="1">
      <c r="B211" s="30"/>
      <c r="C211" s="172" t="s">
        <v>454</v>
      </c>
      <c r="D211" s="172" t="s">
        <v>350</v>
      </c>
      <c r="E211" s="173" t="s">
        <v>1391</v>
      </c>
      <c r="F211" s="174" t="s">
        <v>1392</v>
      </c>
      <c r="G211" s="175" t="s">
        <v>170</v>
      </c>
      <c r="H211" s="176">
        <v>2</v>
      </c>
      <c r="I211" s="177"/>
      <c r="J211" s="178">
        <f t="shared" si="35"/>
        <v>0</v>
      </c>
      <c r="K211" s="179"/>
      <c r="L211" s="30"/>
      <c r="M211" s="180" t="s">
        <v>1</v>
      </c>
      <c r="N211" s="131" t="s">
        <v>41</v>
      </c>
      <c r="P211" s="169">
        <f t="shared" si="36"/>
        <v>0</v>
      </c>
      <c r="Q211" s="169">
        <v>0</v>
      </c>
      <c r="R211" s="169">
        <f t="shared" si="37"/>
        <v>0</v>
      </c>
      <c r="S211" s="169">
        <v>0</v>
      </c>
      <c r="T211" s="170">
        <f t="shared" si="38"/>
        <v>0</v>
      </c>
      <c r="AR211" s="171" t="s">
        <v>178</v>
      </c>
      <c r="AT211" s="171" t="s">
        <v>350</v>
      </c>
      <c r="AU211" s="171" t="s">
        <v>113</v>
      </c>
      <c r="AY211" s="13" t="s">
        <v>166</v>
      </c>
      <c r="BE211" s="99">
        <f t="shared" si="39"/>
        <v>0</v>
      </c>
      <c r="BF211" s="99">
        <f t="shared" si="40"/>
        <v>0</v>
      </c>
      <c r="BG211" s="99">
        <f t="shared" si="41"/>
        <v>0</v>
      </c>
      <c r="BH211" s="99">
        <f t="shared" si="42"/>
        <v>0</v>
      </c>
      <c r="BI211" s="99">
        <f t="shared" si="43"/>
        <v>0</v>
      </c>
      <c r="BJ211" s="13" t="s">
        <v>113</v>
      </c>
      <c r="BK211" s="99">
        <f t="shared" si="44"/>
        <v>0</v>
      </c>
      <c r="BL211" s="13" t="s">
        <v>178</v>
      </c>
      <c r="BM211" s="171" t="s">
        <v>1393</v>
      </c>
    </row>
    <row r="212" spans="2:65" s="1" customFormat="1" ht="24.2" customHeight="1">
      <c r="B212" s="30"/>
      <c r="C212" s="172" t="s">
        <v>458</v>
      </c>
      <c r="D212" s="172" t="s">
        <v>350</v>
      </c>
      <c r="E212" s="173" t="s">
        <v>1394</v>
      </c>
      <c r="F212" s="174" t="s">
        <v>1395</v>
      </c>
      <c r="G212" s="175" t="s">
        <v>170</v>
      </c>
      <c r="H212" s="176">
        <v>11</v>
      </c>
      <c r="I212" s="177"/>
      <c r="J212" s="178">
        <f t="shared" si="35"/>
        <v>0</v>
      </c>
      <c r="K212" s="179"/>
      <c r="L212" s="30"/>
      <c r="M212" s="180" t="s">
        <v>1</v>
      </c>
      <c r="N212" s="131" t="s">
        <v>41</v>
      </c>
      <c r="P212" s="169">
        <f t="shared" si="36"/>
        <v>0</v>
      </c>
      <c r="Q212" s="169">
        <v>0</v>
      </c>
      <c r="R212" s="169">
        <f t="shared" si="37"/>
        <v>0</v>
      </c>
      <c r="S212" s="169">
        <v>0</v>
      </c>
      <c r="T212" s="170">
        <f t="shared" si="38"/>
        <v>0</v>
      </c>
      <c r="AR212" s="171" t="s">
        <v>178</v>
      </c>
      <c r="AT212" s="171" t="s">
        <v>350</v>
      </c>
      <c r="AU212" s="171" t="s">
        <v>113</v>
      </c>
      <c r="AY212" s="13" t="s">
        <v>166</v>
      </c>
      <c r="BE212" s="99">
        <f t="shared" si="39"/>
        <v>0</v>
      </c>
      <c r="BF212" s="99">
        <f t="shared" si="40"/>
        <v>0</v>
      </c>
      <c r="BG212" s="99">
        <f t="shared" si="41"/>
        <v>0</v>
      </c>
      <c r="BH212" s="99">
        <f t="shared" si="42"/>
        <v>0</v>
      </c>
      <c r="BI212" s="99">
        <f t="shared" si="43"/>
        <v>0</v>
      </c>
      <c r="BJ212" s="13" t="s">
        <v>113</v>
      </c>
      <c r="BK212" s="99">
        <f t="shared" si="44"/>
        <v>0</v>
      </c>
      <c r="BL212" s="13" t="s">
        <v>178</v>
      </c>
      <c r="BM212" s="171" t="s">
        <v>1396</v>
      </c>
    </row>
    <row r="213" spans="2:65" s="1" customFormat="1" ht="24.2" customHeight="1">
      <c r="B213" s="30"/>
      <c r="C213" s="172" t="s">
        <v>462</v>
      </c>
      <c r="D213" s="172" t="s">
        <v>350</v>
      </c>
      <c r="E213" s="173" t="s">
        <v>1397</v>
      </c>
      <c r="F213" s="174" t="s">
        <v>1398</v>
      </c>
      <c r="G213" s="175" t="s">
        <v>170</v>
      </c>
      <c r="H213" s="176">
        <v>10</v>
      </c>
      <c r="I213" s="177"/>
      <c r="J213" s="178">
        <f t="shared" si="35"/>
        <v>0</v>
      </c>
      <c r="K213" s="179"/>
      <c r="L213" s="30"/>
      <c r="M213" s="180" t="s">
        <v>1</v>
      </c>
      <c r="N213" s="131" t="s">
        <v>41</v>
      </c>
      <c r="P213" s="169">
        <f t="shared" si="36"/>
        <v>0</v>
      </c>
      <c r="Q213" s="169">
        <v>0</v>
      </c>
      <c r="R213" s="169">
        <f t="shared" si="37"/>
        <v>0</v>
      </c>
      <c r="S213" s="169">
        <v>0</v>
      </c>
      <c r="T213" s="170">
        <f t="shared" si="38"/>
        <v>0</v>
      </c>
      <c r="AR213" s="171" t="s">
        <v>178</v>
      </c>
      <c r="AT213" s="171" t="s">
        <v>350</v>
      </c>
      <c r="AU213" s="171" t="s">
        <v>113</v>
      </c>
      <c r="AY213" s="13" t="s">
        <v>166</v>
      </c>
      <c r="BE213" s="99">
        <f t="shared" si="39"/>
        <v>0</v>
      </c>
      <c r="BF213" s="99">
        <f t="shared" si="40"/>
        <v>0</v>
      </c>
      <c r="BG213" s="99">
        <f t="shared" si="41"/>
        <v>0</v>
      </c>
      <c r="BH213" s="99">
        <f t="shared" si="42"/>
        <v>0</v>
      </c>
      <c r="BI213" s="99">
        <f t="shared" si="43"/>
        <v>0</v>
      </c>
      <c r="BJ213" s="13" t="s">
        <v>113</v>
      </c>
      <c r="BK213" s="99">
        <f t="shared" si="44"/>
        <v>0</v>
      </c>
      <c r="BL213" s="13" t="s">
        <v>178</v>
      </c>
      <c r="BM213" s="171" t="s">
        <v>1399</v>
      </c>
    </row>
    <row r="214" spans="2:65" s="1" customFormat="1" ht="24.2" customHeight="1">
      <c r="B214" s="30"/>
      <c r="C214" s="172" t="s">
        <v>466</v>
      </c>
      <c r="D214" s="172" t="s">
        <v>350</v>
      </c>
      <c r="E214" s="173" t="s">
        <v>1400</v>
      </c>
      <c r="F214" s="174" t="s">
        <v>1401</v>
      </c>
      <c r="G214" s="175" t="s">
        <v>170</v>
      </c>
      <c r="H214" s="176">
        <v>1</v>
      </c>
      <c r="I214" s="177"/>
      <c r="J214" s="178">
        <f t="shared" si="35"/>
        <v>0</v>
      </c>
      <c r="K214" s="179"/>
      <c r="L214" s="30"/>
      <c r="M214" s="180" t="s">
        <v>1</v>
      </c>
      <c r="N214" s="131" t="s">
        <v>41</v>
      </c>
      <c r="P214" s="169">
        <f t="shared" si="36"/>
        <v>0</v>
      </c>
      <c r="Q214" s="169">
        <v>0</v>
      </c>
      <c r="R214" s="169">
        <f t="shared" si="37"/>
        <v>0</v>
      </c>
      <c r="S214" s="169">
        <v>0</v>
      </c>
      <c r="T214" s="170">
        <f t="shared" si="38"/>
        <v>0</v>
      </c>
      <c r="AR214" s="171" t="s">
        <v>178</v>
      </c>
      <c r="AT214" s="171" t="s">
        <v>350</v>
      </c>
      <c r="AU214" s="171" t="s">
        <v>113</v>
      </c>
      <c r="AY214" s="13" t="s">
        <v>166</v>
      </c>
      <c r="BE214" s="99">
        <f t="shared" si="39"/>
        <v>0</v>
      </c>
      <c r="BF214" s="99">
        <f t="shared" si="40"/>
        <v>0</v>
      </c>
      <c r="BG214" s="99">
        <f t="shared" si="41"/>
        <v>0</v>
      </c>
      <c r="BH214" s="99">
        <f t="shared" si="42"/>
        <v>0</v>
      </c>
      <c r="BI214" s="99">
        <f t="shared" si="43"/>
        <v>0</v>
      </c>
      <c r="BJ214" s="13" t="s">
        <v>113</v>
      </c>
      <c r="BK214" s="99">
        <f t="shared" si="44"/>
        <v>0</v>
      </c>
      <c r="BL214" s="13" t="s">
        <v>178</v>
      </c>
      <c r="BM214" s="171" t="s">
        <v>1402</v>
      </c>
    </row>
    <row r="215" spans="2:65" s="1" customFormat="1" ht="24.2" customHeight="1">
      <c r="B215" s="30"/>
      <c r="C215" s="172" t="s">
        <v>470</v>
      </c>
      <c r="D215" s="172" t="s">
        <v>350</v>
      </c>
      <c r="E215" s="173" t="s">
        <v>1403</v>
      </c>
      <c r="F215" s="174" t="s">
        <v>1404</v>
      </c>
      <c r="G215" s="175" t="s">
        <v>170</v>
      </c>
      <c r="H215" s="176">
        <v>1</v>
      </c>
      <c r="I215" s="177"/>
      <c r="J215" s="178">
        <f t="shared" si="35"/>
        <v>0</v>
      </c>
      <c r="K215" s="179"/>
      <c r="L215" s="30"/>
      <c r="M215" s="180" t="s">
        <v>1</v>
      </c>
      <c r="N215" s="131" t="s">
        <v>41</v>
      </c>
      <c r="P215" s="169">
        <f t="shared" si="36"/>
        <v>0</v>
      </c>
      <c r="Q215" s="169">
        <v>0</v>
      </c>
      <c r="R215" s="169">
        <f t="shared" si="37"/>
        <v>0</v>
      </c>
      <c r="S215" s="169">
        <v>0</v>
      </c>
      <c r="T215" s="170">
        <f t="shared" si="38"/>
        <v>0</v>
      </c>
      <c r="AR215" s="171" t="s">
        <v>178</v>
      </c>
      <c r="AT215" s="171" t="s">
        <v>350</v>
      </c>
      <c r="AU215" s="171" t="s">
        <v>113</v>
      </c>
      <c r="AY215" s="13" t="s">
        <v>166</v>
      </c>
      <c r="BE215" s="99">
        <f t="shared" si="39"/>
        <v>0</v>
      </c>
      <c r="BF215" s="99">
        <f t="shared" si="40"/>
        <v>0</v>
      </c>
      <c r="BG215" s="99">
        <f t="shared" si="41"/>
        <v>0</v>
      </c>
      <c r="BH215" s="99">
        <f t="shared" si="42"/>
        <v>0</v>
      </c>
      <c r="BI215" s="99">
        <f t="shared" si="43"/>
        <v>0</v>
      </c>
      <c r="BJ215" s="13" t="s">
        <v>113</v>
      </c>
      <c r="BK215" s="99">
        <f t="shared" si="44"/>
        <v>0</v>
      </c>
      <c r="BL215" s="13" t="s">
        <v>178</v>
      </c>
      <c r="BM215" s="171" t="s">
        <v>1405</v>
      </c>
    </row>
    <row r="216" spans="2:65" s="1" customFormat="1" ht="24.2" customHeight="1">
      <c r="B216" s="30"/>
      <c r="C216" s="172" t="s">
        <v>474</v>
      </c>
      <c r="D216" s="172" t="s">
        <v>350</v>
      </c>
      <c r="E216" s="173" t="s">
        <v>1406</v>
      </c>
      <c r="F216" s="174" t="s">
        <v>1407</v>
      </c>
      <c r="G216" s="175" t="s">
        <v>293</v>
      </c>
      <c r="H216" s="176">
        <v>765.5</v>
      </c>
      <c r="I216" s="177"/>
      <c r="J216" s="178">
        <f t="shared" si="35"/>
        <v>0</v>
      </c>
      <c r="K216" s="179"/>
      <c r="L216" s="30"/>
      <c r="M216" s="180" t="s">
        <v>1</v>
      </c>
      <c r="N216" s="131" t="s">
        <v>41</v>
      </c>
      <c r="P216" s="169">
        <f t="shared" si="36"/>
        <v>0</v>
      </c>
      <c r="Q216" s="169">
        <v>0</v>
      </c>
      <c r="R216" s="169">
        <f t="shared" si="37"/>
        <v>0</v>
      </c>
      <c r="S216" s="169">
        <v>0</v>
      </c>
      <c r="T216" s="170">
        <f t="shared" si="38"/>
        <v>0</v>
      </c>
      <c r="AR216" s="171" t="s">
        <v>178</v>
      </c>
      <c r="AT216" s="171" t="s">
        <v>350</v>
      </c>
      <c r="AU216" s="171" t="s">
        <v>113</v>
      </c>
      <c r="AY216" s="13" t="s">
        <v>166</v>
      </c>
      <c r="BE216" s="99">
        <f t="shared" si="39"/>
        <v>0</v>
      </c>
      <c r="BF216" s="99">
        <f t="shared" si="40"/>
        <v>0</v>
      </c>
      <c r="BG216" s="99">
        <f t="shared" si="41"/>
        <v>0</v>
      </c>
      <c r="BH216" s="99">
        <f t="shared" si="42"/>
        <v>0</v>
      </c>
      <c r="BI216" s="99">
        <f t="shared" si="43"/>
        <v>0</v>
      </c>
      <c r="BJ216" s="13" t="s">
        <v>113</v>
      </c>
      <c r="BK216" s="99">
        <f t="shared" si="44"/>
        <v>0</v>
      </c>
      <c r="BL216" s="13" t="s">
        <v>178</v>
      </c>
      <c r="BM216" s="171" t="s">
        <v>1408</v>
      </c>
    </row>
    <row r="217" spans="2:65" s="1" customFormat="1" ht="24.2" customHeight="1">
      <c r="B217" s="30"/>
      <c r="C217" s="172" t="s">
        <v>478</v>
      </c>
      <c r="D217" s="172" t="s">
        <v>350</v>
      </c>
      <c r="E217" s="173" t="s">
        <v>1409</v>
      </c>
      <c r="F217" s="174" t="s">
        <v>1410</v>
      </c>
      <c r="G217" s="175" t="s">
        <v>170</v>
      </c>
      <c r="H217" s="176">
        <v>2</v>
      </c>
      <c r="I217" s="177"/>
      <c r="J217" s="178">
        <f t="shared" si="35"/>
        <v>0</v>
      </c>
      <c r="K217" s="179"/>
      <c r="L217" s="30"/>
      <c r="M217" s="180" t="s">
        <v>1</v>
      </c>
      <c r="N217" s="131" t="s">
        <v>41</v>
      </c>
      <c r="P217" s="169">
        <f t="shared" si="36"/>
        <v>0</v>
      </c>
      <c r="Q217" s="169">
        <v>0</v>
      </c>
      <c r="R217" s="169">
        <f t="shared" si="37"/>
        <v>0</v>
      </c>
      <c r="S217" s="169">
        <v>0</v>
      </c>
      <c r="T217" s="170">
        <f t="shared" si="38"/>
        <v>0</v>
      </c>
      <c r="AR217" s="171" t="s">
        <v>178</v>
      </c>
      <c r="AT217" s="171" t="s">
        <v>350</v>
      </c>
      <c r="AU217" s="171" t="s">
        <v>113</v>
      </c>
      <c r="AY217" s="13" t="s">
        <v>166</v>
      </c>
      <c r="BE217" s="99">
        <f t="shared" si="39"/>
        <v>0</v>
      </c>
      <c r="BF217" s="99">
        <f t="shared" si="40"/>
        <v>0</v>
      </c>
      <c r="BG217" s="99">
        <f t="shared" si="41"/>
        <v>0</v>
      </c>
      <c r="BH217" s="99">
        <f t="shared" si="42"/>
        <v>0</v>
      </c>
      <c r="BI217" s="99">
        <f t="shared" si="43"/>
        <v>0</v>
      </c>
      <c r="BJ217" s="13" t="s">
        <v>113</v>
      </c>
      <c r="BK217" s="99">
        <f t="shared" si="44"/>
        <v>0</v>
      </c>
      <c r="BL217" s="13" t="s">
        <v>178</v>
      </c>
      <c r="BM217" s="171" t="s">
        <v>1411</v>
      </c>
    </row>
    <row r="218" spans="2:65" s="1" customFormat="1" ht="24.2" customHeight="1">
      <c r="B218" s="30"/>
      <c r="C218" s="172" t="s">
        <v>482</v>
      </c>
      <c r="D218" s="172" t="s">
        <v>350</v>
      </c>
      <c r="E218" s="173" t="s">
        <v>1412</v>
      </c>
      <c r="F218" s="174" t="s">
        <v>1413</v>
      </c>
      <c r="G218" s="175" t="s">
        <v>170</v>
      </c>
      <c r="H218" s="176">
        <v>10</v>
      </c>
      <c r="I218" s="177"/>
      <c r="J218" s="178">
        <f t="shared" si="35"/>
        <v>0</v>
      </c>
      <c r="K218" s="179"/>
      <c r="L218" s="30"/>
      <c r="M218" s="180" t="s">
        <v>1</v>
      </c>
      <c r="N218" s="131" t="s">
        <v>41</v>
      </c>
      <c r="P218" s="169">
        <f t="shared" si="36"/>
        <v>0</v>
      </c>
      <c r="Q218" s="169">
        <v>0</v>
      </c>
      <c r="R218" s="169">
        <f t="shared" si="37"/>
        <v>0</v>
      </c>
      <c r="S218" s="169">
        <v>0</v>
      </c>
      <c r="T218" s="170">
        <f t="shared" si="38"/>
        <v>0</v>
      </c>
      <c r="AR218" s="171" t="s">
        <v>178</v>
      </c>
      <c r="AT218" s="171" t="s">
        <v>350</v>
      </c>
      <c r="AU218" s="171" t="s">
        <v>113</v>
      </c>
      <c r="AY218" s="13" t="s">
        <v>166</v>
      </c>
      <c r="BE218" s="99">
        <f t="shared" si="39"/>
        <v>0</v>
      </c>
      <c r="BF218" s="99">
        <f t="shared" si="40"/>
        <v>0</v>
      </c>
      <c r="BG218" s="99">
        <f t="shared" si="41"/>
        <v>0</v>
      </c>
      <c r="BH218" s="99">
        <f t="shared" si="42"/>
        <v>0</v>
      </c>
      <c r="BI218" s="99">
        <f t="shared" si="43"/>
        <v>0</v>
      </c>
      <c r="BJ218" s="13" t="s">
        <v>113</v>
      </c>
      <c r="BK218" s="99">
        <f t="shared" si="44"/>
        <v>0</v>
      </c>
      <c r="BL218" s="13" t="s">
        <v>178</v>
      </c>
      <c r="BM218" s="171" t="s">
        <v>1414</v>
      </c>
    </row>
    <row r="219" spans="2:65" s="1" customFormat="1" ht="24.2" customHeight="1">
      <c r="B219" s="30"/>
      <c r="C219" s="172" t="s">
        <v>486</v>
      </c>
      <c r="D219" s="172" t="s">
        <v>350</v>
      </c>
      <c r="E219" s="173" t="s">
        <v>1415</v>
      </c>
      <c r="F219" s="174" t="s">
        <v>1416</v>
      </c>
      <c r="G219" s="175" t="s">
        <v>170</v>
      </c>
      <c r="H219" s="176">
        <v>10</v>
      </c>
      <c r="I219" s="177"/>
      <c r="J219" s="178">
        <f t="shared" si="35"/>
        <v>0</v>
      </c>
      <c r="K219" s="179"/>
      <c r="L219" s="30"/>
      <c r="M219" s="180" t="s">
        <v>1</v>
      </c>
      <c r="N219" s="131" t="s">
        <v>41</v>
      </c>
      <c r="P219" s="169">
        <f t="shared" si="36"/>
        <v>0</v>
      </c>
      <c r="Q219" s="169">
        <v>0</v>
      </c>
      <c r="R219" s="169">
        <f t="shared" si="37"/>
        <v>0</v>
      </c>
      <c r="S219" s="169">
        <v>0</v>
      </c>
      <c r="T219" s="170">
        <f t="shared" si="38"/>
        <v>0</v>
      </c>
      <c r="AR219" s="171" t="s">
        <v>178</v>
      </c>
      <c r="AT219" s="171" t="s">
        <v>350</v>
      </c>
      <c r="AU219" s="171" t="s">
        <v>113</v>
      </c>
      <c r="AY219" s="13" t="s">
        <v>166</v>
      </c>
      <c r="BE219" s="99">
        <f t="shared" si="39"/>
        <v>0</v>
      </c>
      <c r="BF219" s="99">
        <f t="shared" si="40"/>
        <v>0</v>
      </c>
      <c r="BG219" s="99">
        <f t="shared" si="41"/>
        <v>0</v>
      </c>
      <c r="BH219" s="99">
        <f t="shared" si="42"/>
        <v>0</v>
      </c>
      <c r="BI219" s="99">
        <f t="shared" si="43"/>
        <v>0</v>
      </c>
      <c r="BJ219" s="13" t="s">
        <v>113</v>
      </c>
      <c r="BK219" s="99">
        <f t="shared" si="44"/>
        <v>0</v>
      </c>
      <c r="BL219" s="13" t="s">
        <v>178</v>
      </c>
      <c r="BM219" s="171" t="s">
        <v>1417</v>
      </c>
    </row>
    <row r="220" spans="2:65" s="1" customFormat="1" ht="24.2" customHeight="1">
      <c r="B220" s="30"/>
      <c r="C220" s="172" t="s">
        <v>490</v>
      </c>
      <c r="D220" s="172" t="s">
        <v>350</v>
      </c>
      <c r="E220" s="173" t="s">
        <v>1418</v>
      </c>
      <c r="F220" s="174" t="s">
        <v>1419</v>
      </c>
      <c r="G220" s="175" t="s">
        <v>170</v>
      </c>
      <c r="H220" s="176">
        <v>22</v>
      </c>
      <c r="I220" s="177"/>
      <c r="J220" s="178">
        <f t="shared" si="35"/>
        <v>0</v>
      </c>
      <c r="K220" s="179"/>
      <c r="L220" s="30"/>
      <c r="M220" s="180" t="s">
        <v>1</v>
      </c>
      <c r="N220" s="131" t="s">
        <v>41</v>
      </c>
      <c r="P220" s="169">
        <f t="shared" si="36"/>
        <v>0</v>
      </c>
      <c r="Q220" s="169">
        <v>0</v>
      </c>
      <c r="R220" s="169">
        <f t="shared" si="37"/>
        <v>0</v>
      </c>
      <c r="S220" s="169">
        <v>0</v>
      </c>
      <c r="T220" s="170">
        <f t="shared" si="38"/>
        <v>0</v>
      </c>
      <c r="AR220" s="171" t="s">
        <v>178</v>
      </c>
      <c r="AT220" s="171" t="s">
        <v>350</v>
      </c>
      <c r="AU220" s="171" t="s">
        <v>113</v>
      </c>
      <c r="AY220" s="13" t="s">
        <v>166</v>
      </c>
      <c r="BE220" s="99">
        <f t="shared" si="39"/>
        <v>0</v>
      </c>
      <c r="BF220" s="99">
        <f t="shared" si="40"/>
        <v>0</v>
      </c>
      <c r="BG220" s="99">
        <f t="shared" si="41"/>
        <v>0</v>
      </c>
      <c r="BH220" s="99">
        <f t="shared" si="42"/>
        <v>0</v>
      </c>
      <c r="BI220" s="99">
        <f t="shared" si="43"/>
        <v>0</v>
      </c>
      <c r="BJ220" s="13" t="s">
        <v>113</v>
      </c>
      <c r="BK220" s="99">
        <f t="shared" si="44"/>
        <v>0</v>
      </c>
      <c r="BL220" s="13" t="s">
        <v>178</v>
      </c>
      <c r="BM220" s="171" t="s">
        <v>1420</v>
      </c>
    </row>
    <row r="221" spans="2:65" s="1" customFormat="1" ht="24.2" customHeight="1">
      <c r="B221" s="30"/>
      <c r="C221" s="172" t="s">
        <v>494</v>
      </c>
      <c r="D221" s="172" t="s">
        <v>350</v>
      </c>
      <c r="E221" s="173" t="s">
        <v>1421</v>
      </c>
      <c r="F221" s="174" t="s">
        <v>1422</v>
      </c>
      <c r="G221" s="175" t="s">
        <v>170</v>
      </c>
      <c r="H221" s="176">
        <v>29</v>
      </c>
      <c r="I221" s="177"/>
      <c r="J221" s="178">
        <f t="shared" si="35"/>
        <v>0</v>
      </c>
      <c r="K221" s="179"/>
      <c r="L221" s="30"/>
      <c r="M221" s="180" t="s">
        <v>1</v>
      </c>
      <c r="N221" s="131" t="s">
        <v>41</v>
      </c>
      <c r="P221" s="169">
        <f t="shared" si="36"/>
        <v>0</v>
      </c>
      <c r="Q221" s="169">
        <v>0</v>
      </c>
      <c r="R221" s="169">
        <f t="shared" si="37"/>
        <v>0</v>
      </c>
      <c r="S221" s="169">
        <v>0</v>
      </c>
      <c r="T221" s="170">
        <f t="shared" si="38"/>
        <v>0</v>
      </c>
      <c r="AR221" s="171" t="s">
        <v>178</v>
      </c>
      <c r="AT221" s="171" t="s">
        <v>350</v>
      </c>
      <c r="AU221" s="171" t="s">
        <v>113</v>
      </c>
      <c r="AY221" s="13" t="s">
        <v>166</v>
      </c>
      <c r="BE221" s="99">
        <f t="shared" si="39"/>
        <v>0</v>
      </c>
      <c r="BF221" s="99">
        <f t="shared" si="40"/>
        <v>0</v>
      </c>
      <c r="BG221" s="99">
        <f t="shared" si="41"/>
        <v>0</v>
      </c>
      <c r="BH221" s="99">
        <f t="shared" si="42"/>
        <v>0</v>
      </c>
      <c r="BI221" s="99">
        <f t="shared" si="43"/>
        <v>0</v>
      </c>
      <c r="BJ221" s="13" t="s">
        <v>113</v>
      </c>
      <c r="BK221" s="99">
        <f t="shared" si="44"/>
        <v>0</v>
      </c>
      <c r="BL221" s="13" t="s">
        <v>178</v>
      </c>
      <c r="BM221" s="171" t="s">
        <v>1423</v>
      </c>
    </row>
    <row r="222" spans="2:65" s="1" customFormat="1" ht="24.2" customHeight="1">
      <c r="B222" s="30"/>
      <c r="C222" s="172" t="s">
        <v>498</v>
      </c>
      <c r="D222" s="172" t="s">
        <v>350</v>
      </c>
      <c r="E222" s="173" t="s">
        <v>1424</v>
      </c>
      <c r="F222" s="174" t="s">
        <v>1425</v>
      </c>
      <c r="G222" s="175" t="s">
        <v>170</v>
      </c>
      <c r="H222" s="176">
        <v>2</v>
      </c>
      <c r="I222" s="177"/>
      <c r="J222" s="178">
        <f t="shared" si="35"/>
        <v>0</v>
      </c>
      <c r="K222" s="179"/>
      <c r="L222" s="30"/>
      <c r="M222" s="180" t="s">
        <v>1</v>
      </c>
      <c r="N222" s="131" t="s">
        <v>41</v>
      </c>
      <c r="P222" s="169">
        <f t="shared" si="36"/>
        <v>0</v>
      </c>
      <c r="Q222" s="169">
        <v>0</v>
      </c>
      <c r="R222" s="169">
        <f t="shared" si="37"/>
        <v>0</v>
      </c>
      <c r="S222" s="169">
        <v>0</v>
      </c>
      <c r="T222" s="170">
        <f t="shared" si="38"/>
        <v>0</v>
      </c>
      <c r="AR222" s="171" t="s">
        <v>178</v>
      </c>
      <c r="AT222" s="171" t="s">
        <v>350</v>
      </c>
      <c r="AU222" s="171" t="s">
        <v>113</v>
      </c>
      <c r="AY222" s="13" t="s">
        <v>166</v>
      </c>
      <c r="BE222" s="99">
        <f t="shared" si="39"/>
        <v>0</v>
      </c>
      <c r="BF222" s="99">
        <f t="shared" si="40"/>
        <v>0</v>
      </c>
      <c r="BG222" s="99">
        <f t="shared" si="41"/>
        <v>0</v>
      </c>
      <c r="BH222" s="99">
        <f t="shared" si="42"/>
        <v>0</v>
      </c>
      <c r="BI222" s="99">
        <f t="shared" si="43"/>
        <v>0</v>
      </c>
      <c r="BJ222" s="13" t="s">
        <v>113</v>
      </c>
      <c r="BK222" s="99">
        <f t="shared" si="44"/>
        <v>0</v>
      </c>
      <c r="BL222" s="13" t="s">
        <v>178</v>
      </c>
      <c r="BM222" s="171" t="s">
        <v>1426</v>
      </c>
    </row>
    <row r="223" spans="2:65" s="1" customFormat="1" ht="24.2" customHeight="1">
      <c r="B223" s="30"/>
      <c r="C223" s="172" t="s">
        <v>502</v>
      </c>
      <c r="D223" s="172" t="s">
        <v>350</v>
      </c>
      <c r="E223" s="173" t="s">
        <v>1427</v>
      </c>
      <c r="F223" s="174" t="s">
        <v>1428</v>
      </c>
      <c r="G223" s="175" t="s">
        <v>553</v>
      </c>
      <c r="H223" s="176">
        <v>298.27</v>
      </c>
      <c r="I223" s="177"/>
      <c r="J223" s="178">
        <f t="shared" si="35"/>
        <v>0</v>
      </c>
      <c r="K223" s="179"/>
      <c r="L223" s="30"/>
      <c r="M223" s="180" t="s">
        <v>1</v>
      </c>
      <c r="N223" s="131" t="s">
        <v>41</v>
      </c>
      <c r="P223" s="169">
        <f t="shared" si="36"/>
        <v>0</v>
      </c>
      <c r="Q223" s="169">
        <v>0</v>
      </c>
      <c r="R223" s="169">
        <f t="shared" si="37"/>
        <v>0</v>
      </c>
      <c r="S223" s="169">
        <v>0</v>
      </c>
      <c r="T223" s="170">
        <f t="shared" si="38"/>
        <v>0</v>
      </c>
      <c r="AR223" s="171" t="s">
        <v>178</v>
      </c>
      <c r="AT223" s="171" t="s">
        <v>350</v>
      </c>
      <c r="AU223" s="171" t="s">
        <v>113</v>
      </c>
      <c r="AY223" s="13" t="s">
        <v>166</v>
      </c>
      <c r="BE223" s="99">
        <f t="shared" si="39"/>
        <v>0</v>
      </c>
      <c r="BF223" s="99">
        <f t="shared" si="40"/>
        <v>0</v>
      </c>
      <c r="BG223" s="99">
        <f t="shared" si="41"/>
        <v>0</v>
      </c>
      <c r="BH223" s="99">
        <f t="shared" si="42"/>
        <v>0</v>
      </c>
      <c r="BI223" s="99">
        <f t="shared" si="43"/>
        <v>0</v>
      </c>
      <c r="BJ223" s="13" t="s">
        <v>113</v>
      </c>
      <c r="BK223" s="99">
        <f t="shared" si="44"/>
        <v>0</v>
      </c>
      <c r="BL223" s="13" t="s">
        <v>178</v>
      </c>
      <c r="BM223" s="171" t="s">
        <v>1429</v>
      </c>
    </row>
    <row r="224" spans="2:65" s="11" customFormat="1" ht="22.9" customHeight="1">
      <c r="B224" s="146"/>
      <c r="D224" s="147" t="s">
        <v>74</v>
      </c>
      <c r="E224" s="156" t="s">
        <v>1430</v>
      </c>
      <c r="F224" s="156" t="s">
        <v>1431</v>
      </c>
      <c r="I224" s="149"/>
      <c r="J224" s="157">
        <f>BK224</f>
        <v>0</v>
      </c>
      <c r="L224" s="146"/>
      <c r="M224" s="151"/>
      <c r="P224" s="152">
        <f>SUM(P225:P232)</f>
        <v>0</v>
      </c>
      <c r="R224" s="152">
        <f>SUM(R225:R232)</f>
        <v>0</v>
      </c>
      <c r="T224" s="153">
        <f>SUM(T225:T232)</f>
        <v>0</v>
      </c>
      <c r="AR224" s="147" t="s">
        <v>83</v>
      </c>
      <c r="AT224" s="154" t="s">
        <v>74</v>
      </c>
      <c r="AU224" s="154" t="s">
        <v>83</v>
      </c>
      <c r="AY224" s="147" t="s">
        <v>166</v>
      </c>
      <c r="BK224" s="155">
        <f>SUM(BK225:BK232)</f>
        <v>0</v>
      </c>
    </row>
    <row r="225" spans="2:65" s="1" customFormat="1" ht="24.2" customHeight="1">
      <c r="B225" s="30"/>
      <c r="C225" s="172" t="s">
        <v>506</v>
      </c>
      <c r="D225" s="172" t="s">
        <v>350</v>
      </c>
      <c r="E225" s="173" t="s">
        <v>1432</v>
      </c>
      <c r="F225" s="174" t="s">
        <v>1433</v>
      </c>
      <c r="G225" s="175" t="s">
        <v>170</v>
      </c>
      <c r="H225" s="176">
        <v>5</v>
      </c>
      <c r="I225" s="177"/>
      <c r="J225" s="178">
        <f t="shared" ref="J225:J232" si="45">ROUND(I225*H225,2)</f>
        <v>0</v>
      </c>
      <c r="K225" s="179"/>
      <c r="L225" s="30"/>
      <c r="M225" s="180" t="s">
        <v>1</v>
      </c>
      <c r="N225" s="131" t="s">
        <v>41</v>
      </c>
      <c r="P225" s="169">
        <f t="shared" ref="P225:P232" si="46">O225*H225</f>
        <v>0</v>
      </c>
      <c r="Q225" s="169">
        <v>0</v>
      </c>
      <c r="R225" s="169">
        <f t="shared" ref="R225:R232" si="47">Q225*H225</f>
        <v>0</v>
      </c>
      <c r="S225" s="169">
        <v>0</v>
      </c>
      <c r="T225" s="170">
        <f t="shared" ref="T225:T232" si="48">S225*H225</f>
        <v>0</v>
      </c>
      <c r="AR225" s="171" t="s">
        <v>178</v>
      </c>
      <c r="AT225" s="171" t="s">
        <v>350</v>
      </c>
      <c r="AU225" s="171" t="s">
        <v>113</v>
      </c>
      <c r="AY225" s="13" t="s">
        <v>166</v>
      </c>
      <c r="BE225" s="99">
        <f t="shared" ref="BE225:BE232" si="49">IF(N225="základná",J225,0)</f>
        <v>0</v>
      </c>
      <c r="BF225" s="99">
        <f t="shared" ref="BF225:BF232" si="50">IF(N225="znížená",J225,0)</f>
        <v>0</v>
      </c>
      <c r="BG225" s="99">
        <f t="shared" ref="BG225:BG232" si="51">IF(N225="zákl. prenesená",J225,0)</f>
        <v>0</v>
      </c>
      <c r="BH225" s="99">
        <f t="shared" ref="BH225:BH232" si="52">IF(N225="zníž. prenesená",J225,0)</f>
        <v>0</v>
      </c>
      <c r="BI225" s="99">
        <f t="shared" ref="BI225:BI232" si="53">IF(N225="nulová",J225,0)</f>
        <v>0</v>
      </c>
      <c r="BJ225" s="13" t="s">
        <v>113</v>
      </c>
      <c r="BK225" s="99">
        <f t="shared" ref="BK225:BK232" si="54">ROUND(I225*H225,2)</f>
        <v>0</v>
      </c>
      <c r="BL225" s="13" t="s">
        <v>178</v>
      </c>
      <c r="BM225" s="171" t="s">
        <v>1434</v>
      </c>
    </row>
    <row r="226" spans="2:65" s="1" customFormat="1" ht="24.2" customHeight="1">
      <c r="B226" s="30"/>
      <c r="C226" s="172" t="s">
        <v>510</v>
      </c>
      <c r="D226" s="172" t="s">
        <v>350</v>
      </c>
      <c r="E226" s="173" t="s">
        <v>1435</v>
      </c>
      <c r="F226" s="174" t="s">
        <v>1436</v>
      </c>
      <c r="G226" s="175" t="s">
        <v>170</v>
      </c>
      <c r="H226" s="176">
        <v>5</v>
      </c>
      <c r="I226" s="177"/>
      <c r="J226" s="178">
        <f t="shared" si="45"/>
        <v>0</v>
      </c>
      <c r="K226" s="179"/>
      <c r="L226" s="30"/>
      <c r="M226" s="180" t="s">
        <v>1</v>
      </c>
      <c r="N226" s="131" t="s">
        <v>41</v>
      </c>
      <c r="P226" s="169">
        <f t="shared" si="46"/>
        <v>0</v>
      </c>
      <c r="Q226" s="169">
        <v>0</v>
      </c>
      <c r="R226" s="169">
        <f t="shared" si="47"/>
        <v>0</v>
      </c>
      <c r="S226" s="169">
        <v>0</v>
      </c>
      <c r="T226" s="170">
        <f t="shared" si="48"/>
        <v>0</v>
      </c>
      <c r="AR226" s="171" t="s">
        <v>178</v>
      </c>
      <c r="AT226" s="171" t="s">
        <v>350</v>
      </c>
      <c r="AU226" s="171" t="s">
        <v>113</v>
      </c>
      <c r="AY226" s="13" t="s">
        <v>166</v>
      </c>
      <c r="BE226" s="99">
        <f t="shared" si="49"/>
        <v>0</v>
      </c>
      <c r="BF226" s="99">
        <f t="shared" si="50"/>
        <v>0</v>
      </c>
      <c r="BG226" s="99">
        <f t="shared" si="51"/>
        <v>0</v>
      </c>
      <c r="BH226" s="99">
        <f t="shared" si="52"/>
        <v>0</v>
      </c>
      <c r="BI226" s="99">
        <f t="shared" si="53"/>
        <v>0</v>
      </c>
      <c r="BJ226" s="13" t="s">
        <v>113</v>
      </c>
      <c r="BK226" s="99">
        <f t="shared" si="54"/>
        <v>0</v>
      </c>
      <c r="BL226" s="13" t="s">
        <v>178</v>
      </c>
      <c r="BM226" s="171" t="s">
        <v>1437</v>
      </c>
    </row>
    <row r="227" spans="2:65" s="1" customFormat="1" ht="24.2" customHeight="1">
      <c r="B227" s="30"/>
      <c r="C227" s="172" t="s">
        <v>514</v>
      </c>
      <c r="D227" s="172" t="s">
        <v>350</v>
      </c>
      <c r="E227" s="173" t="s">
        <v>1438</v>
      </c>
      <c r="F227" s="174" t="s">
        <v>1439</v>
      </c>
      <c r="G227" s="175" t="s">
        <v>629</v>
      </c>
      <c r="H227" s="176">
        <v>396.2</v>
      </c>
      <c r="I227" s="177"/>
      <c r="J227" s="178">
        <f t="shared" si="45"/>
        <v>0</v>
      </c>
      <c r="K227" s="179"/>
      <c r="L227" s="30"/>
      <c r="M227" s="180" t="s">
        <v>1</v>
      </c>
      <c r="N227" s="131" t="s">
        <v>41</v>
      </c>
      <c r="P227" s="169">
        <f t="shared" si="46"/>
        <v>0</v>
      </c>
      <c r="Q227" s="169">
        <v>0</v>
      </c>
      <c r="R227" s="169">
        <f t="shared" si="47"/>
        <v>0</v>
      </c>
      <c r="S227" s="169">
        <v>0</v>
      </c>
      <c r="T227" s="170">
        <f t="shared" si="48"/>
        <v>0</v>
      </c>
      <c r="AR227" s="171" t="s">
        <v>178</v>
      </c>
      <c r="AT227" s="171" t="s">
        <v>350</v>
      </c>
      <c r="AU227" s="171" t="s">
        <v>113</v>
      </c>
      <c r="AY227" s="13" t="s">
        <v>166</v>
      </c>
      <c r="BE227" s="99">
        <f t="shared" si="49"/>
        <v>0</v>
      </c>
      <c r="BF227" s="99">
        <f t="shared" si="50"/>
        <v>0</v>
      </c>
      <c r="BG227" s="99">
        <f t="shared" si="51"/>
        <v>0</v>
      </c>
      <c r="BH227" s="99">
        <f t="shared" si="52"/>
        <v>0</v>
      </c>
      <c r="BI227" s="99">
        <f t="shared" si="53"/>
        <v>0</v>
      </c>
      <c r="BJ227" s="13" t="s">
        <v>113</v>
      </c>
      <c r="BK227" s="99">
        <f t="shared" si="54"/>
        <v>0</v>
      </c>
      <c r="BL227" s="13" t="s">
        <v>178</v>
      </c>
      <c r="BM227" s="171" t="s">
        <v>1440</v>
      </c>
    </row>
    <row r="228" spans="2:65" s="1" customFormat="1" ht="24.2" customHeight="1">
      <c r="B228" s="30"/>
      <c r="C228" s="172" t="s">
        <v>518</v>
      </c>
      <c r="D228" s="172" t="s">
        <v>350</v>
      </c>
      <c r="E228" s="173" t="s">
        <v>1441</v>
      </c>
      <c r="F228" s="174" t="s">
        <v>1442</v>
      </c>
      <c r="G228" s="175" t="s">
        <v>629</v>
      </c>
      <c r="H228" s="176">
        <v>396.2</v>
      </c>
      <c r="I228" s="177"/>
      <c r="J228" s="178">
        <f t="shared" si="45"/>
        <v>0</v>
      </c>
      <c r="K228" s="179"/>
      <c r="L228" s="30"/>
      <c r="M228" s="180" t="s">
        <v>1</v>
      </c>
      <c r="N228" s="131" t="s">
        <v>41</v>
      </c>
      <c r="P228" s="169">
        <f t="shared" si="46"/>
        <v>0</v>
      </c>
      <c r="Q228" s="169">
        <v>0</v>
      </c>
      <c r="R228" s="169">
        <f t="shared" si="47"/>
        <v>0</v>
      </c>
      <c r="S228" s="169">
        <v>0</v>
      </c>
      <c r="T228" s="170">
        <f t="shared" si="48"/>
        <v>0</v>
      </c>
      <c r="AR228" s="171" t="s">
        <v>178</v>
      </c>
      <c r="AT228" s="171" t="s">
        <v>350</v>
      </c>
      <c r="AU228" s="171" t="s">
        <v>113</v>
      </c>
      <c r="AY228" s="13" t="s">
        <v>166</v>
      </c>
      <c r="BE228" s="99">
        <f t="shared" si="49"/>
        <v>0</v>
      </c>
      <c r="BF228" s="99">
        <f t="shared" si="50"/>
        <v>0</v>
      </c>
      <c r="BG228" s="99">
        <f t="shared" si="51"/>
        <v>0</v>
      </c>
      <c r="BH228" s="99">
        <f t="shared" si="52"/>
        <v>0</v>
      </c>
      <c r="BI228" s="99">
        <f t="shared" si="53"/>
        <v>0</v>
      </c>
      <c r="BJ228" s="13" t="s">
        <v>113</v>
      </c>
      <c r="BK228" s="99">
        <f t="shared" si="54"/>
        <v>0</v>
      </c>
      <c r="BL228" s="13" t="s">
        <v>178</v>
      </c>
      <c r="BM228" s="171" t="s">
        <v>1443</v>
      </c>
    </row>
    <row r="229" spans="2:65" s="1" customFormat="1" ht="24.2" customHeight="1">
      <c r="B229" s="30"/>
      <c r="C229" s="172" t="s">
        <v>522</v>
      </c>
      <c r="D229" s="172" t="s">
        <v>350</v>
      </c>
      <c r="E229" s="173" t="s">
        <v>1444</v>
      </c>
      <c r="F229" s="174" t="s">
        <v>1445</v>
      </c>
      <c r="G229" s="175" t="s">
        <v>170</v>
      </c>
      <c r="H229" s="176">
        <v>20</v>
      </c>
      <c r="I229" s="177"/>
      <c r="J229" s="178">
        <f t="shared" si="45"/>
        <v>0</v>
      </c>
      <c r="K229" s="179"/>
      <c r="L229" s="30"/>
      <c r="M229" s="180" t="s">
        <v>1</v>
      </c>
      <c r="N229" s="131" t="s">
        <v>41</v>
      </c>
      <c r="P229" s="169">
        <f t="shared" si="46"/>
        <v>0</v>
      </c>
      <c r="Q229" s="169">
        <v>0</v>
      </c>
      <c r="R229" s="169">
        <f t="shared" si="47"/>
        <v>0</v>
      </c>
      <c r="S229" s="169">
        <v>0</v>
      </c>
      <c r="T229" s="170">
        <f t="shared" si="48"/>
        <v>0</v>
      </c>
      <c r="AR229" s="171" t="s">
        <v>178</v>
      </c>
      <c r="AT229" s="171" t="s">
        <v>350</v>
      </c>
      <c r="AU229" s="171" t="s">
        <v>113</v>
      </c>
      <c r="AY229" s="13" t="s">
        <v>166</v>
      </c>
      <c r="BE229" s="99">
        <f t="shared" si="49"/>
        <v>0</v>
      </c>
      <c r="BF229" s="99">
        <f t="shared" si="50"/>
        <v>0</v>
      </c>
      <c r="BG229" s="99">
        <f t="shared" si="51"/>
        <v>0</v>
      </c>
      <c r="BH229" s="99">
        <f t="shared" si="52"/>
        <v>0</v>
      </c>
      <c r="BI229" s="99">
        <f t="shared" si="53"/>
        <v>0</v>
      </c>
      <c r="BJ229" s="13" t="s">
        <v>113</v>
      </c>
      <c r="BK229" s="99">
        <f t="shared" si="54"/>
        <v>0</v>
      </c>
      <c r="BL229" s="13" t="s">
        <v>178</v>
      </c>
      <c r="BM229" s="171" t="s">
        <v>1446</v>
      </c>
    </row>
    <row r="230" spans="2:65" s="1" customFormat="1" ht="24.2" customHeight="1">
      <c r="B230" s="30"/>
      <c r="C230" s="172" t="s">
        <v>526</v>
      </c>
      <c r="D230" s="172" t="s">
        <v>350</v>
      </c>
      <c r="E230" s="173" t="s">
        <v>1447</v>
      </c>
      <c r="F230" s="174" t="s">
        <v>1448</v>
      </c>
      <c r="G230" s="175" t="s">
        <v>170</v>
      </c>
      <c r="H230" s="176">
        <v>8</v>
      </c>
      <c r="I230" s="177"/>
      <c r="J230" s="178">
        <f t="shared" si="45"/>
        <v>0</v>
      </c>
      <c r="K230" s="179"/>
      <c r="L230" s="30"/>
      <c r="M230" s="180" t="s">
        <v>1</v>
      </c>
      <c r="N230" s="131" t="s">
        <v>41</v>
      </c>
      <c r="P230" s="169">
        <f t="shared" si="46"/>
        <v>0</v>
      </c>
      <c r="Q230" s="169">
        <v>0</v>
      </c>
      <c r="R230" s="169">
        <f t="shared" si="47"/>
        <v>0</v>
      </c>
      <c r="S230" s="169">
        <v>0</v>
      </c>
      <c r="T230" s="170">
        <f t="shared" si="48"/>
        <v>0</v>
      </c>
      <c r="AR230" s="171" t="s">
        <v>178</v>
      </c>
      <c r="AT230" s="171" t="s">
        <v>350</v>
      </c>
      <c r="AU230" s="171" t="s">
        <v>113</v>
      </c>
      <c r="AY230" s="13" t="s">
        <v>166</v>
      </c>
      <c r="BE230" s="99">
        <f t="shared" si="49"/>
        <v>0</v>
      </c>
      <c r="BF230" s="99">
        <f t="shared" si="50"/>
        <v>0</v>
      </c>
      <c r="BG230" s="99">
        <f t="shared" si="51"/>
        <v>0</v>
      </c>
      <c r="BH230" s="99">
        <f t="shared" si="52"/>
        <v>0</v>
      </c>
      <c r="BI230" s="99">
        <f t="shared" si="53"/>
        <v>0</v>
      </c>
      <c r="BJ230" s="13" t="s">
        <v>113</v>
      </c>
      <c r="BK230" s="99">
        <f t="shared" si="54"/>
        <v>0</v>
      </c>
      <c r="BL230" s="13" t="s">
        <v>178</v>
      </c>
      <c r="BM230" s="171" t="s">
        <v>1449</v>
      </c>
    </row>
    <row r="231" spans="2:65" s="1" customFormat="1" ht="24.2" customHeight="1">
      <c r="B231" s="30"/>
      <c r="C231" s="172" t="s">
        <v>530</v>
      </c>
      <c r="D231" s="172" t="s">
        <v>350</v>
      </c>
      <c r="E231" s="173" t="s">
        <v>1450</v>
      </c>
      <c r="F231" s="174" t="s">
        <v>1451</v>
      </c>
      <c r="G231" s="175" t="s">
        <v>1452</v>
      </c>
      <c r="H231" s="176">
        <v>8</v>
      </c>
      <c r="I231" s="177"/>
      <c r="J231" s="178">
        <f t="shared" si="45"/>
        <v>0</v>
      </c>
      <c r="K231" s="179"/>
      <c r="L231" s="30"/>
      <c r="M231" s="180" t="s">
        <v>1</v>
      </c>
      <c r="N231" s="131" t="s">
        <v>41</v>
      </c>
      <c r="P231" s="169">
        <f t="shared" si="46"/>
        <v>0</v>
      </c>
      <c r="Q231" s="169">
        <v>0</v>
      </c>
      <c r="R231" s="169">
        <f t="shared" si="47"/>
        <v>0</v>
      </c>
      <c r="S231" s="169">
        <v>0</v>
      </c>
      <c r="T231" s="170">
        <f t="shared" si="48"/>
        <v>0</v>
      </c>
      <c r="AR231" s="171" t="s">
        <v>178</v>
      </c>
      <c r="AT231" s="171" t="s">
        <v>350</v>
      </c>
      <c r="AU231" s="171" t="s">
        <v>113</v>
      </c>
      <c r="AY231" s="13" t="s">
        <v>166</v>
      </c>
      <c r="BE231" s="99">
        <f t="shared" si="49"/>
        <v>0</v>
      </c>
      <c r="BF231" s="99">
        <f t="shared" si="50"/>
        <v>0</v>
      </c>
      <c r="BG231" s="99">
        <f t="shared" si="51"/>
        <v>0</v>
      </c>
      <c r="BH231" s="99">
        <f t="shared" si="52"/>
        <v>0</v>
      </c>
      <c r="BI231" s="99">
        <f t="shared" si="53"/>
        <v>0</v>
      </c>
      <c r="BJ231" s="13" t="s">
        <v>113</v>
      </c>
      <c r="BK231" s="99">
        <f t="shared" si="54"/>
        <v>0</v>
      </c>
      <c r="BL231" s="13" t="s">
        <v>178</v>
      </c>
      <c r="BM231" s="171" t="s">
        <v>1453</v>
      </c>
    </row>
    <row r="232" spans="2:65" s="1" customFormat="1" ht="24.2" customHeight="1">
      <c r="B232" s="30"/>
      <c r="C232" s="172" t="s">
        <v>534</v>
      </c>
      <c r="D232" s="172" t="s">
        <v>350</v>
      </c>
      <c r="E232" s="173" t="s">
        <v>1454</v>
      </c>
      <c r="F232" s="174" t="s">
        <v>1455</v>
      </c>
      <c r="G232" s="175" t="s">
        <v>170</v>
      </c>
      <c r="H232" s="176">
        <v>8</v>
      </c>
      <c r="I232" s="177"/>
      <c r="J232" s="178">
        <f t="shared" si="45"/>
        <v>0</v>
      </c>
      <c r="K232" s="179"/>
      <c r="L232" s="30"/>
      <c r="M232" s="180" t="s">
        <v>1</v>
      </c>
      <c r="N232" s="131" t="s">
        <v>41</v>
      </c>
      <c r="P232" s="169">
        <f t="shared" si="46"/>
        <v>0</v>
      </c>
      <c r="Q232" s="169">
        <v>0</v>
      </c>
      <c r="R232" s="169">
        <f t="shared" si="47"/>
        <v>0</v>
      </c>
      <c r="S232" s="169">
        <v>0</v>
      </c>
      <c r="T232" s="170">
        <f t="shared" si="48"/>
        <v>0</v>
      </c>
      <c r="AR232" s="171" t="s">
        <v>178</v>
      </c>
      <c r="AT232" s="171" t="s">
        <v>350</v>
      </c>
      <c r="AU232" s="171" t="s">
        <v>113</v>
      </c>
      <c r="AY232" s="13" t="s">
        <v>166</v>
      </c>
      <c r="BE232" s="99">
        <f t="shared" si="49"/>
        <v>0</v>
      </c>
      <c r="BF232" s="99">
        <f t="shared" si="50"/>
        <v>0</v>
      </c>
      <c r="BG232" s="99">
        <f t="shared" si="51"/>
        <v>0</v>
      </c>
      <c r="BH232" s="99">
        <f t="shared" si="52"/>
        <v>0</v>
      </c>
      <c r="BI232" s="99">
        <f t="shared" si="53"/>
        <v>0</v>
      </c>
      <c r="BJ232" s="13" t="s">
        <v>113</v>
      </c>
      <c r="BK232" s="99">
        <f t="shared" si="54"/>
        <v>0</v>
      </c>
      <c r="BL232" s="13" t="s">
        <v>178</v>
      </c>
      <c r="BM232" s="171" t="s">
        <v>1456</v>
      </c>
    </row>
    <row r="233" spans="2:65" s="11" customFormat="1" ht="22.9" customHeight="1">
      <c r="B233" s="146"/>
      <c r="D233" s="147" t="s">
        <v>74</v>
      </c>
      <c r="E233" s="156" t="s">
        <v>1457</v>
      </c>
      <c r="F233" s="156" t="s">
        <v>1458</v>
      </c>
      <c r="I233" s="149"/>
      <c r="J233" s="157">
        <f>BK233</f>
        <v>0</v>
      </c>
      <c r="L233" s="146"/>
      <c r="M233" s="151"/>
      <c r="P233" s="152">
        <f>SUM(P234:P239)</f>
        <v>0</v>
      </c>
      <c r="R233" s="152">
        <f>SUM(R234:R239)</f>
        <v>0</v>
      </c>
      <c r="T233" s="153">
        <f>SUM(T234:T239)</f>
        <v>0</v>
      </c>
      <c r="AR233" s="147" t="s">
        <v>83</v>
      </c>
      <c r="AT233" s="154" t="s">
        <v>74</v>
      </c>
      <c r="AU233" s="154" t="s">
        <v>83</v>
      </c>
      <c r="AY233" s="147" t="s">
        <v>166</v>
      </c>
      <c r="BK233" s="155">
        <f>SUM(BK234:BK239)</f>
        <v>0</v>
      </c>
    </row>
    <row r="234" spans="2:65" s="1" customFormat="1" ht="24.2" customHeight="1">
      <c r="B234" s="30"/>
      <c r="C234" s="172" t="s">
        <v>538</v>
      </c>
      <c r="D234" s="172" t="s">
        <v>350</v>
      </c>
      <c r="E234" s="173" t="s">
        <v>1459</v>
      </c>
      <c r="F234" s="174" t="s">
        <v>1460</v>
      </c>
      <c r="G234" s="175" t="s">
        <v>170</v>
      </c>
      <c r="H234" s="176">
        <v>1</v>
      </c>
      <c r="I234" s="177"/>
      <c r="J234" s="178">
        <f t="shared" ref="J234:J239" si="55">ROUND(I234*H234,2)</f>
        <v>0</v>
      </c>
      <c r="K234" s="179"/>
      <c r="L234" s="30"/>
      <c r="M234" s="180" t="s">
        <v>1</v>
      </c>
      <c r="N234" s="131" t="s">
        <v>41</v>
      </c>
      <c r="P234" s="169">
        <f t="shared" ref="P234:P239" si="56">O234*H234</f>
        <v>0</v>
      </c>
      <c r="Q234" s="169">
        <v>0</v>
      </c>
      <c r="R234" s="169">
        <f t="shared" ref="R234:R239" si="57">Q234*H234</f>
        <v>0</v>
      </c>
      <c r="S234" s="169">
        <v>0</v>
      </c>
      <c r="T234" s="170">
        <f t="shared" ref="T234:T239" si="58">S234*H234</f>
        <v>0</v>
      </c>
      <c r="AR234" s="171" t="s">
        <v>178</v>
      </c>
      <c r="AT234" s="171" t="s">
        <v>350</v>
      </c>
      <c r="AU234" s="171" t="s">
        <v>113</v>
      </c>
      <c r="AY234" s="13" t="s">
        <v>166</v>
      </c>
      <c r="BE234" s="99">
        <f t="shared" ref="BE234:BE239" si="59">IF(N234="základná",J234,0)</f>
        <v>0</v>
      </c>
      <c r="BF234" s="99">
        <f t="shared" ref="BF234:BF239" si="60">IF(N234="znížená",J234,0)</f>
        <v>0</v>
      </c>
      <c r="BG234" s="99">
        <f t="shared" ref="BG234:BG239" si="61">IF(N234="zákl. prenesená",J234,0)</f>
        <v>0</v>
      </c>
      <c r="BH234" s="99">
        <f t="shared" ref="BH234:BH239" si="62">IF(N234="zníž. prenesená",J234,0)</f>
        <v>0</v>
      </c>
      <c r="BI234" s="99">
        <f t="shared" ref="BI234:BI239" si="63">IF(N234="nulová",J234,0)</f>
        <v>0</v>
      </c>
      <c r="BJ234" s="13" t="s">
        <v>113</v>
      </c>
      <c r="BK234" s="99">
        <f t="shared" ref="BK234:BK239" si="64">ROUND(I234*H234,2)</f>
        <v>0</v>
      </c>
      <c r="BL234" s="13" t="s">
        <v>178</v>
      </c>
      <c r="BM234" s="171" t="s">
        <v>1461</v>
      </c>
    </row>
    <row r="235" spans="2:65" s="1" customFormat="1" ht="24.2" customHeight="1">
      <c r="B235" s="30"/>
      <c r="C235" s="172" t="s">
        <v>542</v>
      </c>
      <c r="D235" s="172" t="s">
        <v>350</v>
      </c>
      <c r="E235" s="173" t="s">
        <v>1462</v>
      </c>
      <c r="F235" s="174" t="s">
        <v>1463</v>
      </c>
      <c r="G235" s="175" t="s">
        <v>170</v>
      </c>
      <c r="H235" s="176">
        <v>1</v>
      </c>
      <c r="I235" s="177"/>
      <c r="J235" s="178">
        <f t="shared" si="55"/>
        <v>0</v>
      </c>
      <c r="K235" s="179"/>
      <c r="L235" s="30"/>
      <c r="M235" s="180" t="s">
        <v>1</v>
      </c>
      <c r="N235" s="131" t="s">
        <v>41</v>
      </c>
      <c r="P235" s="169">
        <f t="shared" si="56"/>
        <v>0</v>
      </c>
      <c r="Q235" s="169">
        <v>0</v>
      </c>
      <c r="R235" s="169">
        <f t="shared" si="57"/>
        <v>0</v>
      </c>
      <c r="S235" s="169">
        <v>0</v>
      </c>
      <c r="T235" s="170">
        <f t="shared" si="58"/>
        <v>0</v>
      </c>
      <c r="AR235" s="171" t="s">
        <v>178</v>
      </c>
      <c r="AT235" s="171" t="s">
        <v>350</v>
      </c>
      <c r="AU235" s="171" t="s">
        <v>113</v>
      </c>
      <c r="AY235" s="13" t="s">
        <v>166</v>
      </c>
      <c r="BE235" s="99">
        <f t="shared" si="59"/>
        <v>0</v>
      </c>
      <c r="BF235" s="99">
        <f t="shared" si="60"/>
        <v>0</v>
      </c>
      <c r="BG235" s="99">
        <f t="shared" si="61"/>
        <v>0</v>
      </c>
      <c r="BH235" s="99">
        <f t="shared" si="62"/>
        <v>0</v>
      </c>
      <c r="BI235" s="99">
        <f t="shared" si="63"/>
        <v>0</v>
      </c>
      <c r="BJ235" s="13" t="s">
        <v>113</v>
      </c>
      <c r="BK235" s="99">
        <f t="shared" si="64"/>
        <v>0</v>
      </c>
      <c r="BL235" s="13" t="s">
        <v>178</v>
      </c>
      <c r="BM235" s="171" t="s">
        <v>1464</v>
      </c>
    </row>
    <row r="236" spans="2:65" s="1" customFormat="1" ht="24.2" customHeight="1">
      <c r="B236" s="30"/>
      <c r="C236" s="172" t="s">
        <v>546</v>
      </c>
      <c r="D236" s="172" t="s">
        <v>350</v>
      </c>
      <c r="E236" s="173" t="s">
        <v>1465</v>
      </c>
      <c r="F236" s="174" t="s">
        <v>1466</v>
      </c>
      <c r="G236" s="175" t="s">
        <v>170</v>
      </c>
      <c r="H236" s="176">
        <v>4</v>
      </c>
      <c r="I236" s="177"/>
      <c r="J236" s="178">
        <f t="shared" si="55"/>
        <v>0</v>
      </c>
      <c r="K236" s="179"/>
      <c r="L236" s="30"/>
      <c r="M236" s="180" t="s">
        <v>1</v>
      </c>
      <c r="N236" s="131" t="s">
        <v>41</v>
      </c>
      <c r="P236" s="169">
        <f t="shared" si="56"/>
        <v>0</v>
      </c>
      <c r="Q236" s="169">
        <v>0</v>
      </c>
      <c r="R236" s="169">
        <f t="shared" si="57"/>
        <v>0</v>
      </c>
      <c r="S236" s="169">
        <v>0</v>
      </c>
      <c r="T236" s="170">
        <f t="shared" si="58"/>
        <v>0</v>
      </c>
      <c r="AR236" s="171" t="s">
        <v>178</v>
      </c>
      <c r="AT236" s="171" t="s">
        <v>350</v>
      </c>
      <c r="AU236" s="171" t="s">
        <v>113</v>
      </c>
      <c r="AY236" s="13" t="s">
        <v>166</v>
      </c>
      <c r="BE236" s="99">
        <f t="shared" si="59"/>
        <v>0</v>
      </c>
      <c r="BF236" s="99">
        <f t="shared" si="60"/>
        <v>0</v>
      </c>
      <c r="BG236" s="99">
        <f t="shared" si="61"/>
        <v>0</v>
      </c>
      <c r="BH236" s="99">
        <f t="shared" si="62"/>
        <v>0</v>
      </c>
      <c r="BI236" s="99">
        <f t="shared" si="63"/>
        <v>0</v>
      </c>
      <c r="BJ236" s="13" t="s">
        <v>113</v>
      </c>
      <c r="BK236" s="99">
        <f t="shared" si="64"/>
        <v>0</v>
      </c>
      <c r="BL236" s="13" t="s">
        <v>178</v>
      </c>
      <c r="BM236" s="171" t="s">
        <v>1467</v>
      </c>
    </row>
    <row r="237" spans="2:65" s="1" customFormat="1" ht="24.2" customHeight="1">
      <c r="B237" s="30"/>
      <c r="C237" s="172" t="s">
        <v>550</v>
      </c>
      <c r="D237" s="172" t="s">
        <v>350</v>
      </c>
      <c r="E237" s="173" t="s">
        <v>1468</v>
      </c>
      <c r="F237" s="174" t="s">
        <v>1469</v>
      </c>
      <c r="G237" s="175" t="s">
        <v>170</v>
      </c>
      <c r="H237" s="176">
        <v>1</v>
      </c>
      <c r="I237" s="177"/>
      <c r="J237" s="178">
        <f t="shared" si="55"/>
        <v>0</v>
      </c>
      <c r="K237" s="179"/>
      <c r="L237" s="30"/>
      <c r="M237" s="180" t="s">
        <v>1</v>
      </c>
      <c r="N237" s="131" t="s">
        <v>41</v>
      </c>
      <c r="P237" s="169">
        <f t="shared" si="56"/>
        <v>0</v>
      </c>
      <c r="Q237" s="169">
        <v>0</v>
      </c>
      <c r="R237" s="169">
        <f t="shared" si="57"/>
        <v>0</v>
      </c>
      <c r="S237" s="169">
        <v>0</v>
      </c>
      <c r="T237" s="170">
        <f t="shared" si="58"/>
        <v>0</v>
      </c>
      <c r="AR237" s="171" t="s">
        <v>178</v>
      </c>
      <c r="AT237" s="171" t="s">
        <v>350</v>
      </c>
      <c r="AU237" s="171" t="s">
        <v>113</v>
      </c>
      <c r="AY237" s="13" t="s">
        <v>166</v>
      </c>
      <c r="BE237" s="99">
        <f t="shared" si="59"/>
        <v>0</v>
      </c>
      <c r="BF237" s="99">
        <f t="shared" si="60"/>
        <v>0</v>
      </c>
      <c r="BG237" s="99">
        <f t="shared" si="61"/>
        <v>0</v>
      </c>
      <c r="BH237" s="99">
        <f t="shared" si="62"/>
        <v>0</v>
      </c>
      <c r="BI237" s="99">
        <f t="shared" si="63"/>
        <v>0</v>
      </c>
      <c r="BJ237" s="13" t="s">
        <v>113</v>
      </c>
      <c r="BK237" s="99">
        <f t="shared" si="64"/>
        <v>0</v>
      </c>
      <c r="BL237" s="13" t="s">
        <v>178</v>
      </c>
      <c r="BM237" s="171" t="s">
        <v>1470</v>
      </c>
    </row>
    <row r="238" spans="2:65" s="1" customFormat="1" ht="24.2" customHeight="1">
      <c r="B238" s="30"/>
      <c r="C238" s="172" t="s">
        <v>557</v>
      </c>
      <c r="D238" s="172" t="s">
        <v>350</v>
      </c>
      <c r="E238" s="173" t="s">
        <v>1471</v>
      </c>
      <c r="F238" s="174" t="s">
        <v>1472</v>
      </c>
      <c r="G238" s="175" t="s">
        <v>170</v>
      </c>
      <c r="H238" s="176">
        <v>4</v>
      </c>
      <c r="I238" s="177"/>
      <c r="J238" s="178">
        <f t="shared" si="55"/>
        <v>0</v>
      </c>
      <c r="K238" s="179"/>
      <c r="L238" s="30"/>
      <c r="M238" s="180" t="s">
        <v>1</v>
      </c>
      <c r="N238" s="131" t="s">
        <v>41</v>
      </c>
      <c r="P238" s="169">
        <f t="shared" si="56"/>
        <v>0</v>
      </c>
      <c r="Q238" s="169">
        <v>0</v>
      </c>
      <c r="R238" s="169">
        <f t="shared" si="57"/>
        <v>0</v>
      </c>
      <c r="S238" s="169">
        <v>0</v>
      </c>
      <c r="T238" s="170">
        <f t="shared" si="58"/>
        <v>0</v>
      </c>
      <c r="AR238" s="171" t="s">
        <v>178</v>
      </c>
      <c r="AT238" s="171" t="s">
        <v>350</v>
      </c>
      <c r="AU238" s="171" t="s">
        <v>113</v>
      </c>
      <c r="AY238" s="13" t="s">
        <v>166</v>
      </c>
      <c r="BE238" s="99">
        <f t="shared" si="59"/>
        <v>0</v>
      </c>
      <c r="BF238" s="99">
        <f t="shared" si="60"/>
        <v>0</v>
      </c>
      <c r="BG238" s="99">
        <f t="shared" si="61"/>
        <v>0</v>
      </c>
      <c r="BH238" s="99">
        <f t="shared" si="62"/>
        <v>0</v>
      </c>
      <c r="BI238" s="99">
        <f t="shared" si="63"/>
        <v>0</v>
      </c>
      <c r="BJ238" s="13" t="s">
        <v>113</v>
      </c>
      <c r="BK238" s="99">
        <f t="shared" si="64"/>
        <v>0</v>
      </c>
      <c r="BL238" s="13" t="s">
        <v>178</v>
      </c>
      <c r="BM238" s="171" t="s">
        <v>1473</v>
      </c>
    </row>
    <row r="239" spans="2:65" s="1" customFormat="1" ht="24.2" customHeight="1">
      <c r="B239" s="30"/>
      <c r="C239" s="172" t="s">
        <v>562</v>
      </c>
      <c r="D239" s="172" t="s">
        <v>350</v>
      </c>
      <c r="E239" s="173" t="s">
        <v>1474</v>
      </c>
      <c r="F239" s="174" t="s">
        <v>1475</v>
      </c>
      <c r="G239" s="175" t="s">
        <v>170</v>
      </c>
      <c r="H239" s="176">
        <v>4</v>
      </c>
      <c r="I239" s="177"/>
      <c r="J239" s="178">
        <f t="shared" si="55"/>
        <v>0</v>
      </c>
      <c r="K239" s="179"/>
      <c r="L239" s="30"/>
      <c r="M239" s="180" t="s">
        <v>1</v>
      </c>
      <c r="N239" s="131" t="s">
        <v>41</v>
      </c>
      <c r="P239" s="169">
        <f t="shared" si="56"/>
        <v>0</v>
      </c>
      <c r="Q239" s="169">
        <v>0</v>
      </c>
      <c r="R239" s="169">
        <f t="shared" si="57"/>
        <v>0</v>
      </c>
      <c r="S239" s="169">
        <v>0</v>
      </c>
      <c r="T239" s="170">
        <f t="shared" si="58"/>
        <v>0</v>
      </c>
      <c r="AR239" s="171" t="s">
        <v>178</v>
      </c>
      <c r="AT239" s="171" t="s">
        <v>350</v>
      </c>
      <c r="AU239" s="171" t="s">
        <v>113</v>
      </c>
      <c r="AY239" s="13" t="s">
        <v>166</v>
      </c>
      <c r="BE239" s="99">
        <f t="shared" si="59"/>
        <v>0</v>
      </c>
      <c r="BF239" s="99">
        <f t="shared" si="60"/>
        <v>0</v>
      </c>
      <c r="BG239" s="99">
        <f t="shared" si="61"/>
        <v>0</v>
      </c>
      <c r="BH239" s="99">
        <f t="shared" si="62"/>
        <v>0</v>
      </c>
      <c r="BI239" s="99">
        <f t="shared" si="63"/>
        <v>0</v>
      </c>
      <c r="BJ239" s="13" t="s">
        <v>113</v>
      </c>
      <c r="BK239" s="99">
        <f t="shared" si="64"/>
        <v>0</v>
      </c>
      <c r="BL239" s="13" t="s">
        <v>178</v>
      </c>
      <c r="BM239" s="171" t="s">
        <v>1476</v>
      </c>
    </row>
    <row r="240" spans="2:65" s="11" customFormat="1" ht="22.9" customHeight="1">
      <c r="B240" s="146"/>
      <c r="D240" s="147" t="s">
        <v>74</v>
      </c>
      <c r="E240" s="156" t="s">
        <v>1477</v>
      </c>
      <c r="F240" s="156" t="s">
        <v>1478</v>
      </c>
      <c r="I240" s="149"/>
      <c r="J240" s="157">
        <f>BK240</f>
        <v>0</v>
      </c>
      <c r="L240" s="146"/>
      <c r="M240" s="151"/>
      <c r="P240" s="152">
        <f>SUM(P241:P264)</f>
        <v>0</v>
      </c>
      <c r="R240" s="152">
        <f>SUM(R241:R264)</f>
        <v>0</v>
      </c>
      <c r="T240" s="153">
        <f>SUM(T241:T264)</f>
        <v>0</v>
      </c>
      <c r="AR240" s="147" t="s">
        <v>83</v>
      </c>
      <c r="AT240" s="154" t="s">
        <v>74</v>
      </c>
      <c r="AU240" s="154" t="s">
        <v>83</v>
      </c>
      <c r="AY240" s="147" t="s">
        <v>166</v>
      </c>
      <c r="BK240" s="155">
        <f>SUM(BK241:BK264)</f>
        <v>0</v>
      </c>
    </row>
    <row r="241" spans="2:65" s="1" customFormat="1" ht="24.2" customHeight="1">
      <c r="B241" s="30"/>
      <c r="C241" s="172" t="s">
        <v>566</v>
      </c>
      <c r="D241" s="172" t="s">
        <v>350</v>
      </c>
      <c r="E241" s="173" t="s">
        <v>1479</v>
      </c>
      <c r="F241" s="174" t="s">
        <v>1480</v>
      </c>
      <c r="G241" s="175" t="s">
        <v>659</v>
      </c>
      <c r="H241" s="176">
        <v>39.1</v>
      </c>
      <c r="I241" s="177"/>
      <c r="J241" s="178">
        <f t="shared" ref="J241:J264" si="65">ROUND(I241*H241,2)</f>
        <v>0</v>
      </c>
      <c r="K241" s="179"/>
      <c r="L241" s="30"/>
      <c r="M241" s="180" t="s">
        <v>1</v>
      </c>
      <c r="N241" s="131" t="s">
        <v>41</v>
      </c>
      <c r="P241" s="169">
        <f t="shared" ref="P241:P264" si="66">O241*H241</f>
        <v>0</v>
      </c>
      <c r="Q241" s="169">
        <v>0</v>
      </c>
      <c r="R241" s="169">
        <f t="shared" ref="R241:R264" si="67">Q241*H241</f>
        <v>0</v>
      </c>
      <c r="S241" s="169">
        <v>0</v>
      </c>
      <c r="T241" s="170">
        <f t="shared" ref="T241:T264" si="68">S241*H241</f>
        <v>0</v>
      </c>
      <c r="AR241" s="171" t="s">
        <v>178</v>
      </c>
      <c r="AT241" s="171" t="s">
        <v>350</v>
      </c>
      <c r="AU241" s="171" t="s">
        <v>113</v>
      </c>
      <c r="AY241" s="13" t="s">
        <v>166</v>
      </c>
      <c r="BE241" s="99">
        <f t="shared" ref="BE241:BE264" si="69">IF(N241="základná",J241,0)</f>
        <v>0</v>
      </c>
      <c r="BF241" s="99">
        <f t="shared" ref="BF241:BF264" si="70">IF(N241="znížená",J241,0)</f>
        <v>0</v>
      </c>
      <c r="BG241" s="99">
        <f t="shared" ref="BG241:BG264" si="71">IF(N241="zákl. prenesená",J241,0)</f>
        <v>0</v>
      </c>
      <c r="BH241" s="99">
        <f t="shared" ref="BH241:BH264" si="72">IF(N241="zníž. prenesená",J241,0)</f>
        <v>0</v>
      </c>
      <c r="BI241" s="99">
        <f t="shared" ref="BI241:BI264" si="73">IF(N241="nulová",J241,0)</f>
        <v>0</v>
      </c>
      <c r="BJ241" s="13" t="s">
        <v>113</v>
      </c>
      <c r="BK241" s="99">
        <f t="shared" ref="BK241:BK264" si="74">ROUND(I241*H241,2)</f>
        <v>0</v>
      </c>
      <c r="BL241" s="13" t="s">
        <v>178</v>
      </c>
      <c r="BM241" s="171" t="s">
        <v>1481</v>
      </c>
    </row>
    <row r="242" spans="2:65" s="1" customFormat="1" ht="24.2" customHeight="1">
      <c r="B242" s="30"/>
      <c r="C242" s="172" t="s">
        <v>570</v>
      </c>
      <c r="D242" s="172" t="s">
        <v>350</v>
      </c>
      <c r="E242" s="173" t="s">
        <v>1482</v>
      </c>
      <c r="F242" s="174" t="s">
        <v>1483</v>
      </c>
      <c r="G242" s="175" t="s">
        <v>170</v>
      </c>
      <c r="H242" s="176">
        <v>1</v>
      </c>
      <c r="I242" s="177"/>
      <c r="J242" s="178">
        <f t="shared" si="65"/>
        <v>0</v>
      </c>
      <c r="K242" s="179"/>
      <c r="L242" s="30"/>
      <c r="M242" s="180" t="s">
        <v>1</v>
      </c>
      <c r="N242" s="131" t="s">
        <v>41</v>
      </c>
      <c r="P242" s="169">
        <f t="shared" si="66"/>
        <v>0</v>
      </c>
      <c r="Q242" s="169">
        <v>0</v>
      </c>
      <c r="R242" s="169">
        <f t="shared" si="67"/>
        <v>0</v>
      </c>
      <c r="S242" s="169">
        <v>0</v>
      </c>
      <c r="T242" s="170">
        <f t="shared" si="68"/>
        <v>0</v>
      </c>
      <c r="AR242" s="171" t="s">
        <v>178</v>
      </c>
      <c r="AT242" s="171" t="s">
        <v>350</v>
      </c>
      <c r="AU242" s="171" t="s">
        <v>113</v>
      </c>
      <c r="AY242" s="13" t="s">
        <v>166</v>
      </c>
      <c r="BE242" s="99">
        <f t="shared" si="69"/>
        <v>0</v>
      </c>
      <c r="BF242" s="99">
        <f t="shared" si="70"/>
        <v>0</v>
      </c>
      <c r="BG242" s="99">
        <f t="shared" si="71"/>
        <v>0</v>
      </c>
      <c r="BH242" s="99">
        <f t="shared" si="72"/>
        <v>0</v>
      </c>
      <c r="BI242" s="99">
        <f t="shared" si="73"/>
        <v>0</v>
      </c>
      <c r="BJ242" s="13" t="s">
        <v>113</v>
      </c>
      <c r="BK242" s="99">
        <f t="shared" si="74"/>
        <v>0</v>
      </c>
      <c r="BL242" s="13" t="s">
        <v>178</v>
      </c>
      <c r="BM242" s="171" t="s">
        <v>1484</v>
      </c>
    </row>
    <row r="243" spans="2:65" s="1" customFormat="1" ht="24.2" customHeight="1">
      <c r="B243" s="30"/>
      <c r="C243" s="172" t="s">
        <v>574</v>
      </c>
      <c r="D243" s="172" t="s">
        <v>350</v>
      </c>
      <c r="E243" s="173" t="s">
        <v>1485</v>
      </c>
      <c r="F243" s="174" t="s">
        <v>1486</v>
      </c>
      <c r="G243" s="175" t="s">
        <v>170</v>
      </c>
      <c r="H243" s="176">
        <v>2</v>
      </c>
      <c r="I243" s="177"/>
      <c r="J243" s="178">
        <f t="shared" si="65"/>
        <v>0</v>
      </c>
      <c r="K243" s="179"/>
      <c r="L243" s="30"/>
      <c r="M243" s="180" t="s">
        <v>1</v>
      </c>
      <c r="N243" s="131" t="s">
        <v>41</v>
      </c>
      <c r="P243" s="169">
        <f t="shared" si="66"/>
        <v>0</v>
      </c>
      <c r="Q243" s="169">
        <v>0</v>
      </c>
      <c r="R243" s="169">
        <f t="shared" si="67"/>
        <v>0</v>
      </c>
      <c r="S243" s="169">
        <v>0</v>
      </c>
      <c r="T243" s="170">
        <f t="shared" si="68"/>
        <v>0</v>
      </c>
      <c r="AR243" s="171" t="s">
        <v>178</v>
      </c>
      <c r="AT243" s="171" t="s">
        <v>350</v>
      </c>
      <c r="AU243" s="171" t="s">
        <v>113</v>
      </c>
      <c r="AY243" s="13" t="s">
        <v>166</v>
      </c>
      <c r="BE243" s="99">
        <f t="shared" si="69"/>
        <v>0</v>
      </c>
      <c r="BF243" s="99">
        <f t="shared" si="70"/>
        <v>0</v>
      </c>
      <c r="BG243" s="99">
        <f t="shared" si="71"/>
        <v>0</v>
      </c>
      <c r="BH243" s="99">
        <f t="shared" si="72"/>
        <v>0</v>
      </c>
      <c r="BI243" s="99">
        <f t="shared" si="73"/>
        <v>0</v>
      </c>
      <c r="BJ243" s="13" t="s">
        <v>113</v>
      </c>
      <c r="BK243" s="99">
        <f t="shared" si="74"/>
        <v>0</v>
      </c>
      <c r="BL243" s="13" t="s">
        <v>178</v>
      </c>
      <c r="BM243" s="171" t="s">
        <v>1487</v>
      </c>
    </row>
    <row r="244" spans="2:65" s="1" customFormat="1" ht="24.2" customHeight="1">
      <c r="B244" s="30"/>
      <c r="C244" s="172" t="s">
        <v>578</v>
      </c>
      <c r="D244" s="172" t="s">
        <v>350</v>
      </c>
      <c r="E244" s="173" t="s">
        <v>1488</v>
      </c>
      <c r="F244" s="174" t="s">
        <v>1489</v>
      </c>
      <c r="G244" s="175" t="s">
        <v>170</v>
      </c>
      <c r="H244" s="176">
        <v>4</v>
      </c>
      <c r="I244" s="177"/>
      <c r="J244" s="178">
        <f t="shared" si="65"/>
        <v>0</v>
      </c>
      <c r="K244" s="179"/>
      <c r="L244" s="30"/>
      <c r="M244" s="180" t="s">
        <v>1</v>
      </c>
      <c r="N244" s="131" t="s">
        <v>41</v>
      </c>
      <c r="P244" s="169">
        <f t="shared" si="66"/>
        <v>0</v>
      </c>
      <c r="Q244" s="169">
        <v>0</v>
      </c>
      <c r="R244" s="169">
        <f t="shared" si="67"/>
        <v>0</v>
      </c>
      <c r="S244" s="169">
        <v>0</v>
      </c>
      <c r="T244" s="170">
        <f t="shared" si="68"/>
        <v>0</v>
      </c>
      <c r="AR244" s="171" t="s">
        <v>178</v>
      </c>
      <c r="AT244" s="171" t="s">
        <v>350</v>
      </c>
      <c r="AU244" s="171" t="s">
        <v>113</v>
      </c>
      <c r="AY244" s="13" t="s">
        <v>166</v>
      </c>
      <c r="BE244" s="99">
        <f t="shared" si="69"/>
        <v>0</v>
      </c>
      <c r="BF244" s="99">
        <f t="shared" si="70"/>
        <v>0</v>
      </c>
      <c r="BG244" s="99">
        <f t="shared" si="71"/>
        <v>0</v>
      </c>
      <c r="BH244" s="99">
        <f t="shared" si="72"/>
        <v>0</v>
      </c>
      <c r="BI244" s="99">
        <f t="shared" si="73"/>
        <v>0</v>
      </c>
      <c r="BJ244" s="13" t="s">
        <v>113</v>
      </c>
      <c r="BK244" s="99">
        <f t="shared" si="74"/>
        <v>0</v>
      </c>
      <c r="BL244" s="13" t="s">
        <v>178</v>
      </c>
      <c r="BM244" s="171" t="s">
        <v>1490</v>
      </c>
    </row>
    <row r="245" spans="2:65" s="1" customFormat="1" ht="24.2" customHeight="1">
      <c r="B245" s="30"/>
      <c r="C245" s="172" t="s">
        <v>582</v>
      </c>
      <c r="D245" s="172" t="s">
        <v>350</v>
      </c>
      <c r="E245" s="173" t="s">
        <v>1491</v>
      </c>
      <c r="F245" s="174" t="s">
        <v>1492</v>
      </c>
      <c r="G245" s="175" t="s">
        <v>659</v>
      </c>
      <c r="H245" s="176">
        <v>40.645000000000003</v>
      </c>
      <c r="I245" s="177"/>
      <c r="J245" s="178">
        <f t="shared" si="65"/>
        <v>0</v>
      </c>
      <c r="K245" s="179"/>
      <c r="L245" s="30"/>
      <c r="M245" s="180" t="s">
        <v>1</v>
      </c>
      <c r="N245" s="131" t="s">
        <v>41</v>
      </c>
      <c r="P245" s="169">
        <f t="shared" si="66"/>
        <v>0</v>
      </c>
      <c r="Q245" s="169">
        <v>0</v>
      </c>
      <c r="R245" s="169">
        <f t="shared" si="67"/>
        <v>0</v>
      </c>
      <c r="S245" s="169">
        <v>0</v>
      </c>
      <c r="T245" s="170">
        <f t="shared" si="68"/>
        <v>0</v>
      </c>
      <c r="AR245" s="171" t="s">
        <v>178</v>
      </c>
      <c r="AT245" s="171" t="s">
        <v>350</v>
      </c>
      <c r="AU245" s="171" t="s">
        <v>113</v>
      </c>
      <c r="AY245" s="13" t="s">
        <v>166</v>
      </c>
      <c r="BE245" s="99">
        <f t="shared" si="69"/>
        <v>0</v>
      </c>
      <c r="BF245" s="99">
        <f t="shared" si="70"/>
        <v>0</v>
      </c>
      <c r="BG245" s="99">
        <f t="shared" si="71"/>
        <v>0</v>
      </c>
      <c r="BH245" s="99">
        <f t="shared" si="72"/>
        <v>0</v>
      </c>
      <c r="BI245" s="99">
        <f t="shared" si="73"/>
        <v>0</v>
      </c>
      <c r="BJ245" s="13" t="s">
        <v>113</v>
      </c>
      <c r="BK245" s="99">
        <f t="shared" si="74"/>
        <v>0</v>
      </c>
      <c r="BL245" s="13" t="s">
        <v>178</v>
      </c>
      <c r="BM245" s="171" t="s">
        <v>1493</v>
      </c>
    </row>
    <row r="246" spans="2:65" s="1" customFormat="1" ht="24.2" customHeight="1">
      <c r="B246" s="30"/>
      <c r="C246" s="172" t="s">
        <v>586</v>
      </c>
      <c r="D246" s="172" t="s">
        <v>350</v>
      </c>
      <c r="E246" s="173" t="s">
        <v>1494</v>
      </c>
      <c r="F246" s="174" t="s">
        <v>1495</v>
      </c>
      <c r="G246" s="175" t="s">
        <v>659</v>
      </c>
      <c r="H246" s="176">
        <v>812.9</v>
      </c>
      <c r="I246" s="177"/>
      <c r="J246" s="178">
        <f t="shared" si="65"/>
        <v>0</v>
      </c>
      <c r="K246" s="179"/>
      <c r="L246" s="30"/>
      <c r="M246" s="180" t="s">
        <v>1</v>
      </c>
      <c r="N246" s="131" t="s">
        <v>41</v>
      </c>
      <c r="P246" s="169">
        <f t="shared" si="66"/>
        <v>0</v>
      </c>
      <c r="Q246" s="169">
        <v>0</v>
      </c>
      <c r="R246" s="169">
        <f t="shared" si="67"/>
        <v>0</v>
      </c>
      <c r="S246" s="169">
        <v>0</v>
      </c>
      <c r="T246" s="170">
        <f t="shared" si="68"/>
        <v>0</v>
      </c>
      <c r="AR246" s="171" t="s">
        <v>178</v>
      </c>
      <c r="AT246" s="171" t="s">
        <v>350</v>
      </c>
      <c r="AU246" s="171" t="s">
        <v>113</v>
      </c>
      <c r="AY246" s="13" t="s">
        <v>166</v>
      </c>
      <c r="BE246" s="99">
        <f t="shared" si="69"/>
        <v>0</v>
      </c>
      <c r="BF246" s="99">
        <f t="shared" si="70"/>
        <v>0</v>
      </c>
      <c r="BG246" s="99">
        <f t="shared" si="71"/>
        <v>0</v>
      </c>
      <c r="BH246" s="99">
        <f t="shared" si="72"/>
        <v>0</v>
      </c>
      <c r="BI246" s="99">
        <f t="shared" si="73"/>
        <v>0</v>
      </c>
      <c r="BJ246" s="13" t="s">
        <v>113</v>
      </c>
      <c r="BK246" s="99">
        <f t="shared" si="74"/>
        <v>0</v>
      </c>
      <c r="BL246" s="13" t="s">
        <v>178</v>
      </c>
      <c r="BM246" s="171" t="s">
        <v>1496</v>
      </c>
    </row>
    <row r="247" spans="2:65" s="1" customFormat="1" ht="24.2" customHeight="1">
      <c r="B247" s="30"/>
      <c r="C247" s="172" t="s">
        <v>590</v>
      </c>
      <c r="D247" s="172" t="s">
        <v>350</v>
      </c>
      <c r="E247" s="173" t="s">
        <v>1497</v>
      </c>
      <c r="F247" s="174" t="s">
        <v>1498</v>
      </c>
      <c r="G247" s="175" t="s">
        <v>170</v>
      </c>
      <c r="H247" s="176">
        <v>2</v>
      </c>
      <c r="I247" s="177"/>
      <c r="J247" s="178">
        <f t="shared" si="65"/>
        <v>0</v>
      </c>
      <c r="K247" s="179"/>
      <c r="L247" s="30"/>
      <c r="M247" s="180" t="s">
        <v>1</v>
      </c>
      <c r="N247" s="131" t="s">
        <v>41</v>
      </c>
      <c r="P247" s="169">
        <f t="shared" si="66"/>
        <v>0</v>
      </c>
      <c r="Q247" s="169">
        <v>0</v>
      </c>
      <c r="R247" s="169">
        <f t="shared" si="67"/>
        <v>0</v>
      </c>
      <c r="S247" s="169">
        <v>0</v>
      </c>
      <c r="T247" s="170">
        <f t="shared" si="68"/>
        <v>0</v>
      </c>
      <c r="AR247" s="171" t="s">
        <v>178</v>
      </c>
      <c r="AT247" s="171" t="s">
        <v>350</v>
      </c>
      <c r="AU247" s="171" t="s">
        <v>113</v>
      </c>
      <c r="AY247" s="13" t="s">
        <v>166</v>
      </c>
      <c r="BE247" s="99">
        <f t="shared" si="69"/>
        <v>0</v>
      </c>
      <c r="BF247" s="99">
        <f t="shared" si="70"/>
        <v>0</v>
      </c>
      <c r="BG247" s="99">
        <f t="shared" si="71"/>
        <v>0</v>
      </c>
      <c r="BH247" s="99">
        <f t="shared" si="72"/>
        <v>0</v>
      </c>
      <c r="BI247" s="99">
        <f t="shared" si="73"/>
        <v>0</v>
      </c>
      <c r="BJ247" s="13" t="s">
        <v>113</v>
      </c>
      <c r="BK247" s="99">
        <f t="shared" si="74"/>
        <v>0</v>
      </c>
      <c r="BL247" s="13" t="s">
        <v>178</v>
      </c>
      <c r="BM247" s="171" t="s">
        <v>1499</v>
      </c>
    </row>
    <row r="248" spans="2:65" s="1" customFormat="1" ht="24.2" customHeight="1">
      <c r="B248" s="30"/>
      <c r="C248" s="172" t="s">
        <v>594</v>
      </c>
      <c r="D248" s="172" t="s">
        <v>350</v>
      </c>
      <c r="E248" s="173" t="s">
        <v>1500</v>
      </c>
      <c r="F248" s="174" t="s">
        <v>1501</v>
      </c>
      <c r="G248" s="175" t="s">
        <v>170</v>
      </c>
      <c r="H248" s="176">
        <v>5</v>
      </c>
      <c r="I248" s="177"/>
      <c r="J248" s="178">
        <f t="shared" si="65"/>
        <v>0</v>
      </c>
      <c r="K248" s="179"/>
      <c r="L248" s="30"/>
      <c r="M248" s="180" t="s">
        <v>1</v>
      </c>
      <c r="N248" s="131" t="s">
        <v>41</v>
      </c>
      <c r="P248" s="169">
        <f t="shared" si="66"/>
        <v>0</v>
      </c>
      <c r="Q248" s="169">
        <v>0</v>
      </c>
      <c r="R248" s="169">
        <f t="shared" si="67"/>
        <v>0</v>
      </c>
      <c r="S248" s="169">
        <v>0</v>
      </c>
      <c r="T248" s="170">
        <f t="shared" si="68"/>
        <v>0</v>
      </c>
      <c r="AR248" s="171" t="s">
        <v>178</v>
      </c>
      <c r="AT248" s="171" t="s">
        <v>350</v>
      </c>
      <c r="AU248" s="171" t="s">
        <v>113</v>
      </c>
      <c r="AY248" s="13" t="s">
        <v>166</v>
      </c>
      <c r="BE248" s="99">
        <f t="shared" si="69"/>
        <v>0</v>
      </c>
      <c r="BF248" s="99">
        <f t="shared" si="70"/>
        <v>0</v>
      </c>
      <c r="BG248" s="99">
        <f t="shared" si="71"/>
        <v>0</v>
      </c>
      <c r="BH248" s="99">
        <f t="shared" si="72"/>
        <v>0</v>
      </c>
      <c r="BI248" s="99">
        <f t="shared" si="73"/>
        <v>0</v>
      </c>
      <c r="BJ248" s="13" t="s">
        <v>113</v>
      </c>
      <c r="BK248" s="99">
        <f t="shared" si="74"/>
        <v>0</v>
      </c>
      <c r="BL248" s="13" t="s">
        <v>178</v>
      </c>
      <c r="BM248" s="171" t="s">
        <v>1502</v>
      </c>
    </row>
    <row r="249" spans="2:65" s="1" customFormat="1" ht="24.2" customHeight="1">
      <c r="B249" s="30"/>
      <c r="C249" s="172" t="s">
        <v>598</v>
      </c>
      <c r="D249" s="172" t="s">
        <v>350</v>
      </c>
      <c r="E249" s="173" t="s">
        <v>1503</v>
      </c>
      <c r="F249" s="174" t="s">
        <v>1504</v>
      </c>
      <c r="G249" s="175" t="s">
        <v>170</v>
      </c>
      <c r="H249" s="176">
        <v>9</v>
      </c>
      <c r="I249" s="177"/>
      <c r="J249" s="178">
        <f t="shared" si="65"/>
        <v>0</v>
      </c>
      <c r="K249" s="179"/>
      <c r="L249" s="30"/>
      <c r="M249" s="180" t="s">
        <v>1</v>
      </c>
      <c r="N249" s="131" t="s">
        <v>41</v>
      </c>
      <c r="P249" s="169">
        <f t="shared" si="66"/>
        <v>0</v>
      </c>
      <c r="Q249" s="169">
        <v>0</v>
      </c>
      <c r="R249" s="169">
        <f t="shared" si="67"/>
        <v>0</v>
      </c>
      <c r="S249" s="169">
        <v>0</v>
      </c>
      <c r="T249" s="170">
        <f t="shared" si="68"/>
        <v>0</v>
      </c>
      <c r="AR249" s="171" t="s">
        <v>178</v>
      </c>
      <c r="AT249" s="171" t="s">
        <v>350</v>
      </c>
      <c r="AU249" s="171" t="s">
        <v>113</v>
      </c>
      <c r="AY249" s="13" t="s">
        <v>166</v>
      </c>
      <c r="BE249" s="99">
        <f t="shared" si="69"/>
        <v>0</v>
      </c>
      <c r="BF249" s="99">
        <f t="shared" si="70"/>
        <v>0</v>
      </c>
      <c r="BG249" s="99">
        <f t="shared" si="71"/>
        <v>0</v>
      </c>
      <c r="BH249" s="99">
        <f t="shared" si="72"/>
        <v>0</v>
      </c>
      <c r="BI249" s="99">
        <f t="shared" si="73"/>
        <v>0</v>
      </c>
      <c r="BJ249" s="13" t="s">
        <v>113</v>
      </c>
      <c r="BK249" s="99">
        <f t="shared" si="74"/>
        <v>0</v>
      </c>
      <c r="BL249" s="13" t="s">
        <v>178</v>
      </c>
      <c r="BM249" s="171" t="s">
        <v>1505</v>
      </c>
    </row>
    <row r="250" spans="2:65" s="1" customFormat="1" ht="24.2" customHeight="1">
      <c r="B250" s="30"/>
      <c r="C250" s="172" t="s">
        <v>602</v>
      </c>
      <c r="D250" s="172" t="s">
        <v>350</v>
      </c>
      <c r="E250" s="173" t="s">
        <v>1506</v>
      </c>
      <c r="F250" s="174" t="s">
        <v>1507</v>
      </c>
      <c r="G250" s="175" t="s">
        <v>170</v>
      </c>
      <c r="H250" s="176">
        <v>36</v>
      </c>
      <c r="I250" s="177"/>
      <c r="J250" s="178">
        <f t="shared" si="65"/>
        <v>0</v>
      </c>
      <c r="K250" s="179"/>
      <c r="L250" s="30"/>
      <c r="M250" s="180" t="s">
        <v>1</v>
      </c>
      <c r="N250" s="131" t="s">
        <v>41</v>
      </c>
      <c r="P250" s="169">
        <f t="shared" si="66"/>
        <v>0</v>
      </c>
      <c r="Q250" s="169">
        <v>0</v>
      </c>
      <c r="R250" s="169">
        <f t="shared" si="67"/>
        <v>0</v>
      </c>
      <c r="S250" s="169">
        <v>0</v>
      </c>
      <c r="T250" s="170">
        <f t="shared" si="68"/>
        <v>0</v>
      </c>
      <c r="AR250" s="171" t="s">
        <v>178</v>
      </c>
      <c r="AT250" s="171" t="s">
        <v>350</v>
      </c>
      <c r="AU250" s="171" t="s">
        <v>113</v>
      </c>
      <c r="AY250" s="13" t="s">
        <v>166</v>
      </c>
      <c r="BE250" s="99">
        <f t="shared" si="69"/>
        <v>0</v>
      </c>
      <c r="BF250" s="99">
        <f t="shared" si="70"/>
        <v>0</v>
      </c>
      <c r="BG250" s="99">
        <f t="shared" si="71"/>
        <v>0</v>
      </c>
      <c r="BH250" s="99">
        <f t="shared" si="72"/>
        <v>0</v>
      </c>
      <c r="BI250" s="99">
        <f t="shared" si="73"/>
        <v>0</v>
      </c>
      <c r="BJ250" s="13" t="s">
        <v>113</v>
      </c>
      <c r="BK250" s="99">
        <f t="shared" si="74"/>
        <v>0</v>
      </c>
      <c r="BL250" s="13" t="s">
        <v>178</v>
      </c>
      <c r="BM250" s="171" t="s">
        <v>1508</v>
      </c>
    </row>
    <row r="251" spans="2:65" s="1" customFormat="1" ht="24.2" customHeight="1">
      <c r="B251" s="30"/>
      <c r="C251" s="172" t="s">
        <v>606</v>
      </c>
      <c r="D251" s="172" t="s">
        <v>350</v>
      </c>
      <c r="E251" s="173" t="s">
        <v>1509</v>
      </c>
      <c r="F251" s="174" t="s">
        <v>1510</v>
      </c>
      <c r="G251" s="175" t="s">
        <v>170</v>
      </c>
      <c r="H251" s="176">
        <v>5</v>
      </c>
      <c r="I251" s="177"/>
      <c r="J251" s="178">
        <f t="shared" si="65"/>
        <v>0</v>
      </c>
      <c r="K251" s="179"/>
      <c r="L251" s="30"/>
      <c r="M251" s="180" t="s">
        <v>1</v>
      </c>
      <c r="N251" s="131" t="s">
        <v>41</v>
      </c>
      <c r="P251" s="169">
        <f t="shared" si="66"/>
        <v>0</v>
      </c>
      <c r="Q251" s="169">
        <v>0</v>
      </c>
      <c r="R251" s="169">
        <f t="shared" si="67"/>
        <v>0</v>
      </c>
      <c r="S251" s="169">
        <v>0</v>
      </c>
      <c r="T251" s="170">
        <f t="shared" si="68"/>
        <v>0</v>
      </c>
      <c r="AR251" s="171" t="s">
        <v>178</v>
      </c>
      <c r="AT251" s="171" t="s">
        <v>350</v>
      </c>
      <c r="AU251" s="171" t="s">
        <v>113</v>
      </c>
      <c r="AY251" s="13" t="s">
        <v>166</v>
      </c>
      <c r="BE251" s="99">
        <f t="shared" si="69"/>
        <v>0</v>
      </c>
      <c r="BF251" s="99">
        <f t="shared" si="70"/>
        <v>0</v>
      </c>
      <c r="BG251" s="99">
        <f t="shared" si="71"/>
        <v>0</v>
      </c>
      <c r="BH251" s="99">
        <f t="shared" si="72"/>
        <v>0</v>
      </c>
      <c r="BI251" s="99">
        <f t="shared" si="73"/>
        <v>0</v>
      </c>
      <c r="BJ251" s="13" t="s">
        <v>113</v>
      </c>
      <c r="BK251" s="99">
        <f t="shared" si="74"/>
        <v>0</v>
      </c>
      <c r="BL251" s="13" t="s">
        <v>178</v>
      </c>
      <c r="BM251" s="171" t="s">
        <v>1511</v>
      </c>
    </row>
    <row r="252" spans="2:65" s="1" customFormat="1" ht="24.2" customHeight="1">
      <c r="B252" s="30"/>
      <c r="C252" s="172" t="s">
        <v>610</v>
      </c>
      <c r="D252" s="172" t="s">
        <v>350</v>
      </c>
      <c r="E252" s="173" t="s">
        <v>1512</v>
      </c>
      <c r="F252" s="174" t="s">
        <v>1513</v>
      </c>
      <c r="G252" s="175" t="s">
        <v>170</v>
      </c>
      <c r="H252" s="176">
        <v>9</v>
      </c>
      <c r="I252" s="177"/>
      <c r="J252" s="178">
        <f t="shared" si="65"/>
        <v>0</v>
      </c>
      <c r="K252" s="179"/>
      <c r="L252" s="30"/>
      <c r="M252" s="180" t="s">
        <v>1</v>
      </c>
      <c r="N252" s="131" t="s">
        <v>41</v>
      </c>
      <c r="P252" s="169">
        <f t="shared" si="66"/>
        <v>0</v>
      </c>
      <c r="Q252" s="169">
        <v>0</v>
      </c>
      <c r="R252" s="169">
        <f t="shared" si="67"/>
        <v>0</v>
      </c>
      <c r="S252" s="169">
        <v>0</v>
      </c>
      <c r="T252" s="170">
        <f t="shared" si="68"/>
        <v>0</v>
      </c>
      <c r="AR252" s="171" t="s">
        <v>178</v>
      </c>
      <c r="AT252" s="171" t="s">
        <v>350</v>
      </c>
      <c r="AU252" s="171" t="s">
        <v>113</v>
      </c>
      <c r="AY252" s="13" t="s">
        <v>166</v>
      </c>
      <c r="BE252" s="99">
        <f t="shared" si="69"/>
        <v>0</v>
      </c>
      <c r="BF252" s="99">
        <f t="shared" si="70"/>
        <v>0</v>
      </c>
      <c r="BG252" s="99">
        <f t="shared" si="71"/>
        <v>0</v>
      </c>
      <c r="BH252" s="99">
        <f t="shared" si="72"/>
        <v>0</v>
      </c>
      <c r="BI252" s="99">
        <f t="shared" si="73"/>
        <v>0</v>
      </c>
      <c r="BJ252" s="13" t="s">
        <v>113</v>
      </c>
      <c r="BK252" s="99">
        <f t="shared" si="74"/>
        <v>0</v>
      </c>
      <c r="BL252" s="13" t="s">
        <v>178</v>
      </c>
      <c r="BM252" s="171" t="s">
        <v>1514</v>
      </c>
    </row>
    <row r="253" spans="2:65" s="1" customFormat="1" ht="24.2" customHeight="1">
      <c r="B253" s="30"/>
      <c r="C253" s="172" t="s">
        <v>614</v>
      </c>
      <c r="D253" s="172" t="s">
        <v>350</v>
      </c>
      <c r="E253" s="173" t="s">
        <v>1515</v>
      </c>
      <c r="F253" s="174" t="s">
        <v>1516</v>
      </c>
      <c r="G253" s="175" t="s">
        <v>170</v>
      </c>
      <c r="H253" s="176">
        <v>420</v>
      </c>
      <c r="I253" s="177"/>
      <c r="J253" s="178">
        <f t="shared" si="65"/>
        <v>0</v>
      </c>
      <c r="K253" s="179"/>
      <c r="L253" s="30"/>
      <c r="M253" s="180" t="s">
        <v>1</v>
      </c>
      <c r="N253" s="131" t="s">
        <v>41</v>
      </c>
      <c r="P253" s="169">
        <f t="shared" si="66"/>
        <v>0</v>
      </c>
      <c r="Q253" s="169">
        <v>0</v>
      </c>
      <c r="R253" s="169">
        <f t="shared" si="67"/>
        <v>0</v>
      </c>
      <c r="S253" s="169">
        <v>0</v>
      </c>
      <c r="T253" s="170">
        <f t="shared" si="68"/>
        <v>0</v>
      </c>
      <c r="AR253" s="171" t="s">
        <v>178</v>
      </c>
      <c r="AT253" s="171" t="s">
        <v>350</v>
      </c>
      <c r="AU253" s="171" t="s">
        <v>113</v>
      </c>
      <c r="AY253" s="13" t="s">
        <v>166</v>
      </c>
      <c r="BE253" s="99">
        <f t="shared" si="69"/>
        <v>0</v>
      </c>
      <c r="BF253" s="99">
        <f t="shared" si="70"/>
        <v>0</v>
      </c>
      <c r="BG253" s="99">
        <f t="shared" si="71"/>
        <v>0</v>
      </c>
      <c r="BH253" s="99">
        <f t="shared" si="72"/>
        <v>0</v>
      </c>
      <c r="BI253" s="99">
        <f t="shared" si="73"/>
        <v>0</v>
      </c>
      <c r="BJ253" s="13" t="s">
        <v>113</v>
      </c>
      <c r="BK253" s="99">
        <f t="shared" si="74"/>
        <v>0</v>
      </c>
      <c r="BL253" s="13" t="s">
        <v>178</v>
      </c>
      <c r="BM253" s="171" t="s">
        <v>1517</v>
      </c>
    </row>
    <row r="254" spans="2:65" s="1" customFormat="1" ht="24.2" customHeight="1">
      <c r="B254" s="30"/>
      <c r="C254" s="172" t="s">
        <v>618</v>
      </c>
      <c r="D254" s="172" t="s">
        <v>350</v>
      </c>
      <c r="E254" s="173" t="s">
        <v>1518</v>
      </c>
      <c r="F254" s="174" t="s">
        <v>1519</v>
      </c>
      <c r="G254" s="175" t="s">
        <v>170</v>
      </c>
      <c r="H254" s="176">
        <v>29</v>
      </c>
      <c r="I254" s="177"/>
      <c r="J254" s="178">
        <f t="shared" si="65"/>
        <v>0</v>
      </c>
      <c r="K254" s="179"/>
      <c r="L254" s="30"/>
      <c r="M254" s="180" t="s">
        <v>1</v>
      </c>
      <c r="N254" s="131" t="s">
        <v>41</v>
      </c>
      <c r="P254" s="169">
        <f t="shared" si="66"/>
        <v>0</v>
      </c>
      <c r="Q254" s="169">
        <v>0</v>
      </c>
      <c r="R254" s="169">
        <f t="shared" si="67"/>
        <v>0</v>
      </c>
      <c r="S254" s="169">
        <v>0</v>
      </c>
      <c r="T254" s="170">
        <f t="shared" si="68"/>
        <v>0</v>
      </c>
      <c r="AR254" s="171" t="s">
        <v>178</v>
      </c>
      <c r="AT254" s="171" t="s">
        <v>350</v>
      </c>
      <c r="AU254" s="171" t="s">
        <v>113</v>
      </c>
      <c r="AY254" s="13" t="s">
        <v>166</v>
      </c>
      <c r="BE254" s="99">
        <f t="shared" si="69"/>
        <v>0</v>
      </c>
      <c r="BF254" s="99">
        <f t="shared" si="70"/>
        <v>0</v>
      </c>
      <c r="BG254" s="99">
        <f t="shared" si="71"/>
        <v>0</v>
      </c>
      <c r="BH254" s="99">
        <f t="shared" si="72"/>
        <v>0</v>
      </c>
      <c r="BI254" s="99">
        <f t="shared" si="73"/>
        <v>0</v>
      </c>
      <c r="BJ254" s="13" t="s">
        <v>113</v>
      </c>
      <c r="BK254" s="99">
        <f t="shared" si="74"/>
        <v>0</v>
      </c>
      <c r="BL254" s="13" t="s">
        <v>178</v>
      </c>
      <c r="BM254" s="171" t="s">
        <v>1520</v>
      </c>
    </row>
    <row r="255" spans="2:65" s="1" customFormat="1" ht="24.2" customHeight="1">
      <c r="B255" s="30"/>
      <c r="C255" s="172" t="s">
        <v>622</v>
      </c>
      <c r="D255" s="172" t="s">
        <v>350</v>
      </c>
      <c r="E255" s="173" t="s">
        <v>1521</v>
      </c>
      <c r="F255" s="174" t="s">
        <v>1522</v>
      </c>
      <c r="G255" s="175" t="s">
        <v>170</v>
      </c>
      <c r="H255" s="176">
        <v>1</v>
      </c>
      <c r="I255" s="177"/>
      <c r="J255" s="178">
        <f t="shared" si="65"/>
        <v>0</v>
      </c>
      <c r="K255" s="179"/>
      <c r="L255" s="30"/>
      <c r="M255" s="180" t="s">
        <v>1</v>
      </c>
      <c r="N255" s="131" t="s">
        <v>41</v>
      </c>
      <c r="P255" s="169">
        <f t="shared" si="66"/>
        <v>0</v>
      </c>
      <c r="Q255" s="169">
        <v>0</v>
      </c>
      <c r="R255" s="169">
        <f t="shared" si="67"/>
        <v>0</v>
      </c>
      <c r="S255" s="169">
        <v>0</v>
      </c>
      <c r="T255" s="170">
        <f t="shared" si="68"/>
        <v>0</v>
      </c>
      <c r="AR255" s="171" t="s">
        <v>178</v>
      </c>
      <c r="AT255" s="171" t="s">
        <v>350</v>
      </c>
      <c r="AU255" s="171" t="s">
        <v>113</v>
      </c>
      <c r="AY255" s="13" t="s">
        <v>166</v>
      </c>
      <c r="BE255" s="99">
        <f t="shared" si="69"/>
        <v>0</v>
      </c>
      <c r="BF255" s="99">
        <f t="shared" si="70"/>
        <v>0</v>
      </c>
      <c r="BG255" s="99">
        <f t="shared" si="71"/>
        <v>0</v>
      </c>
      <c r="BH255" s="99">
        <f t="shared" si="72"/>
        <v>0</v>
      </c>
      <c r="BI255" s="99">
        <f t="shared" si="73"/>
        <v>0</v>
      </c>
      <c r="BJ255" s="13" t="s">
        <v>113</v>
      </c>
      <c r="BK255" s="99">
        <f t="shared" si="74"/>
        <v>0</v>
      </c>
      <c r="BL255" s="13" t="s">
        <v>178</v>
      </c>
      <c r="BM255" s="171" t="s">
        <v>1523</v>
      </c>
    </row>
    <row r="256" spans="2:65" s="1" customFormat="1" ht="24.2" customHeight="1">
      <c r="B256" s="30"/>
      <c r="C256" s="172" t="s">
        <v>626</v>
      </c>
      <c r="D256" s="172" t="s">
        <v>350</v>
      </c>
      <c r="E256" s="173" t="s">
        <v>1524</v>
      </c>
      <c r="F256" s="174" t="s">
        <v>1525</v>
      </c>
      <c r="G256" s="175" t="s">
        <v>170</v>
      </c>
      <c r="H256" s="176">
        <v>64</v>
      </c>
      <c r="I256" s="177"/>
      <c r="J256" s="178">
        <f t="shared" si="65"/>
        <v>0</v>
      </c>
      <c r="K256" s="179"/>
      <c r="L256" s="30"/>
      <c r="M256" s="180" t="s">
        <v>1</v>
      </c>
      <c r="N256" s="131" t="s">
        <v>41</v>
      </c>
      <c r="P256" s="169">
        <f t="shared" si="66"/>
        <v>0</v>
      </c>
      <c r="Q256" s="169">
        <v>0</v>
      </c>
      <c r="R256" s="169">
        <f t="shared" si="67"/>
        <v>0</v>
      </c>
      <c r="S256" s="169">
        <v>0</v>
      </c>
      <c r="T256" s="170">
        <f t="shared" si="68"/>
        <v>0</v>
      </c>
      <c r="AR256" s="171" t="s">
        <v>178</v>
      </c>
      <c r="AT256" s="171" t="s">
        <v>350</v>
      </c>
      <c r="AU256" s="171" t="s">
        <v>113</v>
      </c>
      <c r="AY256" s="13" t="s">
        <v>166</v>
      </c>
      <c r="BE256" s="99">
        <f t="shared" si="69"/>
        <v>0</v>
      </c>
      <c r="BF256" s="99">
        <f t="shared" si="70"/>
        <v>0</v>
      </c>
      <c r="BG256" s="99">
        <f t="shared" si="71"/>
        <v>0</v>
      </c>
      <c r="BH256" s="99">
        <f t="shared" si="72"/>
        <v>0</v>
      </c>
      <c r="BI256" s="99">
        <f t="shared" si="73"/>
        <v>0</v>
      </c>
      <c r="BJ256" s="13" t="s">
        <v>113</v>
      </c>
      <c r="BK256" s="99">
        <f t="shared" si="74"/>
        <v>0</v>
      </c>
      <c r="BL256" s="13" t="s">
        <v>178</v>
      </c>
      <c r="BM256" s="171" t="s">
        <v>1526</v>
      </c>
    </row>
    <row r="257" spans="2:65" s="1" customFormat="1" ht="24.2" customHeight="1">
      <c r="B257" s="30"/>
      <c r="C257" s="172" t="s">
        <v>633</v>
      </c>
      <c r="D257" s="172" t="s">
        <v>350</v>
      </c>
      <c r="E257" s="173" t="s">
        <v>1527</v>
      </c>
      <c r="F257" s="174" t="s">
        <v>1528</v>
      </c>
      <c r="G257" s="175" t="s">
        <v>293</v>
      </c>
      <c r="H257" s="176">
        <v>1553</v>
      </c>
      <c r="I257" s="177"/>
      <c r="J257" s="178">
        <f t="shared" si="65"/>
        <v>0</v>
      </c>
      <c r="K257" s="179"/>
      <c r="L257" s="30"/>
      <c r="M257" s="180" t="s">
        <v>1</v>
      </c>
      <c r="N257" s="131" t="s">
        <v>41</v>
      </c>
      <c r="P257" s="169">
        <f t="shared" si="66"/>
        <v>0</v>
      </c>
      <c r="Q257" s="169">
        <v>0</v>
      </c>
      <c r="R257" s="169">
        <f t="shared" si="67"/>
        <v>0</v>
      </c>
      <c r="S257" s="169">
        <v>0</v>
      </c>
      <c r="T257" s="170">
        <f t="shared" si="68"/>
        <v>0</v>
      </c>
      <c r="AR257" s="171" t="s">
        <v>178</v>
      </c>
      <c r="AT257" s="171" t="s">
        <v>350</v>
      </c>
      <c r="AU257" s="171" t="s">
        <v>113</v>
      </c>
      <c r="AY257" s="13" t="s">
        <v>166</v>
      </c>
      <c r="BE257" s="99">
        <f t="shared" si="69"/>
        <v>0</v>
      </c>
      <c r="BF257" s="99">
        <f t="shared" si="70"/>
        <v>0</v>
      </c>
      <c r="BG257" s="99">
        <f t="shared" si="71"/>
        <v>0</v>
      </c>
      <c r="BH257" s="99">
        <f t="shared" si="72"/>
        <v>0</v>
      </c>
      <c r="BI257" s="99">
        <f t="shared" si="73"/>
        <v>0</v>
      </c>
      <c r="BJ257" s="13" t="s">
        <v>113</v>
      </c>
      <c r="BK257" s="99">
        <f t="shared" si="74"/>
        <v>0</v>
      </c>
      <c r="BL257" s="13" t="s">
        <v>178</v>
      </c>
      <c r="BM257" s="171" t="s">
        <v>1529</v>
      </c>
    </row>
    <row r="258" spans="2:65" s="1" customFormat="1" ht="24.2" customHeight="1">
      <c r="B258" s="30"/>
      <c r="C258" s="172" t="s">
        <v>1223</v>
      </c>
      <c r="D258" s="172" t="s">
        <v>350</v>
      </c>
      <c r="E258" s="173" t="s">
        <v>1530</v>
      </c>
      <c r="F258" s="174" t="s">
        <v>1531</v>
      </c>
      <c r="G258" s="175" t="s">
        <v>293</v>
      </c>
      <c r="H258" s="176">
        <v>2813</v>
      </c>
      <c r="I258" s="177"/>
      <c r="J258" s="178">
        <f t="shared" si="65"/>
        <v>0</v>
      </c>
      <c r="K258" s="179"/>
      <c r="L258" s="30"/>
      <c r="M258" s="180" t="s">
        <v>1</v>
      </c>
      <c r="N258" s="131" t="s">
        <v>41</v>
      </c>
      <c r="P258" s="169">
        <f t="shared" si="66"/>
        <v>0</v>
      </c>
      <c r="Q258" s="169">
        <v>0</v>
      </c>
      <c r="R258" s="169">
        <f t="shared" si="67"/>
        <v>0</v>
      </c>
      <c r="S258" s="169">
        <v>0</v>
      </c>
      <c r="T258" s="170">
        <f t="shared" si="68"/>
        <v>0</v>
      </c>
      <c r="AR258" s="171" t="s">
        <v>178</v>
      </c>
      <c r="AT258" s="171" t="s">
        <v>350</v>
      </c>
      <c r="AU258" s="171" t="s">
        <v>113</v>
      </c>
      <c r="AY258" s="13" t="s">
        <v>166</v>
      </c>
      <c r="BE258" s="99">
        <f t="shared" si="69"/>
        <v>0</v>
      </c>
      <c r="BF258" s="99">
        <f t="shared" si="70"/>
        <v>0</v>
      </c>
      <c r="BG258" s="99">
        <f t="shared" si="71"/>
        <v>0</v>
      </c>
      <c r="BH258" s="99">
        <f t="shared" si="72"/>
        <v>0</v>
      </c>
      <c r="BI258" s="99">
        <f t="shared" si="73"/>
        <v>0</v>
      </c>
      <c r="BJ258" s="13" t="s">
        <v>113</v>
      </c>
      <c r="BK258" s="99">
        <f t="shared" si="74"/>
        <v>0</v>
      </c>
      <c r="BL258" s="13" t="s">
        <v>178</v>
      </c>
      <c r="BM258" s="171" t="s">
        <v>1532</v>
      </c>
    </row>
    <row r="259" spans="2:65" s="1" customFormat="1" ht="24.2" customHeight="1">
      <c r="B259" s="30"/>
      <c r="C259" s="172" t="s">
        <v>1533</v>
      </c>
      <c r="D259" s="172" t="s">
        <v>350</v>
      </c>
      <c r="E259" s="173" t="s">
        <v>1534</v>
      </c>
      <c r="F259" s="174" t="s">
        <v>1535</v>
      </c>
      <c r="G259" s="175" t="s">
        <v>170</v>
      </c>
      <c r="H259" s="176">
        <v>2</v>
      </c>
      <c r="I259" s="177"/>
      <c r="J259" s="178">
        <f t="shared" si="65"/>
        <v>0</v>
      </c>
      <c r="K259" s="179"/>
      <c r="L259" s="30"/>
      <c r="M259" s="180" t="s">
        <v>1</v>
      </c>
      <c r="N259" s="131" t="s">
        <v>41</v>
      </c>
      <c r="P259" s="169">
        <f t="shared" si="66"/>
        <v>0</v>
      </c>
      <c r="Q259" s="169">
        <v>0</v>
      </c>
      <c r="R259" s="169">
        <f t="shared" si="67"/>
        <v>0</v>
      </c>
      <c r="S259" s="169">
        <v>0</v>
      </c>
      <c r="T259" s="170">
        <f t="shared" si="68"/>
        <v>0</v>
      </c>
      <c r="AR259" s="171" t="s">
        <v>178</v>
      </c>
      <c r="AT259" s="171" t="s">
        <v>350</v>
      </c>
      <c r="AU259" s="171" t="s">
        <v>113</v>
      </c>
      <c r="AY259" s="13" t="s">
        <v>166</v>
      </c>
      <c r="BE259" s="99">
        <f t="shared" si="69"/>
        <v>0</v>
      </c>
      <c r="BF259" s="99">
        <f t="shared" si="70"/>
        <v>0</v>
      </c>
      <c r="BG259" s="99">
        <f t="shared" si="71"/>
        <v>0</v>
      </c>
      <c r="BH259" s="99">
        <f t="shared" si="72"/>
        <v>0</v>
      </c>
      <c r="BI259" s="99">
        <f t="shared" si="73"/>
        <v>0</v>
      </c>
      <c r="BJ259" s="13" t="s">
        <v>113</v>
      </c>
      <c r="BK259" s="99">
        <f t="shared" si="74"/>
        <v>0</v>
      </c>
      <c r="BL259" s="13" t="s">
        <v>178</v>
      </c>
      <c r="BM259" s="171" t="s">
        <v>1536</v>
      </c>
    </row>
    <row r="260" spans="2:65" s="1" customFormat="1" ht="24.2" customHeight="1">
      <c r="B260" s="30"/>
      <c r="C260" s="172" t="s">
        <v>1226</v>
      </c>
      <c r="D260" s="172" t="s">
        <v>350</v>
      </c>
      <c r="E260" s="173" t="s">
        <v>1537</v>
      </c>
      <c r="F260" s="174" t="s">
        <v>1538</v>
      </c>
      <c r="G260" s="175" t="s">
        <v>170</v>
      </c>
      <c r="H260" s="176">
        <v>3</v>
      </c>
      <c r="I260" s="177"/>
      <c r="J260" s="178">
        <f t="shared" si="65"/>
        <v>0</v>
      </c>
      <c r="K260" s="179"/>
      <c r="L260" s="30"/>
      <c r="M260" s="180" t="s">
        <v>1</v>
      </c>
      <c r="N260" s="131" t="s">
        <v>41</v>
      </c>
      <c r="P260" s="169">
        <f t="shared" si="66"/>
        <v>0</v>
      </c>
      <c r="Q260" s="169">
        <v>0</v>
      </c>
      <c r="R260" s="169">
        <f t="shared" si="67"/>
        <v>0</v>
      </c>
      <c r="S260" s="169">
        <v>0</v>
      </c>
      <c r="T260" s="170">
        <f t="shared" si="68"/>
        <v>0</v>
      </c>
      <c r="AR260" s="171" t="s">
        <v>178</v>
      </c>
      <c r="AT260" s="171" t="s">
        <v>350</v>
      </c>
      <c r="AU260" s="171" t="s">
        <v>113</v>
      </c>
      <c r="AY260" s="13" t="s">
        <v>166</v>
      </c>
      <c r="BE260" s="99">
        <f t="shared" si="69"/>
        <v>0</v>
      </c>
      <c r="BF260" s="99">
        <f t="shared" si="70"/>
        <v>0</v>
      </c>
      <c r="BG260" s="99">
        <f t="shared" si="71"/>
        <v>0</v>
      </c>
      <c r="BH260" s="99">
        <f t="shared" si="72"/>
        <v>0</v>
      </c>
      <c r="BI260" s="99">
        <f t="shared" si="73"/>
        <v>0</v>
      </c>
      <c r="BJ260" s="13" t="s">
        <v>113</v>
      </c>
      <c r="BK260" s="99">
        <f t="shared" si="74"/>
        <v>0</v>
      </c>
      <c r="BL260" s="13" t="s">
        <v>178</v>
      </c>
      <c r="BM260" s="171" t="s">
        <v>1539</v>
      </c>
    </row>
    <row r="261" spans="2:65" s="1" customFormat="1" ht="24.2" customHeight="1">
      <c r="B261" s="30"/>
      <c r="C261" s="172" t="s">
        <v>1540</v>
      </c>
      <c r="D261" s="172" t="s">
        <v>350</v>
      </c>
      <c r="E261" s="173" t="s">
        <v>1541</v>
      </c>
      <c r="F261" s="174" t="s">
        <v>1542</v>
      </c>
      <c r="G261" s="175" t="s">
        <v>170</v>
      </c>
      <c r="H261" s="176">
        <v>5</v>
      </c>
      <c r="I261" s="177"/>
      <c r="J261" s="178">
        <f t="shared" si="65"/>
        <v>0</v>
      </c>
      <c r="K261" s="179"/>
      <c r="L261" s="30"/>
      <c r="M261" s="180" t="s">
        <v>1</v>
      </c>
      <c r="N261" s="131" t="s">
        <v>41</v>
      </c>
      <c r="P261" s="169">
        <f t="shared" si="66"/>
        <v>0</v>
      </c>
      <c r="Q261" s="169">
        <v>0</v>
      </c>
      <c r="R261" s="169">
        <f t="shared" si="67"/>
        <v>0</v>
      </c>
      <c r="S261" s="169">
        <v>0</v>
      </c>
      <c r="T261" s="170">
        <f t="shared" si="68"/>
        <v>0</v>
      </c>
      <c r="AR261" s="171" t="s">
        <v>178</v>
      </c>
      <c r="AT261" s="171" t="s">
        <v>350</v>
      </c>
      <c r="AU261" s="171" t="s">
        <v>113</v>
      </c>
      <c r="AY261" s="13" t="s">
        <v>166</v>
      </c>
      <c r="BE261" s="99">
        <f t="shared" si="69"/>
        <v>0</v>
      </c>
      <c r="BF261" s="99">
        <f t="shared" si="70"/>
        <v>0</v>
      </c>
      <c r="BG261" s="99">
        <f t="shared" si="71"/>
        <v>0</v>
      </c>
      <c r="BH261" s="99">
        <f t="shared" si="72"/>
        <v>0</v>
      </c>
      <c r="BI261" s="99">
        <f t="shared" si="73"/>
        <v>0</v>
      </c>
      <c r="BJ261" s="13" t="s">
        <v>113</v>
      </c>
      <c r="BK261" s="99">
        <f t="shared" si="74"/>
        <v>0</v>
      </c>
      <c r="BL261" s="13" t="s">
        <v>178</v>
      </c>
      <c r="BM261" s="171" t="s">
        <v>1543</v>
      </c>
    </row>
    <row r="262" spans="2:65" s="1" customFormat="1" ht="24.2" customHeight="1">
      <c r="B262" s="30"/>
      <c r="C262" s="172" t="s">
        <v>1544</v>
      </c>
      <c r="D262" s="172" t="s">
        <v>350</v>
      </c>
      <c r="E262" s="173" t="s">
        <v>1545</v>
      </c>
      <c r="F262" s="174" t="s">
        <v>1546</v>
      </c>
      <c r="G262" s="175" t="s">
        <v>293</v>
      </c>
      <c r="H262" s="176">
        <v>118.7</v>
      </c>
      <c r="I262" s="177"/>
      <c r="J262" s="178">
        <f t="shared" si="65"/>
        <v>0</v>
      </c>
      <c r="K262" s="179"/>
      <c r="L262" s="30"/>
      <c r="M262" s="180" t="s">
        <v>1</v>
      </c>
      <c r="N262" s="131" t="s">
        <v>41</v>
      </c>
      <c r="P262" s="169">
        <f t="shared" si="66"/>
        <v>0</v>
      </c>
      <c r="Q262" s="169">
        <v>0</v>
      </c>
      <c r="R262" s="169">
        <f t="shared" si="67"/>
        <v>0</v>
      </c>
      <c r="S262" s="169">
        <v>0</v>
      </c>
      <c r="T262" s="170">
        <f t="shared" si="68"/>
        <v>0</v>
      </c>
      <c r="AR262" s="171" t="s">
        <v>178</v>
      </c>
      <c r="AT262" s="171" t="s">
        <v>350</v>
      </c>
      <c r="AU262" s="171" t="s">
        <v>113</v>
      </c>
      <c r="AY262" s="13" t="s">
        <v>166</v>
      </c>
      <c r="BE262" s="99">
        <f t="shared" si="69"/>
        <v>0</v>
      </c>
      <c r="BF262" s="99">
        <f t="shared" si="70"/>
        <v>0</v>
      </c>
      <c r="BG262" s="99">
        <f t="shared" si="71"/>
        <v>0</v>
      </c>
      <c r="BH262" s="99">
        <f t="shared" si="72"/>
        <v>0</v>
      </c>
      <c r="BI262" s="99">
        <f t="shared" si="73"/>
        <v>0</v>
      </c>
      <c r="BJ262" s="13" t="s">
        <v>113</v>
      </c>
      <c r="BK262" s="99">
        <f t="shared" si="74"/>
        <v>0</v>
      </c>
      <c r="BL262" s="13" t="s">
        <v>178</v>
      </c>
      <c r="BM262" s="171" t="s">
        <v>1547</v>
      </c>
    </row>
    <row r="263" spans="2:65" s="1" customFormat="1" ht="24.2" customHeight="1">
      <c r="B263" s="30"/>
      <c r="C263" s="172" t="s">
        <v>1548</v>
      </c>
      <c r="D263" s="172" t="s">
        <v>350</v>
      </c>
      <c r="E263" s="173" t="s">
        <v>1549</v>
      </c>
      <c r="F263" s="174" t="s">
        <v>1550</v>
      </c>
      <c r="G263" s="175" t="s">
        <v>293</v>
      </c>
      <c r="H263" s="176">
        <v>652.1</v>
      </c>
      <c r="I263" s="177"/>
      <c r="J263" s="178">
        <f t="shared" si="65"/>
        <v>0</v>
      </c>
      <c r="K263" s="179"/>
      <c r="L263" s="30"/>
      <c r="M263" s="180" t="s">
        <v>1</v>
      </c>
      <c r="N263" s="131" t="s">
        <v>41</v>
      </c>
      <c r="P263" s="169">
        <f t="shared" si="66"/>
        <v>0</v>
      </c>
      <c r="Q263" s="169">
        <v>0</v>
      </c>
      <c r="R263" s="169">
        <f t="shared" si="67"/>
        <v>0</v>
      </c>
      <c r="S263" s="169">
        <v>0</v>
      </c>
      <c r="T263" s="170">
        <f t="shared" si="68"/>
        <v>0</v>
      </c>
      <c r="AR263" s="171" t="s">
        <v>178</v>
      </c>
      <c r="AT263" s="171" t="s">
        <v>350</v>
      </c>
      <c r="AU263" s="171" t="s">
        <v>113</v>
      </c>
      <c r="AY263" s="13" t="s">
        <v>166</v>
      </c>
      <c r="BE263" s="99">
        <f t="shared" si="69"/>
        <v>0</v>
      </c>
      <c r="BF263" s="99">
        <f t="shared" si="70"/>
        <v>0</v>
      </c>
      <c r="BG263" s="99">
        <f t="shared" si="71"/>
        <v>0</v>
      </c>
      <c r="BH263" s="99">
        <f t="shared" si="72"/>
        <v>0</v>
      </c>
      <c r="BI263" s="99">
        <f t="shared" si="73"/>
        <v>0</v>
      </c>
      <c r="BJ263" s="13" t="s">
        <v>113</v>
      </c>
      <c r="BK263" s="99">
        <f t="shared" si="74"/>
        <v>0</v>
      </c>
      <c r="BL263" s="13" t="s">
        <v>178</v>
      </c>
      <c r="BM263" s="171" t="s">
        <v>1551</v>
      </c>
    </row>
    <row r="264" spans="2:65" s="1" customFormat="1" ht="24.2" customHeight="1">
      <c r="B264" s="30"/>
      <c r="C264" s="172" t="s">
        <v>1552</v>
      </c>
      <c r="D264" s="172" t="s">
        <v>350</v>
      </c>
      <c r="E264" s="173" t="s">
        <v>1553</v>
      </c>
      <c r="F264" s="174" t="s">
        <v>1554</v>
      </c>
      <c r="G264" s="175" t="s">
        <v>553</v>
      </c>
      <c r="H264" s="176">
        <v>64.146000000000001</v>
      </c>
      <c r="I264" s="177"/>
      <c r="J264" s="178">
        <f t="shared" si="65"/>
        <v>0</v>
      </c>
      <c r="K264" s="179"/>
      <c r="L264" s="30"/>
      <c r="M264" s="180" t="s">
        <v>1</v>
      </c>
      <c r="N264" s="131" t="s">
        <v>41</v>
      </c>
      <c r="P264" s="169">
        <f t="shared" si="66"/>
        <v>0</v>
      </c>
      <c r="Q264" s="169">
        <v>0</v>
      </c>
      <c r="R264" s="169">
        <f t="shared" si="67"/>
        <v>0</v>
      </c>
      <c r="S264" s="169">
        <v>0</v>
      </c>
      <c r="T264" s="170">
        <f t="shared" si="68"/>
        <v>0</v>
      </c>
      <c r="AR264" s="171" t="s">
        <v>178</v>
      </c>
      <c r="AT264" s="171" t="s">
        <v>350</v>
      </c>
      <c r="AU264" s="171" t="s">
        <v>113</v>
      </c>
      <c r="AY264" s="13" t="s">
        <v>166</v>
      </c>
      <c r="BE264" s="99">
        <f t="shared" si="69"/>
        <v>0</v>
      </c>
      <c r="BF264" s="99">
        <f t="shared" si="70"/>
        <v>0</v>
      </c>
      <c r="BG264" s="99">
        <f t="shared" si="71"/>
        <v>0</v>
      </c>
      <c r="BH264" s="99">
        <f t="shared" si="72"/>
        <v>0</v>
      </c>
      <c r="BI264" s="99">
        <f t="shared" si="73"/>
        <v>0</v>
      </c>
      <c r="BJ264" s="13" t="s">
        <v>113</v>
      </c>
      <c r="BK264" s="99">
        <f t="shared" si="74"/>
        <v>0</v>
      </c>
      <c r="BL264" s="13" t="s">
        <v>178</v>
      </c>
      <c r="BM264" s="171" t="s">
        <v>1555</v>
      </c>
    </row>
    <row r="265" spans="2:65" s="11" customFormat="1" ht="22.9" customHeight="1">
      <c r="B265" s="146"/>
      <c r="D265" s="147" t="s">
        <v>74</v>
      </c>
      <c r="E265" s="156" t="s">
        <v>1556</v>
      </c>
      <c r="F265" s="156" t="s">
        <v>1557</v>
      </c>
      <c r="I265" s="149"/>
      <c r="J265" s="157">
        <f>BK265</f>
        <v>0</v>
      </c>
      <c r="L265" s="146"/>
      <c r="M265" s="151"/>
      <c r="P265" s="152">
        <f>SUM(P266:P271)</f>
        <v>0</v>
      </c>
      <c r="R265" s="152">
        <f>SUM(R266:R271)</f>
        <v>0</v>
      </c>
      <c r="T265" s="153">
        <f>SUM(T266:T271)</f>
        <v>0</v>
      </c>
      <c r="AR265" s="147" t="s">
        <v>83</v>
      </c>
      <c r="AT265" s="154" t="s">
        <v>74</v>
      </c>
      <c r="AU265" s="154" t="s">
        <v>83</v>
      </c>
      <c r="AY265" s="147" t="s">
        <v>166</v>
      </c>
      <c r="BK265" s="155">
        <f>SUM(BK266:BK271)</f>
        <v>0</v>
      </c>
    </row>
    <row r="266" spans="2:65" s="1" customFormat="1" ht="24.2" customHeight="1">
      <c r="B266" s="30"/>
      <c r="C266" s="172" t="s">
        <v>1558</v>
      </c>
      <c r="D266" s="172" t="s">
        <v>350</v>
      </c>
      <c r="E266" s="173" t="s">
        <v>1559</v>
      </c>
      <c r="F266" s="174" t="s">
        <v>1560</v>
      </c>
      <c r="G266" s="175" t="s">
        <v>560</v>
      </c>
      <c r="H266" s="176">
        <v>0.318</v>
      </c>
      <c r="I266" s="177"/>
      <c r="J266" s="178">
        <f t="shared" ref="J266:J271" si="75">ROUND(I266*H266,2)</f>
        <v>0</v>
      </c>
      <c r="K266" s="179"/>
      <c r="L266" s="30"/>
      <c r="M266" s="180" t="s">
        <v>1</v>
      </c>
      <c r="N266" s="131" t="s">
        <v>41</v>
      </c>
      <c r="P266" s="169">
        <f t="shared" ref="P266:P271" si="76">O266*H266</f>
        <v>0</v>
      </c>
      <c r="Q266" s="169">
        <v>0</v>
      </c>
      <c r="R266" s="169">
        <f t="shared" ref="R266:R271" si="77">Q266*H266</f>
        <v>0</v>
      </c>
      <c r="S266" s="169">
        <v>0</v>
      </c>
      <c r="T266" s="170">
        <f t="shared" ref="T266:T271" si="78">S266*H266</f>
        <v>0</v>
      </c>
      <c r="AR266" s="171" t="s">
        <v>178</v>
      </c>
      <c r="AT266" s="171" t="s">
        <v>350</v>
      </c>
      <c r="AU266" s="171" t="s">
        <v>113</v>
      </c>
      <c r="AY266" s="13" t="s">
        <v>166</v>
      </c>
      <c r="BE266" s="99">
        <f t="shared" ref="BE266:BE271" si="79">IF(N266="základná",J266,0)</f>
        <v>0</v>
      </c>
      <c r="BF266" s="99">
        <f t="shared" ref="BF266:BF271" si="80">IF(N266="znížená",J266,0)</f>
        <v>0</v>
      </c>
      <c r="BG266" s="99">
        <f t="shared" ref="BG266:BG271" si="81">IF(N266="zákl. prenesená",J266,0)</f>
        <v>0</v>
      </c>
      <c r="BH266" s="99">
        <f t="shared" ref="BH266:BH271" si="82">IF(N266="zníž. prenesená",J266,0)</f>
        <v>0</v>
      </c>
      <c r="BI266" s="99">
        <f t="shared" ref="BI266:BI271" si="83">IF(N266="nulová",J266,0)</f>
        <v>0</v>
      </c>
      <c r="BJ266" s="13" t="s">
        <v>113</v>
      </c>
      <c r="BK266" s="99">
        <f t="shared" ref="BK266:BK271" si="84">ROUND(I266*H266,2)</f>
        <v>0</v>
      </c>
      <c r="BL266" s="13" t="s">
        <v>178</v>
      </c>
      <c r="BM266" s="171" t="s">
        <v>1561</v>
      </c>
    </row>
    <row r="267" spans="2:65" s="1" customFormat="1" ht="24.2" customHeight="1">
      <c r="B267" s="30"/>
      <c r="C267" s="172" t="s">
        <v>1562</v>
      </c>
      <c r="D267" s="172" t="s">
        <v>350</v>
      </c>
      <c r="E267" s="173" t="s">
        <v>1563</v>
      </c>
      <c r="F267" s="174" t="s">
        <v>1564</v>
      </c>
      <c r="G267" s="175" t="s">
        <v>560</v>
      </c>
      <c r="H267" s="176">
        <v>6.1980000000000004</v>
      </c>
      <c r="I267" s="177"/>
      <c r="J267" s="178">
        <f t="shared" si="75"/>
        <v>0</v>
      </c>
      <c r="K267" s="179"/>
      <c r="L267" s="30"/>
      <c r="M267" s="180" t="s">
        <v>1</v>
      </c>
      <c r="N267" s="131" t="s">
        <v>41</v>
      </c>
      <c r="P267" s="169">
        <f t="shared" si="76"/>
        <v>0</v>
      </c>
      <c r="Q267" s="169">
        <v>0</v>
      </c>
      <c r="R267" s="169">
        <f t="shared" si="77"/>
        <v>0</v>
      </c>
      <c r="S267" s="169">
        <v>0</v>
      </c>
      <c r="T267" s="170">
        <f t="shared" si="78"/>
        <v>0</v>
      </c>
      <c r="AR267" s="171" t="s">
        <v>178</v>
      </c>
      <c r="AT267" s="171" t="s">
        <v>350</v>
      </c>
      <c r="AU267" s="171" t="s">
        <v>113</v>
      </c>
      <c r="AY267" s="13" t="s">
        <v>166</v>
      </c>
      <c r="BE267" s="99">
        <f t="shared" si="79"/>
        <v>0</v>
      </c>
      <c r="BF267" s="99">
        <f t="shared" si="80"/>
        <v>0</v>
      </c>
      <c r="BG267" s="99">
        <f t="shared" si="81"/>
        <v>0</v>
      </c>
      <c r="BH267" s="99">
        <f t="shared" si="82"/>
        <v>0</v>
      </c>
      <c r="BI267" s="99">
        <f t="shared" si="83"/>
        <v>0</v>
      </c>
      <c r="BJ267" s="13" t="s">
        <v>113</v>
      </c>
      <c r="BK267" s="99">
        <f t="shared" si="84"/>
        <v>0</v>
      </c>
      <c r="BL267" s="13" t="s">
        <v>178</v>
      </c>
      <c r="BM267" s="171" t="s">
        <v>1565</v>
      </c>
    </row>
    <row r="268" spans="2:65" s="1" customFormat="1" ht="24.2" customHeight="1">
      <c r="B268" s="30"/>
      <c r="C268" s="172" t="s">
        <v>1566</v>
      </c>
      <c r="D268" s="172" t="s">
        <v>350</v>
      </c>
      <c r="E268" s="173" t="s">
        <v>1567</v>
      </c>
      <c r="F268" s="174" t="s">
        <v>1568</v>
      </c>
      <c r="G268" s="175" t="s">
        <v>553</v>
      </c>
      <c r="H268" s="176">
        <v>12</v>
      </c>
      <c r="I268" s="177"/>
      <c r="J268" s="178">
        <f t="shared" si="75"/>
        <v>0</v>
      </c>
      <c r="K268" s="179"/>
      <c r="L268" s="30"/>
      <c r="M268" s="180" t="s">
        <v>1</v>
      </c>
      <c r="N268" s="131" t="s">
        <v>41</v>
      </c>
      <c r="P268" s="169">
        <f t="shared" si="76"/>
        <v>0</v>
      </c>
      <c r="Q268" s="169">
        <v>0</v>
      </c>
      <c r="R268" s="169">
        <f t="shared" si="77"/>
        <v>0</v>
      </c>
      <c r="S268" s="169">
        <v>0</v>
      </c>
      <c r="T268" s="170">
        <f t="shared" si="78"/>
        <v>0</v>
      </c>
      <c r="AR268" s="171" t="s">
        <v>1569</v>
      </c>
      <c r="AT268" s="171" t="s">
        <v>350</v>
      </c>
      <c r="AU268" s="171" t="s">
        <v>113</v>
      </c>
      <c r="AY268" s="13" t="s">
        <v>166</v>
      </c>
      <c r="BE268" s="99">
        <f t="shared" si="79"/>
        <v>0</v>
      </c>
      <c r="BF268" s="99">
        <f t="shared" si="80"/>
        <v>0</v>
      </c>
      <c r="BG268" s="99">
        <f t="shared" si="81"/>
        <v>0</v>
      </c>
      <c r="BH268" s="99">
        <f t="shared" si="82"/>
        <v>0</v>
      </c>
      <c r="BI268" s="99">
        <f t="shared" si="83"/>
        <v>0</v>
      </c>
      <c r="BJ268" s="13" t="s">
        <v>113</v>
      </c>
      <c r="BK268" s="99">
        <f t="shared" si="84"/>
        <v>0</v>
      </c>
      <c r="BL268" s="13" t="s">
        <v>1569</v>
      </c>
      <c r="BM268" s="171" t="s">
        <v>1570</v>
      </c>
    </row>
    <row r="269" spans="2:65" s="1" customFormat="1" ht="24.2" customHeight="1">
      <c r="B269" s="30"/>
      <c r="C269" s="172" t="s">
        <v>1571</v>
      </c>
      <c r="D269" s="172" t="s">
        <v>350</v>
      </c>
      <c r="E269" s="173" t="s">
        <v>1572</v>
      </c>
      <c r="F269" s="174" t="s">
        <v>1573</v>
      </c>
      <c r="G269" s="175" t="s">
        <v>553</v>
      </c>
      <c r="H269" s="176">
        <v>36</v>
      </c>
      <c r="I269" s="177"/>
      <c r="J269" s="178">
        <f t="shared" si="75"/>
        <v>0</v>
      </c>
      <c r="K269" s="179"/>
      <c r="L269" s="30"/>
      <c r="M269" s="180" t="s">
        <v>1</v>
      </c>
      <c r="N269" s="131" t="s">
        <v>41</v>
      </c>
      <c r="P269" s="169">
        <f t="shared" si="76"/>
        <v>0</v>
      </c>
      <c r="Q269" s="169">
        <v>0</v>
      </c>
      <c r="R269" s="169">
        <f t="shared" si="77"/>
        <v>0</v>
      </c>
      <c r="S269" s="169">
        <v>0</v>
      </c>
      <c r="T269" s="170">
        <f t="shared" si="78"/>
        <v>0</v>
      </c>
      <c r="AR269" s="171" t="s">
        <v>1569</v>
      </c>
      <c r="AT269" s="171" t="s">
        <v>350</v>
      </c>
      <c r="AU269" s="171" t="s">
        <v>113</v>
      </c>
      <c r="AY269" s="13" t="s">
        <v>166</v>
      </c>
      <c r="BE269" s="99">
        <f t="shared" si="79"/>
        <v>0</v>
      </c>
      <c r="BF269" s="99">
        <f t="shared" si="80"/>
        <v>0</v>
      </c>
      <c r="BG269" s="99">
        <f t="shared" si="81"/>
        <v>0</v>
      </c>
      <c r="BH269" s="99">
        <f t="shared" si="82"/>
        <v>0</v>
      </c>
      <c r="BI269" s="99">
        <f t="shared" si="83"/>
        <v>0</v>
      </c>
      <c r="BJ269" s="13" t="s">
        <v>113</v>
      </c>
      <c r="BK269" s="99">
        <f t="shared" si="84"/>
        <v>0</v>
      </c>
      <c r="BL269" s="13" t="s">
        <v>1569</v>
      </c>
      <c r="BM269" s="171" t="s">
        <v>1574</v>
      </c>
    </row>
    <row r="270" spans="2:65" s="1" customFormat="1" ht="24.2" customHeight="1">
      <c r="B270" s="30"/>
      <c r="C270" s="172" t="s">
        <v>1575</v>
      </c>
      <c r="D270" s="172" t="s">
        <v>350</v>
      </c>
      <c r="E270" s="173" t="s">
        <v>1576</v>
      </c>
      <c r="F270" s="174" t="s">
        <v>1577</v>
      </c>
      <c r="G270" s="175" t="s">
        <v>553</v>
      </c>
      <c r="H270" s="176">
        <v>12</v>
      </c>
      <c r="I270" s="177"/>
      <c r="J270" s="178">
        <f t="shared" si="75"/>
        <v>0</v>
      </c>
      <c r="K270" s="179"/>
      <c r="L270" s="30"/>
      <c r="M270" s="180" t="s">
        <v>1</v>
      </c>
      <c r="N270" s="131" t="s">
        <v>41</v>
      </c>
      <c r="P270" s="169">
        <f t="shared" si="76"/>
        <v>0</v>
      </c>
      <c r="Q270" s="169">
        <v>0</v>
      </c>
      <c r="R270" s="169">
        <f t="shared" si="77"/>
        <v>0</v>
      </c>
      <c r="S270" s="169">
        <v>0</v>
      </c>
      <c r="T270" s="170">
        <f t="shared" si="78"/>
        <v>0</v>
      </c>
      <c r="AR270" s="171" t="s">
        <v>1569</v>
      </c>
      <c r="AT270" s="171" t="s">
        <v>350</v>
      </c>
      <c r="AU270" s="171" t="s">
        <v>113</v>
      </c>
      <c r="AY270" s="13" t="s">
        <v>166</v>
      </c>
      <c r="BE270" s="99">
        <f t="shared" si="79"/>
        <v>0</v>
      </c>
      <c r="BF270" s="99">
        <f t="shared" si="80"/>
        <v>0</v>
      </c>
      <c r="BG270" s="99">
        <f t="shared" si="81"/>
        <v>0</v>
      </c>
      <c r="BH270" s="99">
        <f t="shared" si="82"/>
        <v>0</v>
      </c>
      <c r="BI270" s="99">
        <f t="shared" si="83"/>
        <v>0</v>
      </c>
      <c r="BJ270" s="13" t="s">
        <v>113</v>
      </c>
      <c r="BK270" s="99">
        <f t="shared" si="84"/>
        <v>0</v>
      </c>
      <c r="BL270" s="13" t="s">
        <v>1569</v>
      </c>
      <c r="BM270" s="171" t="s">
        <v>1578</v>
      </c>
    </row>
    <row r="271" spans="2:65" s="1" customFormat="1" ht="24.2" customHeight="1">
      <c r="B271" s="30"/>
      <c r="C271" s="172" t="s">
        <v>1110</v>
      </c>
      <c r="D271" s="172" t="s">
        <v>350</v>
      </c>
      <c r="E271" s="173" t="s">
        <v>1579</v>
      </c>
      <c r="F271" s="174" t="s">
        <v>1580</v>
      </c>
      <c r="G271" s="175" t="s">
        <v>553</v>
      </c>
      <c r="H271" s="176">
        <v>13.323</v>
      </c>
      <c r="I271" s="177"/>
      <c r="J271" s="178">
        <f t="shared" si="75"/>
        <v>0</v>
      </c>
      <c r="K271" s="179"/>
      <c r="L271" s="30"/>
      <c r="M271" s="180" t="s">
        <v>1</v>
      </c>
      <c r="N271" s="131" t="s">
        <v>41</v>
      </c>
      <c r="P271" s="169">
        <f t="shared" si="76"/>
        <v>0</v>
      </c>
      <c r="Q271" s="169">
        <v>0</v>
      </c>
      <c r="R271" s="169">
        <f t="shared" si="77"/>
        <v>0</v>
      </c>
      <c r="S271" s="169">
        <v>0</v>
      </c>
      <c r="T271" s="170">
        <f t="shared" si="78"/>
        <v>0</v>
      </c>
      <c r="AR271" s="171" t="s">
        <v>1569</v>
      </c>
      <c r="AT271" s="171" t="s">
        <v>350</v>
      </c>
      <c r="AU271" s="171" t="s">
        <v>113</v>
      </c>
      <c r="AY271" s="13" t="s">
        <v>166</v>
      </c>
      <c r="BE271" s="99">
        <f t="shared" si="79"/>
        <v>0</v>
      </c>
      <c r="BF271" s="99">
        <f t="shared" si="80"/>
        <v>0</v>
      </c>
      <c r="BG271" s="99">
        <f t="shared" si="81"/>
        <v>0</v>
      </c>
      <c r="BH271" s="99">
        <f t="shared" si="82"/>
        <v>0</v>
      </c>
      <c r="BI271" s="99">
        <f t="shared" si="83"/>
        <v>0</v>
      </c>
      <c r="BJ271" s="13" t="s">
        <v>113</v>
      </c>
      <c r="BK271" s="99">
        <f t="shared" si="84"/>
        <v>0</v>
      </c>
      <c r="BL271" s="13" t="s">
        <v>1569</v>
      </c>
      <c r="BM271" s="171" t="s">
        <v>1581</v>
      </c>
    </row>
    <row r="272" spans="2:65" s="11" customFormat="1" ht="22.9" customHeight="1">
      <c r="B272" s="146"/>
      <c r="D272" s="147" t="s">
        <v>74</v>
      </c>
      <c r="E272" s="156" t="s">
        <v>1582</v>
      </c>
      <c r="F272" s="156" t="s">
        <v>1583</v>
      </c>
      <c r="I272" s="149"/>
      <c r="J272" s="157">
        <f>BK272</f>
        <v>0</v>
      </c>
      <c r="L272" s="146"/>
      <c r="M272" s="151"/>
      <c r="P272" s="152">
        <f>SUM(P273:P275)</f>
        <v>0</v>
      </c>
      <c r="R272" s="152">
        <f>SUM(R273:R275)</f>
        <v>0</v>
      </c>
      <c r="T272" s="153">
        <f>SUM(T273:T275)</f>
        <v>0</v>
      </c>
      <c r="AR272" s="147" t="s">
        <v>83</v>
      </c>
      <c r="AT272" s="154" t="s">
        <v>74</v>
      </c>
      <c r="AU272" s="154" t="s">
        <v>83</v>
      </c>
      <c r="AY272" s="147" t="s">
        <v>166</v>
      </c>
      <c r="BK272" s="155">
        <f>SUM(BK273:BK275)</f>
        <v>0</v>
      </c>
    </row>
    <row r="273" spans="2:65" s="1" customFormat="1" ht="24.2" customHeight="1">
      <c r="B273" s="30"/>
      <c r="C273" s="172" t="s">
        <v>1584</v>
      </c>
      <c r="D273" s="172" t="s">
        <v>350</v>
      </c>
      <c r="E273" s="173" t="s">
        <v>1585</v>
      </c>
      <c r="F273" s="174" t="s">
        <v>1586</v>
      </c>
      <c r="G273" s="175" t="s">
        <v>654</v>
      </c>
      <c r="H273" s="176">
        <v>146.11000000000001</v>
      </c>
      <c r="I273" s="177"/>
      <c r="J273" s="178">
        <f>ROUND(I273*H273,2)</f>
        <v>0</v>
      </c>
      <c r="K273" s="179"/>
      <c r="L273" s="30"/>
      <c r="M273" s="180" t="s">
        <v>1</v>
      </c>
      <c r="N273" s="131" t="s">
        <v>41</v>
      </c>
      <c r="P273" s="169">
        <f>O273*H273</f>
        <v>0</v>
      </c>
      <c r="Q273" s="169">
        <v>0</v>
      </c>
      <c r="R273" s="169">
        <f>Q273*H273</f>
        <v>0</v>
      </c>
      <c r="S273" s="169">
        <v>0</v>
      </c>
      <c r="T273" s="170">
        <f>S273*H273</f>
        <v>0</v>
      </c>
      <c r="AR273" s="171" t="s">
        <v>178</v>
      </c>
      <c r="AT273" s="171" t="s">
        <v>350</v>
      </c>
      <c r="AU273" s="171" t="s">
        <v>113</v>
      </c>
      <c r="AY273" s="13" t="s">
        <v>166</v>
      </c>
      <c r="BE273" s="99">
        <f>IF(N273="základná",J273,0)</f>
        <v>0</v>
      </c>
      <c r="BF273" s="99">
        <f>IF(N273="znížená",J273,0)</f>
        <v>0</v>
      </c>
      <c r="BG273" s="99">
        <f>IF(N273="zákl. prenesená",J273,0)</f>
        <v>0</v>
      </c>
      <c r="BH273" s="99">
        <f>IF(N273="zníž. prenesená",J273,0)</f>
        <v>0</v>
      </c>
      <c r="BI273" s="99">
        <f>IF(N273="nulová",J273,0)</f>
        <v>0</v>
      </c>
      <c r="BJ273" s="13" t="s">
        <v>113</v>
      </c>
      <c r="BK273" s="99">
        <f>ROUND(I273*H273,2)</f>
        <v>0</v>
      </c>
      <c r="BL273" s="13" t="s">
        <v>178</v>
      </c>
      <c r="BM273" s="171" t="s">
        <v>1587</v>
      </c>
    </row>
    <row r="274" spans="2:65" s="1" customFormat="1" ht="24.2" customHeight="1">
      <c r="B274" s="30"/>
      <c r="C274" s="172" t="s">
        <v>1588</v>
      </c>
      <c r="D274" s="172" t="s">
        <v>350</v>
      </c>
      <c r="E274" s="173" t="s">
        <v>1589</v>
      </c>
      <c r="F274" s="174" t="s">
        <v>1590</v>
      </c>
      <c r="G274" s="175" t="s">
        <v>654</v>
      </c>
      <c r="H274" s="176">
        <v>85.355000000000004</v>
      </c>
      <c r="I274" s="177"/>
      <c r="J274" s="178">
        <f>ROUND(I274*H274,2)</f>
        <v>0</v>
      </c>
      <c r="K274" s="179"/>
      <c r="L274" s="30"/>
      <c r="M274" s="180" t="s">
        <v>1</v>
      </c>
      <c r="N274" s="131" t="s">
        <v>41</v>
      </c>
      <c r="P274" s="169">
        <f>O274*H274</f>
        <v>0</v>
      </c>
      <c r="Q274" s="169">
        <v>0</v>
      </c>
      <c r="R274" s="169">
        <f>Q274*H274</f>
        <v>0</v>
      </c>
      <c r="S274" s="169">
        <v>0</v>
      </c>
      <c r="T274" s="170">
        <f>S274*H274</f>
        <v>0</v>
      </c>
      <c r="AR274" s="171" t="s">
        <v>178</v>
      </c>
      <c r="AT274" s="171" t="s">
        <v>350</v>
      </c>
      <c r="AU274" s="171" t="s">
        <v>113</v>
      </c>
      <c r="AY274" s="13" t="s">
        <v>166</v>
      </c>
      <c r="BE274" s="99">
        <f>IF(N274="základná",J274,0)</f>
        <v>0</v>
      </c>
      <c r="BF274" s="99">
        <f>IF(N274="znížená",J274,0)</f>
        <v>0</v>
      </c>
      <c r="BG274" s="99">
        <f>IF(N274="zákl. prenesená",J274,0)</f>
        <v>0</v>
      </c>
      <c r="BH274" s="99">
        <f>IF(N274="zníž. prenesená",J274,0)</f>
        <v>0</v>
      </c>
      <c r="BI274" s="99">
        <f>IF(N274="nulová",J274,0)</f>
        <v>0</v>
      </c>
      <c r="BJ274" s="13" t="s">
        <v>113</v>
      </c>
      <c r="BK274" s="99">
        <f>ROUND(I274*H274,2)</f>
        <v>0</v>
      </c>
      <c r="BL274" s="13" t="s">
        <v>178</v>
      </c>
      <c r="BM274" s="171" t="s">
        <v>1591</v>
      </c>
    </row>
    <row r="275" spans="2:65" s="1" customFormat="1" ht="24.2" customHeight="1">
      <c r="B275" s="30"/>
      <c r="C275" s="172" t="s">
        <v>1592</v>
      </c>
      <c r="D275" s="172" t="s">
        <v>350</v>
      </c>
      <c r="E275" s="173" t="s">
        <v>1593</v>
      </c>
      <c r="F275" s="174" t="s">
        <v>1594</v>
      </c>
      <c r="G275" s="175" t="s">
        <v>654</v>
      </c>
      <c r="H275" s="176">
        <v>1.419</v>
      </c>
      <c r="I275" s="177"/>
      <c r="J275" s="178">
        <f>ROUND(I275*H275,2)</f>
        <v>0</v>
      </c>
      <c r="K275" s="179"/>
      <c r="L275" s="30"/>
      <c r="M275" s="181" t="s">
        <v>1</v>
      </c>
      <c r="N275" s="182" t="s">
        <v>41</v>
      </c>
      <c r="O275" s="183"/>
      <c r="P275" s="184">
        <f>O275*H275</f>
        <v>0</v>
      </c>
      <c r="Q275" s="184">
        <v>0</v>
      </c>
      <c r="R275" s="184">
        <f>Q275*H275</f>
        <v>0</v>
      </c>
      <c r="S275" s="184">
        <v>0</v>
      </c>
      <c r="T275" s="185">
        <f>S275*H275</f>
        <v>0</v>
      </c>
      <c r="AR275" s="171" t="s">
        <v>178</v>
      </c>
      <c r="AT275" s="171" t="s">
        <v>350</v>
      </c>
      <c r="AU275" s="171" t="s">
        <v>113</v>
      </c>
      <c r="AY275" s="13" t="s">
        <v>166</v>
      </c>
      <c r="BE275" s="99">
        <f>IF(N275="základná",J275,0)</f>
        <v>0</v>
      </c>
      <c r="BF275" s="99">
        <f>IF(N275="znížená",J275,0)</f>
        <v>0</v>
      </c>
      <c r="BG275" s="99">
        <f>IF(N275="zákl. prenesená",J275,0)</f>
        <v>0</v>
      </c>
      <c r="BH275" s="99">
        <f>IF(N275="zníž. prenesená",J275,0)</f>
        <v>0</v>
      </c>
      <c r="BI275" s="99">
        <f>IF(N275="nulová",J275,0)</f>
        <v>0</v>
      </c>
      <c r="BJ275" s="13" t="s">
        <v>113</v>
      </c>
      <c r="BK275" s="99">
        <f>ROUND(I275*H275,2)</f>
        <v>0</v>
      </c>
      <c r="BL275" s="13" t="s">
        <v>178</v>
      </c>
      <c r="BM275" s="171" t="s">
        <v>1595</v>
      </c>
    </row>
    <row r="276" spans="2:65" s="1" customFormat="1" ht="6.95" customHeight="1"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30"/>
    </row>
  </sheetData>
  <sheetProtection algorithmName="SHA-512" hashValue="UoGmnykTW0YPVqjJ5ILGi1J+PKB3XcH5Ud9EqE2vpLKcudIk7QgZcTztwfbUB3BsUzlxQ993MM3gBovSdh+9Xw==" saltValue="wZK7os7UBhNLUjIHixgCVi30jwhLec1ouxd5xsCJgIim9sCftWc2N4S+QxONMncROI0q6m+qHJfzVGbiFXjV7Q==" spinCount="100000" sheet="1" objects="1" scenarios="1" formatColumns="0" formatRows="0" autoFilter="0"/>
  <autoFilter ref="C134:K275" xr:uid="{00000000-0009-0000-0000-000005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100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s="1" customFormat="1" ht="12" customHeight="1">
      <c r="B8" s="30"/>
      <c r="D8" s="23" t="s">
        <v>128</v>
      </c>
      <c r="L8" s="30"/>
    </row>
    <row r="9" spans="2:46" s="1" customFormat="1" ht="16.5" customHeight="1">
      <c r="B9" s="30"/>
      <c r="E9" s="192" t="s">
        <v>1596</v>
      </c>
      <c r="F9" s="241"/>
      <c r="G9" s="241"/>
      <c r="H9" s="24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>
        <f>'Rekapitulácia stavby'!AN8</f>
        <v>45876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21</v>
      </c>
      <c r="I14" s="23" t="s">
        <v>22</v>
      </c>
      <c r="J14" s="21" t="s">
        <v>1</v>
      </c>
      <c r="L14" s="30"/>
    </row>
    <row r="15" spans="2:46" s="1" customFormat="1" ht="18" customHeight="1">
      <c r="B15" s="30"/>
      <c r="E15" s="21" t="s">
        <v>23</v>
      </c>
      <c r="I15" s="23" t="s">
        <v>24</v>
      </c>
      <c r="J15" s="21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25</v>
      </c>
      <c r="I17" s="23" t="s">
        <v>22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42" t="str">
        <f>'Rekapitulácia stavby'!E14</f>
        <v>Vyplň údaj</v>
      </c>
      <c r="F18" s="201"/>
      <c r="G18" s="201"/>
      <c r="H18" s="201"/>
      <c r="I18" s="23" t="s">
        <v>24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27</v>
      </c>
      <c r="I20" s="23" t="s">
        <v>22</v>
      </c>
      <c r="J20" s="21" t="s">
        <v>1</v>
      </c>
      <c r="L20" s="30"/>
    </row>
    <row r="21" spans="2:12" s="1" customFormat="1" ht="18" customHeight="1">
      <c r="B21" s="30"/>
      <c r="E21" s="21" t="s">
        <v>28</v>
      </c>
      <c r="I21" s="23" t="s">
        <v>24</v>
      </c>
      <c r="J21" s="21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30</v>
      </c>
      <c r="I23" s="23" t="s">
        <v>22</v>
      </c>
      <c r="J23" s="21" t="s">
        <v>1</v>
      </c>
      <c r="L23" s="30"/>
    </row>
    <row r="24" spans="2:12" s="1" customFormat="1" ht="18" customHeight="1">
      <c r="B24" s="30"/>
      <c r="E24" s="21" t="s">
        <v>1597</v>
      </c>
      <c r="I24" s="23" t="s">
        <v>24</v>
      </c>
      <c r="J24" s="21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32</v>
      </c>
      <c r="L26" s="30"/>
    </row>
    <row r="27" spans="2:12" s="7" customFormat="1" ht="16.5" customHeight="1">
      <c r="B27" s="106"/>
      <c r="E27" s="206" t="s">
        <v>1</v>
      </c>
      <c r="F27" s="206"/>
      <c r="G27" s="206"/>
      <c r="H27" s="206"/>
      <c r="L27" s="106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131</v>
      </c>
      <c r="J30" s="29">
        <f>J96</f>
        <v>0</v>
      </c>
      <c r="L30" s="30"/>
    </row>
    <row r="31" spans="2:12" s="1" customFormat="1" ht="14.45" customHeight="1">
      <c r="B31" s="30"/>
      <c r="D31" s="28" t="s">
        <v>123</v>
      </c>
      <c r="J31" s="29">
        <f>J105</f>
        <v>0</v>
      </c>
      <c r="L31" s="30"/>
    </row>
    <row r="32" spans="2:12" s="1" customFormat="1" ht="25.35" customHeight="1">
      <c r="B32" s="30"/>
      <c r="D32" s="107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108">
        <f>ROUND((SUM(BE105:BE112) + SUM(BE132:BE169)),  2)</f>
        <v>0</v>
      </c>
      <c r="G35" s="109"/>
      <c r="H35" s="109"/>
      <c r="I35" s="110">
        <v>0.23</v>
      </c>
      <c r="J35" s="108">
        <f>ROUND(((SUM(BE105:BE112) + SUM(BE132:BE169))*I35),  2)</f>
        <v>0</v>
      </c>
      <c r="L35" s="30"/>
    </row>
    <row r="36" spans="2:12" s="1" customFormat="1" ht="14.45" customHeight="1">
      <c r="B36" s="30"/>
      <c r="E36" s="35" t="s">
        <v>41</v>
      </c>
      <c r="F36" s="108">
        <f>ROUND((SUM(BF105:BF112) + SUM(BF132:BF169)),  2)</f>
        <v>0</v>
      </c>
      <c r="G36" s="109"/>
      <c r="H36" s="109"/>
      <c r="I36" s="110">
        <v>0.23</v>
      </c>
      <c r="J36" s="108">
        <f>ROUND(((SUM(BF105:BF112) + SUM(BF132:BF169))*I36),  2)</f>
        <v>0</v>
      </c>
      <c r="L36" s="30"/>
    </row>
    <row r="37" spans="2:12" s="1" customFormat="1" ht="14.45" hidden="1" customHeight="1">
      <c r="B37" s="30"/>
      <c r="E37" s="23" t="s">
        <v>42</v>
      </c>
      <c r="F37" s="87">
        <f>ROUND((SUM(BG105:BG112) + SUM(BG132:BG169)),  2)</f>
        <v>0</v>
      </c>
      <c r="I37" s="111">
        <v>0.23</v>
      </c>
      <c r="J37" s="87">
        <f>0</f>
        <v>0</v>
      </c>
      <c r="L37" s="30"/>
    </row>
    <row r="38" spans="2:12" s="1" customFormat="1" ht="14.45" hidden="1" customHeight="1">
      <c r="B38" s="30"/>
      <c r="E38" s="23" t="s">
        <v>43</v>
      </c>
      <c r="F38" s="87">
        <f>ROUND((SUM(BH105:BH112) + SUM(BH132:BH169)),  2)</f>
        <v>0</v>
      </c>
      <c r="I38" s="111">
        <v>0.23</v>
      </c>
      <c r="J38" s="87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108">
        <f>ROUND((SUM(BI105:BI112) + SUM(BI132:BI169)),  2)</f>
        <v>0</v>
      </c>
      <c r="G39" s="109"/>
      <c r="H39" s="109"/>
      <c r="I39" s="110">
        <v>0</v>
      </c>
      <c r="J39" s="108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103"/>
      <c r="D41" s="112" t="s">
        <v>45</v>
      </c>
      <c r="E41" s="58"/>
      <c r="F41" s="58"/>
      <c r="G41" s="113" t="s">
        <v>46</v>
      </c>
      <c r="H41" s="114" t="s">
        <v>47</v>
      </c>
      <c r="I41" s="58"/>
      <c r="J41" s="115">
        <f>SUM(J32:J39)</f>
        <v>0</v>
      </c>
      <c r="K41" s="116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132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47" s="1" customFormat="1" ht="12" customHeight="1">
      <c r="B86" s="30"/>
      <c r="C86" s="23" t="s">
        <v>128</v>
      </c>
      <c r="L86" s="30"/>
    </row>
    <row r="87" spans="2:47" s="1" customFormat="1" ht="16.5" customHeight="1">
      <c r="B87" s="30"/>
      <c r="E87" s="192" t="str">
        <f>E9</f>
        <v>SO 05 - Úprava EOV</v>
      </c>
      <c r="F87" s="241"/>
      <c r="G87" s="241"/>
      <c r="H87" s="24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Kysak</v>
      </c>
      <c r="I89" s="23" t="s">
        <v>20</v>
      </c>
      <c r="J89" s="53">
        <f>IF(J12="","",J12)</f>
        <v>45876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3" t="s">
        <v>21</v>
      </c>
      <c r="F91" s="21" t="str">
        <f>E15</f>
        <v>Železnice Slovenskej republiky, Bratislava</v>
      </c>
      <c r="I91" s="23" t="s">
        <v>27</v>
      </c>
      <c r="J91" s="26" t="str">
        <f>E21</f>
        <v>SUDOP Košice, a.s.</v>
      </c>
      <c r="L91" s="30"/>
    </row>
    <row r="92" spans="2:47" s="1" customFormat="1" ht="15.2" customHeight="1">
      <c r="B92" s="30"/>
      <c r="C92" s="23" t="s">
        <v>25</v>
      </c>
      <c r="F92" s="21" t="str">
        <f>IF(E18="","",E18)</f>
        <v>Vyplň údaj</v>
      </c>
      <c r="I92" s="23" t="s">
        <v>30</v>
      </c>
      <c r="J92" s="26" t="str">
        <f>E24</f>
        <v xml:space="preserve">Ing. Sedlák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9" t="s">
        <v>133</v>
      </c>
      <c r="D94" s="103"/>
      <c r="E94" s="103"/>
      <c r="F94" s="103"/>
      <c r="G94" s="103"/>
      <c r="H94" s="103"/>
      <c r="I94" s="103"/>
      <c r="J94" s="120" t="s">
        <v>134</v>
      </c>
      <c r="K94" s="103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21" t="s">
        <v>135</v>
      </c>
      <c r="J96" s="67">
        <f>J132</f>
        <v>0</v>
      </c>
      <c r="L96" s="30"/>
      <c r="AU96" s="13" t="s">
        <v>136</v>
      </c>
    </row>
    <row r="97" spans="2:65" s="8" customFormat="1" ht="24.95" customHeight="1">
      <c r="B97" s="122"/>
      <c r="D97" s="123" t="s">
        <v>645</v>
      </c>
      <c r="E97" s="124"/>
      <c r="F97" s="124"/>
      <c r="G97" s="124"/>
      <c r="H97" s="124"/>
      <c r="I97" s="124"/>
      <c r="J97" s="125">
        <f>J133</f>
        <v>0</v>
      </c>
      <c r="L97" s="122"/>
    </row>
    <row r="98" spans="2:65" s="9" customFormat="1" ht="19.899999999999999" customHeight="1">
      <c r="B98" s="126"/>
      <c r="D98" s="127" t="s">
        <v>1598</v>
      </c>
      <c r="E98" s="128"/>
      <c r="F98" s="128"/>
      <c r="G98" s="128"/>
      <c r="H98" s="128"/>
      <c r="I98" s="128"/>
      <c r="J98" s="129">
        <f>J134</f>
        <v>0</v>
      </c>
      <c r="L98" s="126"/>
    </row>
    <row r="99" spans="2:65" s="9" customFormat="1" ht="19.899999999999999" customHeight="1">
      <c r="B99" s="126"/>
      <c r="D99" s="127" t="s">
        <v>1599</v>
      </c>
      <c r="E99" s="128"/>
      <c r="F99" s="128"/>
      <c r="G99" s="128"/>
      <c r="H99" s="128"/>
      <c r="I99" s="128"/>
      <c r="J99" s="129">
        <f>J155</f>
        <v>0</v>
      </c>
      <c r="L99" s="126"/>
    </row>
    <row r="100" spans="2:65" s="8" customFormat="1" ht="24.95" customHeight="1">
      <c r="B100" s="122"/>
      <c r="D100" s="123" t="s">
        <v>1600</v>
      </c>
      <c r="E100" s="124"/>
      <c r="F100" s="124"/>
      <c r="G100" s="124"/>
      <c r="H100" s="124"/>
      <c r="I100" s="124"/>
      <c r="J100" s="125">
        <f>J160</f>
        <v>0</v>
      </c>
      <c r="L100" s="122"/>
    </row>
    <row r="101" spans="2:65" s="9" customFormat="1" ht="19.899999999999999" customHeight="1">
      <c r="B101" s="126"/>
      <c r="D101" s="127" t="s">
        <v>1601</v>
      </c>
      <c r="E101" s="128"/>
      <c r="F101" s="128"/>
      <c r="G101" s="128"/>
      <c r="H101" s="128"/>
      <c r="I101" s="128"/>
      <c r="J101" s="129">
        <f>J161</f>
        <v>0</v>
      </c>
      <c r="L101" s="126"/>
    </row>
    <row r="102" spans="2:65" s="8" customFormat="1" ht="24.95" customHeight="1">
      <c r="B102" s="122"/>
      <c r="D102" s="123" t="s">
        <v>1602</v>
      </c>
      <c r="E102" s="124"/>
      <c r="F102" s="124"/>
      <c r="G102" s="124"/>
      <c r="H102" s="124"/>
      <c r="I102" s="124"/>
      <c r="J102" s="125">
        <f>J168</f>
        <v>0</v>
      </c>
      <c r="L102" s="122"/>
    </row>
    <row r="103" spans="2:65" s="1" customFormat="1" ht="21.75" customHeight="1">
      <c r="B103" s="30"/>
      <c r="L103" s="30"/>
    </row>
    <row r="104" spans="2:65" s="1" customFormat="1" ht="6.95" customHeight="1">
      <c r="B104" s="30"/>
      <c r="L104" s="30"/>
    </row>
    <row r="105" spans="2:65" s="1" customFormat="1" ht="29.25" customHeight="1">
      <c r="B105" s="30"/>
      <c r="C105" s="121" t="s">
        <v>143</v>
      </c>
      <c r="J105" s="130">
        <f>ROUND(J106 + J107 + J108 + J109 + J110 + J111,2)</f>
        <v>0</v>
      </c>
      <c r="L105" s="30"/>
      <c r="N105" s="131" t="s">
        <v>39</v>
      </c>
    </row>
    <row r="106" spans="2:65" s="1" customFormat="1" ht="18" customHeight="1">
      <c r="B106" s="30"/>
      <c r="D106" s="236" t="s">
        <v>144</v>
      </c>
      <c r="E106" s="237"/>
      <c r="F106" s="237"/>
      <c r="J106" s="96">
        <v>0</v>
      </c>
      <c r="L106" s="132"/>
      <c r="M106" s="133"/>
      <c r="N106" s="134" t="s">
        <v>41</v>
      </c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3"/>
      <c r="AL106" s="133"/>
      <c r="AM106" s="133"/>
      <c r="AN106" s="133"/>
      <c r="AO106" s="133"/>
      <c r="AP106" s="133"/>
      <c r="AQ106" s="133"/>
      <c r="AR106" s="133"/>
      <c r="AS106" s="133"/>
      <c r="AT106" s="133"/>
      <c r="AU106" s="133"/>
      <c r="AV106" s="133"/>
      <c r="AW106" s="133"/>
      <c r="AX106" s="133"/>
      <c r="AY106" s="135" t="s">
        <v>145</v>
      </c>
      <c r="AZ106" s="133"/>
      <c r="BA106" s="133"/>
      <c r="BB106" s="133"/>
      <c r="BC106" s="133"/>
      <c r="BD106" s="133"/>
      <c r="BE106" s="136">
        <f t="shared" ref="BE106:BE111" si="0">IF(N106="základná",J106,0)</f>
        <v>0</v>
      </c>
      <c r="BF106" s="136">
        <f t="shared" ref="BF106:BF111" si="1">IF(N106="znížená",J106,0)</f>
        <v>0</v>
      </c>
      <c r="BG106" s="136">
        <f t="shared" ref="BG106:BG111" si="2">IF(N106="zákl. prenesená",J106,0)</f>
        <v>0</v>
      </c>
      <c r="BH106" s="136">
        <f t="shared" ref="BH106:BH111" si="3">IF(N106="zníž. prenesená",J106,0)</f>
        <v>0</v>
      </c>
      <c r="BI106" s="136">
        <f t="shared" ref="BI106:BI111" si="4">IF(N106="nulová",J106,0)</f>
        <v>0</v>
      </c>
      <c r="BJ106" s="135" t="s">
        <v>113</v>
      </c>
      <c r="BK106" s="133"/>
      <c r="BL106" s="133"/>
      <c r="BM106" s="133"/>
    </row>
    <row r="107" spans="2:65" s="1" customFormat="1" ht="18" customHeight="1">
      <c r="B107" s="30"/>
      <c r="D107" s="236" t="s">
        <v>121</v>
      </c>
      <c r="E107" s="237"/>
      <c r="F107" s="237"/>
      <c r="J107" s="96">
        <v>0</v>
      </c>
      <c r="L107" s="132"/>
      <c r="M107" s="133"/>
      <c r="N107" s="134" t="s">
        <v>41</v>
      </c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  <c r="AL107" s="133"/>
      <c r="AM107" s="133"/>
      <c r="AN107" s="133"/>
      <c r="AO107" s="133"/>
      <c r="AP107" s="133"/>
      <c r="AQ107" s="133"/>
      <c r="AR107" s="133"/>
      <c r="AS107" s="133"/>
      <c r="AT107" s="133"/>
      <c r="AU107" s="133"/>
      <c r="AV107" s="133"/>
      <c r="AW107" s="133"/>
      <c r="AX107" s="133"/>
      <c r="AY107" s="135" t="s">
        <v>145</v>
      </c>
      <c r="AZ107" s="133"/>
      <c r="BA107" s="133"/>
      <c r="BB107" s="133"/>
      <c r="BC107" s="133"/>
      <c r="BD107" s="133"/>
      <c r="BE107" s="136">
        <f t="shared" si="0"/>
        <v>0</v>
      </c>
      <c r="BF107" s="136">
        <f t="shared" si="1"/>
        <v>0</v>
      </c>
      <c r="BG107" s="136">
        <f t="shared" si="2"/>
        <v>0</v>
      </c>
      <c r="BH107" s="136">
        <f t="shared" si="3"/>
        <v>0</v>
      </c>
      <c r="BI107" s="136">
        <f t="shared" si="4"/>
        <v>0</v>
      </c>
      <c r="BJ107" s="135" t="s">
        <v>113</v>
      </c>
      <c r="BK107" s="133"/>
      <c r="BL107" s="133"/>
      <c r="BM107" s="133"/>
    </row>
    <row r="108" spans="2:65" s="1" customFormat="1" ht="18" customHeight="1">
      <c r="B108" s="30"/>
      <c r="D108" s="236" t="s">
        <v>146</v>
      </c>
      <c r="E108" s="237"/>
      <c r="F108" s="237"/>
      <c r="J108" s="96">
        <v>0</v>
      </c>
      <c r="L108" s="132"/>
      <c r="M108" s="133"/>
      <c r="N108" s="134" t="s">
        <v>41</v>
      </c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5" t="s">
        <v>145</v>
      </c>
      <c r="AZ108" s="133"/>
      <c r="BA108" s="133"/>
      <c r="BB108" s="133"/>
      <c r="BC108" s="133"/>
      <c r="BD108" s="133"/>
      <c r="BE108" s="136">
        <f t="shared" si="0"/>
        <v>0</v>
      </c>
      <c r="BF108" s="136">
        <f t="shared" si="1"/>
        <v>0</v>
      </c>
      <c r="BG108" s="136">
        <f t="shared" si="2"/>
        <v>0</v>
      </c>
      <c r="BH108" s="136">
        <f t="shared" si="3"/>
        <v>0</v>
      </c>
      <c r="BI108" s="136">
        <f t="shared" si="4"/>
        <v>0</v>
      </c>
      <c r="BJ108" s="135" t="s">
        <v>113</v>
      </c>
      <c r="BK108" s="133"/>
      <c r="BL108" s="133"/>
      <c r="BM108" s="133"/>
    </row>
    <row r="109" spans="2:65" s="1" customFormat="1" ht="18" customHeight="1">
      <c r="B109" s="30"/>
      <c r="D109" s="236" t="s">
        <v>147</v>
      </c>
      <c r="E109" s="237"/>
      <c r="F109" s="237"/>
      <c r="J109" s="96">
        <v>0</v>
      </c>
      <c r="L109" s="132"/>
      <c r="M109" s="133"/>
      <c r="N109" s="134" t="s">
        <v>41</v>
      </c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5" t="s">
        <v>145</v>
      </c>
      <c r="AZ109" s="133"/>
      <c r="BA109" s="133"/>
      <c r="BB109" s="133"/>
      <c r="BC109" s="133"/>
      <c r="BD109" s="133"/>
      <c r="BE109" s="136">
        <f t="shared" si="0"/>
        <v>0</v>
      </c>
      <c r="BF109" s="136">
        <f t="shared" si="1"/>
        <v>0</v>
      </c>
      <c r="BG109" s="136">
        <f t="shared" si="2"/>
        <v>0</v>
      </c>
      <c r="BH109" s="136">
        <f t="shared" si="3"/>
        <v>0</v>
      </c>
      <c r="BI109" s="136">
        <f t="shared" si="4"/>
        <v>0</v>
      </c>
      <c r="BJ109" s="135" t="s">
        <v>113</v>
      </c>
      <c r="BK109" s="133"/>
      <c r="BL109" s="133"/>
      <c r="BM109" s="133"/>
    </row>
    <row r="110" spans="2:65" s="1" customFormat="1" ht="18" customHeight="1">
      <c r="B110" s="30"/>
      <c r="D110" s="236" t="s">
        <v>148</v>
      </c>
      <c r="E110" s="237"/>
      <c r="F110" s="237"/>
      <c r="J110" s="96">
        <v>0</v>
      </c>
      <c r="L110" s="132"/>
      <c r="M110" s="133"/>
      <c r="N110" s="134" t="s">
        <v>41</v>
      </c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33"/>
      <c r="AK110" s="133"/>
      <c r="AL110" s="133"/>
      <c r="AM110" s="133"/>
      <c r="AN110" s="133"/>
      <c r="AO110" s="133"/>
      <c r="AP110" s="133"/>
      <c r="AQ110" s="133"/>
      <c r="AR110" s="133"/>
      <c r="AS110" s="133"/>
      <c r="AT110" s="133"/>
      <c r="AU110" s="133"/>
      <c r="AV110" s="133"/>
      <c r="AW110" s="133"/>
      <c r="AX110" s="133"/>
      <c r="AY110" s="135" t="s">
        <v>145</v>
      </c>
      <c r="AZ110" s="133"/>
      <c r="BA110" s="133"/>
      <c r="BB110" s="133"/>
      <c r="BC110" s="133"/>
      <c r="BD110" s="133"/>
      <c r="BE110" s="136">
        <f t="shared" si="0"/>
        <v>0</v>
      </c>
      <c r="BF110" s="136">
        <f t="shared" si="1"/>
        <v>0</v>
      </c>
      <c r="BG110" s="136">
        <f t="shared" si="2"/>
        <v>0</v>
      </c>
      <c r="BH110" s="136">
        <f t="shared" si="3"/>
        <v>0</v>
      </c>
      <c r="BI110" s="136">
        <f t="shared" si="4"/>
        <v>0</v>
      </c>
      <c r="BJ110" s="135" t="s">
        <v>113</v>
      </c>
      <c r="BK110" s="133"/>
      <c r="BL110" s="133"/>
      <c r="BM110" s="133"/>
    </row>
    <row r="111" spans="2:65" s="1" customFormat="1" ht="18" customHeight="1">
      <c r="B111" s="30"/>
      <c r="D111" s="95" t="s">
        <v>149</v>
      </c>
      <c r="J111" s="96">
        <f>ROUND(J30*T111,2)</f>
        <v>0</v>
      </c>
      <c r="L111" s="132"/>
      <c r="M111" s="133"/>
      <c r="N111" s="134" t="s">
        <v>41</v>
      </c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33"/>
      <c r="AK111" s="133"/>
      <c r="AL111" s="133"/>
      <c r="AM111" s="133"/>
      <c r="AN111" s="133"/>
      <c r="AO111" s="133"/>
      <c r="AP111" s="133"/>
      <c r="AQ111" s="133"/>
      <c r="AR111" s="133"/>
      <c r="AS111" s="133"/>
      <c r="AT111" s="133"/>
      <c r="AU111" s="133"/>
      <c r="AV111" s="133"/>
      <c r="AW111" s="133"/>
      <c r="AX111" s="133"/>
      <c r="AY111" s="135" t="s">
        <v>150</v>
      </c>
      <c r="AZ111" s="133"/>
      <c r="BA111" s="133"/>
      <c r="BB111" s="133"/>
      <c r="BC111" s="133"/>
      <c r="BD111" s="133"/>
      <c r="BE111" s="136">
        <f t="shared" si="0"/>
        <v>0</v>
      </c>
      <c r="BF111" s="136">
        <f t="shared" si="1"/>
        <v>0</v>
      </c>
      <c r="BG111" s="136">
        <f t="shared" si="2"/>
        <v>0</v>
      </c>
      <c r="BH111" s="136">
        <f t="shared" si="3"/>
        <v>0</v>
      </c>
      <c r="BI111" s="136">
        <f t="shared" si="4"/>
        <v>0</v>
      </c>
      <c r="BJ111" s="135" t="s">
        <v>113</v>
      </c>
      <c r="BK111" s="133"/>
      <c r="BL111" s="133"/>
      <c r="BM111" s="133"/>
    </row>
    <row r="112" spans="2:65" s="1" customFormat="1">
      <c r="B112" s="30"/>
      <c r="L112" s="30"/>
    </row>
    <row r="113" spans="2:12" s="1" customFormat="1" ht="29.25" customHeight="1">
      <c r="B113" s="30"/>
      <c r="C113" s="102" t="s">
        <v>126</v>
      </c>
      <c r="D113" s="103"/>
      <c r="E113" s="103"/>
      <c r="F113" s="103"/>
      <c r="G113" s="103"/>
      <c r="H113" s="103"/>
      <c r="I113" s="103"/>
      <c r="J113" s="104">
        <f>ROUND(J96+J105,2)</f>
        <v>0</v>
      </c>
      <c r="K113" s="103"/>
      <c r="L113" s="30"/>
    </row>
    <row r="114" spans="2:12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0"/>
    </row>
    <row r="118" spans="2:12" s="1" customFormat="1" ht="6.95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0"/>
    </row>
    <row r="119" spans="2:12" s="1" customFormat="1" ht="24.95" customHeight="1">
      <c r="B119" s="30"/>
      <c r="C119" s="17" t="s">
        <v>151</v>
      </c>
      <c r="L119" s="30"/>
    </row>
    <row r="120" spans="2:12" s="1" customFormat="1" ht="6.95" customHeight="1">
      <c r="B120" s="30"/>
      <c r="L120" s="30"/>
    </row>
    <row r="121" spans="2:12" s="1" customFormat="1" ht="12" customHeight="1">
      <c r="B121" s="30"/>
      <c r="C121" s="23" t="s">
        <v>14</v>
      </c>
      <c r="L121" s="30"/>
    </row>
    <row r="122" spans="2:12" s="1" customFormat="1" ht="16.5" customHeight="1">
      <c r="B122" s="30"/>
      <c r="E122" s="239" t="str">
        <f>E7</f>
        <v>ŽST Kysak, obnova výhybiek č.23,25ab,27,29,30ab,31,32,33,34</v>
      </c>
      <c r="F122" s="240"/>
      <c r="G122" s="240"/>
      <c r="H122" s="240"/>
      <c r="L122" s="30"/>
    </row>
    <row r="123" spans="2:12" s="1" customFormat="1" ht="12" customHeight="1">
      <c r="B123" s="30"/>
      <c r="C123" s="23" t="s">
        <v>128</v>
      </c>
      <c r="L123" s="30"/>
    </row>
    <row r="124" spans="2:12" s="1" customFormat="1" ht="16.5" customHeight="1">
      <c r="B124" s="30"/>
      <c r="E124" s="192" t="str">
        <f>E9</f>
        <v>SO 05 - Úprava EOV</v>
      </c>
      <c r="F124" s="241"/>
      <c r="G124" s="241"/>
      <c r="H124" s="241"/>
      <c r="L124" s="30"/>
    </row>
    <row r="125" spans="2:12" s="1" customFormat="1" ht="6.95" customHeight="1">
      <c r="B125" s="30"/>
      <c r="L125" s="30"/>
    </row>
    <row r="126" spans="2:12" s="1" customFormat="1" ht="12" customHeight="1">
      <c r="B126" s="30"/>
      <c r="C126" s="23" t="s">
        <v>18</v>
      </c>
      <c r="F126" s="21" t="str">
        <f>F12</f>
        <v>Kysak</v>
      </c>
      <c r="I126" s="23" t="s">
        <v>20</v>
      </c>
      <c r="J126" s="53">
        <f>IF(J12="","",J12)</f>
        <v>45876</v>
      </c>
      <c r="L126" s="30"/>
    </row>
    <row r="127" spans="2:12" s="1" customFormat="1" ht="6.95" customHeight="1">
      <c r="B127" s="30"/>
      <c r="L127" s="30"/>
    </row>
    <row r="128" spans="2:12" s="1" customFormat="1" ht="15.2" customHeight="1">
      <c r="B128" s="30"/>
      <c r="C128" s="23" t="s">
        <v>21</v>
      </c>
      <c r="F128" s="21" t="str">
        <f>E15</f>
        <v>Železnice Slovenskej republiky, Bratislava</v>
      </c>
      <c r="I128" s="23" t="s">
        <v>27</v>
      </c>
      <c r="J128" s="26" t="str">
        <f>E21</f>
        <v>SUDOP Košice, a.s.</v>
      </c>
      <c r="L128" s="30"/>
    </row>
    <row r="129" spans="2:65" s="1" customFormat="1" ht="15.2" customHeight="1">
      <c r="B129" s="30"/>
      <c r="C129" s="23" t="s">
        <v>25</v>
      </c>
      <c r="F129" s="21" t="str">
        <f>IF(E18="","",E18)</f>
        <v>Vyplň údaj</v>
      </c>
      <c r="I129" s="23" t="s">
        <v>30</v>
      </c>
      <c r="J129" s="26" t="str">
        <f>E24</f>
        <v xml:space="preserve">Ing. Sedlák </v>
      </c>
      <c r="L129" s="30"/>
    </row>
    <row r="130" spans="2:65" s="1" customFormat="1" ht="10.35" customHeight="1">
      <c r="B130" s="30"/>
      <c r="L130" s="30"/>
    </row>
    <row r="131" spans="2:65" s="10" customFormat="1" ht="29.25" customHeight="1">
      <c r="B131" s="137"/>
      <c r="C131" s="138" t="s">
        <v>152</v>
      </c>
      <c r="D131" s="139" t="s">
        <v>60</v>
      </c>
      <c r="E131" s="139" t="s">
        <v>56</v>
      </c>
      <c r="F131" s="139" t="s">
        <v>57</v>
      </c>
      <c r="G131" s="139" t="s">
        <v>153</v>
      </c>
      <c r="H131" s="139" t="s">
        <v>154</v>
      </c>
      <c r="I131" s="139" t="s">
        <v>155</v>
      </c>
      <c r="J131" s="140" t="s">
        <v>134</v>
      </c>
      <c r="K131" s="141" t="s">
        <v>156</v>
      </c>
      <c r="L131" s="137"/>
      <c r="M131" s="60" t="s">
        <v>1</v>
      </c>
      <c r="N131" s="61" t="s">
        <v>39</v>
      </c>
      <c r="O131" s="61" t="s">
        <v>157</v>
      </c>
      <c r="P131" s="61" t="s">
        <v>158</v>
      </c>
      <c r="Q131" s="61" t="s">
        <v>159</v>
      </c>
      <c r="R131" s="61" t="s">
        <v>160</v>
      </c>
      <c r="S131" s="61" t="s">
        <v>161</v>
      </c>
      <c r="T131" s="62" t="s">
        <v>162</v>
      </c>
    </row>
    <row r="132" spans="2:65" s="1" customFormat="1" ht="22.9" customHeight="1">
      <c r="B132" s="30"/>
      <c r="C132" s="65" t="s">
        <v>131</v>
      </c>
      <c r="J132" s="142">
        <f>BK132</f>
        <v>0</v>
      </c>
      <c r="L132" s="30"/>
      <c r="M132" s="63"/>
      <c r="N132" s="54"/>
      <c r="O132" s="54"/>
      <c r="P132" s="143">
        <f>P133+P160+P168</f>
        <v>0</v>
      </c>
      <c r="Q132" s="54"/>
      <c r="R132" s="143">
        <f>R133+R160+R168</f>
        <v>1.1698400000000002</v>
      </c>
      <c r="S132" s="54"/>
      <c r="T132" s="144">
        <f>T133+T160+T168</f>
        <v>0</v>
      </c>
      <c r="AT132" s="13" t="s">
        <v>74</v>
      </c>
      <c r="AU132" s="13" t="s">
        <v>136</v>
      </c>
      <c r="BK132" s="145">
        <f>BK133+BK160+BK168</f>
        <v>0</v>
      </c>
    </row>
    <row r="133" spans="2:65" s="11" customFormat="1" ht="25.9" customHeight="1">
      <c r="B133" s="146"/>
      <c r="D133" s="147" t="s">
        <v>74</v>
      </c>
      <c r="E133" s="148" t="s">
        <v>164</v>
      </c>
      <c r="F133" s="148" t="s">
        <v>851</v>
      </c>
      <c r="I133" s="149"/>
      <c r="J133" s="150">
        <f>BK133</f>
        <v>0</v>
      </c>
      <c r="L133" s="146"/>
      <c r="M133" s="151"/>
      <c r="P133" s="152">
        <f>P134+P155</f>
        <v>0</v>
      </c>
      <c r="R133" s="152">
        <f>R134+R155</f>
        <v>1.1698400000000002</v>
      </c>
      <c r="T133" s="153">
        <f>T134+T155</f>
        <v>0</v>
      </c>
      <c r="AR133" s="147" t="s">
        <v>165</v>
      </c>
      <c r="AT133" s="154" t="s">
        <v>74</v>
      </c>
      <c r="AU133" s="154" t="s">
        <v>75</v>
      </c>
      <c r="AY133" s="147" t="s">
        <v>166</v>
      </c>
      <c r="BK133" s="155">
        <f>BK134+BK155</f>
        <v>0</v>
      </c>
    </row>
    <row r="134" spans="2:65" s="11" customFormat="1" ht="22.9" customHeight="1">
      <c r="B134" s="146"/>
      <c r="D134" s="147" t="s">
        <v>74</v>
      </c>
      <c r="E134" s="156" t="s">
        <v>1603</v>
      </c>
      <c r="F134" s="156" t="s">
        <v>1604</v>
      </c>
      <c r="I134" s="149"/>
      <c r="J134" s="157">
        <f>BK134</f>
        <v>0</v>
      </c>
      <c r="L134" s="146"/>
      <c r="M134" s="151"/>
      <c r="P134" s="152">
        <f>SUM(P135:P154)</f>
        <v>0</v>
      </c>
      <c r="R134" s="152">
        <f>SUM(R135:R154)</f>
        <v>1.1162900000000002</v>
      </c>
      <c r="T134" s="153">
        <f>SUM(T135:T154)</f>
        <v>0</v>
      </c>
      <c r="AR134" s="147" t="s">
        <v>165</v>
      </c>
      <c r="AT134" s="154" t="s">
        <v>74</v>
      </c>
      <c r="AU134" s="154" t="s">
        <v>83</v>
      </c>
      <c r="AY134" s="147" t="s">
        <v>166</v>
      </c>
      <c r="BK134" s="155">
        <f>SUM(BK135:BK154)</f>
        <v>0</v>
      </c>
    </row>
    <row r="135" spans="2:65" s="1" customFormat="1" ht="24.2" customHeight="1">
      <c r="B135" s="30"/>
      <c r="C135" s="172" t="s">
        <v>83</v>
      </c>
      <c r="D135" s="172" t="s">
        <v>350</v>
      </c>
      <c r="E135" s="173" t="s">
        <v>1605</v>
      </c>
      <c r="F135" s="174" t="s">
        <v>1606</v>
      </c>
      <c r="G135" s="175" t="s">
        <v>293</v>
      </c>
      <c r="H135" s="176">
        <v>650</v>
      </c>
      <c r="I135" s="177"/>
      <c r="J135" s="178">
        <f t="shared" ref="J135:J154" si="5">ROUND(I135*H135,2)</f>
        <v>0</v>
      </c>
      <c r="K135" s="179"/>
      <c r="L135" s="30"/>
      <c r="M135" s="180" t="s">
        <v>1</v>
      </c>
      <c r="N135" s="131" t="s">
        <v>41</v>
      </c>
      <c r="P135" s="169">
        <f t="shared" ref="P135:P154" si="6">O135*H135</f>
        <v>0</v>
      </c>
      <c r="Q135" s="169">
        <v>0</v>
      </c>
      <c r="R135" s="169">
        <f t="shared" ref="R135:R154" si="7">Q135*H135</f>
        <v>0</v>
      </c>
      <c r="S135" s="169">
        <v>0</v>
      </c>
      <c r="T135" s="170">
        <f t="shared" ref="T135:T154" si="8">S135*H135</f>
        <v>0</v>
      </c>
      <c r="AR135" s="171" t="s">
        <v>422</v>
      </c>
      <c r="AT135" s="171" t="s">
        <v>350</v>
      </c>
      <c r="AU135" s="171" t="s">
        <v>113</v>
      </c>
      <c r="AY135" s="13" t="s">
        <v>166</v>
      </c>
      <c r="BE135" s="99">
        <f t="shared" ref="BE135:BE154" si="9">IF(N135="základná",J135,0)</f>
        <v>0</v>
      </c>
      <c r="BF135" s="99">
        <f t="shared" ref="BF135:BF154" si="10">IF(N135="znížená",J135,0)</f>
        <v>0</v>
      </c>
      <c r="BG135" s="99">
        <f t="shared" ref="BG135:BG154" si="11">IF(N135="zákl. prenesená",J135,0)</f>
        <v>0</v>
      </c>
      <c r="BH135" s="99">
        <f t="shared" ref="BH135:BH154" si="12">IF(N135="zníž. prenesená",J135,0)</f>
        <v>0</v>
      </c>
      <c r="BI135" s="99">
        <f t="shared" ref="BI135:BI154" si="13">IF(N135="nulová",J135,0)</f>
        <v>0</v>
      </c>
      <c r="BJ135" s="13" t="s">
        <v>113</v>
      </c>
      <c r="BK135" s="99">
        <f t="shared" ref="BK135:BK154" si="14">ROUND(I135*H135,2)</f>
        <v>0</v>
      </c>
      <c r="BL135" s="13" t="s">
        <v>422</v>
      </c>
      <c r="BM135" s="171" t="s">
        <v>1607</v>
      </c>
    </row>
    <row r="136" spans="2:65" s="1" customFormat="1" ht="24.2" customHeight="1">
      <c r="B136" s="30"/>
      <c r="C136" s="158" t="s">
        <v>113</v>
      </c>
      <c r="D136" s="158" t="s">
        <v>164</v>
      </c>
      <c r="E136" s="159" t="s">
        <v>1608</v>
      </c>
      <c r="F136" s="160" t="s">
        <v>1609</v>
      </c>
      <c r="G136" s="161" t="s">
        <v>170</v>
      </c>
      <c r="H136" s="162">
        <v>20</v>
      </c>
      <c r="I136" s="163"/>
      <c r="J136" s="164">
        <f t="shared" si="5"/>
        <v>0</v>
      </c>
      <c r="K136" s="165"/>
      <c r="L136" s="166"/>
      <c r="M136" s="167" t="s">
        <v>1</v>
      </c>
      <c r="N136" s="168" t="s">
        <v>41</v>
      </c>
      <c r="P136" s="169">
        <f t="shared" si="6"/>
        <v>0</v>
      </c>
      <c r="Q136" s="169">
        <v>1.0000000000000001E-5</v>
      </c>
      <c r="R136" s="169">
        <f t="shared" si="7"/>
        <v>2.0000000000000001E-4</v>
      </c>
      <c r="S136" s="169">
        <v>0</v>
      </c>
      <c r="T136" s="170">
        <f t="shared" si="8"/>
        <v>0</v>
      </c>
      <c r="AR136" s="171" t="s">
        <v>1110</v>
      </c>
      <c r="AT136" s="171" t="s">
        <v>164</v>
      </c>
      <c r="AU136" s="171" t="s">
        <v>113</v>
      </c>
      <c r="AY136" s="13" t="s">
        <v>166</v>
      </c>
      <c r="BE136" s="99">
        <f t="shared" si="9"/>
        <v>0</v>
      </c>
      <c r="BF136" s="99">
        <f t="shared" si="10"/>
        <v>0</v>
      </c>
      <c r="BG136" s="99">
        <f t="shared" si="11"/>
        <v>0</v>
      </c>
      <c r="BH136" s="99">
        <f t="shared" si="12"/>
        <v>0</v>
      </c>
      <c r="BI136" s="99">
        <f t="shared" si="13"/>
        <v>0</v>
      </c>
      <c r="BJ136" s="13" t="s">
        <v>113</v>
      </c>
      <c r="BK136" s="99">
        <f t="shared" si="14"/>
        <v>0</v>
      </c>
      <c r="BL136" s="13" t="s">
        <v>1110</v>
      </c>
      <c r="BM136" s="171" t="s">
        <v>1610</v>
      </c>
    </row>
    <row r="137" spans="2:65" s="1" customFormat="1" ht="24.2" customHeight="1">
      <c r="B137" s="30"/>
      <c r="C137" s="158" t="s">
        <v>165</v>
      </c>
      <c r="D137" s="158" t="s">
        <v>164</v>
      </c>
      <c r="E137" s="159" t="s">
        <v>1611</v>
      </c>
      <c r="F137" s="160" t="s">
        <v>1612</v>
      </c>
      <c r="G137" s="161" t="s">
        <v>293</v>
      </c>
      <c r="H137" s="162">
        <v>650</v>
      </c>
      <c r="I137" s="163"/>
      <c r="J137" s="164">
        <f t="shared" si="5"/>
        <v>0</v>
      </c>
      <c r="K137" s="165"/>
      <c r="L137" s="166"/>
      <c r="M137" s="167" t="s">
        <v>1</v>
      </c>
      <c r="N137" s="168" t="s">
        <v>41</v>
      </c>
      <c r="P137" s="169">
        <f t="shared" si="6"/>
        <v>0</v>
      </c>
      <c r="Q137" s="169">
        <v>1.1E-4</v>
      </c>
      <c r="R137" s="169">
        <f t="shared" si="7"/>
        <v>7.1500000000000008E-2</v>
      </c>
      <c r="S137" s="169">
        <v>0</v>
      </c>
      <c r="T137" s="170">
        <f t="shared" si="8"/>
        <v>0</v>
      </c>
      <c r="AR137" s="171" t="s">
        <v>1110</v>
      </c>
      <c r="AT137" s="171" t="s">
        <v>164</v>
      </c>
      <c r="AU137" s="171" t="s">
        <v>113</v>
      </c>
      <c r="AY137" s="13" t="s">
        <v>166</v>
      </c>
      <c r="BE137" s="99">
        <f t="shared" si="9"/>
        <v>0</v>
      </c>
      <c r="BF137" s="99">
        <f t="shared" si="10"/>
        <v>0</v>
      </c>
      <c r="BG137" s="99">
        <f t="shared" si="11"/>
        <v>0</v>
      </c>
      <c r="BH137" s="99">
        <f t="shared" si="12"/>
        <v>0</v>
      </c>
      <c r="BI137" s="99">
        <f t="shared" si="13"/>
        <v>0</v>
      </c>
      <c r="BJ137" s="13" t="s">
        <v>113</v>
      </c>
      <c r="BK137" s="99">
        <f t="shared" si="14"/>
        <v>0</v>
      </c>
      <c r="BL137" s="13" t="s">
        <v>1110</v>
      </c>
      <c r="BM137" s="171" t="s">
        <v>1613</v>
      </c>
    </row>
    <row r="138" spans="2:65" s="1" customFormat="1" ht="24.2" customHeight="1">
      <c r="B138" s="30"/>
      <c r="C138" s="158" t="s">
        <v>178</v>
      </c>
      <c r="D138" s="158" t="s">
        <v>164</v>
      </c>
      <c r="E138" s="159" t="s">
        <v>1614</v>
      </c>
      <c r="F138" s="160" t="s">
        <v>1615</v>
      </c>
      <c r="G138" s="161" t="s">
        <v>170</v>
      </c>
      <c r="H138" s="162">
        <v>40</v>
      </c>
      <c r="I138" s="163"/>
      <c r="J138" s="164">
        <f t="shared" si="5"/>
        <v>0</v>
      </c>
      <c r="K138" s="165"/>
      <c r="L138" s="166"/>
      <c r="M138" s="167" t="s">
        <v>1</v>
      </c>
      <c r="N138" s="168" t="s">
        <v>41</v>
      </c>
      <c r="P138" s="169">
        <f t="shared" si="6"/>
        <v>0</v>
      </c>
      <c r="Q138" s="169">
        <v>2.0000000000000001E-4</v>
      </c>
      <c r="R138" s="169">
        <f t="shared" si="7"/>
        <v>8.0000000000000002E-3</v>
      </c>
      <c r="S138" s="169">
        <v>0</v>
      </c>
      <c r="T138" s="170">
        <f t="shared" si="8"/>
        <v>0</v>
      </c>
      <c r="AR138" s="171" t="s">
        <v>1110</v>
      </c>
      <c r="AT138" s="171" t="s">
        <v>164</v>
      </c>
      <c r="AU138" s="171" t="s">
        <v>113</v>
      </c>
      <c r="AY138" s="13" t="s">
        <v>166</v>
      </c>
      <c r="BE138" s="99">
        <f t="shared" si="9"/>
        <v>0</v>
      </c>
      <c r="BF138" s="99">
        <f t="shared" si="10"/>
        <v>0</v>
      </c>
      <c r="BG138" s="99">
        <f t="shared" si="11"/>
        <v>0</v>
      </c>
      <c r="BH138" s="99">
        <f t="shared" si="12"/>
        <v>0</v>
      </c>
      <c r="BI138" s="99">
        <f t="shared" si="13"/>
        <v>0</v>
      </c>
      <c r="BJ138" s="13" t="s">
        <v>113</v>
      </c>
      <c r="BK138" s="99">
        <f t="shared" si="14"/>
        <v>0</v>
      </c>
      <c r="BL138" s="13" t="s">
        <v>1110</v>
      </c>
      <c r="BM138" s="171" t="s">
        <v>1616</v>
      </c>
    </row>
    <row r="139" spans="2:65" s="1" customFormat="1" ht="24.2" customHeight="1">
      <c r="B139" s="30"/>
      <c r="C139" s="172" t="s">
        <v>182</v>
      </c>
      <c r="D139" s="172" t="s">
        <v>350</v>
      </c>
      <c r="E139" s="173" t="s">
        <v>1617</v>
      </c>
      <c r="F139" s="174" t="s">
        <v>1618</v>
      </c>
      <c r="G139" s="175" t="s">
        <v>293</v>
      </c>
      <c r="H139" s="176">
        <v>1370</v>
      </c>
      <c r="I139" s="177"/>
      <c r="J139" s="178">
        <f t="shared" si="5"/>
        <v>0</v>
      </c>
      <c r="K139" s="179"/>
      <c r="L139" s="30"/>
      <c r="M139" s="180" t="s">
        <v>1</v>
      </c>
      <c r="N139" s="131" t="s">
        <v>41</v>
      </c>
      <c r="P139" s="169">
        <f t="shared" si="6"/>
        <v>0</v>
      </c>
      <c r="Q139" s="169">
        <v>0</v>
      </c>
      <c r="R139" s="169">
        <f t="shared" si="7"/>
        <v>0</v>
      </c>
      <c r="S139" s="169">
        <v>0</v>
      </c>
      <c r="T139" s="170">
        <f t="shared" si="8"/>
        <v>0</v>
      </c>
      <c r="AR139" s="171" t="s">
        <v>422</v>
      </c>
      <c r="AT139" s="171" t="s">
        <v>350</v>
      </c>
      <c r="AU139" s="171" t="s">
        <v>113</v>
      </c>
      <c r="AY139" s="13" t="s">
        <v>166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3" t="s">
        <v>113</v>
      </c>
      <c r="BK139" s="99">
        <f t="shared" si="14"/>
        <v>0</v>
      </c>
      <c r="BL139" s="13" t="s">
        <v>422</v>
      </c>
      <c r="BM139" s="171" t="s">
        <v>1619</v>
      </c>
    </row>
    <row r="140" spans="2:65" s="1" customFormat="1" ht="24.2" customHeight="1">
      <c r="B140" s="30"/>
      <c r="C140" s="158" t="s">
        <v>186</v>
      </c>
      <c r="D140" s="158" t="s">
        <v>164</v>
      </c>
      <c r="E140" s="159" t="s">
        <v>1620</v>
      </c>
      <c r="F140" s="160" t="s">
        <v>1621</v>
      </c>
      <c r="G140" s="161" t="s">
        <v>170</v>
      </c>
      <c r="H140" s="162">
        <v>10</v>
      </c>
      <c r="I140" s="163"/>
      <c r="J140" s="164">
        <f t="shared" si="5"/>
        <v>0</v>
      </c>
      <c r="K140" s="165"/>
      <c r="L140" s="166"/>
      <c r="M140" s="167" t="s">
        <v>1</v>
      </c>
      <c r="N140" s="168" t="s">
        <v>41</v>
      </c>
      <c r="P140" s="169">
        <f t="shared" si="6"/>
        <v>0</v>
      </c>
      <c r="Q140" s="169">
        <v>6.9999999999999994E-5</v>
      </c>
      <c r="R140" s="169">
        <f t="shared" si="7"/>
        <v>6.9999999999999988E-4</v>
      </c>
      <c r="S140" s="169">
        <v>0</v>
      </c>
      <c r="T140" s="170">
        <f t="shared" si="8"/>
        <v>0</v>
      </c>
      <c r="AR140" s="171" t="s">
        <v>1110</v>
      </c>
      <c r="AT140" s="171" t="s">
        <v>164</v>
      </c>
      <c r="AU140" s="171" t="s">
        <v>113</v>
      </c>
      <c r="AY140" s="13" t="s">
        <v>166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3" t="s">
        <v>113</v>
      </c>
      <c r="BK140" s="99">
        <f t="shared" si="14"/>
        <v>0</v>
      </c>
      <c r="BL140" s="13" t="s">
        <v>1110</v>
      </c>
      <c r="BM140" s="171" t="s">
        <v>1622</v>
      </c>
    </row>
    <row r="141" spans="2:65" s="1" customFormat="1" ht="24.2" customHeight="1">
      <c r="B141" s="30"/>
      <c r="C141" s="158" t="s">
        <v>190</v>
      </c>
      <c r="D141" s="158" t="s">
        <v>164</v>
      </c>
      <c r="E141" s="159" t="s">
        <v>1623</v>
      </c>
      <c r="F141" s="160" t="s">
        <v>1624</v>
      </c>
      <c r="G141" s="161" t="s">
        <v>293</v>
      </c>
      <c r="H141" s="162">
        <v>1370</v>
      </c>
      <c r="I141" s="163"/>
      <c r="J141" s="164">
        <f t="shared" si="5"/>
        <v>0</v>
      </c>
      <c r="K141" s="165"/>
      <c r="L141" s="166"/>
      <c r="M141" s="167" t="s">
        <v>1</v>
      </c>
      <c r="N141" s="168" t="s">
        <v>41</v>
      </c>
      <c r="P141" s="169">
        <f t="shared" si="6"/>
        <v>0</v>
      </c>
      <c r="Q141" s="169">
        <v>3.1E-4</v>
      </c>
      <c r="R141" s="169">
        <f t="shared" si="7"/>
        <v>0.42470000000000002</v>
      </c>
      <c r="S141" s="169">
        <v>0</v>
      </c>
      <c r="T141" s="170">
        <f t="shared" si="8"/>
        <v>0</v>
      </c>
      <c r="AR141" s="171" t="s">
        <v>1110</v>
      </c>
      <c r="AT141" s="171" t="s">
        <v>164</v>
      </c>
      <c r="AU141" s="171" t="s">
        <v>113</v>
      </c>
      <c r="AY141" s="13" t="s">
        <v>166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3" t="s">
        <v>113</v>
      </c>
      <c r="BK141" s="99">
        <f t="shared" si="14"/>
        <v>0</v>
      </c>
      <c r="BL141" s="13" t="s">
        <v>1110</v>
      </c>
      <c r="BM141" s="171" t="s">
        <v>1625</v>
      </c>
    </row>
    <row r="142" spans="2:65" s="1" customFormat="1" ht="24.2" customHeight="1">
      <c r="B142" s="30"/>
      <c r="C142" s="158" t="s">
        <v>194</v>
      </c>
      <c r="D142" s="158" t="s">
        <v>164</v>
      </c>
      <c r="E142" s="159" t="s">
        <v>1626</v>
      </c>
      <c r="F142" s="160" t="s">
        <v>1627</v>
      </c>
      <c r="G142" s="161" t="s">
        <v>170</v>
      </c>
      <c r="H142" s="162">
        <v>2</v>
      </c>
      <c r="I142" s="163"/>
      <c r="J142" s="164">
        <f t="shared" si="5"/>
        <v>0</v>
      </c>
      <c r="K142" s="165"/>
      <c r="L142" s="166"/>
      <c r="M142" s="167" t="s">
        <v>1</v>
      </c>
      <c r="N142" s="168" t="s">
        <v>41</v>
      </c>
      <c r="P142" s="169">
        <f t="shared" si="6"/>
        <v>0</v>
      </c>
      <c r="Q142" s="169">
        <v>1.0000000000000001E-5</v>
      </c>
      <c r="R142" s="169">
        <f t="shared" si="7"/>
        <v>2.0000000000000002E-5</v>
      </c>
      <c r="S142" s="169">
        <v>0</v>
      </c>
      <c r="T142" s="170">
        <f t="shared" si="8"/>
        <v>0</v>
      </c>
      <c r="AR142" s="171" t="s">
        <v>1110</v>
      </c>
      <c r="AT142" s="171" t="s">
        <v>164</v>
      </c>
      <c r="AU142" s="171" t="s">
        <v>113</v>
      </c>
      <c r="AY142" s="13" t="s">
        <v>166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3" t="s">
        <v>113</v>
      </c>
      <c r="BK142" s="99">
        <f t="shared" si="14"/>
        <v>0</v>
      </c>
      <c r="BL142" s="13" t="s">
        <v>1110</v>
      </c>
      <c r="BM142" s="171" t="s">
        <v>1628</v>
      </c>
    </row>
    <row r="143" spans="2:65" s="1" customFormat="1" ht="24.2" customHeight="1">
      <c r="B143" s="30"/>
      <c r="C143" s="172" t="s">
        <v>198</v>
      </c>
      <c r="D143" s="172" t="s">
        <v>350</v>
      </c>
      <c r="E143" s="173" t="s">
        <v>1629</v>
      </c>
      <c r="F143" s="174" t="s">
        <v>1630</v>
      </c>
      <c r="G143" s="175" t="s">
        <v>293</v>
      </c>
      <c r="H143" s="176">
        <v>25</v>
      </c>
      <c r="I143" s="177"/>
      <c r="J143" s="178">
        <f t="shared" si="5"/>
        <v>0</v>
      </c>
      <c r="K143" s="179"/>
      <c r="L143" s="30"/>
      <c r="M143" s="180" t="s">
        <v>1</v>
      </c>
      <c r="N143" s="131" t="s">
        <v>41</v>
      </c>
      <c r="P143" s="169">
        <f t="shared" si="6"/>
        <v>0</v>
      </c>
      <c r="Q143" s="169">
        <v>0</v>
      </c>
      <c r="R143" s="169">
        <f t="shared" si="7"/>
        <v>0</v>
      </c>
      <c r="S143" s="169">
        <v>0</v>
      </c>
      <c r="T143" s="170">
        <f t="shared" si="8"/>
        <v>0</v>
      </c>
      <c r="AR143" s="171" t="s">
        <v>422</v>
      </c>
      <c r="AT143" s="171" t="s">
        <v>350</v>
      </c>
      <c r="AU143" s="171" t="s">
        <v>113</v>
      </c>
      <c r="AY143" s="13" t="s">
        <v>166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3" t="s">
        <v>113</v>
      </c>
      <c r="BK143" s="99">
        <f t="shared" si="14"/>
        <v>0</v>
      </c>
      <c r="BL143" s="13" t="s">
        <v>422</v>
      </c>
      <c r="BM143" s="171" t="s">
        <v>1631</v>
      </c>
    </row>
    <row r="144" spans="2:65" s="1" customFormat="1" ht="24.2" customHeight="1">
      <c r="B144" s="30"/>
      <c r="C144" s="158" t="s">
        <v>202</v>
      </c>
      <c r="D144" s="158" t="s">
        <v>164</v>
      </c>
      <c r="E144" s="159" t="s">
        <v>1632</v>
      </c>
      <c r="F144" s="160" t="s">
        <v>1633</v>
      </c>
      <c r="G144" s="161" t="s">
        <v>293</v>
      </c>
      <c r="H144" s="162">
        <v>25</v>
      </c>
      <c r="I144" s="163"/>
      <c r="J144" s="164">
        <f t="shared" si="5"/>
        <v>0</v>
      </c>
      <c r="K144" s="165"/>
      <c r="L144" s="166"/>
      <c r="M144" s="167" t="s">
        <v>1</v>
      </c>
      <c r="N144" s="168" t="s">
        <v>41</v>
      </c>
      <c r="P144" s="169">
        <f t="shared" si="6"/>
        <v>0</v>
      </c>
      <c r="Q144" s="169">
        <v>1.06E-3</v>
      </c>
      <c r="R144" s="169">
        <f t="shared" si="7"/>
        <v>2.6499999999999999E-2</v>
      </c>
      <c r="S144" s="169">
        <v>0</v>
      </c>
      <c r="T144" s="170">
        <f t="shared" si="8"/>
        <v>0</v>
      </c>
      <c r="AR144" s="171" t="s">
        <v>1110</v>
      </c>
      <c r="AT144" s="171" t="s">
        <v>164</v>
      </c>
      <c r="AU144" s="171" t="s">
        <v>113</v>
      </c>
      <c r="AY144" s="13" t="s">
        <v>166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3" t="s">
        <v>113</v>
      </c>
      <c r="BK144" s="99">
        <f t="shared" si="14"/>
        <v>0</v>
      </c>
      <c r="BL144" s="13" t="s">
        <v>1110</v>
      </c>
      <c r="BM144" s="171" t="s">
        <v>1634</v>
      </c>
    </row>
    <row r="145" spans="2:65" s="1" customFormat="1" ht="24.2" customHeight="1">
      <c r="B145" s="30"/>
      <c r="C145" s="158" t="s">
        <v>206</v>
      </c>
      <c r="D145" s="158" t="s">
        <v>164</v>
      </c>
      <c r="E145" s="159" t="s">
        <v>1635</v>
      </c>
      <c r="F145" s="160" t="s">
        <v>1636</v>
      </c>
      <c r="G145" s="161" t="s">
        <v>170</v>
      </c>
      <c r="H145" s="162">
        <v>2</v>
      </c>
      <c r="I145" s="163"/>
      <c r="J145" s="164">
        <f t="shared" si="5"/>
        <v>0</v>
      </c>
      <c r="K145" s="165"/>
      <c r="L145" s="166"/>
      <c r="M145" s="167" t="s">
        <v>1</v>
      </c>
      <c r="N145" s="168" t="s">
        <v>41</v>
      </c>
      <c r="P145" s="169">
        <f t="shared" si="6"/>
        <v>0</v>
      </c>
      <c r="Q145" s="169">
        <v>4.2999999999999999E-4</v>
      </c>
      <c r="R145" s="169">
        <f t="shared" si="7"/>
        <v>8.5999999999999998E-4</v>
      </c>
      <c r="S145" s="169">
        <v>0</v>
      </c>
      <c r="T145" s="170">
        <f t="shared" si="8"/>
        <v>0</v>
      </c>
      <c r="AR145" s="171" t="s">
        <v>1110</v>
      </c>
      <c r="AT145" s="171" t="s">
        <v>164</v>
      </c>
      <c r="AU145" s="171" t="s">
        <v>113</v>
      </c>
      <c r="AY145" s="13" t="s">
        <v>166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3" t="s">
        <v>113</v>
      </c>
      <c r="BK145" s="99">
        <f t="shared" si="14"/>
        <v>0</v>
      </c>
      <c r="BL145" s="13" t="s">
        <v>1110</v>
      </c>
      <c r="BM145" s="171" t="s">
        <v>1637</v>
      </c>
    </row>
    <row r="146" spans="2:65" s="1" customFormat="1" ht="24.2" customHeight="1">
      <c r="B146" s="30"/>
      <c r="C146" s="158" t="s">
        <v>210</v>
      </c>
      <c r="D146" s="158" t="s">
        <v>164</v>
      </c>
      <c r="E146" s="159" t="s">
        <v>1638</v>
      </c>
      <c r="F146" s="160" t="s">
        <v>1639</v>
      </c>
      <c r="G146" s="161" t="s">
        <v>170</v>
      </c>
      <c r="H146" s="162">
        <v>2</v>
      </c>
      <c r="I146" s="163"/>
      <c r="J146" s="164">
        <f t="shared" si="5"/>
        <v>0</v>
      </c>
      <c r="K146" s="165"/>
      <c r="L146" s="166"/>
      <c r="M146" s="167" t="s">
        <v>1</v>
      </c>
      <c r="N146" s="168" t="s">
        <v>41</v>
      </c>
      <c r="P146" s="169">
        <f t="shared" si="6"/>
        <v>0</v>
      </c>
      <c r="Q146" s="169">
        <v>2.0000000000000002E-5</v>
      </c>
      <c r="R146" s="169">
        <f t="shared" si="7"/>
        <v>4.0000000000000003E-5</v>
      </c>
      <c r="S146" s="169">
        <v>0</v>
      </c>
      <c r="T146" s="170">
        <f t="shared" si="8"/>
        <v>0</v>
      </c>
      <c r="AR146" s="171" t="s">
        <v>1110</v>
      </c>
      <c r="AT146" s="171" t="s">
        <v>164</v>
      </c>
      <c r="AU146" s="171" t="s">
        <v>113</v>
      </c>
      <c r="AY146" s="13" t="s">
        <v>166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3" t="s">
        <v>113</v>
      </c>
      <c r="BK146" s="99">
        <f t="shared" si="14"/>
        <v>0</v>
      </c>
      <c r="BL146" s="13" t="s">
        <v>1110</v>
      </c>
      <c r="BM146" s="171" t="s">
        <v>1640</v>
      </c>
    </row>
    <row r="147" spans="2:65" s="1" customFormat="1" ht="16.5" customHeight="1">
      <c r="B147" s="30"/>
      <c r="C147" s="172" t="s">
        <v>214</v>
      </c>
      <c r="D147" s="172" t="s">
        <v>350</v>
      </c>
      <c r="E147" s="173" t="s">
        <v>1641</v>
      </c>
      <c r="F147" s="174" t="s">
        <v>1642</v>
      </c>
      <c r="G147" s="175" t="s">
        <v>170</v>
      </c>
      <c r="H147" s="176">
        <v>4</v>
      </c>
      <c r="I147" s="177"/>
      <c r="J147" s="178">
        <f t="shared" si="5"/>
        <v>0</v>
      </c>
      <c r="K147" s="179"/>
      <c r="L147" s="30"/>
      <c r="M147" s="180" t="s">
        <v>1</v>
      </c>
      <c r="N147" s="131" t="s">
        <v>41</v>
      </c>
      <c r="P147" s="169">
        <f t="shared" si="6"/>
        <v>0</v>
      </c>
      <c r="Q147" s="169">
        <v>0</v>
      </c>
      <c r="R147" s="169">
        <f t="shared" si="7"/>
        <v>0</v>
      </c>
      <c r="S147" s="169">
        <v>0</v>
      </c>
      <c r="T147" s="170">
        <f t="shared" si="8"/>
        <v>0</v>
      </c>
      <c r="AR147" s="171" t="s">
        <v>422</v>
      </c>
      <c r="AT147" s="171" t="s">
        <v>350</v>
      </c>
      <c r="AU147" s="171" t="s">
        <v>113</v>
      </c>
      <c r="AY147" s="13" t="s">
        <v>166</v>
      </c>
      <c r="BE147" s="99">
        <f t="shared" si="9"/>
        <v>0</v>
      </c>
      <c r="BF147" s="99">
        <f t="shared" si="10"/>
        <v>0</v>
      </c>
      <c r="BG147" s="99">
        <f t="shared" si="11"/>
        <v>0</v>
      </c>
      <c r="BH147" s="99">
        <f t="shared" si="12"/>
        <v>0</v>
      </c>
      <c r="BI147" s="99">
        <f t="shared" si="13"/>
        <v>0</v>
      </c>
      <c r="BJ147" s="13" t="s">
        <v>113</v>
      </c>
      <c r="BK147" s="99">
        <f t="shared" si="14"/>
        <v>0</v>
      </c>
      <c r="BL147" s="13" t="s">
        <v>422</v>
      </c>
      <c r="BM147" s="171" t="s">
        <v>1643</v>
      </c>
    </row>
    <row r="148" spans="2:65" s="1" customFormat="1" ht="24.2" customHeight="1">
      <c r="B148" s="30"/>
      <c r="C148" s="158" t="s">
        <v>218</v>
      </c>
      <c r="D148" s="158" t="s">
        <v>164</v>
      </c>
      <c r="E148" s="159" t="s">
        <v>1644</v>
      </c>
      <c r="F148" s="160" t="s">
        <v>1645</v>
      </c>
      <c r="G148" s="161" t="s">
        <v>170</v>
      </c>
      <c r="H148" s="162">
        <v>4</v>
      </c>
      <c r="I148" s="163"/>
      <c r="J148" s="164">
        <f t="shared" si="5"/>
        <v>0</v>
      </c>
      <c r="K148" s="165"/>
      <c r="L148" s="166"/>
      <c r="M148" s="167" t="s">
        <v>1</v>
      </c>
      <c r="N148" s="168" t="s">
        <v>41</v>
      </c>
      <c r="P148" s="169">
        <f t="shared" si="6"/>
        <v>0</v>
      </c>
      <c r="Q148" s="169">
        <v>3.2000000000000003E-4</v>
      </c>
      <c r="R148" s="169">
        <f t="shared" si="7"/>
        <v>1.2800000000000001E-3</v>
      </c>
      <c r="S148" s="169">
        <v>0</v>
      </c>
      <c r="T148" s="170">
        <f t="shared" si="8"/>
        <v>0</v>
      </c>
      <c r="AR148" s="171" t="s">
        <v>1297</v>
      </c>
      <c r="AT148" s="171" t="s">
        <v>164</v>
      </c>
      <c r="AU148" s="171" t="s">
        <v>113</v>
      </c>
      <c r="AY148" s="13" t="s">
        <v>166</v>
      </c>
      <c r="BE148" s="99">
        <f t="shared" si="9"/>
        <v>0</v>
      </c>
      <c r="BF148" s="99">
        <f t="shared" si="10"/>
        <v>0</v>
      </c>
      <c r="BG148" s="99">
        <f t="shared" si="11"/>
        <v>0</v>
      </c>
      <c r="BH148" s="99">
        <f t="shared" si="12"/>
        <v>0</v>
      </c>
      <c r="BI148" s="99">
        <f t="shared" si="13"/>
        <v>0</v>
      </c>
      <c r="BJ148" s="13" t="s">
        <v>113</v>
      </c>
      <c r="BK148" s="99">
        <f t="shared" si="14"/>
        <v>0</v>
      </c>
      <c r="BL148" s="13" t="s">
        <v>422</v>
      </c>
      <c r="BM148" s="171" t="s">
        <v>1646</v>
      </c>
    </row>
    <row r="149" spans="2:65" s="1" customFormat="1" ht="21.75" customHeight="1">
      <c r="B149" s="30"/>
      <c r="C149" s="172" t="s">
        <v>222</v>
      </c>
      <c r="D149" s="172" t="s">
        <v>350</v>
      </c>
      <c r="E149" s="173" t="s">
        <v>1647</v>
      </c>
      <c r="F149" s="174" t="s">
        <v>1648</v>
      </c>
      <c r="G149" s="175" t="s">
        <v>170</v>
      </c>
      <c r="H149" s="176">
        <v>4</v>
      </c>
      <c r="I149" s="177"/>
      <c r="J149" s="178">
        <f t="shared" si="5"/>
        <v>0</v>
      </c>
      <c r="K149" s="179"/>
      <c r="L149" s="30"/>
      <c r="M149" s="180" t="s">
        <v>1</v>
      </c>
      <c r="N149" s="131" t="s">
        <v>41</v>
      </c>
      <c r="P149" s="169">
        <f t="shared" si="6"/>
        <v>0</v>
      </c>
      <c r="Q149" s="169">
        <v>0</v>
      </c>
      <c r="R149" s="169">
        <f t="shared" si="7"/>
        <v>0</v>
      </c>
      <c r="S149" s="169">
        <v>0</v>
      </c>
      <c r="T149" s="170">
        <f t="shared" si="8"/>
        <v>0</v>
      </c>
      <c r="AR149" s="171" t="s">
        <v>422</v>
      </c>
      <c r="AT149" s="171" t="s">
        <v>350</v>
      </c>
      <c r="AU149" s="171" t="s">
        <v>113</v>
      </c>
      <c r="AY149" s="13" t="s">
        <v>166</v>
      </c>
      <c r="BE149" s="99">
        <f t="shared" si="9"/>
        <v>0</v>
      </c>
      <c r="BF149" s="99">
        <f t="shared" si="10"/>
        <v>0</v>
      </c>
      <c r="BG149" s="99">
        <f t="shared" si="11"/>
        <v>0</v>
      </c>
      <c r="BH149" s="99">
        <f t="shared" si="12"/>
        <v>0</v>
      </c>
      <c r="BI149" s="99">
        <f t="shared" si="13"/>
        <v>0</v>
      </c>
      <c r="BJ149" s="13" t="s">
        <v>113</v>
      </c>
      <c r="BK149" s="99">
        <f t="shared" si="14"/>
        <v>0</v>
      </c>
      <c r="BL149" s="13" t="s">
        <v>422</v>
      </c>
      <c r="BM149" s="171" t="s">
        <v>1649</v>
      </c>
    </row>
    <row r="150" spans="2:65" s="1" customFormat="1" ht="16.5" customHeight="1">
      <c r="B150" s="30"/>
      <c r="C150" s="158" t="s">
        <v>226</v>
      </c>
      <c r="D150" s="158" t="s">
        <v>164</v>
      </c>
      <c r="E150" s="159" t="s">
        <v>1650</v>
      </c>
      <c r="F150" s="160" t="s">
        <v>1651</v>
      </c>
      <c r="G150" s="161" t="s">
        <v>170</v>
      </c>
      <c r="H150" s="162">
        <v>4</v>
      </c>
      <c r="I150" s="163"/>
      <c r="J150" s="164">
        <f t="shared" si="5"/>
        <v>0</v>
      </c>
      <c r="K150" s="165"/>
      <c r="L150" s="166"/>
      <c r="M150" s="167" t="s">
        <v>1</v>
      </c>
      <c r="N150" s="168" t="s">
        <v>41</v>
      </c>
      <c r="P150" s="169">
        <f t="shared" si="6"/>
        <v>0</v>
      </c>
      <c r="Q150" s="169">
        <v>6.0000000000000002E-5</v>
      </c>
      <c r="R150" s="169">
        <f t="shared" si="7"/>
        <v>2.4000000000000001E-4</v>
      </c>
      <c r="S150" s="169">
        <v>0</v>
      </c>
      <c r="T150" s="170">
        <f t="shared" si="8"/>
        <v>0</v>
      </c>
      <c r="AR150" s="171" t="s">
        <v>1110</v>
      </c>
      <c r="AT150" s="171" t="s">
        <v>164</v>
      </c>
      <c r="AU150" s="171" t="s">
        <v>113</v>
      </c>
      <c r="AY150" s="13" t="s">
        <v>166</v>
      </c>
      <c r="BE150" s="99">
        <f t="shared" si="9"/>
        <v>0</v>
      </c>
      <c r="BF150" s="99">
        <f t="shared" si="10"/>
        <v>0</v>
      </c>
      <c r="BG150" s="99">
        <f t="shared" si="11"/>
        <v>0</v>
      </c>
      <c r="BH150" s="99">
        <f t="shared" si="12"/>
        <v>0</v>
      </c>
      <c r="BI150" s="99">
        <f t="shared" si="13"/>
        <v>0</v>
      </c>
      <c r="BJ150" s="13" t="s">
        <v>113</v>
      </c>
      <c r="BK150" s="99">
        <f t="shared" si="14"/>
        <v>0</v>
      </c>
      <c r="BL150" s="13" t="s">
        <v>1110</v>
      </c>
      <c r="BM150" s="171" t="s">
        <v>1652</v>
      </c>
    </row>
    <row r="151" spans="2:65" s="1" customFormat="1" ht="21.75" customHeight="1">
      <c r="B151" s="30"/>
      <c r="C151" s="172" t="s">
        <v>230</v>
      </c>
      <c r="D151" s="172" t="s">
        <v>350</v>
      </c>
      <c r="E151" s="173" t="s">
        <v>1653</v>
      </c>
      <c r="F151" s="174" t="s">
        <v>1654</v>
      </c>
      <c r="G151" s="175" t="s">
        <v>293</v>
      </c>
      <c r="H151" s="176">
        <v>685</v>
      </c>
      <c r="I151" s="177"/>
      <c r="J151" s="178">
        <f t="shared" si="5"/>
        <v>0</v>
      </c>
      <c r="K151" s="179"/>
      <c r="L151" s="30"/>
      <c r="M151" s="180" t="s">
        <v>1</v>
      </c>
      <c r="N151" s="131" t="s">
        <v>41</v>
      </c>
      <c r="P151" s="169">
        <f t="shared" si="6"/>
        <v>0</v>
      </c>
      <c r="Q151" s="169">
        <v>0</v>
      </c>
      <c r="R151" s="169">
        <f t="shared" si="7"/>
        <v>0</v>
      </c>
      <c r="S151" s="169">
        <v>0</v>
      </c>
      <c r="T151" s="170">
        <f t="shared" si="8"/>
        <v>0</v>
      </c>
      <c r="AR151" s="171" t="s">
        <v>422</v>
      </c>
      <c r="AT151" s="171" t="s">
        <v>350</v>
      </c>
      <c r="AU151" s="171" t="s">
        <v>113</v>
      </c>
      <c r="AY151" s="13" t="s">
        <v>166</v>
      </c>
      <c r="BE151" s="99">
        <f t="shared" si="9"/>
        <v>0</v>
      </c>
      <c r="BF151" s="99">
        <f t="shared" si="10"/>
        <v>0</v>
      </c>
      <c r="BG151" s="99">
        <f t="shared" si="11"/>
        <v>0</v>
      </c>
      <c r="BH151" s="99">
        <f t="shared" si="12"/>
        <v>0</v>
      </c>
      <c r="BI151" s="99">
        <f t="shared" si="13"/>
        <v>0</v>
      </c>
      <c r="BJ151" s="13" t="s">
        <v>113</v>
      </c>
      <c r="BK151" s="99">
        <f t="shared" si="14"/>
        <v>0</v>
      </c>
      <c r="BL151" s="13" t="s">
        <v>422</v>
      </c>
      <c r="BM151" s="171" t="s">
        <v>1655</v>
      </c>
    </row>
    <row r="152" spans="2:65" s="1" customFormat="1" ht="16.5" customHeight="1">
      <c r="B152" s="30"/>
      <c r="C152" s="158" t="s">
        <v>234</v>
      </c>
      <c r="D152" s="158" t="s">
        <v>164</v>
      </c>
      <c r="E152" s="159" t="s">
        <v>1656</v>
      </c>
      <c r="F152" s="160" t="s">
        <v>1657</v>
      </c>
      <c r="G152" s="161" t="s">
        <v>293</v>
      </c>
      <c r="H152" s="162">
        <v>685</v>
      </c>
      <c r="I152" s="163"/>
      <c r="J152" s="164">
        <f t="shared" si="5"/>
        <v>0</v>
      </c>
      <c r="K152" s="165"/>
      <c r="L152" s="166"/>
      <c r="M152" s="167" t="s">
        <v>1</v>
      </c>
      <c r="N152" s="168" t="s">
        <v>41</v>
      </c>
      <c r="P152" s="169">
        <f t="shared" si="6"/>
        <v>0</v>
      </c>
      <c r="Q152" s="169">
        <v>2.1000000000000001E-4</v>
      </c>
      <c r="R152" s="169">
        <f t="shared" si="7"/>
        <v>0.14385000000000001</v>
      </c>
      <c r="S152" s="169">
        <v>0</v>
      </c>
      <c r="T152" s="170">
        <f t="shared" si="8"/>
        <v>0</v>
      </c>
      <c r="AR152" s="171" t="s">
        <v>1110</v>
      </c>
      <c r="AT152" s="171" t="s">
        <v>164</v>
      </c>
      <c r="AU152" s="171" t="s">
        <v>113</v>
      </c>
      <c r="AY152" s="13" t="s">
        <v>166</v>
      </c>
      <c r="BE152" s="99">
        <f t="shared" si="9"/>
        <v>0</v>
      </c>
      <c r="BF152" s="99">
        <f t="shared" si="10"/>
        <v>0</v>
      </c>
      <c r="BG152" s="99">
        <f t="shared" si="11"/>
        <v>0</v>
      </c>
      <c r="BH152" s="99">
        <f t="shared" si="12"/>
        <v>0</v>
      </c>
      <c r="BI152" s="99">
        <f t="shared" si="13"/>
        <v>0</v>
      </c>
      <c r="BJ152" s="13" t="s">
        <v>113</v>
      </c>
      <c r="BK152" s="99">
        <f t="shared" si="14"/>
        <v>0</v>
      </c>
      <c r="BL152" s="13" t="s">
        <v>1110</v>
      </c>
      <c r="BM152" s="171" t="s">
        <v>1658</v>
      </c>
    </row>
    <row r="153" spans="2:65" s="1" customFormat="1" ht="21.75" customHeight="1">
      <c r="B153" s="30"/>
      <c r="C153" s="172" t="s">
        <v>238</v>
      </c>
      <c r="D153" s="172" t="s">
        <v>350</v>
      </c>
      <c r="E153" s="173" t="s">
        <v>1659</v>
      </c>
      <c r="F153" s="174" t="s">
        <v>1660</v>
      </c>
      <c r="G153" s="175" t="s">
        <v>293</v>
      </c>
      <c r="H153" s="176">
        <v>1370</v>
      </c>
      <c r="I153" s="177"/>
      <c r="J153" s="178">
        <f t="shared" si="5"/>
        <v>0</v>
      </c>
      <c r="K153" s="179"/>
      <c r="L153" s="30"/>
      <c r="M153" s="180" t="s">
        <v>1</v>
      </c>
      <c r="N153" s="131" t="s">
        <v>41</v>
      </c>
      <c r="P153" s="169">
        <f t="shared" si="6"/>
        <v>0</v>
      </c>
      <c r="Q153" s="169">
        <v>0</v>
      </c>
      <c r="R153" s="169">
        <f t="shared" si="7"/>
        <v>0</v>
      </c>
      <c r="S153" s="169">
        <v>0</v>
      </c>
      <c r="T153" s="170">
        <f t="shared" si="8"/>
        <v>0</v>
      </c>
      <c r="AR153" s="171" t="s">
        <v>422</v>
      </c>
      <c r="AT153" s="171" t="s">
        <v>350</v>
      </c>
      <c r="AU153" s="171" t="s">
        <v>113</v>
      </c>
      <c r="AY153" s="13" t="s">
        <v>166</v>
      </c>
      <c r="BE153" s="99">
        <f t="shared" si="9"/>
        <v>0</v>
      </c>
      <c r="BF153" s="99">
        <f t="shared" si="10"/>
        <v>0</v>
      </c>
      <c r="BG153" s="99">
        <f t="shared" si="11"/>
        <v>0</v>
      </c>
      <c r="BH153" s="99">
        <f t="shared" si="12"/>
        <v>0</v>
      </c>
      <c r="BI153" s="99">
        <f t="shared" si="13"/>
        <v>0</v>
      </c>
      <c r="BJ153" s="13" t="s">
        <v>113</v>
      </c>
      <c r="BK153" s="99">
        <f t="shared" si="14"/>
        <v>0</v>
      </c>
      <c r="BL153" s="13" t="s">
        <v>422</v>
      </c>
      <c r="BM153" s="171" t="s">
        <v>1661</v>
      </c>
    </row>
    <row r="154" spans="2:65" s="1" customFormat="1" ht="16.5" customHeight="1">
      <c r="B154" s="30"/>
      <c r="C154" s="158" t="s">
        <v>242</v>
      </c>
      <c r="D154" s="158" t="s">
        <v>164</v>
      </c>
      <c r="E154" s="159" t="s">
        <v>1662</v>
      </c>
      <c r="F154" s="160" t="s">
        <v>1663</v>
      </c>
      <c r="G154" s="161" t="s">
        <v>293</v>
      </c>
      <c r="H154" s="162">
        <v>1370</v>
      </c>
      <c r="I154" s="163"/>
      <c r="J154" s="164">
        <f t="shared" si="5"/>
        <v>0</v>
      </c>
      <c r="K154" s="165"/>
      <c r="L154" s="166"/>
      <c r="M154" s="167" t="s">
        <v>1</v>
      </c>
      <c r="N154" s="168" t="s">
        <v>41</v>
      </c>
      <c r="P154" s="169">
        <f t="shared" si="6"/>
        <v>0</v>
      </c>
      <c r="Q154" s="169">
        <v>3.2000000000000003E-4</v>
      </c>
      <c r="R154" s="169">
        <f t="shared" si="7"/>
        <v>0.43840000000000001</v>
      </c>
      <c r="S154" s="169">
        <v>0</v>
      </c>
      <c r="T154" s="170">
        <f t="shared" si="8"/>
        <v>0</v>
      </c>
      <c r="AR154" s="171" t="s">
        <v>1110</v>
      </c>
      <c r="AT154" s="171" t="s">
        <v>164</v>
      </c>
      <c r="AU154" s="171" t="s">
        <v>113</v>
      </c>
      <c r="AY154" s="13" t="s">
        <v>166</v>
      </c>
      <c r="BE154" s="99">
        <f t="shared" si="9"/>
        <v>0</v>
      </c>
      <c r="BF154" s="99">
        <f t="shared" si="10"/>
        <v>0</v>
      </c>
      <c r="BG154" s="99">
        <f t="shared" si="11"/>
        <v>0</v>
      </c>
      <c r="BH154" s="99">
        <f t="shared" si="12"/>
        <v>0</v>
      </c>
      <c r="BI154" s="99">
        <f t="shared" si="13"/>
        <v>0</v>
      </c>
      <c r="BJ154" s="13" t="s">
        <v>113</v>
      </c>
      <c r="BK154" s="99">
        <f t="shared" si="14"/>
        <v>0</v>
      </c>
      <c r="BL154" s="13" t="s">
        <v>1110</v>
      </c>
      <c r="BM154" s="171" t="s">
        <v>1664</v>
      </c>
    </row>
    <row r="155" spans="2:65" s="11" customFormat="1" ht="22.9" customHeight="1">
      <c r="B155" s="146"/>
      <c r="D155" s="147" t="s">
        <v>74</v>
      </c>
      <c r="E155" s="156" t="s">
        <v>555</v>
      </c>
      <c r="F155" s="156" t="s">
        <v>1665</v>
      </c>
      <c r="I155" s="149"/>
      <c r="J155" s="157">
        <f>BK155</f>
        <v>0</v>
      </c>
      <c r="L155" s="146"/>
      <c r="M155" s="151"/>
      <c r="P155" s="152">
        <f>SUM(P156:P159)</f>
        <v>0</v>
      </c>
      <c r="R155" s="152">
        <f>SUM(R156:R159)</f>
        <v>5.355E-2</v>
      </c>
      <c r="T155" s="153">
        <f>SUM(T156:T159)</f>
        <v>0</v>
      </c>
      <c r="AR155" s="147" t="s">
        <v>165</v>
      </c>
      <c r="AT155" s="154" t="s">
        <v>74</v>
      </c>
      <c r="AU155" s="154" t="s">
        <v>83</v>
      </c>
      <c r="AY155" s="147" t="s">
        <v>166</v>
      </c>
      <c r="BK155" s="155">
        <f>SUM(BK156:BK159)</f>
        <v>0</v>
      </c>
    </row>
    <row r="156" spans="2:65" s="1" customFormat="1" ht="24.2" customHeight="1">
      <c r="B156" s="30"/>
      <c r="C156" s="172" t="s">
        <v>246</v>
      </c>
      <c r="D156" s="172" t="s">
        <v>350</v>
      </c>
      <c r="E156" s="173" t="s">
        <v>1666</v>
      </c>
      <c r="F156" s="174" t="s">
        <v>1667</v>
      </c>
      <c r="G156" s="175" t="s">
        <v>293</v>
      </c>
      <c r="H156" s="176">
        <v>255</v>
      </c>
      <c r="I156" s="177"/>
      <c r="J156" s="178">
        <f>ROUND(I156*H156,2)</f>
        <v>0</v>
      </c>
      <c r="K156" s="179"/>
      <c r="L156" s="30"/>
      <c r="M156" s="180" t="s">
        <v>1</v>
      </c>
      <c r="N156" s="131" t="s">
        <v>41</v>
      </c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AR156" s="171" t="s">
        <v>422</v>
      </c>
      <c r="AT156" s="171" t="s">
        <v>350</v>
      </c>
      <c r="AU156" s="171" t="s">
        <v>113</v>
      </c>
      <c r="AY156" s="13" t="s">
        <v>166</v>
      </c>
      <c r="BE156" s="99">
        <f>IF(N156="základná",J156,0)</f>
        <v>0</v>
      </c>
      <c r="BF156" s="99">
        <f>IF(N156="znížená",J156,0)</f>
        <v>0</v>
      </c>
      <c r="BG156" s="99">
        <f>IF(N156="zákl. prenesená",J156,0)</f>
        <v>0</v>
      </c>
      <c r="BH156" s="99">
        <f>IF(N156="zníž. prenesená",J156,0)</f>
        <v>0</v>
      </c>
      <c r="BI156" s="99">
        <f>IF(N156="nulová",J156,0)</f>
        <v>0</v>
      </c>
      <c r="BJ156" s="13" t="s">
        <v>113</v>
      </c>
      <c r="BK156" s="99">
        <f>ROUND(I156*H156,2)</f>
        <v>0</v>
      </c>
      <c r="BL156" s="13" t="s">
        <v>422</v>
      </c>
      <c r="BM156" s="171" t="s">
        <v>1668</v>
      </c>
    </row>
    <row r="157" spans="2:65" s="1" customFormat="1" ht="24.2" customHeight="1">
      <c r="B157" s="30"/>
      <c r="C157" s="172" t="s">
        <v>250</v>
      </c>
      <c r="D157" s="172" t="s">
        <v>350</v>
      </c>
      <c r="E157" s="173" t="s">
        <v>579</v>
      </c>
      <c r="F157" s="174" t="s">
        <v>1669</v>
      </c>
      <c r="G157" s="175" t="s">
        <v>293</v>
      </c>
      <c r="H157" s="176">
        <v>255</v>
      </c>
      <c r="I157" s="177"/>
      <c r="J157" s="178">
        <f>ROUND(I157*H157,2)</f>
        <v>0</v>
      </c>
      <c r="K157" s="179"/>
      <c r="L157" s="30"/>
      <c r="M157" s="180" t="s">
        <v>1</v>
      </c>
      <c r="N157" s="131" t="s">
        <v>41</v>
      </c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AR157" s="171" t="s">
        <v>422</v>
      </c>
      <c r="AT157" s="171" t="s">
        <v>350</v>
      </c>
      <c r="AU157" s="171" t="s">
        <v>113</v>
      </c>
      <c r="AY157" s="13" t="s">
        <v>166</v>
      </c>
      <c r="BE157" s="99">
        <f>IF(N157="základná",J157,0)</f>
        <v>0</v>
      </c>
      <c r="BF157" s="99">
        <f>IF(N157="znížená",J157,0)</f>
        <v>0</v>
      </c>
      <c r="BG157" s="99">
        <f>IF(N157="zákl. prenesená",J157,0)</f>
        <v>0</v>
      </c>
      <c r="BH157" s="99">
        <f>IF(N157="zníž. prenesená",J157,0)</f>
        <v>0</v>
      </c>
      <c r="BI157" s="99">
        <f>IF(N157="nulová",J157,0)</f>
        <v>0</v>
      </c>
      <c r="BJ157" s="13" t="s">
        <v>113</v>
      </c>
      <c r="BK157" s="99">
        <f>ROUND(I157*H157,2)</f>
        <v>0</v>
      </c>
      <c r="BL157" s="13" t="s">
        <v>422</v>
      </c>
      <c r="BM157" s="171" t="s">
        <v>1670</v>
      </c>
    </row>
    <row r="158" spans="2:65" s="1" customFormat="1" ht="24.2" customHeight="1">
      <c r="B158" s="30"/>
      <c r="C158" s="158" t="s">
        <v>7</v>
      </c>
      <c r="D158" s="158" t="s">
        <v>164</v>
      </c>
      <c r="E158" s="159" t="s">
        <v>1108</v>
      </c>
      <c r="F158" s="160" t="s">
        <v>1671</v>
      </c>
      <c r="G158" s="161" t="s">
        <v>293</v>
      </c>
      <c r="H158" s="162">
        <v>255</v>
      </c>
      <c r="I158" s="163"/>
      <c r="J158" s="164">
        <f>ROUND(I158*H158,2)</f>
        <v>0</v>
      </c>
      <c r="K158" s="165"/>
      <c r="L158" s="166"/>
      <c r="M158" s="167" t="s">
        <v>1</v>
      </c>
      <c r="N158" s="168" t="s">
        <v>41</v>
      </c>
      <c r="P158" s="169">
        <f>O158*H158</f>
        <v>0</v>
      </c>
      <c r="Q158" s="169">
        <v>2.1000000000000001E-4</v>
      </c>
      <c r="R158" s="169">
        <f>Q158*H158</f>
        <v>5.355E-2</v>
      </c>
      <c r="S158" s="169">
        <v>0</v>
      </c>
      <c r="T158" s="170">
        <f>S158*H158</f>
        <v>0</v>
      </c>
      <c r="AR158" s="171" t="s">
        <v>1110</v>
      </c>
      <c r="AT158" s="171" t="s">
        <v>164</v>
      </c>
      <c r="AU158" s="171" t="s">
        <v>113</v>
      </c>
      <c r="AY158" s="13" t="s">
        <v>166</v>
      </c>
      <c r="BE158" s="99">
        <f>IF(N158="základná",J158,0)</f>
        <v>0</v>
      </c>
      <c r="BF158" s="99">
        <f>IF(N158="znížená",J158,0)</f>
        <v>0</v>
      </c>
      <c r="BG158" s="99">
        <f>IF(N158="zákl. prenesená",J158,0)</f>
        <v>0</v>
      </c>
      <c r="BH158" s="99">
        <f>IF(N158="zníž. prenesená",J158,0)</f>
        <v>0</v>
      </c>
      <c r="BI158" s="99">
        <f>IF(N158="nulová",J158,0)</f>
        <v>0</v>
      </c>
      <c r="BJ158" s="13" t="s">
        <v>113</v>
      </c>
      <c r="BK158" s="99">
        <f>ROUND(I158*H158,2)</f>
        <v>0</v>
      </c>
      <c r="BL158" s="13" t="s">
        <v>1110</v>
      </c>
      <c r="BM158" s="171" t="s">
        <v>1672</v>
      </c>
    </row>
    <row r="159" spans="2:65" s="1" customFormat="1" ht="33" customHeight="1">
      <c r="B159" s="30"/>
      <c r="C159" s="172" t="s">
        <v>257</v>
      </c>
      <c r="D159" s="172" t="s">
        <v>350</v>
      </c>
      <c r="E159" s="173" t="s">
        <v>1673</v>
      </c>
      <c r="F159" s="174" t="s">
        <v>1674</v>
      </c>
      <c r="G159" s="175" t="s">
        <v>293</v>
      </c>
      <c r="H159" s="176">
        <v>255</v>
      </c>
      <c r="I159" s="177"/>
      <c r="J159" s="178">
        <f>ROUND(I159*H159,2)</f>
        <v>0</v>
      </c>
      <c r="K159" s="179"/>
      <c r="L159" s="30"/>
      <c r="M159" s="180" t="s">
        <v>1</v>
      </c>
      <c r="N159" s="131" t="s">
        <v>41</v>
      </c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AR159" s="171" t="s">
        <v>422</v>
      </c>
      <c r="AT159" s="171" t="s">
        <v>350</v>
      </c>
      <c r="AU159" s="171" t="s">
        <v>113</v>
      </c>
      <c r="AY159" s="13" t="s">
        <v>166</v>
      </c>
      <c r="BE159" s="99">
        <f>IF(N159="základná",J159,0)</f>
        <v>0</v>
      </c>
      <c r="BF159" s="99">
        <f>IF(N159="znížená",J159,0)</f>
        <v>0</v>
      </c>
      <c r="BG159" s="99">
        <f>IF(N159="zákl. prenesená",J159,0)</f>
        <v>0</v>
      </c>
      <c r="BH159" s="99">
        <f>IF(N159="zníž. prenesená",J159,0)</f>
        <v>0</v>
      </c>
      <c r="BI159" s="99">
        <f>IF(N159="nulová",J159,0)</f>
        <v>0</v>
      </c>
      <c r="BJ159" s="13" t="s">
        <v>113</v>
      </c>
      <c r="BK159" s="99">
        <f>ROUND(I159*H159,2)</f>
        <v>0</v>
      </c>
      <c r="BL159" s="13" t="s">
        <v>422</v>
      </c>
      <c r="BM159" s="171" t="s">
        <v>1675</v>
      </c>
    </row>
    <row r="160" spans="2:65" s="11" customFormat="1" ht="25.9" customHeight="1">
      <c r="B160" s="146"/>
      <c r="D160" s="147" t="s">
        <v>74</v>
      </c>
      <c r="E160" s="148" t="s">
        <v>1676</v>
      </c>
      <c r="F160" s="148" t="s">
        <v>1677</v>
      </c>
      <c r="I160" s="149"/>
      <c r="J160" s="150">
        <f>BK160</f>
        <v>0</v>
      </c>
      <c r="L160" s="146"/>
      <c r="M160" s="151"/>
      <c r="P160" s="152">
        <f>P161</f>
        <v>0</v>
      </c>
      <c r="R160" s="152">
        <f>R161</f>
        <v>0</v>
      </c>
      <c r="T160" s="153">
        <f>T161</f>
        <v>0</v>
      </c>
      <c r="AR160" s="147" t="s">
        <v>178</v>
      </c>
      <c r="AT160" s="154" t="s">
        <v>74</v>
      </c>
      <c r="AU160" s="154" t="s">
        <v>75</v>
      </c>
      <c r="AY160" s="147" t="s">
        <v>166</v>
      </c>
      <c r="BK160" s="155">
        <f>BK161</f>
        <v>0</v>
      </c>
    </row>
    <row r="161" spans="2:65" s="11" customFormat="1" ht="22.9" customHeight="1">
      <c r="B161" s="146"/>
      <c r="D161" s="147" t="s">
        <v>74</v>
      </c>
      <c r="E161" s="156" t="s">
        <v>1678</v>
      </c>
      <c r="F161" s="156" t="s">
        <v>1679</v>
      </c>
      <c r="I161" s="149"/>
      <c r="J161" s="157">
        <f>BK161</f>
        <v>0</v>
      </c>
      <c r="L161" s="146"/>
      <c r="M161" s="151"/>
      <c r="P161" s="152">
        <f>SUM(P162:P167)</f>
        <v>0</v>
      </c>
      <c r="R161" s="152">
        <f>SUM(R162:R167)</f>
        <v>0</v>
      </c>
      <c r="T161" s="153">
        <f>SUM(T162:T167)</f>
        <v>0</v>
      </c>
      <c r="AR161" s="147" t="s">
        <v>178</v>
      </c>
      <c r="AT161" s="154" t="s">
        <v>74</v>
      </c>
      <c r="AU161" s="154" t="s">
        <v>83</v>
      </c>
      <c r="AY161" s="147" t="s">
        <v>166</v>
      </c>
      <c r="BK161" s="155">
        <f>SUM(BK162:BK167)</f>
        <v>0</v>
      </c>
    </row>
    <row r="162" spans="2:65" s="1" customFormat="1" ht="24.2" customHeight="1">
      <c r="B162" s="30"/>
      <c r="C162" s="172" t="s">
        <v>261</v>
      </c>
      <c r="D162" s="172" t="s">
        <v>350</v>
      </c>
      <c r="E162" s="173" t="s">
        <v>1680</v>
      </c>
      <c r="F162" s="174" t="s">
        <v>1681</v>
      </c>
      <c r="G162" s="175" t="s">
        <v>170</v>
      </c>
      <c r="H162" s="176">
        <v>2</v>
      </c>
      <c r="I162" s="177"/>
      <c r="J162" s="178">
        <f t="shared" ref="J162:J167" si="15">ROUND(I162*H162,2)</f>
        <v>0</v>
      </c>
      <c r="K162" s="179"/>
      <c r="L162" s="30"/>
      <c r="M162" s="180" t="s">
        <v>1</v>
      </c>
      <c r="N162" s="131" t="s">
        <v>41</v>
      </c>
      <c r="P162" s="169">
        <f t="shared" ref="P162:P167" si="16">O162*H162</f>
        <v>0</v>
      </c>
      <c r="Q162" s="169">
        <v>0</v>
      </c>
      <c r="R162" s="169">
        <f t="shared" ref="R162:R167" si="17">Q162*H162</f>
        <v>0</v>
      </c>
      <c r="S162" s="169">
        <v>0</v>
      </c>
      <c r="T162" s="170">
        <f t="shared" ref="T162:T167" si="18">S162*H162</f>
        <v>0</v>
      </c>
      <c r="AR162" s="171" t="s">
        <v>422</v>
      </c>
      <c r="AT162" s="171" t="s">
        <v>350</v>
      </c>
      <c r="AU162" s="171" t="s">
        <v>113</v>
      </c>
      <c r="AY162" s="13" t="s">
        <v>166</v>
      </c>
      <c r="BE162" s="99">
        <f t="shared" ref="BE162:BE167" si="19">IF(N162="základná",J162,0)</f>
        <v>0</v>
      </c>
      <c r="BF162" s="99">
        <f t="shared" ref="BF162:BF167" si="20">IF(N162="znížená",J162,0)</f>
        <v>0</v>
      </c>
      <c r="BG162" s="99">
        <f t="shared" ref="BG162:BG167" si="21">IF(N162="zákl. prenesená",J162,0)</f>
        <v>0</v>
      </c>
      <c r="BH162" s="99">
        <f t="shared" ref="BH162:BH167" si="22">IF(N162="zníž. prenesená",J162,0)</f>
        <v>0</v>
      </c>
      <c r="BI162" s="99">
        <f t="shared" ref="BI162:BI167" si="23">IF(N162="nulová",J162,0)</f>
        <v>0</v>
      </c>
      <c r="BJ162" s="13" t="s">
        <v>113</v>
      </c>
      <c r="BK162" s="99">
        <f t="shared" ref="BK162:BK167" si="24">ROUND(I162*H162,2)</f>
        <v>0</v>
      </c>
      <c r="BL162" s="13" t="s">
        <v>422</v>
      </c>
      <c r="BM162" s="171" t="s">
        <v>1682</v>
      </c>
    </row>
    <row r="163" spans="2:65" s="1" customFormat="1" ht="24.2" customHeight="1">
      <c r="B163" s="30"/>
      <c r="C163" s="158" t="s">
        <v>266</v>
      </c>
      <c r="D163" s="158" t="s">
        <v>164</v>
      </c>
      <c r="E163" s="159" t="s">
        <v>1683</v>
      </c>
      <c r="F163" s="160" t="s">
        <v>1681</v>
      </c>
      <c r="G163" s="161" t="s">
        <v>170</v>
      </c>
      <c r="H163" s="162">
        <v>2</v>
      </c>
      <c r="I163" s="163"/>
      <c r="J163" s="164">
        <f t="shared" si="15"/>
        <v>0</v>
      </c>
      <c r="K163" s="165"/>
      <c r="L163" s="166"/>
      <c r="M163" s="167" t="s">
        <v>1</v>
      </c>
      <c r="N163" s="168" t="s">
        <v>41</v>
      </c>
      <c r="P163" s="169">
        <f t="shared" si="16"/>
        <v>0</v>
      </c>
      <c r="Q163" s="169">
        <v>0</v>
      </c>
      <c r="R163" s="169">
        <f t="shared" si="17"/>
        <v>0</v>
      </c>
      <c r="S163" s="169">
        <v>0</v>
      </c>
      <c r="T163" s="170">
        <f t="shared" si="18"/>
        <v>0</v>
      </c>
      <c r="AR163" s="171" t="s">
        <v>1110</v>
      </c>
      <c r="AT163" s="171" t="s">
        <v>164</v>
      </c>
      <c r="AU163" s="171" t="s">
        <v>113</v>
      </c>
      <c r="AY163" s="13" t="s">
        <v>166</v>
      </c>
      <c r="BE163" s="99">
        <f t="shared" si="19"/>
        <v>0</v>
      </c>
      <c r="BF163" s="99">
        <f t="shared" si="20"/>
        <v>0</v>
      </c>
      <c r="BG163" s="99">
        <f t="shared" si="21"/>
        <v>0</v>
      </c>
      <c r="BH163" s="99">
        <f t="shared" si="22"/>
        <v>0</v>
      </c>
      <c r="BI163" s="99">
        <f t="shared" si="23"/>
        <v>0</v>
      </c>
      <c r="BJ163" s="13" t="s">
        <v>113</v>
      </c>
      <c r="BK163" s="99">
        <f t="shared" si="24"/>
        <v>0</v>
      </c>
      <c r="BL163" s="13" t="s">
        <v>1110</v>
      </c>
      <c r="BM163" s="171" t="s">
        <v>1684</v>
      </c>
    </row>
    <row r="164" spans="2:65" s="1" customFormat="1" ht="24.2" customHeight="1">
      <c r="B164" s="30"/>
      <c r="C164" s="172" t="s">
        <v>270</v>
      </c>
      <c r="D164" s="172" t="s">
        <v>350</v>
      </c>
      <c r="E164" s="173" t="s">
        <v>1685</v>
      </c>
      <c r="F164" s="174" t="s">
        <v>1686</v>
      </c>
      <c r="G164" s="175" t="s">
        <v>170</v>
      </c>
      <c r="H164" s="176">
        <v>7</v>
      </c>
      <c r="I164" s="177"/>
      <c r="J164" s="178">
        <f t="shared" si="15"/>
        <v>0</v>
      </c>
      <c r="K164" s="179"/>
      <c r="L164" s="30"/>
      <c r="M164" s="180" t="s">
        <v>1</v>
      </c>
      <c r="N164" s="131" t="s">
        <v>41</v>
      </c>
      <c r="P164" s="169">
        <f t="shared" si="16"/>
        <v>0</v>
      </c>
      <c r="Q164" s="169">
        <v>0</v>
      </c>
      <c r="R164" s="169">
        <f t="shared" si="17"/>
        <v>0</v>
      </c>
      <c r="S164" s="169">
        <v>0</v>
      </c>
      <c r="T164" s="170">
        <f t="shared" si="18"/>
        <v>0</v>
      </c>
      <c r="AR164" s="171" t="s">
        <v>422</v>
      </c>
      <c r="AT164" s="171" t="s">
        <v>350</v>
      </c>
      <c r="AU164" s="171" t="s">
        <v>113</v>
      </c>
      <c r="AY164" s="13" t="s">
        <v>166</v>
      </c>
      <c r="BE164" s="99">
        <f t="shared" si="19"/>
        <v>0</v>
      </c>
      <c r="BF164" s="99">
        <f t="shared" si="20"/>
        <v>0</v>
      </c>
      <c r="BG164" s="99">
        <f t="shared" si="21"/>
        <v>0</v>
      </c>
      <c r="BH164" s="99">
        <f t="shared" si="22"/>
        <v>0</v>
      </c>
      <c r="BI164" s="99">
        <f t="shared" si="23"/>
        <v>0</v>
      </c>
      <c r="BJ164" s="13" t="s">
        <v>113</v>
      </c>
      <c r="BK164" s="99">
        <f t="shared" si="24"/>
        <v>0</v>
      </c>
      <c r="BL164" s="13" t="s">
        <v>422</v>
      </c>
      <c r="BM164" s="171" t="s">
        <v>1687</v>
      </c>
    </row>
    <row r="165" spans="2:65" s="1" customFormat="1" ht="24.2" customHeight="1">
      <c r="B165" s="30"/>
      <c r="C165" s="158" t="s">
        <v>274</v>
      </c>
      <c r="D165" s="158" t="s">
        <v>164</v>
      </c>
      <c r="E165" s="159" t="s">
        <v>1685</v>
      </c>
      <c r="F165" s="160" t="s">
        <v>1686</v>
      </c>
      <c r="G165" s="161" t="s">
        <v>170</v>
      </c>
      <c r="H165" s="162">
        <v>7</v>
      </c>
      <c r="I165" s="163"/>
      <c r="J165" s="164">
        <f t="shared" si="15"/>
        <v>0</v>
      </c>
      <c r="K165" s="165"/>
      <c r="L165" s="166"/>
      <c r="M165" s="167" t="s">
        <v>1</v>
      </c>
      <c r="N165" s="168" t="s">
        <v>41</v>
      </c>
      <c r="P165" s="169">
        <f t="shared" si="16"/>
        <v>0</v>
      </c>
      <c r="Q165" s="169">
        <v>0</v>
      </c>
      <c r="R165" s="169">
        <f t="shared" si="17"/>
        <v>0</v>
      </c>
      <c r="S165" s="169">
        <v>0</v>
      </c>
      <c r="T165" s="170">
        <f t="shared" si="18"/>
        <v>0</v>
      </c>
      <c r="AR165" s="171" t="s">
        <v>1110</v>
      </c>
      <c r="AT165" s="171" t="s">
        <v>164</v>
      </c>
      <c r="AU165" s="171" t="s">
        <v>113</v>
      </c>
      <c r="AY165" s="13" t="s">
        <v>166</v>
      </c>
      <c r="BE165" s="99">
        <f t="shared" si="19"/>
        <v>0</v>
      </c>
      <c r="BF165" s="99">
        <f t="shared" si="20"/>
        <v>0</v>
      </c>
      <c r="BG165" s="99">
        <f t="shared" si="21"/>
        <v>0</v>
      </c>
      <c r="BH165" s="99">
        <f t="shared" si="22"/>
        <v>0</v>
      </c>
      <c r="BI165" s="99">
        <f t="shared" si="23"/>
        <v>0</v>
      </c>
      <c r="BJ165" s="13" t="s">
        <v>113</v>
      </c>
      <c r="BK165" s="99">
        <f t="shared" si="24"/>
        <v>0</v>
      </c>
      <c r="BL165" s="13" t="s">
        <v>1110</v>
      </c>
      <c r="BM165" s="171" t="s">
        <v>1688</v>
      </c>
    </row>
    <row r="166" spans="2:65" s="1" customFormat="1" ht="24.2" customHeight="1">
      <c r="B166" s="30"/>
      <c r="C166" s="172" t="s">
        <v>278</v>
      </c>
      <c r="D166" s="172" t="s">
        <v>350</v>
      </c>
      <c r="E166" s="173" t="s">
        <v>1689</v>
      </c>
      <c r="F166" s="174" t="s">
        <v>1690</v>
      </c>
      <c r="G166" s="175" t="s">
        <v>170</v>
      </c>
      <c r="H166" s="176">
        <v>2</v>
      </c>
      <c r="I166" s="177"/>
      <c r="J166" s="178">
        <f t="shared" si="15"/>
        <v>0</v>
      </c>
      <c r="K166" s="179"/>
      <c r="L166" s="30"/>
      <c r="M166" s="180" t="s">
        <v>1</v>
      </c>
      <c r="N166" s="131" t="s">
        <v>41</v>
      </c>
      <c r="P166" s="169">
        <f t="shared" si="16"/>
        <v>0</v>
      </c>
      <c r="Q166" s="169">
        <v>0</v>
      </c>
      <c r="R166" s="169">
        <f t="shared" si="17"/>
        <v>0</v>
      </c>
      <c r="S166" s="169">
        <v>0</v>
      </c>
      <c r="T166" s="170">
        <f t="shared" si="18"/>
        <v>0</v>
      </c>
      <c r="AR166" s="171" t="s">
        <v>422</v>
      </c>
      <c r="AT166" s="171" t="s">
        <v>350</v>
      </c>
      <c r="AU166" s="171" t="s">
        <v>113</v>
      </c>
      <c r="AY166" s="13" t="s">
        <v>166</v>
      </c>
      <c r="BE166" s="99">
        <f t="shared" si="19"/>
        <v>0</v>
      </c>
      <c r="BF166" s="99">
        <f t="shared" si="20"/>
        <v>0</v>
      </c>
      <c r="BG166" s="99">
        <f t="shared" si="21"/>
        <v>0</v>
      </c>
      <c r="BH166" s="99">
        <f t="shared" si="22"/>
        <v>0</v>
      </c>
      <c r="BI166" s="99">
        <f t="shared" si="23"/>
        <v>0</v>
      </c>
      <c r="BJ166" s="13" t="s">
        <v>113</v>
      </c>
      <c r="BK166" s="99">
        <f t="shared" si="24"/>
        <v>0</v>
      </c>
      <c r="BL166" s="13" t="s">
        <v>422</v>
      </c>
      <c r="BM166" s="171" t="s">
        <v>1691</v>
      </c>
    </row>
    <row r="167" spans="2:65" s="1" customFormat="1" ht="24.2" customHeight="1">
      <c r="B167" s="30"/>
      <c r="C167" s="158" t="s">
        <v>282</v>
      </c>
      <c r="D167" s="158" t="s">
        <v>164</v>
      </c>
      <c r="E167" s="159" t="s">
        <v>1692</v>
      </c>
      <c r="F167" s="160" t="s">
        <v>1690</v>
      </c>
      <c r="G167" s="161" t="s">
        <v>170</v>
      </c>
      <c r="H167" s="162">
        <v>2</v>
      </c>
      <c r="I167" s="163"/>
      <c r="J167" s="164">
        <f t="shared" si="15"/>
        <v>0</v>
      </c>
      <c r="K167" s="165"/>
      <c r="L167" s="166"/>
      <c r="M167" s="167" t="s">
        <v>1</v>
      </c>
      <c r="N167" s="168" t="s">
        <v>41</v>
      </c>
      <c r="P167" s="169">
        <f t="shared" si="16"/>
        <v>0</v>
      </c>
      <c r="Q167" s="169">
        <v>0</v>
      </c>
      <c r="R167" s="169">
        <f t="shared" si="17"/>
        <v>0</v>
      </c>
      <c r="S167" s="169">
        <v>0</v>
      </c>
      <c r="T167" s="170">
        <f t="shared" si="18"/>
        <v>0</v>
      </c>
      <c r="AR167" s="171" t="s">
        <v>1110</v>
      </c>
      <c r="AT167" s="171" t="s">
        <v>164</v>
      </c>
      <c r="AU167" s="171" t="s">
        <v>113</v>
      </c>
      <c r="AY167" s="13" t="s">
        <v>166</v>
      </c>
      <c r="BE167" s="99">
        <f t="shared" si="19"/>
        <v>0</v>
      </c>
      <c r="BF167" s="99">
        <f t="shared" si="20"/>
        <v>0</v>
      </c>
      <c r="BG167" s="99">
        <f t="shared" si="21"/>
        <v>0</v>
      </c>
      <c r="BH167" s="99">
        <f t="shared" si="22"/>
        <v>0</v>
      </c>
      <c r="BI167" s="99">
        <f t="shared" si="23"/>
        <v>0</v>
      </c>
      <c r="BJ167" s="13" t="s">
        <v>113</v>
      </c>
      <c r="BK167" s="99">
        <f t="shared" si="24"/>
        <v>0</v>
      </c>
      <c r="BL167" s="13" t="s">
        <v>1110</v>
      </c>
      <c r="BM167" s="171" t="s">
        <v>1693</v>
      </c>
    </row>
    <row r="168" spans="2:65" s="11" customFormat="1" ht="25.9" customHeight="1">
      <c r="B168" s="146"/>
      <c r="D168" s="147" t="s">
        <v>74</v>
      </c>
      <c r="E168" s="148" t="s">
        <v>1694</v>
      </c>
      <c r="F168" s="148" t="s">
        <v>1695</v>
      </c>
      <c r="I168" s="149"/>
      <c r="J168" s="150">
        <f>BK168</f>
        <v>0</v>
      </c>
      <c r="L168" s="146"/>
      <c r="M168" s="151"/>
      <c r="P168" s="152">
        <f>P169</f>
        <v>0</v>
      </c>
      <c r="R168" s="152">
        <f>R169</f>
        <v>0</v>
      </c>
      <c r="T168" s="153">
        <f>T169</f>
        <v>0</v>
      </c>
      <c r="AR168" s="147" t="s">
        <v>178</v>
      </c>
      <c r="AT168" s="154" t="s">
        <v>74</v>
      </c>
      <c r="AU168" s="154" t="s">
        <v>75</v>
      </c>
      <c r="AY168" s="147" t="s">
        <v>166</v>
      </c>
      <c r="BK168" s="155">
        <f>BK169</f>
        <v>0</v>
      </c>
    </row>
    <row r="169" spans="2:65" s="1" customFormat="1" ht="24.2" customHeight="1">
      <c r="B169" s="30"/>
      <c r="C169" s="172" t="s">
        <v>286</v>
      </c>
      <c r="D169" s="172" t="s">
        <v>350</v>
      </c>
      <c r="E169" s="173" t="s">
        <v>1696</v>
      </c>
      <c r="F169" s="174" t="s">
        <v>1697</v>
      </c>
      <c r="G169" s="175" t="s">
        <v>1698</v>
      </c>
      <c r="H169" s="176">
        <v>1</v>
      </c>
      <c r="I169" s="177"/>
      <c r="J169" s="178">
        <f>ROUND(I169*H169,2)</f>
        <v>0</v>
      </c>
      <c r="K169" s="179"/>
      <c r="L169" s="30"/>
      <c r="M169" s="181" t="s">
        <v>1</v>
      </c>
      <c r="N169" s="182" t="s">
        <v>41</v>
      </c>
      <c r="O169" s="183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AR169" s="171" t="s">
        <v>422</v>
      </c>
      <c r="AT169" s="171" t="s">
        <v>350</v>
      </c>
      <c r="AU169" s="171" t="s">
        <v>83</v>
      </c>
      <c r="AY169" s="13" t="s">
        <v>166</v>
      </c>
      <c r="BE169" s="99">
        <f>IF(N169="základná",J169,0)</f>
        <v>0</v>
      </c>
      <c r="BF169" s="99">
        <f>IF(N169="znížená",J169,0)</f>
        <v>0</v>
      </c>
      <c r="BG169" s="99">
        <f>IF(N169="zákl. prenesená",J169,0)</f>
        <v>0</v>
      </c>
      <c r="BH169" s="99">
        <f>IF(N169="zníž. prenesená",J169,0)</f>
        <v>0</v>
      </c>
      <c r="BI169" s="99">
        <f>IF(N169="nulová",J169,0)</f>
        <v>0</v>
      </c>
      <c r="BJ169" s="13" t="s">
        <v>113</v>
      </c>
      <c r="BK169" s="99">
        <f>ROUND(I169*H169,2)</f>
        <v>0</v>
      </c>
      <c r="BL169" s="13" t="s">
        <v>422</v>
      </c>
      <c r="BM169" s="171" t="s">
        <v>1699</v>
      </c>
    </row>
    <row r="170" spans="2:65" s="1" customFormat="1" ht="6.95" customHeight="1"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30"/>
    </row>
  </sheetData>
  <sheetProtection algorithmName="SHA-512" hashValue="itcq01/scoXTYW4Gvn8ZGeRPVQW+d0yS44Seyd5XZxjZKIvC4d9QblSoGSrF+Y3unBz9LHmADr5sw5dt8jenYw==" saltValue="VwzBWHrqUCUnUxD3z+Btsc8E6TtvYjz8JJ3GFR4Hl25/cK+YLrPVG6B3LBrfkLqgBUX+WU25b59ozONk0NUotw==" spinCount="100000" sheet="1" objects="1" scenarios="1" formatColumns="0" formatRows="0" autoFilter="0"/>
  <autoFilter ref="C131:K169" xr:uid="{00000000-0009-0000-0000-000006000000}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2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103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s="1" customFormat="1" ht="12" customHeight="1">
      <c r="B8" s="30"/>
      <c r="D8" s="23" t="s">
        <v>128</v>
      </c>
      <c r="L8" s="30"/>
    </row>
    <row r="9" spans="2:46" s="1" customFormat="1" ht="16.5" customHeight="1">
      <c r="B9" s="30"/>
      <c r="E9" s="192" t="s">
        <v>1700</v>
      </c>
      <c r="F9" s="241"/>
      <c r="G9" s="241"/>
      <c r="H9" s="24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>
        <f>'Rekapitulácia stavby'!AN8</f>
        <v>45876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21</v>
      </c>
      <c r="I14" s="23" t="s">
        <v>22</v>
      </c>
      <c r="J14" s="21" t="s">
        <v>1</v>
      </c>
      <c r="L14" s="30"/>
    </row>
    <row r="15" spans="2:46" s="1" customFormat="1" ht="18" customHeight="1">
      <c r="B15" s="30"/>
      <c r="E15" s="21" t="s">
        <v>23</v>
      </c>
      <c r="I15" s="23" t="s">
        <v>24</v>
      </c>
      <c r="J15" s="21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25</v>
      </c>
      <c r="I17" s="23" t="s">
        <v>22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42" t="str">
        <f>'Rekapitulácia stavby'!E14</f>
        <v>Vyplň údaj</v>
      </c>
      <c r="F18" s="201"/>
      <c r="G18" s="201"/>
      <c r="H18" s="201"/>
      <c r="I18" s="23" t="s">
        <v>24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27</v>
      </c>
      <c r="I20" s="23" t="s">
        <v>22</v>
      </c>
      <c r="J20" s="21" t="s">
        <v>1</v>
      </c>
      <c r="L20" s="30"/>
    </row>
    <row r="21" spans="2:12" s="1" customFormat="1" ht="18" customHeight="1">
      <c r="B21" s="30"/>
      <c r="E21" s="21" t="s">
        <v>28</v>
      </c>
      <c r="I21" s="23" t="s">
        <v>24</v>
      </c>
      <c r="J21" s="21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30</v>
      </c>
      <c r="I23" s="23" t="s">
        <v>22</v>
      </c>
      <c r="J23" s="21" t="s">
        <v>1</v>
      </c>
      <c r="L23" s="30"/>
    </row>
    <row r="24" spans="2:12" s="1" customFormat="1" ht="18" customHeight="1">
      <c r="B24" s="30"/>
      <c r="E24" s="21" t="s">
        <v>1597</v>
      </c>
      <c r="I24" s="23" t="s">
        <v>24</v>
      </c>
      <c r="J24" s="21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32</v>
      </c>
      <c r="L26" s="30"/>
    </row>
    <row r="27" spans="2:12" s="7" customFormat="1" ht="16.5" customHeight="1">
      <c r="B27" s="106"/>
      <c r="E27" s="206" t="s">
        <v>1</v>
      </c>
      <c r="F27" s="206"/>
      <c r="G27" s="206"/>
      <c r="H27" s="206"/>
      <c r="L27" s="106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131</v>
      </c>
      <c r="J30" s="29">
        <f>J96</f>
        <v>0</v>
      </c>
      <c r="L30" s="30"/>
    </row>
    <row r="31" spans="2:12" s="1" customFormat="1" ht="14.45" customHeight="1">
      <c r="B31" s="30"/>
      <c r="D31" s="28" t="s">
        <v>123</v>
      </c>
      <c r="J31" s="29">
        <f>J111</f>
        <v>0</v>
      </c>
      <c r="L31" s="30"/>
    </row>
    <row r="32" spans="2:12" s="1" customFormat="1" ht="25.35" customHeight="1">
      <c r="B32" s="30"/>
      <c r="D32" s="107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108">
        <f>ROUND((SUM(BE111:BE118) + SUM(BE138:BE221)),  2)</f>
        <v>0</v>
      </c>
      <c r="G35" s="109"/>
      <c r="H35" s="109"/>
      <c r="I35" s="110">
        <v>0.23</v>
      </c>
      <c r="J35" s="108">
        <f>ROUND(((SUM(BE111:BE118) + SUM(BE138:BE221))*I35),  2)</f>
        <v>0</v>
      </c>
      <c r="L35" s="30"/>
    </row>
    <row r="36" spans="2:12" s="1" customFormat="1" ht="14.45" customHeight="1">
      <c r="B36" s="30"/>
      <c r="E36" s="35" t="s">
        <v>41</v>
      </c>
      <c r="F36" s="108">
        <f>ROUND((SUM(BF111:BF118) + SUM(BF138:BF221)),  2)</f>
        <v>0</v>
      </c>
      <c r="G36" s="109"/>
      <c r="H36" s="109"/>
      <c r="I36" s="110">
        <v>0.23</v>
      </c>
      <c r="J36" s="108">
        <f>ROUND(((SUM(BF111:BF118) + SUM(BF138:BF221))*I36),  2)</f>
        <v>0</v>
      </c>
      <c r="L36" s="30"/>
    </row>
    <row r="37" spans="2:12" s="1" customFormat="1" ht="14.45" hidden="1" customHeight="1">
      <c r="B37" s="30"/>
      <c r="E37" s="23" t="s">
        <v>42</v>
      </c>
      <c r="F37" s="87">
        <f>ROUND((SUM(BG111:BG118) + SUM(BG138:BG221)),  2)</f>
        <v>0</v>
      </c>
      <c r="I37" s="111">
        <v>0.23</v>
      </c>
      <c r="J37" s="87">
        <f>0</f>
        <v>0</v>
      </c>
      <c r="L37" s="30"/>
    </row>
    <row r="38" spans="2:12" s="1" customFormat="1" ht="14.45" hidden="1" customHeight="1">
      <c r="B38" s="30"/>
      <c r="E38" s="23" t="s">
        <v>43</v>
      </c>
      <c r="F38" s="87">
        <f>ROUND((SUM(BH111:BH118) + SUM(BH138:BH221)),  2)</f>
        <v>0</v>
      </c>
      <c r="I38" s="111">
        <v>0.23</v>
      </c>
      <c r="J38" s="87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108">
        <f>ROUND((SUM(BI111:BI118) + SUM(BI138:BI221)),  2)</f>
        <v>0</v>
      </c>
      <c r="G39" s="109"/>
      <c r="H39" s="109"/>
      <c r="I39" s="110">
        <v>0</v>
      </c>
      <c r="J39" s="108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103"/>
      <c r="D41" s="112" t="s">
        <v>45</v>
      </c>
      <c r="E41" s="58"/>
      <c r="F41" s="58"/>
      <c r="G41" s="113" t="s">
        <v>46</v>
      </c>
      <c r="H41" s="114" t="s">
        <v>47</v>
      </c>
      <c r="I41" s="58"/>
      <c r="J41" s="115">
        <f>SUM(J32:J39)</f>
        <v>0</v>
      </c>
      <c r="K41" s="116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132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47" s="1" customFormat="1" ht="12" customHeight="1">
      <c r="B86" s="30"/>
      <c r="C86" s="23" t="s">
        <v>128</v>
      </c>
      <c r="L86" s="30"/>
    </row>
    <row r="87" spans="2:47" s="1" customFormat="1" ht="16.5" customHeight="1">
      <c r="B87" s="30"/>
      <c r="E87" s="192" t="str">
        <f>E9</f>
        <v>SO 06 - Úprava VO</v>
      </c>
      <c r="F87" s="241"/>
      <c r="G87" s="241"/>
      <c r="H87" s="24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Kysak</v>
      </c>
      <c r="I89" s="23" t="s">
        <v>20</v>
      </c>
      <c r="J89" s="53">
        <f>IF(J12="","",J12)</f>
        <v>45876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3" t="s">
        <v>21</v>
      </c>
      <c r="F91" s="21" t="str">
        <f>E15</f>
        <v>Železnice Slovenskej republiky, Bratislava</v>
      </c>
      <c r="I91" s="23" t="s">
        <v>27</v>
      </c>
      <c r="J91" s="26" t="str">
        <f>E21</f>
        <v>SUDOP Košice, a.s.</v>
      </c>
      <c r="L91" s="30"/>
    </row>
    <row r="92" spans="2:47" s="1" customFormat="1" ht="15.2" customHeight="1">
      <c r="B92" s="30"/>
      <c r="C92" s="23" t="s">
        <v>25</v>
      </c>
      <c r="F92" s="21" t="str">
        <f>IF(E18="","",E18)</f>
        <v>Vyplň údaj</v>
      </c>
      <c r="I92" s="23" t="s">
        <v>30</v>
      </c>
      <c r="J92" s="26" t="str">
        <f>E24</f>
        <v xml:space="preserve">Ing. Sedlák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9" t="s">
        <v>133</v>
      </c>
      <c r="D94" s="103"/>
      <c r="E94" s="103"/>
      <c r="F94" s="103"/>
      <c r="G94" s="103"/>
      <c r="H94" s="103"/>
      <c r="I94" s="103"/>
      <c r="J94" s="120" t="s">
        <v>134</v>
      </c>
      <c r="K94" s="103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21" t="s">
        <v>135</v>
      </c>
      <c r="J96" s="67">
        <f>J138</f>
        <v>0</v>
      </c>
      <c r="L96" s="30"/>
      <c r="AU96" s="13" t="s">
        <v>136</v>
      </c>
    </row>
    <row r="97" spans="2:65" s="8" customFormat="1" ht="24.95" customHeight="1">
      <c r="B97" s="122"/>
      <c r="D97" s="123" t="s">
        <v>639</v>
      </c>
      <c r="E97" s="124"/>
      <c r="F97" s="124"/>
      <c r="G97" s="124"/>
      <c r="H97" s="124"/>
      <c r="I97" s="124"/>
      <c r="J97" s="125">
        <f>J139</f>
        <v>0</v>
      </c>
      <c r="L97" s="122"/>
    </row>
    <row r="98" spans="2:65" s="9" customFormat="1" ht="19.899999999999999" customHeight="1">
      <c r="B98" s="126"/>
      <c r="D98" s="127" t="s">
        <v>641</v>
      </c>
      <c r="E98" s="128"/>
      <c r="F98" s="128"/>
      <c r="G98" s="128"/>
      <c r="H98" s="128"/>
      <c r="I98" s="128"/>
      <c r="J98" s="129">
        <f>J140</f>
        <v>0</v>
      </c>
      <c r="L98" s="126"/>
    </row>
    <row r="99" spans="2:65" s="8" customFormat="1" ht="24.95" customHeight="1">
      <c r="B99" s="122"/>
      <c r="D99" s="123" t="s">
        <v>1701</v>
      </c>
      <c r="E99" s="124"/>
      <c r="F99" s="124"/>
      <c r="G99" s="124"/>
      <c r="H99" s="124"/>
      <c r="I99" s="124"/>
      <c r="J99" s="125">
        <f>J148</f>
        <v>0</v>
      </c>
      <c r="L99" s="122"/>
    </row>
    <row r="100" spans="2:65" s="9" customFormat="1" ht="19.899999999999999" customHeight="1">
      <c r="B100" s="126"/>
      <c r="D100" s="127" t="s">
        <v>1702</v>
      </c>
      <c r="E100" s="128"/>
      <c r="F100" s="128"/>
      <c r="G100" s="128"/>
      <c r="H100" s="128"/>
      <c r="I100" s="128"/>
      <c r="J100" s="129">
        <f>J149</f>
        <v>0</v>
      </c>
      <c r="L100" s="126"/>
    </row>
    <row r="101" spans="2:65" s="8" customFormat="1" ht="24.95" customHeight="1">
      <c r="B101" s="122"/>
      <c r="D101" s="123" t="s">
        <v>645</v>
      </c>
      <c r="E101" s="124"/>
      <c r="F101" s="124"/>
      <c r="G101" s="124"/>
      <c r="H101" s="124"/>
      <c r="I101" s="124"/>
      <c r="J101" s="125">
        <f>J155</f>
        <v>0</v>
      </c>
      <c r="L101" s="122"/>
    </row>
    <row r="102" spans="2:65" s="9" customFormat="1" ht="19.899999999999999" customHeight="1">
      <c r="B102" s="126"/>
      <c r="D102" s="127" t="s">
        <v>1598</v>
      </c>
      <c r="E102" s="128"/>
      <c r="F102" s="128"/>
      <c r="G102" s="128"/>
      <c r="H102" s="128"/>
      <c r="I102" s="128"/>
      <c r="J102" s="129">
        <f>J156</f>
        <v>0</v>
      </c>
      <c r="L102" s="126"/>
    </row>
    <row r="103" spans="2:65" s="9" customFormat="1" ht="19.899999999999999" customHeight="1">
      <c r="B103" s="126"/>
      <c r="D103" s="127" t="s">
        <v>140</v>
      </c>
      <c r="E103" s="128"/>
      <c r="F103" s="128"/>
      <c r="G103" s="128"/>
      <c r="H103" s="128"/>
      <c r="I103" s="128"/>
      <c r="J103" s="129">
        <f>J197</f>
        <v>0</v>
      </c>
      <c r="L103" s="126"/>
    </row>
    <row r="104" spans="2:65" s="9" customFormat="1" ht="19.899999999999999" customHeight="1">
      <c r="B104" s="126"/>
      <c r="D104" s="127" t="s">
        <v>1703</v>
      </c>
      <c r="E104" s="128"/>
      <c r="F104" s="128"/>
      <c r="G104" s="128"/>
      <c r="H104" s="128"/>
      <c r="I104" s="128"/>
      <c r="J104" s="129">
        <f>J200</f>
        <v>0</v>
      </c>
      <c r="L104" s="126"/>
    </row>
    <row r="105" spans="2:65" s="9" customFormat="1" ht="19.899999999999999" customHeight="1">
      <c r="B105" s="126"/>
      <c r="D105" s="127" t="s">
        <v>1599</v>
      </c>
      <c r="E105" s="128"/>
      <c r="F105" s="128"/>
      <c r="G105" s="128"/>
      <c r="H105" s="128"/>
      <c r="I105" s="128"/>
      <c r="J105" s="129">
        <f>J204</f>
        <v>0</v>
      </c>
      <c r="L105" s="126"/>
    </row>
    <row r="106" spans="2:65" s="8" customFormat="1" ht="24.95" customHeight="1">
      <c r="B106" s="122"/>
      <c r="D106" s="123" t="s">
        <v>1600</v>
      </c>
      <c r="E106" s="124"/>
      <c r="F106" s="124"/>
      <c r="G106" s="124"/>
      <c r="H106" s="124"/>
      <c r="I106" s="124"/>
      <c r="J106" s="125">
        <f>J215</f>
        <v>0</v>
      </c>
      <c r="L106" s="122"/>
    </row>
    <row r="107" spans="2:65" s="9" customFormat="1" ht="19.899999999999999" customHeight="1">
      <c r="B107" s="126"/>
      <c r="D107" s="127" t="s">
        <v>1601</v>
      </c>
      <c r="E107" s="128"/>
      <c r="F107" s="128"/>
      <c r="G107" s="128"/>
      <c r="H107" s="128"/>
      <c r="I107" s="128"/>
      <c r="J107" s="129">
        <f>J216</f>
        <v>0</v>
      </c>
      <c r="L107" s="126"/>
    </row>
    <row r="108" spans="2:65" s="8" customFormat="1" ht="24.95" customHeight="1">
      <c r="B108" s="122"/>
      <c r="D108" s="123" t="s">
        <v>1602</v>
      </c>
      <c r="E108" s="124"/>
      <c r="F108" s="124"/>
      <c r="G108" s="124"/>
      <c r="H108" s="124"/>
      <c r="I108" s="124"/>
      <c r="J108" s="125">
        <f>J220</f>
        <v>0</v>
      </c>
      <c r="L108" s="122"/>
    </row>
    <row r="109" spans="2:65" s="1" customFormat="1" ht="21.75" customHeight="1">
      <c r="B109" s="30"/>
      <c r="L109" s="30"/>
    </row>
    <row r="110" spans="2:65" s="1" customFormat="1" ht="6.95" customHeight="1">
      <c r="B110" s="30"/>
      <c r="L110" s="30"/>
    </row>
    <row r="111" spans="2:65" s="1" customFormat="1" ht="29.25" customHeight="1">
      <c r="B111" s="30"/>
      <c r="C111" s="121" t="s">
        <v>143</v>
      </c>
      <c r="J111" s="130">
        <f>ROUND(J112 + J113 + J114 + J115 + J116 + J117,2)</f>
        <v>0</v>
      </c>
      <c r="L111" s="30"/>
      <c r="N111" s="131" t="s">
        <v>39</v>
      </c>
    </row>
    <row r="112" spans="2:65" s="1" customFormat="1" ht="18" customHeight="1">
      <c r="B112" s="30"/>
      <c r="D112" s="236" t="s">
        <v>144</v>
      </c>
      <c r="E112" s="237"/>
      <c r="F112" s="237"/>
      <c r="J112" s="96">
        <v>0</v>
      </c>
      <c r="L112" s="132"/>
      <c r="M112" s="133"/>
      <c r="N112" s="134" t="s">
        <v>41</v>
      </c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3"/>
      <c r="AH112" s="133"/>
      <c r="AI112" s="133"/>
      <c r="AJ112" s="133"/>
      <c r="AK112" s="133"/>
      <c r="AL112" s="133"/>
      <c r="AM112" s="133"/>
      <c r="AN112" s="133"/>
      <c r="AO112" s="133"/>
      <c r="AP112" s="133"/>
      <c r="AQ112" s="133"/>
      <c r="AR112" s="133"/>
      <c r="AS112" s="133"/>
      <c r="AT112" s="133"/>
      <c r="AU112" s="133"/>
      <c r="AV112" s="133"/>
      <c r="AW112" s="133"/>
      <c r="AX112" s="133"/>
      <c r="AY112" s="135" t="s">
        <v>145</v>
      </c>
      <c r="AZ112" s="133"/>
      <c r="BA112" s="133"/>
      <c r="BB112" s="133"/>
      <c r="BC112" s="133"/>
      <c r="BD112" s="133"/>
      <c r="BE112" s="136">
        <f t="shared" ref="BE112:BE117" si="0">IF(N112="základná",J112,0)</f>
        <v>0</v>
      </c>
      <c r="BF112" s="136">
        <f t="shared" ref="BF112:BF117" si="1">IF(N112="znížená",J112,0)</f>
        <v>0</v>
      </c>
      <c r="BG112" s="136">
        <f t="shared" ref="BG112:BG117" si="2">IF(N112="zákl. prenesená",J112,0)</f>
        <v>0</v>
      </c>
      <c r="BH112" s="136">
        <f t="shared" ref="BH112:BH117" si="3">IF(N112="zníž. prenesená",J112,0)</f>
        <v>0</v>
      </c>
      <c r="BI112" s="136">
        <f t="shared" ref="BI112:BI117" si="4">IF(N112="nulová",J112,0)</f>
        <v>0</v>
      </c>
      <c r="BJ112" s="135" t="s">
        <v>113</v>
      </c>
      <c r="BK112" s="133"/>
      <c r="BL112" s="133"/>
      <c r="BM112" s="133"/>
    </row>
    <row r="113" spans="2:65" s="1" customFormat="1" ht="18" customHeight="1">
      <c r="B113" s="30"/>
      <c r="D113" s="236" t="s">
        <v>121</v>
      </c>
      <c r="E113" s="237"/>
      <c r="F113" s="237"/>
      <c r="J113" s="96">
        <v>0</v>
      </c>
      <c r="L113" s="132"/>
      <c r="M113" s="133"/>
      <c r="N113" s="134" t="s">
        <v>41</v>
      </c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5" t="s">
        <v>145</v>
      </c>
      <c r="AZ113" s="133"/>
      <c r="BA113" s="133"/>
      <c r="BB113" s="133"/>
      <c r="BC113" s="133"/>
      <c r="BD113" s="133"/>
      <c r="BE113" s="136">
        <f t="shared" si="0"/>
        <v>0</v>
      </c>
      <c r="BF113" s="136">
        <f t="shared" si="1"/>
        <v>0</v>
      </c>
      <c r="BG113" s="136">
        <f t="shared" si="2"/>
        <v>0</v>
      </c>
      <c r="BH113" s="136">
        <f t="shared" si="3"/>
        <v>0</v>
      </c>
      <c r="BI113" s="136">
        <f t="shared" si="4"/>
        <v>0</v>
      </c>
      <c r="BJ113" s="135" t="s">
        <v>113</v>
      </c>
      <c r="BK113" s="133"/>
      <c r="BL113" s="133"/>
      <c r="BM113" s="133"/>
    </row>
    <row r="114" spans="2:65" s="1" customFormat="1" ht="18" customHeight="1">
      <c r="B114" s="30"/>
      <c r="D114" s="236" t="s">
        <v>146</v>
      </c>
      <c r="E114" s="237"/>
      <c r="F114" s="237"/>
      <c r="J114" s="96">
        <v>0</v>
      </c>
      <c r="L114" s="132"/>
      <c r="M114" s="133"/>
      <c r="N114" s="134" t="s">
        <v>41</v>
      </c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/>
      <c r="AJ114" s="133"/>
      <c r="AK114" s="133"/>
      <c r="AL114" s="133"/>
      <c r="AM114" s="133"/>
      <c r="AN114" s="133"/>
      <c r="AO114" s="133"/>
      <c r="AP114" s="133"/>
      <c r="AQ114" s="133"/>
      <c r="AR114" s="133"/>
      <c r="AS114" s="133"/>
      <c r="AT114" s="133"/>
      <c r="AU114" s="133"/>
      <c r="AV114" s="133"/>
      <c r="AW114" s="133"/>
      <c r="AX114" s="133"/>
      <c r="AY114" s="135" t="s">
        <v>145</v>
      </c>
      <c r="AZ114" s="133"/>
      <c r="BA114" s="133"/>
      <c r="BB114" s="133"/>
      <c r="BC114" s="133"/>
      <c r="BD114" s="133"/>
      <c r="BE114" s="136">
        <f t="shared" si="0"/>
        <v>0</v>
      </c>
      <c r="BF114" s="136">
        <f t="shared" si="1"/>
        <v>0</v>
      </c>
      <c r="BG114" s="136">
        <f t="shared" si="2"/>
        <v>0</v>
      </c>
      <c r="BH114" s="136">
        <f t="shared" si="3"/>
        <v>0</v>
      </c>
      <c r="BI114" s="136">
        <f t="shared" si="4"/>
        <v>0</v>
      </c>
      <c r="BJ114" s="135" t="s">
        <v>113</v>
      </c>
      <c r="BK114" s="133"/>
      <c r="BL114" s="133"/>
      <c r="BM114" s="133"/>
    </row>
    <row r="115" spans="2:65" s="1" customFormat="1" ht="18" customHeight="1">
      <c r="B115" s="30"/>
      <c r="D115" s="236" t="s">
        <v>147</v>
      </c>
      <c r="E115" s="237"/>
      <c r="F115" s="237"/>
      <c r="J115" s="96">
        <v>0</v>
      </c>
      <c r="L115" s="132"/>
      <c r="M115" s="133"/>
      <c r="N115" s="134" t="s">
        <v>41</v>
      </c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3"/>
      <c r="AH115" s="133"/>
      <c r="AI115" s="133"/>
      <c r="AJ115" s="133"/>
      <c r="AK115" s="133"/>
      <c r="AL115" s="133"/>
      <c r="AM115" s="133"/>
      <c r="AN115" s="133"/>
      <c r="AO115" s="133"/>
      <c r="AP115" s="133"/>
      <c r="AQ115" s="133"/>
      <c r="AR115" s="133"/>
      <c r="AS115" s="133"/>
      <c r="AT115" s="133"/>
      <c r="AU115" s="133"/>
      <c r="AV115" s="133"/>
      <c r="AW115" s="133"/>
      <c r="AX115" s="133"/>
      <c r="AY115" s="135" t="s">
        <v>145</v>
      </c>
      <c r="AZ115" s="133"/>
      <c r="BA115" s="133"/>
      <c r="BB115" s="133"/>
      <c r="BC115" s="133"/>
      <c r="BD115" s="133"/>
      <c r="BE115" s="136">
        <f t="shared" si="0"/>
        <v>0</v>
      </c>
      <c r="BF115" s="136">
        <f t="shared" si="1"/>
        <v>0</v>
      </c>
      <c r="BG115" s="136">
        <f t="shared" si="2"/>
        <v>0</v>
      </c>
      <c r="BH115" s="136">
        <f t="shared" si="3"/>
        <v>0</v>
      </c>
      <c r="BI115" s="136">
        <f t="shared" si="4"/>
        <v>0</v>
      </c>
      <c r="BJ115" s="135" t="s">
        <v>113</v>
      </c>
      <c r="BK115" s="133"/>
      <c r="BL115" s="133"/>
      <c r="BM115" s="133"/>
    </row>
    <row r="116" spans="2:65" s="1" customFormat="1" ht="18" customHeight="1">
      <c r="B116" s="30"/>
      <c r="D116" s="236" t="s">
        <v>148</v>
      </c>
      <c r="E116" s="237"/>
      <c r="F116" s="237"/>
      <c r="J116" s="96">
        <v>0</v>
      </c>
      <c r="L116" s="132"/>
      <c r="M116" s="133"/>
      <c r="N116" s="134" t="s">
        <v>41</v>
      </c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3"/>
      <c r="AH116" s="133"/>
      <c r="AI116" s="133"/>
      <c r="AJ116" s="133"/>
      <c r="AK116" s="133"/>
      <c r="AL116" s="133"/>
      <c r="AM116" s="133"/>
      <c r="AN116" s="133"/>
      <c r="AO116" s="133"/>
      <c r="AP116" s="133"/>
      <c r="AQ116" s="133"/>
      <c r="AR116" s="133"/>
      <c r="AS116" s="133"/>
      <c r="AT116" s="133"/>
      <c r="AU116" s="133"/>
      <c r="AV116" s="133"/>
      <c r="AW116" s="133"/>
      <c r="AX116" s="133"/>
      <c r="AY116" s="135" t="s">
        <v>145</v>
      </c>
      <c r="AZ116" s="133"/>
      <c r="BA116" s="133"/>
      <c r="BB116" s="133"/>
      <c r="BC116" s="133"/>
      <c r="BD116" s="133"/>
      <c r="BE116" s="136">
        <f t="shared" si="0"/>
        <v>0</v>
      </c>
      <c r="BF116" s="136">
        <f t="shared" si="1"/>
        <v>0</v>
      </c>
      <c r="BG116" s="136">
        <f t="shared" si="2"/>
        <v>0</v>
      </c>
      <c r="BH116" s="136">
        <f t="shared" si="3"/>
        <v>0</v>
      </c>
      <c r="BI116" s="136">
        <f t="shared" si="4"/>
        <v>0</v>
      </c>
      <c r="BJ116" s="135" t="s">
        <v>113</v>
      </c>
      <c r="BK116" s="133"/>
      <c r="BL116" s="133"/>
      <c r="BM116" s="133"/>
    </row>
    <row r="117" spans="2:65" s="1" customFormat="1" ht="18" customHeight="1">
      <c r="B117" s="30"/>
      <c r="D117" s="95" t="s">
        <v>149</v>
      </c>
      <c r="J117" s="96">
        <f>ROUND(J30*T117,2)</f>
        <v>0</v>
      </c>
      <c r="L117" s="132"/>
      <c r="M117" s="133"/>
      <c r="N117" s="134" t="s">
        <v>41</v>
      </c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  <c r="AF117" s="133"/>
      <c r="AG117" s="133"/>
      <c r="AH117" s="133"/>
      <c r="AI117" s="133"/>
      <c r="AJ117" s="133"/>
      <c r="AK117" s="133"/>
      <c r="AL117" s="133"/>
      <c r="AM117" s="133"/>
      <c r="AN117" s="133"/>
      <c r="AO117" s="133"/>
      <c r="AP117" s="133"/>
      <c r="AQ117" s="133"/>
      <c r="AR117" s="133"/>
      <c r="AS117" s="133"/>
      <c r="AT117" s="133"/>
      <c r="AU117" s="133"/>
      <c r="AV117" s="133"/>
      <c r="AW117" s="133"/>
      <c r="AX117" s="133"/>
      <c r="AY117" s="135" t="s">
        <v>150</v>
      </c>
      <c r="AZ117" s="133"/>
      <c r="BA117" s="133"/>
      <c r="BB117" s="133"/>
      <c r="BC117" s="133"/>
      <c r="BD117" s="133"/>
      <c r="BE117" s="136">
        <f t="shared" si="0"/>
        <v>0</v>
      </c>
      <c r="BF117" s="136">
        <f t="shared" si="1"/>
        <v>0</v>
      </c>
      <c r="BG117" s="136">
        <f t="shared" si="2"/>
        <v>0</v>
      </c>
      <c r="BH117" s="136">
        <f t="shared" si="3"/>
        <v>0</v>
      </c>
      <c r="BI117" s="136">
        <f t="shared" si="4"/>
        <v>0</v>
      </c>
      <c r="BJ117" s="135" t="s">
        <v>113</v>
      </c>
      <c r="BK117" s="133"/>
      <c r="BL117" s="133"/>
      <c r="BM117" s="133"/>
    </row>
    <row r="118" spans="2:65" s="1" customFormat="1">
      <c r="B118" s="30"/>
      <c r="L118" s="30"/>
    </row>
    <row r="119" spans="2:65" s="1" customFormat="1" ht="29.25" customHeight="1">
      <c r="B119" s="30"/>
      <c r="C119" s="102" t="s">
        <v>126</v>
      </c>
      <c r="D119" s="103"/>
      <c r="E119" s="103"/>
      <c r="F119" s="103"/>
      <c r="G119" s="103"/>
      <c r="H119" s="103"/>
      <c r="I119" s="103"/>
      <c r="J119" s="104">
        <f>ROUND(J96+J111,2)</f>
        <v>0</v>
      </c>
      <c r="K119" s="103"/>
      <c r="L119" s="30"/>
    </row>
    <row r="120" spans="2:65" s="1" customFormat="1" ht="6.95" customHeight="1"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30"/>
    </row>
    <row r="124" spans="2:65" s="1" customFormat="1" ht="6.95" customHeight="1"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30"/>
    </row>
    <row r="125" spans="2:65" s="1" customFormat="1" ht="24.95" customHeight="1">
      <c r="B125" s="30"/>
      <c r="C125" s="17" t="s">
        <v>151</v>
      </c>
      <c r="L125" s="30"/>
    </row>
    <row r="126" spans="2:65" s="1" customFormat="1" ht="6.95" customHeight="1">
      <c r="B126" s="30"/>
      <c r="L126" s="30"/>
    </row>
    <row r="127" spans="2:65" s="1" customFormat="1" ht="12" customHeight="1">
      <c r="B127" s="30"/>
      <c r="C127" s="23" t="s">
        <v>14</v>
      </c>
      <c r="L127" s="30"/>
    </row>
    <row r="128" spans="2:65" s="1" customFormat="1" ht="16.5" customHeight="1">
      <c r="B128" s="30"/>
      <c r="E128" s="239" t="str">
        <f>E7</f>
        <v>ŽST Kysak, obnova výhybiek č.23,25ab,27,29,30ab,31,32,33,34</v>
      </c>
      <c r="F128" s="240"/>
      <c r="G128" s="240"/>
      <c r="H128" s="240"/>
      <c r="L128" s="30"/>
    </row>
    <row r="129" spans="2:65" s="1" customFormat="1" ht="12" customHeight="1">
      <c r="B129" s="30"/>
      <c r="C129" s="23" t="s">
        <v>128</v>
      </c>
      <c r="L129" s="30"/>
    </row>
    <row r="130" spans="2:65" s="1" customFormat="1" ht="16.5" customHeight="1">
      <c r="B130" s="30"/>
      <c r="E130" s="192" t="str">
        <f>E9</f>
        <v>SO 06 - Úprava VO</v>
      </c>
      <c r="F130" s="241"/>
      <c r="G130" s="241"/>
      <c r="H130" s="241"/>
      <c r="L130" s="30"/>
    </row>
    <row r="131" spans="2:65" s="1" customFormat="1" ht="6.95" customHeight="1">
      <c r="B131" s="30"/>
      <c r="L131" s="30"/>
    </row>
    <row r="132" spans="2:65" s="1" customFormat="1" ht="12" customHeight="1">
      <c r="B132" s="30"/>
      <c r="C132" s="23" t="s">
        <v>18</v>
      </c>
      <c r="F132" s="21" t="str">
        <f>F12</f>
        <v>Kysak</v>
      </c>
      <c r="I132" s="23" t="s">
        <v>20</v>
      </c>
      <c r="J132" s="53">
        <f>IF(J12="","",J12)</f>
        <v>45876</v>
      </c>
      <c r="L132" s="30"/>
    </row>
    <row r="133" spans="2:65" s="1" customFormat="1" ht="6.95" customHeight="1">
      <c r="B133" s="30"/>
      <c r="L133" s="30"/>
    </row>
    <row r="134" spans="2:65" s="1" customFormat="1" ht="15.2" customHeight="1">
      <c r="B134" s="30"/>
      <c r="C134" s="23" t="s">
        <v>21</v>
      </c>
      <c r="F134" s="21" t="str">
        <f>E15</f>
        <v>Železnice Slovenskej republiky, Bratislava</v>
      </c>
      <c r="I134" s="23" t="s">
        <v>27</v>
      </c>
      <c r="J134" s="26" t="str">
        <f>E21</f>
        <v>SUDOP Košice, a.s.</v>
      </c>
      <c r="L134" s="30"/>
    </row>
    <row r="135" spans="2:65" s="1" customFormat="1" ht="15.2" customHeight="1">
      <c r="B135" s="30"/>
      <c r="C135" s="23" t="s">
        <v>25</v>
      </c>
      <c r="F135" s="21" t="str">
        <f>IF(E18="","",E18)</f>
        <v>Vyplň údaj</v>
      </c>
      <c r="I135" s="23" t="s">
        <v>30</v>
      </c>
      <c r="J135" s="26" t="str">
        <f>E24</f>
        <v xml:space="preserve">Ing. Sedlák </v>
      </c>
      <c r="L135" s="30"/>
    </row>
    <row r="136" spans="2:65" s="1" customFormat="1" ht="10.35" customHeight="1">
      <c r="B136" s="30"/>
      <c r="L136" s="30"/>
    </row>
    <row r="137" spans="2:65" s="10" customFormat="1" ht="29.25" customHeight="1">
      <c r="B137" s="137"/>
      <c r="C137" s="138" t="s">
        <v>152</v>
      </c>
      <c r="D137" s="139" t="s">
        <v>60</v>
      </c>
      <c r="E137" s="139" t="s">
        <v>56</v>
      </c>
      <c r="F137" s="139" t="s">
        <v>57</v>
      </c>
      <c r="G137" s="139" t="s">
        <v>153</v>
      </c>
      <c r="H137" s="139" t="s">
        <v>154</v>
      </c>
      <c r="I137" s="139" t="s">
        <v>155</v>
      </c>
      <c r="J137" s="140" t="s">
        <v>134</v>
      </c>
      <c r="K137" s="141" t="s">
        <v>156</v>
      </c>
      <c r="L137" s="137"/>
      <c r="M137" s="60" t="s">
        <v>1</v>
      </c>
      <c r="N137" s="61" t="s">
        <v>39</v>
      </c>
      <c r="O137" s="61" t="s">
        <v>157</v>
      </c>
      <c r="P137" s="61" t="s">
        <v>158</v>
      </c>
      <c r="Q137" s="61" t="s">
        <v>159</v>
      </c>
      <c r="R137" s="61" t="s">
        <v>160</v>
      </c>
      <c r="S137" s="61" t="s">
        <v>161</v>
      </c>
      <c r="T137" s="62" t="s">
        <v>162</v>
      </c>
    </row>
    <row r="138" spans="2:65" s="1" customFormat="1" ht="22.9" customHeight="1">
      <c r="B138" s="30"/>
      <c r="C138" s="65" t="s">
        <v>131</v>
      </c>
      <c r="J138" s="142">
        <f>BK138</f>
        <v>0</v>
      </c>
      <c r="L138" s="30"/>
      <c r="M138" s="63"/>
      <c r="N138" s="54"/>
      <c r="O138" s="54"/>
      <c r="P138" s="143">
        <f>P139+P148+P155+P215+P220</f>
        <v>0</v>
      </c>
      <c r="Q138" s="54"/>
      <c r="R138" s="143">
        <f>R139+R148+R155+R215+R220</f>
        <v>110.30996301</v>
      </c>
      <c r="S138" s="54"/>
      <c r="T138" s="144">
        <f>T139+T148+T155+T215+T220</f>
        <v>0.11</v>
      </c>
      <c r="AT138" s="13" t="s">
        <v>74</v>
      </c>
      <c r="AU138" s="13" t="s">
        <v>136</v>
      </c>
      <c r="BK138" s="145">
        <f>BK139+BK148+BK155+BK215+BK220</f>
        <v>0</v>
      </c>
    </row>
    <row r="139" spans="2:65" s="11" customFormat="1" ht="25.9" customHeight="1">
      <c r="B139" s="146"/>
      <c r="D139" s="147" t="s">
        <v>74</v>
      </c>
      <c r="E139" s="148" t="s">
        <v>163</v>
      </c>
      <c r="F139" s="148" t="s">
        <v>647</v>
      </c>
      <c r="I139" s="149"/>
      <c r="J139" s="150">
        <f>BK139</f>
        <v>0</v>
      </c>
      <c r="L139" s="146"/>
      <c r="M139" s="151"/>
      <c r="P139" s="152">
        <f>P140</f>
        <v>0</v>
      </c>
      <c r="R139" s="152">
        <f>R140</f>
        <v>109.27503801</v>
      </c>
      <c r="T139" s="153">
        <f>T140</f>
        <v>0</v>
      </c>
      <c r="AR139" s="147" t="s">
        <v>83</v>
      </c>
      <c r="AT139" s="154" t="s">
        <v>74</v>
      </c>
      <c r="AU139" s="154" t="s">
        <v>75</v>
      </c>
      <c r="AY139" s="147" t="s">
        <v>166</v>
      </c>
      <c r="BK139" s="155">
        <f>BK140</f>
        <v>0</v>
      </c>
    </row>
    <row r="140" spans="2:65" s="11" customFormat="1" ht="22.9" customHeight="1">
      <c r="B140" s="146"/>
      <c r="D140" s="147" t="s">
        <v>74</v>
      </c>
      <c r="E140" s="156" t="s">
        <v>113</v>
      </c>
      <c r="F140" s="156" t="s">
        <v>656</v>
      </c>
      <c r="I140" s="149"/>
      <c r="J140" s="157">
        <f>BK140</f>
        <v>0</v>
      </c>
      <c r="L140" s="146"/>
      <c r="M140" s="151"/>
      <c r="P140" s="152">
        <f>SUM(P141:P147)</f>
        <v>0</v>
      </c>
      <c r="R140" s="152">
        <f>SUM(R141:R147)</f>
        <v>109.27503801</v>
      </c>
      <c r="T140" s="153">
        <f>SUM(T141:T147)</f>
        <v>0</v>
      </c>
      <c r="AR140" s="147" t="s">
        <v>83</v>
      </c>
      <c r="AT140" s="154" t="s">
        <v>74</v>
      </c>
      <c r="AU140" s="154" t="s">
        <v>83</v>
      </c>
      <c r="AY140" s="147" t="s">
        <v>166</v>
      </c>
      <c r="BK140" s="155">
        <f>SUM(BK141:BK147)</f>
        <v>0</v>
      </c>
    </row>
    <row r="141" spans="2:65" s="1" customFormat="1" ht="24.2" customHeight="1">
      <c r="B141" s="30"/>
      <c r="C141" s="172" t="s">
        <v>83</v>
      </c>
      <c r="D141" s="172" t="s">
        <v>350</v>
      </c>
      <c r="E141" s="173" t="s">
        <v>1704</v>
      </c>
      <c r="F141" s="174" t="s">
        <v>1705</v>
      </c>
      <c r="G141" s="175" t="s">
        <v>659</v>
      </c>
      <c r="H141" s="176">
        <v>3.8650000000000002</v>
      </c>
      <c r="I141" s="177"/>
      <c r="J141" s="178">
        <f t="shared" ref="J141:J147" si="5">ROUND(I141*H141,2)</f>
        <v>0</v>
      </c>
      <c r="K141" s="179"/>
      <c r="L141" s="30"/>
      <c r="M141" s="180" t="s">
        <v>1</v>
      </c>
      <c r="N141" s="131" t="s">
        <v>41</v>
      </c>
      <c r="P141" s="169">
        <f t="shared" ref="P141:P147" si="6">O141*H141</f>
        <v>0</v>
      </c>
      <c r="Q141" s="169">
        <v>2.0699999999999998</v>
      </c>
      <c r="R141" s="169">
        <f t="shared" ref="R141:R147" si="7">Q141*H141</f>
        <v>8.0005500000000005</v>
      </c>
      <c r="S141" s="169">
        <v>0</v>
      </c>
      <c r="T141" s="170">
        <f t="shared" ref="T141:T147" si="8">S141*H141</f>
        <v>0</v>
      </c>
      <c r="AR141" s="171" t="s">
        <v>178</v>
      </c>
      <c r="AT141" s="171" t="s">
        <v>350</v>
      </c>
      <c r="AU141" s="171" t="s">
        <v>113</v>
      </c>
      <c r="AY141" s="13" t="s">
        <v>166</v>
      </c>
      <c r="BE141" s="99">
        <f t="shared" ref="BE141:BE147" si="9">IF(N141="základná",J141,0)</f>
        <v>0</v>
      </c>
      <c r="BF141" s="99">
        <f t="shared" ref="BF141:BF147" si="10">IF(N141="znížená",J141,0)</f>
        <v>0</v>
      </c>
      <c r="BG141" s="99">
        <f t="shared" ref="BG141:BG147" si="11">IF(N141="zákl. prenesená",J141,0)</f>
        <v>0</v>
      </c>
      <c r="BH141" s="99">
        <f t="shared" ref="BH141:BH147" si="12">IF(N141="zníž. prenesená",J141,0)</f>
        <v>0</v>
      </c>
      <c r="BI141" s="99">
        <f t="shared" ref="BI141:BI147" si="13">IF(N141="nulová",J141,0)</f>
        <v>0</v>
      </c>
      <c r="BJ141" s="13" t="s">
        <v>113</v>
      </c>
      <c r="BK141" s="99">
        <f t="shared" ref="BK141:BK147" si="14">ROUND(I141*H141,2)</f>
        <v>0</v>
      </c>
      <c r="BL141" s="13" t="s">
        <v>178</v>
      </c>
      <c r="BM141" s="171" t="s">
        <v>1706</v>
      </c>
    </row>
    <row r="142" spans="2:65" s="1" customFormat="1" ht="16.5" customHeight="1">
      <c r="B142" s="30"/>
      <c r="C142" s="172" t="s">
        <v>113</v>
      </c>
      <c r="D142" s="172" t="s">
        <v>350</v>
      </c>
      <c r="E142" s="173" t="s">
        <v>1707</v>
      </c>
      <c r="F142" s="174" t="s">
        <v>1708</v>
      </c>
      <c r="G142" s="175" t="s">
        <v>659</v>
      </c>
      <c r="H142" s="176">
        <v>3.645</v>
      </c>
      <c r="I142" s="177"/>
      <c r="J142" s="178">
        <f t="shared" si="5"/>
        <v>0</v>
      </c>
      <c r="K142" s="179"/>
      <c r="L142" s="30"/>
      <c r="M142" s="180" t="s">
        <v>1</v>
      </c>
      <c r="N142" s="131" t="s">
        <v>41</v>
      </c>
      <c r="P142" s="169">
        <f t="shared" si="6"/>
        <v>0</v>
      </c>
      <c r="Q142" s="169">
        <v>2.23543</v>
      </c>
      <c r="R142" s="169">
        <f t="shared" si="7"/>
        <v>8.1481423500000005</v>
      </c>
      <c r="S142" s="169">
        <v>0</v>
      </c>
      <c r="T142" s="170">
        <f t="shared" si="8"/>
        <v>0</v>
      </c>
      <c r="AR142" s="171" t="s">
        <v>178</v>
      </c>
      <c r="AT142" s="171" t="s">
        <v>350</v>
      </c>
      <c r="AU142" s="171" t="s">
        <v>113</v>
      </c>
      <c r="AY142" s="13" t="s">
        <v>166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3" t="s">
        <v>113</v>
      </c>
      <c r="BK142" s="99">
        <f t="shared" si="14"/>
        <v>0</v>
      </c>
      <c r="BL142" s="13" t="s">
        <v>178</v>
      </c>
      <c r="BM142" s="171" t="s">
        <v>1709</v>
      </c>
    </row>
    <row r="143" spans="2:65" s="1" customFormat="1" ht="16.5" customHeight="1">
      <c r="B143" s="30"/>
      <c r="C143" s="172" t="s">
        <v>165</v>
      </c>
      <c r="D143" s="172" t="s">
        <v>350</v>
      </c>
      <c r="E143" s="173" t="s">
        <v>1710</v>
      </c>
      <c r="F143" s="174" t="s">
        <v>1711</v>
      </c>
      <c r="G143" s="175" t="s">
        <v>659</v>
      </c>
      <c r="H143" s="176">
        <v>0.63700000000000001</v>
      </c>
      <c r="I143" s="177"/>
      <c r="J143" s="178">
        <f t="shared" si="5"/>
        <v>0</v>
      </c>
      <c r="K143" s="179"/>
      <c r="L143" s="30"/>
      <c r="M143" s="180" t="s">
        <v>1</v>
      </c>
      <c r="N143" s="131" t="s">
        <v>41</v>
      </c>
      <c r="P143" s="169">
        <f t="shared" si="6"/>
        <v>0</v>
      </c>
      <c r="Q143" s="169">
        <v>2.2151299999999998</v>
      </c>
      <c r="R143" s="169">
        <f t="shared" si="7"/>
        <v>1.4110378099999998</v>
      </c>
      <c r="S143" s="169">
        <v>0</v>
      </c>
      <c r="T143" s="170">
        <f t="shared" si="8"/>
        <v>0</v>
      </c>
      <c r="AR143" s="171" t="s">
        <v>178</v>
      </c>
      <c r="AT143" s="171" t="s">
        <v>350</v>
      </c>
      <c r="AU143" s="171" t="s">
        <v>113</v>
      </c>
      <c r="AY143" s="13" t="s">
        <v>166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3" t="s">
        <v>113</v>
      </c>
      <c r="BK143" s="99">
        <f t="shared" si="14"/>
        <v>0</v>
      </c>
      <c r="BL143" s="13" t="s">
        <v>178</v>
      </c>
      <c r="BM143" s="171" t="s">
        <v>1712</v>
      </c>
    </row>
    <row r="144" spans="2:65" s="1" customFormat="1" ht="24.2" customHeight="1">
      <c r="B144" s="30"/>
      <c r="C144" s="172" t="s">
        <v>178</v>
      </c>
      <c r="D144" s="172" t="s">
        <v>350</v>
      </c>
      <c r="E144" s="173" t="s">
        <v>1713</v>
      </c>
      <c r="F144" s="174" t="s">
        <v>1714</v>
      </c>
      <c r="G144" s="175" t="s">
        <v>659</v>
      </c>
      <c r="H144" s="176">
        <v>38.67</v>
      </c>
      <c r="I144" s="177"/>
      <c r="J144" s="178">
        <f t="shared" si="5"/>
        <v>0</v>
      </c>
      <c r="K144" s="179"/>
      <c r="L144" s="30"/>
      <c r="M144" s="180" t="s">
        <v>1</v>
      </c>
      <c r="N144" s="131" t="s">
        <v>41</v>
      </c>
      <c r="P144" s="169">
        <f t="shared" si="6"/>
        <v>0</v>
      </c>
      <c r="Q144" s="169">
        <v>2.3223400000000001</v>
      </c>
      <c r="R144" s="169">
        <f t="shared" si="7"/>
        <v>89.804887800000003</v>
      </c>
      <c r="S144" s="169">
        <v>0</v>
      </c>
      <c r="T144" s="170">
        <f t="shared" si="8"/>
        <v>0</v>
      </c>
      <c r="AR144" s="171" t="s">
        <v>178</v>
      </c>
      <c r="AT144" s="171" t="s">
        <v>350</v>
      </c>
      <c r="AU144" s="171" t="s">
        <v>113</v>
      </c>
      <c r="AY144" s="13" t="s">
        <v>166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3" t="s">
        <v>113</v>
      </c>
      <c r="BK144" s="99">
        <f t="shared" si="14"/>
        <v>0</v>
      </c>
      <c r="BL144" s="13" t="s">
        <v>178</v>
      </c>
      <c r="BM144" s="171" t="s">
        <v>1715</v>
      </c>
    </row>
    <row r="145" spans="2:65" s="1" customFormat="1" ht="21.75" customHeight="1">
      <c r="B145" s="30"/>
      <c r="C145" s="172" t="s">
        <v>182</v>
      </c>
      <c r="D145" s="172" t="s">
        <v>350</v>
      </c>
      <c r="E145" s="173" t="s">
        <v>1716</v>
      </c>
      <c r="F145" s="174" t="s">
        <v>1717</v>
      </c>
      <c r="G145" s="175" t="s">
        <v>629</v>
      </c>
      <c r="H145" s="176">
        <v>85</v>
      </c>
      <c r="I145" s="177"/>
      <c r="J145" s="178">
        <f t="shared" si="5"/>
        <v>0</v>
      </c>
      <c r="K145" s="179"/>
      <c r="L145" s="30"/>
      <c r="M145" s="180" t="s">
        <v>1</v>
      </c>
      <c r="N145" s="131" t="s">
        <v>41</v>
      </c>
      <c r="P145" s="169">
        <f t="shared" si="6"/>
        <v>0</v>
      </c>
      <c r="Q145" s="169">
        <v>6.7000000000000002E-4</v>
      </c>
      <c r="R145" s="169">
        <f t="shared" si="7"/>
        <v>5.6950000000000001E-2</v>
      </c>
      <c r="S145" s="169">
        <v>0</v>
      </c>
      <c r="T145" s="170">
        <f t="shared" si="8"/>
        <v>0</v>
      </c>
      <c r="AR145" s="171" t="s">
        <v>178</v>
      </c>
      <c r="AT145" s="171" t="s">
        <v>350</v>
      </c>
      <c r="AU145" s="171" t="s">
        <v>113</v>
      </c>
      <c r="AY145" s="13" t="s">
        <v>166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3" t="s">
        <v>113</v>
      </c>
      <c r="BK145" s="99">
        <f t="shared" si="14"/>
        <v>0</v>
      </c>
      <c r="BL145" s="13" t="s">
        <v>178</v>
      </c>
      <c r="BM145" s="171" t="s">
        <v>1718</v>
      </c>
    </row>
    <row r="146" spans="2:65" s="1" customFormat="1" ht="21.75" customHeight="1">
      <c r="B146" s="30"/>
      <c r="C146" s="172" t="s">
        <v>186</v>
      </c>
      <c r="D146" s="172" t="s">
        <v>350</v>
      </c>
      <c r="E146" s="173" t="s">
        <v>1719</v>
      </c>
      <c r="F146" s="174" t="s">
        <v>1720</v>
      </c>
      <c r="G146" s="175" t="s">
        <v>629</v>
      </c>
      <c r="H146" s="176">
        <v>85</v>
      </c>
      <c r="I146" s="177"/>
      <c r="J146" s="178">
        <f t="shared" si="5"/>
        <v>0</v>
      </c>
      <c r="K146" s="179"/>
      <c r="L146" s="30"/>
      <c r="M146" s="180" t="s">
        <v>1</v>
      </c>
      <c r="N146" s="131" t="s">
        <v>41</v>
      </c>
      <c r="P146" s="169">
        <f t="shared" si="6"/>
        <v>0</v>
      </c>
      <c r="Q146" s="169">
        <v>0</v>
      </c>
      <c r="R146" s="169">
        <f t="shared" si="7"/>
        <v>0</v>
      </c>
      <c r="S146" s="169">
        <v>0</v>
      </c>
      <c r="T146" s="170">
        <f t="shared" si="8"/>
        <v>0</v>
      </c>
      <c r="AR146" s="171" t="s">
        <v>178</v>
      </c>
      <c r="AT146" s="171" t="s">
        <v>350</v>
      </c>
      <c r="AU146" s="171" t="s">
        <v>113</v>
      </c>
      <c r="AY146" s="13" t="s">
        <v>166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3" t="s">
        <v>113</v>
      </c>
      <c r="BK146" s="99">
        <f t="shared" si="14"/>
        <v>0</v>
      </c>
      <c r="BL146" s="13" t="s">
        <v>178</v>
      </c>
      <c r="BM146" s="171" t="s">
        <v>1721</v>
      </c>
    </row>
    <row r="147" spans="2:65" s="1" customFormat="1" ht="16.5" customHeight="1">
      <c r="B147" s="30"/>
      <c r="C147" s="172" t="s">
        <v>190</v>
      </c>
      <c r="D147" s="172" t="s">
        <v>350</v>
      </c>
      <c r="E147" s="173" t="s">
        <v>1722</v>
      </c>
      <c r="F147" s="174" t="s">
        <v>1723</v>
      </c>
      <c r="G147" s="175" t="s">
        <v>654</v>
      </c>
      <c r="H147" s="176">
        <v>1.819</v>
      </c>
      <c r="I147" s="177"/>
      <c r="J147" s="178">
        <f t="shared" si="5"/>
        <v>0</v>
      </c>
      <c r="K147" s="179"/>
      <c r="L147" s="30"/>
      <c r="M147" s="180" t="s">
        <v>1</v>
      </c>
      <c r="N147" s="131" t="s">
        <v>41</v>
      </c>
      <c r="P147" s="169">
        <f t="shared" si="6"/>
        <v>0</v>
      </c>
      <c r="Q147" s="169">
        <v>1.01895</v>
      </c>
      <c r="R147" s="169">
        <f t="shared" si="7"/>
        <v>1.8534700500000001</v>
      </c>
      <c r="S147" s="169">
        <v>0</v>
      </c>
      <c r="T147" s="170">
        <f t="shared" si="8"/>
        <v>0</v>
      </c>
      <c r="AR147" s="171" t="s">
        <v>178</v>
      </c>
      <c r="AT147" s="171" t="s">
        <v>350</v>
      </c>
      <c r="AU147" s="171" t="s">
        <v>113</v>
      </c>
      <c r="AY147" s="13" t="s">
        <v>166</v>
      </c>
      <c r="BE147" s="99">
        <f t="shared" si="9"/>
        <v>0</v>
      </c>
      <c r="BF147" s="99">
        <f t="shared" si="10"/>
        <v>0</v>
      </c>
      <c r="BG147" s="99">
        <f t="shared" si="11"/>
        <v>0</v>
      </c>
      <c r="BH147" s="99">
        <f t="shared" si="12"/>
        <v>0</v>
      </c>
      <c r="BI147" s="99">
        <f t="shared" si="13"/>
        <v>0</v>
      </c>
      <c r="BJ147" s="13" t="s">
        <v>113</v>
      </c>
      <c r="BK147" s="99">
        <f t="shared" si="14"/>
        <v>0</v>
      </c>
      <c r="BL147" s="13" t="s">
        <v>178</v>
      </c>
      <c r="BM147" s="171" t="s">
        <v>1724</v>
      </c>
    </row>
    <row r="148" spans="2:65" s="11" customFormat="1" ht="25.9" customHeight="1">
      <c r="B148" s="146"/>
      <c r="D148" s="147" t="s">
        <v>74</v>
      </c>
      <c r="E148" s="148" t="s">
        <v>1725</v>
      </c>
      <c r="F148" s="148" t="s">
        <v>1726</v>
      </c>
      <c r="I148" s="149"/>
      <c r="J148" s="150">
        <f>BK148</f>
        <v>0</v>
      </c>
      <c r="L148" s="146"/>
      <c r="M148" s="151"/>
      <c r="P148" s="152">
        <f>P149</f>
        <v>0</v>
      </c>
      <c r="R148" s="152">
        <f>R149</f>
        <v>0.16900000000000001</v>
      </c>
      <c r="T148" s="153">
        <f>T149</f>
        <v>0</v>
      </c>
      <c r="AR148" s="147" t="s">
        <v>113</v>
      </c>
      <c r="AT148" s="154" t="s">
        <v>74</v>
      </c>
      <c r="AU148" s="154" t="s">
        <v>75</v>
      </c>
      <c r="AY148" s="147" t="s">
        <v>166</v>
      </c>
      <c r="BK148" s="155">
        <f>BK149</f>
        <v>0</v>
      </c>
    </row>
    <row r="149" spans="2:65" s="11" customFormat="1" ht="22.9" customHeight="1">
      <c r="B149" s="146"/>
      <c r="D149" s="147" t="s">
        <v>74</v>
      </c>
      <c r="E149" s="156" t="s">
        <v>1727</v>
      </c>
      <c r="F149" s="156" t="s">
        <v>1728</v>
      </c>
      <c r="I149" s="149"/>
      <c r="J149" s="157">
        <f>BK149</f>
        <v>0</v>
      </c>
      <c r="L149" s="146"/>
      <c r="M149" s="151"/>
      <c r="P149" s="152">
        <f>SUM(P150:P154)</f>
        <v>0</v>
      </c>
      <c r="R149" s="152">
        <f>SUM(R150:R154)</f>
        <v>0.16900000000000001</v>
      </c>
      <c r="T149" s="153">
        <f>SUM(T150:T154)</f>
        <v>0</v>
      </c>
      <c r="AR149" s="147" t="s">
        <v>113</v>
      </c>
      <c r="AT149" s="154" t="s">
        <v>74</v>
      </c>
      <c r="AU149" s="154" t="s">
        <v>83</v>
      </c>
      <c r="AY149" s="147" t="s">
        <v>166</v>
      </c>
      <c r="BK149" s="155">
        <f>SUM(BK150:BK154)</f>
        <v>0</v>
      </c>
    </row>
    <row r="150" spans="2:65" s="1" customFormat="1" ht="24.2" customHeight="1">
      <c r="B150" s="30"/>
      <c r="C150" s="172" t="s">
        <v>194</v>
      </c>
      <c r="D150" s="172" t="s">
        <v>350</v>
      </c>
      <c r="E150" s="173" t="s">
        <v>1729</v>
      </c>
      <c r="F150" s="174" t="s">
        <v>1730</v>
      </c>
      <c r="G150" s="175" t="s">
        <v>629</v>
      </c>
      <c r="H150" s="176">
        <v>116.25</v>
      </c>
      <c r="I150" s="177"/>
      <c r="J150" s="178">
        <f>ROUND(I150*H150,2)</f>
        <v>0</v>
      </c>
      <c r="K150" s="179"/>
      <c r="L150" s="30"/>
      <c r="M150" s="180" t="s">
        <v>1</v>
      </c>
      <c r="N150" s="131" t="s">
        <v>41</v>
      </c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AR150" s="171" t="s">
        <v>226</v>
      </c>
      <c r="AT150" s="171" t="s">
        <v>350</v>
      </c>
      <c r="AU150" s="171" t="s">
        <v>113</v>
      </c>
      <c r="AY150" s="13" t="s">
        <v>166</v>
      </c>
      <c r="BE150" s="99">
        <f>IF(N150="základná",J150,0)</f>
        <v>0</v>
      </c>
      <c r="BF150" s="99">
        <f>IF(N150="znížená",J150,0)</f>
        <v>0</v>
      </c>
      <c r="BG150" s="99">
        <f>IF(N150="zákl. prenesená",J150,0)</f>
        <v>0</v>
      </c>
      <c r="BH150" s="99">
        <f>IF(N150="zníž. prenesená",J150,0)</f>
        <v>0</v>
      </c>
      <c r="BI150" s="99">
        <f>IF(N150="nulová",J150,0)</f>
        <v>0</v>
      </c>
      <c r="BJ150" s="13" t="s">
        <v>113</v>
      </c>
      <c r="BK150" s="99">
        <f>ROUND(I150*H150,2)</f>
        <v>0</v>
      </c>
      <c r="BL150" s="13" t="s">
        <v>226</v>
      </c>
      <c r="BM150" s="171" t="s">
        <v>1731</v>
      </c>
    </row>
    <row r="151" spans="2:65" s="1" customFormat="1" ht="16.5" customHeight="1">
      <c r="B151" s="30"/>
      <c r="C151" s="158" t="s">
        <v>198</v>
      </c>
      <c r="D151" s="158" t="s">
        <v>164</v>
      </c>
      <c r="E151" s="159" t="s">
        <v>1732</v>
      </c>
      <c r="F151" s="160" t="s">
        <v>1733</v>
      </c>
      <c r="G151" s="161" t="s">
        <v>654</v>
      </c>
      <c r="H151" s="162">
        <v>4.1000000000000002E-2</v>
      </c>
      <c r="I151" s="163"/>
      <c r="J151" s="164">
        <f>ROUND(I151*H151,2)</f>
        <v>0</v>
      </c>
      <c r="K151" s="165"/>
      <c r="L151" s="166"/>
      <c r="M151" s="167" t="s">
        <v>1</v>
      </c>
      <c r="N151" s="168" t="s">
        <v>41</v>
      </c>
      <c r="P151" s="169">
        <f>O151*H151</f>
        <v>0</v>
      </c>
      <c r="Q151" s="169">
        <v>1</v>
      </c>
      <c r="R151" s="169">
        <f>Q151*H151</f>
        <v>4.1000000000000002E-2</v>
      </c>
      <c r="S151" s="169">
        <v>0</v>
      </c>
      <c r="T151" s="170">
        <f>S151*H151</f>
        <v>0</v>
      </c>
      <c r="AR151" s="171" t="s">
        <v>290</v>
      </c>
      <c r="AT151" s="171" t="s">
        <v>164</v>
      </c>
      <c r="AU151" s="171" t="s">
        <v>113</v>
      </c>
      <c r="AY151" s="13" t="s">
        <v>166</v>
      </c>
      <c r="BE151" s="99">
        <f>IF(N151="základná",J151,0)</f>
        <v>0</v>
      </c>
      <c r="BF151" s="99">
        <f>IF(N151="znížená",J151,0)</f>
        <v>0</v>
      </c>
      <c r="BG151" s="99">
        <f>IF(N151="zákl. prenesená",J151,0)</f>
        <v>0</v>
      </c>
      <c r="BH151" s="99">
        <f>IF(N151="zníž. prenesená",J151,0)</f>
        <v>0</v>
      </c>
      <c r="BI151" s="99">
        <f>IF(N151="nulová",J151,0)</f>
        <v>0</v>
      </c>
      <c r="BJ151" s="13" t="s">
        <v>113</v>
      </c>
      <c r="BK151" s="99">
        <f>ROUND(I151*H151,2)</f>
        <v>0</v>
      </c>
      <c r="BL151" s="13" t="s">
        <v>226</v>
      </c>
      <c r="BM151" s="171" t="s">
        <v>1734</v>
      </c>
    </row>
    <row r="152" spans="2:65" s="1" customFormat="1" ht="24.2" customHeight="1">
      <c r="B152" s="30"/>
      <c r="C152" s="172" t="s">
        <v>202</v>
      </c>
      <c r="D152" s="172" t="s">
        <v>350</v>
      </c>
      <c r="E152" s="173" t="s">
        <v>1735</v>
      </c>
      <c r="F152" s="174" t="s">
        <v>1736</v>
      </c>
      <c r="G152" s="175" t="s">
        <v>629</v>
      </c>
      <c r="H152" s="176">
        <v>116.25</v>
      </c>
      <c r="I152" s="177"/>
      <c r="J152" s="178">
        <f>ROUND(I152*H152,2)</f>
        <v>0</v>
      </c>
      <c r="K152" s="179"/>
      <c r="L152" s="30"/>
      <c r="M152" s="180" t="s">
        <v>1</v>
      </c>
      <c r="N152" s="131" t="s">
        <v>41</v>
      </c>
      <c r="P152" s="169">
        <f>O152*H152</f>
        <v>0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AR152" s="171" t="s">
        <v>226</v>
      </c>
      <c r="AT152" s="171" t="s">
        <v>350</v>
      </c>
      <c r="AU152" s="171" t="s">
        <v>113</v>
      </c>
      <c r="AY152" s="13" t="s">
        <v>166</v>
      </c>
      <c r="BE152" s="99">
        <f>IF(N152="základná",J152,0)</f>
        <v>0</v>
      </c>
      <c r="BF152" s="99">
        <f>IF(N152="znížená",J152,0)</f>
        <v>0</v>
      </c>
      <c r="BG152" s="99">
        <f>IF(N152="zákl. prenesená",J152,0)</f>
        <v>0</v>
      </c>
      <c r="BH152" s="99">
        <f>IF(N152="zníž. prenesená",J152,0)</f>
        <v>0</v>
      </c>
      <c r="BI152" s="99">
        <f>IF(N152="nulová",J152,0)</f>
        <v>0</v>
      </c>
      <c r="BJ152" s="13" t="s">
        <v>113</v>
      </c>
      <c r="BK152" s="99">
        <f>ROUND(I152*H152,2)</f>
        <v>0</v>
      </c>
      <c r="BL152" s="13" t="s">
        <v>226</v>
      </c>
      <c r="BM152" s="171" t="s">
        <v>1737</v>
      </c>
    </row>
    <row r="153" spans="2:65" s="1" customFormat="1" ht="16.5" customHeight="1">
      <c r="B153" s="30"/>
      <c r="C153" s="158" t="s">
        <v>206</v>
      </c>
      <c r="D153" s="158" t="s">
        <v>164</v>
      </c>
      <c r="E153" s="159" t="s">
        <v>1738</v>
      </c>
      <c r="F153" s="160" t="s">
        <v>1739</v>
      </c>
      <c r="G153" s="161" t="s">
        <v>654</v>
      </c>
      <c r="H153" s="162">
        <v>0.128</v>
      </c>
      <c r="I153" s="163"/>
      <c r="J153" s="164">
        <f>ROUND(I153*H153,2)</f>
        <v>0</v>
      </c>
      <c r="K153" s="165"/>
      <c r="L153" s="166"/>
      <c r="M153" s="167" t="s">
        <v>1</v>
      </c>
      <c r="N153" s="168" t="s">
        <v>41</v>
      </c>
      <c r="P153" s="169">
        <f>O153*H153</f>
        <v>0</v>
      </c>
      <c r="Q153" s="169">
        <v>1</v>
      </c>
      <c r="R153" s="169">
        <f>Q153*H153</f>
        <v>0.128</v>
      </c>
      <c r="S153" s="169">
        <v>0</v>
      </c>
      <c r="T153" s="170">
        <f>S153*H153</f>
        <v>0</v>
      </c>
      <c r="AR153" s="171" t="s">
        <v>290</v>
      </c>
      <c r="AT153" s="171" t="s">
        <v>164</v>
      </c>
      <c r="AU153" s="171" t="s">
        <v>113</v>
      </c>
      <c r="AY153" s="13" t="s">
        <v>166</v>
      </c>
      <c r="BE153" s="99">
        <f>IF(N153="základná",J153,0)</f>
        <v>0</v>
      </c>
      <c r="BF153" s="99">
        <f>IF(N153="znížená",J153,0)</f>
        <v>0</v>
      </c>
      <c r="BG153" s="99">
        <f>IF(N153="zákl. prenesená",J153,0)</f>
        <v>0</v>
      </c>
      <c r="BH153" s="99">
        <f>IF(N153="zníž. prenesená",J153,0)</f>
        <v>0</v>
      </c>
      <c r="BI153" s="99">
        <f>IF(N153="nulová",J153,0)</f>
        <v>0</v>
      </c>
      <c r="BJ153" s="13" t="s">
        <v>113</v>
      </c>
      <c r="BK153" s="99">
        <f>ROUND(I153*H153,2)</f>
        <v>0</v>
      </c>
      <c r="BL153" s="13" t="s">
        <v>226</v>
      </c>
      <c r="BM153" s="171" t="s">
        <v>1740</v>
      </c>
    </row>
    <row r="154" spans="2:65" s="1" customFormat="1" ht="24.2" customHeight="1">
      <c r="B154" s="30"/>
      <c r="C154" s="172" t="s">
        <v>210</v>
      </c>
      <c r="D154" s="172" t="s">
        <v>350</v>
      </c>
      <c r="E154" s="173" t="s">
        <v>1741</v>
      </c>
      <c r="F154" s="174" t="s">
        <v>1742</v>
      </c>
      <c r="G154" s="175" t="s">
        <v>654</v>
      </c>
      <c r="H154" s="176">
        <v>0.16900000000000001</v>
      </c>
      <c r="I154" s="177"/>
      <c r="J154" s="178">
        <f>ROUND(I154*H154,2)</f>
        <v>0</v>
      </c>
      <c r="K154" s="179"/>
      <c r="L154" s="30"/>
      <c r="M154" s="180" t="s">
        <v>1</v>
      </c>
      <c r="N154" s="131" t="s">
        <v>41</v>
      </c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AR154" s="171" t="s">
        <v>226</v>
      </c>
      <c r="AT154" s="171" t="s">
        <v>350</v>
      </c>
      <c r="AU154" s="171" t="s">
        <v>113</v>
      </c>
      <c r="AY154" s="13" t="s">
        <v>166</v>
      </c>
      <c r="BE154" s="99">
        <f>IF(N154="základná",J154,0)</f>
        <v>0</v>
      </c>
      <c r="BF154" s="99">
        <f>IF(N154="znížená",J154,0)</f>
        <v>0</v>
      </c>
      <c r="BG154" s="99">
        <f>IF(N154="zákl. prenesená",J154,0)</f>
        <v>0</v>
      </c>
      <c r="BH154" s="99">
        <f>IF(N154="zníž. prenesená",J154,0)</f>
        <v>0</v>
      </c>
      <c r="BI154" s="99">
        <f>IF(N154="nulová",J154,0)</f>
        <v>0</v>
      </c>
      <c r="BJ154" s="13" t="s">
        <v>113</v>
      </c>
      <c r="BK154" s="99">
        <f>ROUND(I154*H154,2)</f>
        <v>0</v>
      </c>
      <c r="BL154" s="13" t="s">
        <v>226</v>
      </c>
      <c r="BM154" s="171" t="s">
        <v>1743</v>
      </c>
    </row>
    <row r="155" spans="2:65" s="11" customFormat="1" ht="25.9" customHeight="1">
      <c r="B155" s="146"/>
      <c r="D155" s="147" t="s">
        <v>74</v>
      </c>
      <c r="E155" s="148" t="s">
        <v>164</v>
      </c>
      <c r="F155" s="148" t="s">
        <v>851</v>
      </c>
      <c r="I155" s="149"/>
      <c r="J155" s="150">
        <f>BK155</f>
        <v>0</v>
      </c>
      <c r="L155" s="146"/>
      <c r="M155" s="151"/>
      <c r="P155" s="152">
        <f>P156+P197+P200+P204</f>
        <v>0</v>
      </c>
      <c r="R155" s="152">
        <f>R156+R197+R200+R204</f>
        <v>0.86592500000000006</v>
      </c>
      <c r="T155" s="153">
        <f>T156+T197+T200+T204</f>
        <v>0.11</v>
      </c>
      <c r="AR155" s="147" t="s">
        <v>165</v>
      </c>
      <c r="AT155" s="154" t="s">
        <v>74</v>
      </c>
      <c r="AU155" s="154" t="s">
        <v>75</v>
      </c>
      <c r="AY155" s="147" t="s">
        <v>166</v>
      </c>
      <c r="BK155" s="155">
        <f>BK156+BK197+BK200+BK204</f>
        <v>0</v>
      </c>
    </row>
    <row r="156" spans="2:65" s="11" customFormat="1" ht="22.9" customHeight="1">
      <c r="B156" s="146"/>
      <c r="D156" s="147" t="s">
        <v>74</v>
      </c>
      <c r="E156" s="156" t="s">
        <v>1603</v>
      </c>
      <c r="F156" s="156" t="s">
        <v>1604</v>
      </c>
      <c r="I156" s="149"/>
      <c r="J156" s="157">
        <f>BK156</f>
        <v>0</v>
      </c>
      <c r="L156" s="146"/>
      <c r="M156" s="151"/>
      <c r="P156" s="152">
        <f>SUM(P157:P196)</f>
        <v>0</v>
      </c>
      <c r="R156" s="152">
        <f>SUM(R157:R196)</f>
        <v>0.65105999999999997</v>
      </c>
      <c r="T156" s="153">
        <f>SUM(T157:T196)</f>
        <v>0.11</v>
      </c>
      <c r="AR156" s="147" t="s">
        <v>165</v>
      </c>
      <c r="AT156" s="154" t="s">
        <v>74</v>
      </c>
      <c r="AU156" s="154" t="s">
        <v>83</v>
      </c>
      <c r="AY156" s="147" t="s">
        <v>166</v>
      </c>
      <c r="BK156" s="155">
        <f>SUM(BK157:BK196)</f>
        <v>0</v>
      </c>
    </row>
    <row r="157" spans="2:65" s="1" customFormat="1" ht="24.2" customHeight="1">
      <c r="B157" s="30"/>
      <c r="C157" s="172" t="s">
        <v>214</v>
      </c>
      <c r="D157" s="172" t="s">
        <v>350</v>
      </c>
      <c r="E157" s="173" t="s">
        <v>1744</v>
      </c>
      <c r="F157" s="174" t="s">
        <v>1745</v>
      </c>
      <c r="G157" s="175" t="s">
        <v>293</v>
      </c>
      <c r="H157" s="176">
        <v>8</v>
      </c>
      <c r="I157" s="177"/>
      <c r="J157" s="178">
        <f t="shared" ref="J157:J196" si="15">ROUND(I157*H157,2)</f>
        <v>0</v>
      </c>
      <c r="K157" s="179"/>
      <c r="L157" s="30"/>
      <c r="M157" s="180" t="s">
        <v>1</v>
      </c>
      <c r="N157" s="131" t="s">
        <v>41</v>
      </c>
      <c r="P157" s="169">
        <f t="shared" ref="P157:P196" si="16">O157*H157</f>
        <v>0</v>
      </c>
      <c r="Q157" s="169">
        <v>0</v>
      </c>
      <c r="R157" s="169">
        <f t="shared" ref="R157:R196" si="17">Q157*H157</f>
        <v>0</v>
      </c>
      <c r="S157" s="169">
        <v>0</v>
      </c>
      <c r="T157" s="170">
        <f t="shared" ref="T157:T196" si="18">S157*H157</f>
        <v>0</v>
      </c>
      <c r="AR157" s="171" t="s">
        <v>422</v>
      </c>
      <c r="AT157" s="171" t="s">
        <v>350</v>
      </c>
      <c r="AU157" s="171" t="s">
        <v>113</v>
      </c>
      <c r="AY157" s="13" t="s">
        <v>166</v>
      </c>
      <c r="BE157" s="99">
        <f t="shared" ref="BE157:BE196" si="19">IF(N157="základná",J157,0)</f>
        <v>0</v>
      </c>
      <c r="BF157" s="99">
        <f t="shared" ref="BF157:BF196" si="20">IF(N157="znížená",J157,0)</f>
        <v>0</v>
      </c>
      <c r="BG157" s="99">
        <f t="shared" ref="BG157:BG196" si="21">IF(N157="zákl. prenesená",J157,0)</f>
        <v>0</v>
      </c>
      <c r="BH157" s="99">
        <f t="shared" ref="BH157:BH196" si="22">IF(N157="zníž. prenesená",J157,0)</f>
        <v>0</v>
      </c>
      <c r="BI157" s="99">
        <f t="shared" ref="BI157:BI196" si="23">IF(N157="nulová",J157,0)</f>
        <v>0</v>
      </c>
      <c r="BJ157" s="13" t="s">
        <v>113</v>
      </c>
      <c r="BK157" s="99">
        <f t="shared" ref="BK157:BK196" si="24">ROUND(I157*H157,2)</f>
        <v>0</v>
      </c>
      <c r="BL157" s="13" t="s">
        <v>422</v>
      </c>
      <c r="BM157" s="171" t="s">
        <v>1746</v>
      </c>
    </row>
    <row r="158" spans="2:65" s="1" customFormat="1" ht="24.2" customHeight="1">
      <c r="B158" s="30"/>
      <c r="C158" s="158" t="s">
        <v>218</v>
      </c>
      <c r="D158" s="158" t="s">
        <v>164</v>
      </c>
      <c r="E158" s="159" t="s">
        <v>1747</v>
      </c>
      <c r="F158" s="160" t="s">
        <v>1748</v>
      </c>
      <c r="G158" s="161" t="s">
        <v>293</v>
      </c>
      <c r="H158" s="162">
        <v>8</v>
      </c>
      <c r="I158" s="163"/>
      <c r="J158" s="164">
        <f t="shared" si="15"/>
        <v>0</v>
      </c>
      <c r="K158" s="165"/>
      <c r="L158" s="166"/>
      <c r="M158" s="167" t="s">
        <v>1</v>
      </c>
      <c r="N158" s="168" t="s">
        <v>41</v>
      </c>
      <c r="P158" s="169">
        <f t="shared" si="16"/>
        <v>0</v>
      </c>
      <c r="Q158" s="169">
        <v>5.0000000000000001E-4</v>
      </c>
      <c r="R158" s="169">
        <f t="shared" si="17"/>
        <v>4.0000000000000001E-3</v>
      </c>
      <c r="S158" s="169">
        <v>0</v>
      </c>
      <c r="T158" s="170">
        <f t="shared" si="18"/>
        <v>0</v>
      </c>
      <c r="AR158" s="171" t="s">
        <v>1110</v>
      </c>
      <c r="AT158" s="171" t="s">
        <v>164</v>
      </c>
      <c r="AU158" s="171" t="s">
        <v>113</v>
      </c>
      <c r="AY158" s="13" t="s">
        <v>166</v>
      </c>
      <c r="BE158" s="99">
        <f t="shared" si="19"/>
        <v>0</v>
      </c>
      <c r="BF158" s="99">
        <f t="shared" si="20"/>
        <v>0</v>
      </c>
      <c r="BG158" s="99">
        <f t="shared" si="21"/>
        <v>0</v>
      </c>
      <c r="BH158" s="99">
        <f t="shared" si="22"/>
        <v>0</v>
      </c>
      <c r="BI158" s="99">
        <f t="shared" si="23"/>
        <v>0</v>
      </c>
      <c r="BJ158" s="13" t="s">
        <v>113</v>
      </c>
      <c r="BK158" s="99">
        <f t="shared" si="24"/>
        <v>0</v>
      </c>
      <c r="BL158" s="13" t="s">
        <v>1110</v>
      </c>
      <c r="BM158" s="171" t="s">
        <v>1749</v>
      </c>
    </row>
    <row r="159" spans="2:65" s="1" customFormat="1" ht="24.2" customHeight="1">
      <c r="B159" s="30"/>
      <c r="C159" s="172" t="s">
        <v>222</v>
      </c>
      <c r="D159" s="172" t="s">
        <v>350</v>
      </c>
      <c r="E159" s="173" t="s">
        <v>1750</v>
      </c>
      <c r="F159" s="174" t="s">
        <v>1751</v>
      </c>
      <c r="G159" s="175" t="s">
        <v>293</v>
      </c>
      <c r="H159" s="176">
        <v>2</v>
      </c>
      <c r="I159" s="177"/>
      <c r="J159" s="178">
        <f t="shared" si="15"/>
        <v>0</v>
      </c>
      <c r="K159" s="179"/>
      <c r="L159" s="30"/>
      <c r="M159" s="180" t="s">
        <v>1</v>
      </c>
      <c r="N159" s="131" t="s">
        <v>41</v>
      </c>
      <c r="P159" s="169">
        <f t="shared" si="16"/>
        <v>0</v>
      </c>
      <c r="Q159" s="169">
        <v>0</v>
      </c>
      <c r="R159" s="169">
        <f t="shared" si="17"/>
        <v>0</v>
      </c>
      <c r="S159" s="169">
        <v>0</v>
      </c>
      <c r="T159" s="170">
        <f t="shared" si="18"/>
        <v>0</v>
      </c>
      <c r="AR159" s="171" t="s">
        <v>422</v>
      </c>
      <c r="AT159" s="171" t="s">
        <v>350</v>
      </c>
      <c r="AU159" s="171" t="s">
        <v>113</v>
      </c>
      <c r="AY159" s="13" t="s">
        <v>166</v>
      </c>
      <c r="BE159" s="99">
        <f t="shared" si="19"/>
        <v>0</v>
      </c>
      <c r="BF159" s="99">
        <f t="shared" si="20"/>
        <v>0</v>
      </c>
      <c r="BG159" s="99">
        <f t="shared" si="21"/>
        <v>0</v>
      </c>
      <c r="BH159" s="99">
        <f t="shared" si="22"/>
        <v>0</v>
      </c>
      <c r="BI159" s="99">
        <f t="shared" si="23"/>
        <v>0</v>
      </c>
      <c r="BJ159" s="13" t="s">
        <v>113</v>
      </c>
      <c r="BK159" s="99">
        <f t="shared" si="24"/>
        <v>0</v>
      </c>
      <c r="BL159" s="13" t="s">
        <v>422</v>
      </c>
      <c r="BM159" s="171" t="s">
        <v>1752</v>
      </c>
    </row>
    <row r="160" spans="2:65" s="1" customFormat="1" ht="24.2" customHeight="1">
      <c r="B160" s="30"/>
      <c r="C160" s="158" t="s">
        <v>226</v>
      </c>
      <c r="D160" s="158" t="s">
        <v>164</v>
      </c>
      <c r="E160" s="159" t="s">
        <v>1753</v>
      </c>
      <c r="F160" s="160" t="s">
        <v>1754</v>
      </c>
      <c r="G160" s="161" t="s">
        <v>293</v>
      </c>
      <c r="H160" s="162">
        <v>2</v>
      </c>
      <c r="I160" s="163"/>
      <c r="J160" s="164">
        <f t="shared" si="15"/>
        <v>0</v>
      </c>
      <c r="K160" s="165"/>
      <c r="L160" s="166"/>
      <c r="M160" s="167" t="s">
        <v>1</v>
      </c>
      <c r="N160" s="168" t="s">
        <v>41</v>
      </c>
      <c r="P160" s="169">
        <f t="shared" si="16"/>
        <v>0</v>
      </c>
      <c r="Q160" s="169">
        <v>2.2000000000000001E-4</v>
      </c>
      <c r="R160" s="169">
        <f t="shared" si="17"/>
        <v>4.4000000000000002E-4</v>
      </c>
      <c r="S160" s="169">
        <v>0</v>
      </c>
      <c r="T160" s="170">
        <f t="shared" si="18"/>
        <v>0</v>
      </c>
      <c r="AR160" s="171" t="s">
        <v>1110</v>
      </c>
      <c r="AT160" s="171" t="s">
        <v>164</v>
      </c>
      <c r="AU160" s="171" t="s">
        <v>113</v>
      </c>
      <c r="AY160" s="13" t="s">
        <v>166</v>
      </c>
      <c r="BE160" s="99">
        <f t="shared" si="19"/>
        <v>0</v>
      </c>
      <c r="BF160" s="99">
        <f t="shared" si="20"/>
        <v>0</v>
      </c>
      <c r="BG160" s="99">
        <f t="shared" si="21"/>
        <v>0</v>
      </c>
      <c r="BH160" s="99">
        <f t="shared" si="22"/>
        <v>0</v>
      </c>
      <c r="BI160" s="99">
        <f t="shared" si="23"/>
        <v>0</v>
      </c>
      <c r="BJ160" s="13" t="s">
        <v>113</v>
      </c>
      <c r="BK160" s="99">
        <f t="shared" si="24"/>
        <v>0</v>
      </c>
      <c r="BL160" s="13" t="s">
        <v>1110</v>
      </c>
      <c r="BM160" s="171" t="s">
        <v>1755</v>
      </c>
    </row>
    <row r="161" spans="2:65" s="1" customFormat="1" ht="24.2" customHeight="1">
      <c r="B161" s="30"/>
      <c r="C161" s="172" t="s">
        <v>230</v>
      </c>
      <c r="D161" s="172" t="s">
        <v>350</v>
      </c>
      <c r="E161" s="173" t="s">
        <v>1756</v>
      </c>
      <c r="F161" s="174" t="s">
        <v>1757</v>
      </c>
      <c r="G161" s="175" t="s">
        <v>293</v>
      </c>
      <c r="H161" s="176">
        <v>220</v>
      </c>
      <c r="I161" s="177"/>
      <c r="J161" s="178">
        <f t="shared" si="15"/>
        <v>0</v>
      </c>
      <c r="K161" s="179"/>
      <c r="L161" s="30"/>
      <c r="M161" s="180" t="s">
        <v>1</v>
      </c>
      <c r="N161" s="131" t="s">
        <v>41</v>
      </c>
      <c r="P161" s="169">
        <f t="shared" si="16"/>
        <v>0</v>
      </c>
      <c r="Q161" s="169">
        <v>0</v>
      </c>
      <c r="R161" s="169">
        <f t="shared" si="17"/>
        <v>0</v>
      </c>
      <c r="S161" s="169">
        <v>0</v>
      </c>
      <c r="T161" s="170">
        <f t="shared" si="18"/>
        <v>0</v>
      </c>
      <c r="AR161" s="171" t="s">
        <v>422</v>
      </c>
      <c r="AT161" s="171" t="s">
        <v>350</v>
      </c>
      <c r="AU161" s="171" t="s">
        <v>113</v>
      </c>
      <c r="AY161" s="13" t="s">
        <v>166</v>
      </c>
      <c r="BE161" s="99">
        <f t="shared" si="19"/>
        <v>0</v>
      </c>
      <c r="BF161" s="99">
        <f t="shared" si="20"/>
        <v>0</v>
      </c>
      <c r="BG161" s="99">
        <f t="shared" si="21"/>
        <v>0</v>
      </c>
      <c r="BH161" s="99">
        <f t="shared" si="22"/>
        <v>0</v>
      </c>
      <c r="BI161" s="99">
        <f t="shared" si="23"/>
        <v>0</v>
      </c>
      <c r="BJ161" s="13" t="s">
        <v>113</v>
      </c>
      <c r="BK161" s="99">
        <f t="shared" si="24"/>
        <v>0</v>
      </c>
      <c r="BL161" s="13" t="s">
        <v>422</v>
      </c>
      <c r="BM161" s="171" t="s">
        <v>1758</v>
      </c>
    </row>
    <row r="162" spans="2:65" s="1" customFormat="1" ht="24.2" customHeight="1">
      <c r="B162" s="30"/>
      <c r="C162" s="158" t="s">
        <v>234</v>
      </c>
      <c r="D162" s="158" t="s">
        <v>164</v>
      </c>
      <c r="E162" s="159" t="s">
        <v>1759</v>
      </c>
      <c r="F162" s="160" t="s">
        <v>1760</v>
      </c>
      <c r="G162" s="161" t="s">
        <v>170</v>
      </c>
      <c r="H162" s="162">
        <v>20</v>
      </c>
      <c r="I162" s="163"/>
      <c r="J162" s="164">
        <f t="shared" si="15"/>
        <v>0</v>
      </c>
      <c r="K162" s="165"/>
      <c r="L162" s="166"/>
      <c r="M162" s="167" t="s">
        <v>1</v>
      </c>
      <c r="N162" s="168" t="s">
        <v>41</v>
      </c>
      <c r="P162" s="169">
        <f t="shared" si="16"/>
        <v>0</v>
      </c>
      <c r="Q162" s="169">
        <v>8.0000000000000007E-5</v>
      </c>
      <c r="R162" s="169">
        <f t="shared" si="17"/>
        <v>1.6000000000000001E-3</v>
      </c>
      <c r="S162" s="169">
        <v>0</v>
      </c>
      <c r="T162" s="170">
        <f t="shared" si="18"/>
        <v>0</v>
      </c>
      <c r="AR162" s="171" t="s">
        <v>1110</v>
      </c>
      <c r="AT162" s="171" t="s">
        <v>164</v>
      </c>
      <c r="AU162" s="171" t="s">
        <v>113</v>
      </c>
      <c r="AY162" s="13" t="s">
        <v>166</v>
      </c>
      <c r="BE162" s="99">
        <f t="shared" si="19"/>
        <v>0</v>
      </c>
      <c r="BF162" s="99">
        <f t="shared" si="20"/>
        <v>0</v>
      </c>
      <c r="BG162" s="99">
        <f t="shared" si="21"/>
        <v>0</v>
      </c>
      <c r="BH162" s="99">
        <f t="shared" si="22"/>
        <v>0</v>
      </c>
      <c r="BI162" s="99">
        <f t="shared" si="23"/>
        <v>0</v>
      </c>
      <c r="BJ162" s="13" t="s">
        <v>113</v>
      </c>
      <c r="BK162" s="99">
        <f t="shared" si="24"/>
        <v>0</v>
      </c>
      <c r="BL162" s="13" t="s">
        <v>1110</v>
      </c>
      <c r="BM162" s="171" t="s">
        <v>1761</v>
      </c>
    </row>
    <row r="163" spans="2:65" s="1" customFormat="1" ht="24.2" customHeight="1">
      <c r="B163" s="30"/>
      <c r="C163" s="158" t="s">
        <v>238</v>
      </c>
      <c r="D163" s="158" t="s">
        <v>164</v>
      </c>
      <c r="E163" s="159" t="s">
        <v>1762</v>
      </c>
      <c r="F163" s="160" t="s">
        <v>1763</v>
      </c>
      <c r="G163" s="161" t="s">
        <v>293</v>
      </c>
      <c r="H163" s="162">
        <v>220</v>
      </c>
      <c r="I163" s="163"/>
      <c r="J163" s="164">
        <f t="shared" si="15"/>
        <v>0</v>
      </c>
      <c r="K163" s="165"/>
      <c r="L163" s="166"/>
      <c r="M163" s="167" t="s">
        <v>1</v>
      </c>
      <c r="N163" s="168" t="s">
        <v>41</v>
      </c>
      <c r="P163" s="169">
        <f t="shared" si="16"/>
        <v>0</v>
      </c>
      <c r="Q163" s="169">
        <v>3.8000000000000002E-4</v>
      </c>
      <c r="R163" s="169">
        <f t="shared" si="17"/>
        <v>8.3600000000000008E-2</v>
      </c>
      <c r="S163" s="169">
        <v>0</v>
      </c>
      <c r="T163" s="170">
        <f t="shared" si="18"/>
        <v>0</v>
      </c>
      <c r="AR163" s="171" t="s">
        <v>1110</v>
      </c>
      <c r="AT163" s="171" t="s">
        <v>164</v>
      </c>
      <c r="AU163" s="171" t="s">
        <v>113</v>
      </c>
      <c r="AY163" s="13" t="s">
        <v>166</v>
      </c>
      <c r="BE163" s="99">
        <f t="shared" si="19"/>
        <v>0</v>
      </c>
      <c r="BF163" s="99">
        <f t="shared" si="20"/>
        <v>0</v>
      </c>
      <c r="BG163" s="99">
        <f t="shared" si="21"/>
        <v>0</v>
      </c>
      <c r="BH163" s="99">
        <f t="shared" si="22"/>
        <v>0</v>
      </c>
      <c r="BI163" s="99">
        <f t="shared" si="23"/>
        <v>0</v>
      </c>
      <c r="BJ163" s="13" t="s">
        <v>113</v>
      </c>
      <c r="BK163" s="99">
        <f t="shared" si="24"/>
        <v>0</v>
      </c>
      <c r="BL163" s="13" t="s">
        <v>1110</v>
      </c>
      <c r="BM163" s="171" t="s">
        <v>1764</v>
      </c>
    </row>
    <row r="164" spans="2:65" s="1" customFormat="1" ht="24.2" customHeight="1">
      <c r="B164" s="30"/>
      <c r="C164" s="158" t="s">
        <v>242</v>
      </c>
      <c r="D164" s="158" t="s">
        <v>164</v>
      </c>
      <c r="E164" s="159" t="s">
        <v>1765</v>
      </c>
      <c r="F164" s="160" t="s">
        <v>1766</v>
      </c>
      <c r="G164" s="161" t="s">
        <v>170</v>
      </c>
      <c r="H164" s="162">
        <v>10</v>
      </c>
      <c r="I164" s="163"/>
      <c r="J164" s="164">
        <f t="shared" si="15"/>
        <v>0</v>
      </c>
      <c r="K164" s="165"/>
      <c r="L164" s="166"/>
      <c r="M164" s="167" t="s">
        <v>1</v>
      </c>
      <c r="N164" s="168" t="s">
        <v>41</v>
      </c>
      <c r="P164" s="169">
        <f t="shared" si="16"/>
        <v>0</v>
      </c>
      <c r="Q164" s="169">
        <v>1.0000000000000001E-5</v>
      </c>
      <c r="R164" s="169">
        <f t="shared" si="17"/>
        <v>1E-4</v>
      </c>
      <c r="S164" s="169">
        <v>0</v>
      </c>
      <c r="T164" s="170">
        <f t="shared" si="18"/>
        <v>0</v>
      </c>
      <c r="AR164" s="171" t="s">
        <v>1110</v>
      </c>
      <c r="AT164" s="171" t="s">
        <v>164</v>
      </c>
      <c r="AU164" s="171" t="s">
        <v>113</v>
      </c>
      <c r="AY164" s="13" t="s">
        <v>166</v>
      </c>
      <c r="BE164" s="99">
        <f t="shared" si="19"/>
        <v>0</v>
      </c>
      <c r="BF164" s="99">
        <f t="shared" si="20"/>
        <v>0</v>
      </c>
      <c r="BG164" s="99">
        <f t="shared" si="21"/>
        <v>0</v>
      </c>
      <c r="BH164" s="99">
        <f t="shared" si="22"/>
        <v>0</v>
      </c>
      <c r="BI164" s="99">
        <f t="shared" si="23"/>
        <v>0</v>
      </c>
      <c r="BJ164" s="13" t="s">
        <v>113</v>
      </c>
      <c r="BK164" s="99">
        <f t="shared" si="24"/>
        <v>0</v>
      </c>
      <c r="BL164" s="13" t="s">
        <v>1110</v>
      </c>
      <c r="BM164" s="171" t="s">
        <v>1767</v>
      </c>
    </row>
    <row r="165" spans="2:65" s="1" customFormat="1" ht="24.2" customHeight="1">
      <c r="B165" s="30"/>
      <c r="C165" s="172" t="s">
        <v>246</v>
      </c>
      <c r="D165" s="172" t="s">
        <v>350</v>
      </c>
      <c r="E165" s="173" t="s">
        <v>1768</v>
      </c>
      <c r="F165" s="174" t="s">
        <v>1769</v>
      </c>
      <c r="G165" s="175" t="s">
        <v>170</v>
      </c>
      <c r="H165" s="176">
        <v>2</v>
      </c>
      <c r="I165" s="177"/>
      <c r="J165" s="178">
        <f t="shared" si="15"/>
        <v>0</v>
      </c>
      <c r="K165" s="179"/>
      <c r="L165" s="30"/>
      <c r="M165" s="180" t="s">
        <v>1</v>
      </c>
      <c r="N165" s="131" t="s">
        <v>41</v>
      </c>
      <c r="P165" s="169">
        <f t="shared" si="16"/>
        <v>0</v>
      </c>
      <c r="Q165" s="169">
        <v>0</v>
      </c>
      <c r="R165" s="169">
        <f t="shared" si="17"/>
        <v>0</v>
      </c>
      <c r="S165" s="169">
        <v>0</v>
      </c>
      <c r="T165" s="170">
        <f t="shared" si="18"/>
        <v>0</v>
      </c>
      <c r="AR165" s="171" t="s">
        <v>422</v>
      </c>
      <c r="AT165" s="171" t="s">
        <v>350</v>
      </c>
      <c r="AU165" s="171" t="s">
        <v>113</v>
      </c>
      <c r="AY165" s="13" t="s">
        <v>166</v>
      </c>
      <c r="BE165" s="99">
        <f t="shared" si="19"/>
        <v>0</v>
      </c>
      <c r="BF165" s="99">
        <f t="shared" si="20"/>
        <v>0</v>
      </c>
      <c r="BG165" s="99">
        <f t="shared" si="21"/>
        <v>0</v>
      </c>
      <c r="BH165" s="99">
        <f t="shared" si="22"/>
        <v>0</v>
      </c>
      <c r="BI165" s="99">
        <f t="shared" si="23"/>
        <v>0</v>
      </c>
      <c r="BJ165" s="13" t="s">
        <v>113</v>
      </c>
      <c r="BK165" s="99">
        <f t="shared" si="24"/>
        <v>0</v>
      </c>
      <c r="BL165" s="13" t="s">
        <v>422</v>
      </c>
      <c r="BM165" s="171" t="s">
        <v>1770</v>
      </c>
    </row>
    <row r="166" spans="2:65" s="1" customFormat="1" ht="21.75" customHeight="1">
      <c r="B166" s="30"/>
      <c r="C166" s="158" t="s">
        <v>250</v>
      </c>
      <c r="D166" s="158" t="s">
        <v>164</v>
      </c>
      <c r="E166" s="159" t="s">
        <v>1771</v>
      </c>
      <c r="F166" s="160" t="s">
        <v>1772</v>
      </c>
      <c r="G166" s="161" t="s">
        <v>170</v>
      </c>
      <c r="H166" s="162">
        <v>2</v>
      </c>
      <c r="I166" s="163"/>
      <c r="J166" s="164">
        <f t="shared" si="15"/>
        <v>0</v>
      </c>
      <c r="K166" s="165"/>
      <c r="L166" s="166"/>
      <c r="M166" s="167" t="s">
        <v>1</v>
      </c>
      <c r="N166" s="168" t="s">
        <v>41</v>
      </c>
      <c r="P166" s="169">
        <f t="shared" si="16"/>
        <v>0</v>
      </c>
      <c r="Q166" s="169">
        <v>1E-3</v>
      </c>
      <c r="R166" s="169">
        <f t="shared" si="17"/>
        <v>2E-3</v>
      </c>
      <c r="S166" s="169">
        <v>0</v>
      </c>
      <c r="T166" s="170">
        <f t="shared" si="18"/>
        <v>0</v>
      </c>
      <c r="AR166" s="171" t="s">
        <v>1110</v>
      </c>
      <c r="AT166" s="171" t="s">
        <v>164</v>
      </c>
      <c r="AU166" s="171" t="s">
        <v>113</v>
      </c>
      <c r="AY166" s="13" t="s">
        <v>166</v>
      </c>
      <c r="BE166" s="99">
        <f t="shared" si="19"/>
        <v>0</v>
      </c>
      <c r="BF166" s="99">
        <f t="shared" si="20"/>
        <v>0</v>
      </c>
      <c r="BG166" s="99">
        <f t="shared" si="21"/>
        <v>0</v>
      </c>
      <c r="BH166" s="99">
        <f t="shared" si="22"/>
        <v>0</v>
      </c>
      <c r="BI166" s="99">
        <f t="shared" si="23"/>
        <v>0</v>
      </c>
      <c r="BJ166" s="13" t="s">
        <v>113</v>
      </c>
      <c r="BK166" s="99">
        <f t="shared" si="24"/>
        <v>0</v>
      </c>
      <c r="BL166" s="13" t="s">
        <v>1110</v>
      </c>
      <c r="BM166" s="171" t="s">
        <v>1773</v>
      </c>
    </row>
    <row r="167" spans="2:65" s="1" customFormat="1" ht="24.2" customHeight="1">
      <c r="B167" s="30"/>
      <c r="C167" s="172" t="s">
        <v>7</v>
      </c>
      <c r="D167" s="172" t="s">
        <v>350</v>
      </c>
      <c r="E167" s="173" t="s">
        <v>1774</v>
      </c>
      <c r="F167" s="174" t="s">
        <v>1775</v>
      </c>
      <c r="G167" s="175" t="s">
        <v>170</v>
      </c>
      <c r="H167" s="176">
        <v>6</v>
      </c>
      <c r="I167" s="177"/>
      <c r="J167" s="178">
        <f t="shared" si="15"/>
        <v>0</v>
      </c>
      <c r="K167" s="179"/>
      <c r="L167" s="30"/>
      <c r="M167" s="180" t="s">
        <v>1</v>
      </c>
      <c r="N167" s="131" t="s">
        <v>41</v>
      </c>
      <c r="P167" s="169">
        <f t="shared" si="16"/>
        <v>0</v>
      </c>
      <c r="Q167" s="169">
        <v>0</v>
      </c>
      <c r="R167" s="169">
        <f t="shared" si="17"/>
        <v>0</v>
      </c>
      <c r="S167" s="169">
        <v>0</v>
      </c>
      <c r="T167" s="170">
        <f t="shared" si="18"/>
        <v>0</v>
      </c>
      <c r="AR167" s="171" t="s">
        <v>422</v>
      </c>
      <c r="AT167" s="171" t="s">
        <v>350</v>
      </c>
      <c r="AU167" s="171" t="s">
        <v>113</v>
      </c>
      <c r="AY167" s="13" t="s">
        <v>166</v>
      </c>
      <c r="BE167" s="99">
        <f t="shared" si="19"/>
        <v>0</v>
      </c>
      <c r="BF167" s="99">
        <f t="shared" si="20"/>
        <v>0</v>
      </c>
      <c r="BG167" s="99">
        <f t="shared" si="21"/>
        <v>0</v>
      </c>
      <c r="BH167" s="99">
        <f t="shared" si="22"/>
        <v>0</v>
      </c>
      <c r="BI167" s="99">
        <f t="shared" si="23"/>
        <v>0</v>
      </c>
      <c r="BJ167" s="13" t="s">
        <v>113</v>
      </c>
      <c r="BK167" s="99">
        <f t="shared" si="24"/>
        <v>0</v>
      </c>
      <c r="BL167" s="13" t="s">
        <v>422</v>
      </c>
      <c r="BM167" s="171" t="s">
        <v>1776</v>
      </c>
    </row>
    <row r="168" spans="2:65" s="1" customFormat="1" ht="24.2" customHeight="1">
      <c r="B168" s="30"/>
      <c r="C168" s="158" t="s">
        <v>257</v>
      </c>
      <c r="D168" s="158" t="s">
        <v>164</v>
      </c>
      <c r="E168" s="159" t="s">
        <v>1777</v>
      </c>
      <c r="F168" s="160" t="s">
        <v>1778</v>
      </c>
      <c r="G168" s="161" t="s">
        <v>170</v>
      </c>
      <c r="H168" s="162">
        <v>6</v>
      </c>
      <c r="I168" s="163"/>
      <c r="J168" s="164">
        <f t="shared" si="15"/>
        <v>0</v>
      </c>
      <c r="K168" s="165"/>
      <c r="L168" s="166"/>
      <c r="M168" s="167" t="s">
        <v>1</v>
      </c>
      <c r="N168" s="168" t="s">
        <v>41</v>
      </c>
      <c r="P168" s="169">
        <f t="shared" si="16"/>
        <v>0</v>
      </c>
      <c r="Q168" s="169">
        <v>1.5E-3</v>
      </c>
      <c r="R168" s="169">
        <f t="shared" si="17"/>
        <v>9.0000000000000011E-3</v>
      </c>
      <c r="S168" s="169">
        <v>0</v>
      </c>
      <c r="T168" s="170">
        <f t="shared" si="18"/>
        <v>0</v>
      </c>
      <c r="AR168" s="171" t="s">
        <v>1110</v>
      </c>
      <c r="AT168" s="171" t="s">
        <v>164</v>
      </c>
      <c r="AU168" s="171" t="s">
        <v>113</v>
      </c>
      <c r="AY168" s="13" t="s">
        <v>166</v>
      </c>
      <c r="BE168" s="99">
        <f t="shared" si="19"/>
        <v>0</v>
      </c>
      <c r="BF168" s="99">
        <f t="shared" si="20"/>
        <v>0</v>
      </c>
      <c r="BG168" s="99">
        <f t="shared" si="21"/>
        <v>0</v>
      </c>
      <c r="BH168" s="99">
        <f t="shared" si="22"/>
        <v>0</v>
      </c>
      <c r="BI168" s="99">
        <f t="shared" si="23"/>
        <v>0</v>
      </c>
      <c r="BJ168" s="13" t="s">
        <v>113</v>
      </c>
      <c r="BK168" s="99">
        <f t="shared" si="24"/>
        <v>0</v>
      </c>
      <c r="BL168" s="13" t="s">
        <v>1110</v>
      </c>
      <c r="BM168" s="171" t="s">
        <v>1779</v>
      </c>
    </row>
    <row r="169" spans="2:65" s="1" customFormat="1" ht="21.75" customHeight="1">
      <c r="B169" s="30"/>
      <c r="C169" s="172" t="s">
        <v>261</v>
      </c>
      <c r="D169" s="172" t="s">
        <v>350</v>
      </c>
      <c r="E169" s="173" t="s">
        <v>1780</v>
      </c>
      <c r="F169" s="174" t="s">
        <v>1781</v>
      </c>
      <c r="G169" s="175" t="s">
        <v>170</v>
      </c>
      <c r="H169" s="176">
        <v>1</v>
      </c>
      <c r="I169" s="177"/>
      <c r="J169" s="178">
        <f t="shared" si="15"/>
        <v>0</v>
      </c>
      <c r="K169" s="179"/>
      <c r="L169" s="30"/>
      <c r="M169" s="180" t="s">
        <v>1</v>
      </c>
      <c r="N169" s="131" t="s">
        <v>41</v>
      </c>
      <c r="P169" s="169">
        <f t="shared" si="16"/>
        <v>0</v>
      </c>
      <c r="Q169" s="169">
        <v>0</v>
      </c>
      <c r="R169" s="169">
        <f t="shared" si="17"/>
        <v>0</v>
      </c>
      <c r="S169" s="169">
        <v>0</v>
      </c>
      <c r="T169" s="170">
        <f t="shared" si="18"/>
        <v>0</v>
      </c>
      <c r="AR169" s="171" t="s">
        <v>422</v>
      </c>
      <c r="AT169" s="171" t="s">
        <v>350</v>
      </c>
      <c r="AU169" s="171" t="s">
        <v>113</v>
      </c>
      <c r="AY169" s="13" t="s">
        <v>166</v>
      </c>
      <c r="BE169" s="99">
        <f t="shared" si="19"/>
        <v>0</v>
      </c>
      <c r="BF169" s="99">
        <f t="shared" si="20"/>
        <v>0</v>
      </c>
      <c r="BG169" s="99">
        <f t="shared" si="21"/>
        <v>0</v>
      </c>
      <c r="BH169" s="99">
        <f t="shared" si="22"/>
        <v>0</v>
      </c>
      <c r="BI169" s="99">
        <f t="shared" si="23"/>
        <v>0</v>
      </c>
      <c r="BJ169" s="13" t="s">
        <v>113</v>
      </c>
      <c r="BK169" s="99">
        <f t="shared" si="24"/>
        <v>0</v>
      </c>
      <c r="BL169" s="13" t="s">
        <v>422</v>
      </c>
      <c r="BM169" s="171" t="s">
        <v>1782</v>
      </c>
    </row>
    <row r="170" spans="2:65" s="1" customFormat="1" ht="24.2" customHeight="1">
      <c r="B170" s="30"/>
      <c r="C170" s="158" t="s">
        <v>266</v>
      </c>
      <c r="D170" s="158" t="s">
        <v>164</v>
      </c>
      <c r="E170" s="159" t="s">
        <v>1783</v>
      </c>
      <c r="F170" s="160" t="s">
        <v>1784</v>
      </c>
      <c r="G170" s="161" t="s">
        <v>170</v>
      </c>
      <c r="H170" s="162">
        <v>1</v>
      </c>
      <c r="I170" s="163"/>
      <c r="J170" s="164">
        <f t="shared" si="15"/>
        <v>0</v>
      </c>
      <c r="K170" s="165"/>
      <c r="L170" s="166"/>
      <c r="M170" s="167" t="s">
        <v>1</v>
      </c>
      <c r="N170" s="168" t="s">
        <v>41</v>
      </c>
      <c r="P170" s="169">
        <f t="shared" si="16"/>
        <v>0</v>
      </c>
      <c r="Q170" s="169">
        <v>4.2300000000000003E-3</v>
      </c>
      <c r="R170" s="169">
        <f t="shared" si="17"/>
        <v>4.2300000000000003E-3</v>
      </c>
      <c r="S170" s="169">
        <v>0</v>
      </c>
      <c r="T170" s="170">
        <f t="shared" si="18"/>
        <v>0</v>
      </c>
      <c r="AR170" s="171" t="s">
        <v>1110</v>
      </c>
      <c r="AT170" s="171" t="s">
        <v>164</v>
      </c>
      <c r="AU170" s="171" t="s">
        <v>113</v>
      </c>
      <c r="AY170" s="13" t="s">
        <v>166</v>
      </c>
      <c r="BE170" s="99">
        <f t="shared" si="19"/>
        <v>0</v>
      </c>
      <c r="BF170" s="99">
        <f t="shared" si="20"/>
        <v>0</v>
      </c>
      <c r="BG170" s="99">
        <f t="shared" si="21"/>
        <v>0</v>
      </c>
      <c r="BH170" s="99">
        <f t="shared" si="22"/>
        <v>0</v>
      </c>
      <c r="BI170" s="99">
        <f t="shared" si="23"/>
        <v>0</v>
      </c>
      <c r="BJ170" s="13" t="s">
        <v>113</v>
      </c>
      <c r="BK170" s="99">
        <f t="shared" si="24"/>
        <v>0</v>
      </c>
      <c r="BL170" s="13" t="s">
        <v>1110</v>
      </c>
      <c r="BM170" s="171" t="s">
        <v>1785</v>
      </c>
    </row>
    <row r="171" spans="2:65" s="1" customFormat="1" ht="16.5" customHeight="1">
      <c r="B171" s="30"/>
      <c r="C171" s="172" t="s">
        <v>270</v>
      </c>
      <c r="D171" s="172" t="s">
        <v>350</v>
      </c>
      <c r="E171" s="173" t="s">
        <v>1786</v>
      </c>
      <c r="F171" s="174" t="s">
        <v>1787</v>
      </c>
      <c r="G171" s="175" t="s">
        <v>170</v>
      </c>
      <c r="H171" s="176">
        <v>3</v>
      </c>
      <c r="I171" s="177"/>
      <c r="J171" s="178">
        <f t="shared" si="15"/>
        <v>0</v>
      </c>
      <c r="K171" s="179"/>
      <c r="L171" s="30"/>
      <c r="M171" s="180" t="s">
        <v>1</v>
      </c>
      <c r="N171" s="131" t="s">
        <v>41</v>
      </c>
      <c r="P171" s="169">
        <f t="shared" si="16"/>
        <v>0</v>
      </c>
      <c r="Q171" s="169">
        <v>0</v>
      </c>
      <c r="R171" s="169">
        <f t="shared" si="17"/>
        <v>0</v>
      </c>
      <c r="S171" s="169">
        <v>0</v>
      </c>
      <c r="T171" s="170">
        <f t="shared" si="18"/>
        <v>0</v>
      </c>
      <c r="AR171" s="171" t="s">
        <v>422</v>
      </c>
      <c r="AT171" s="171" t="s">
        <v>350</v>
      </c>
      <c r="AU171" s="171" t="s">
        <v>113</v>
      </c>
      <c r="AY171" s="13" t="s">
        <v>166</v>
      </c>
      <c r="BE171" s="99">
        <f t="shared" si="19"/>
        <v>0</v>
      </c>
      <c r="BF171" s="99">
        <f t="shared" si="20"/>
        <v>0</v>
      </c>
      <c r="BG171" s="99">
        <f t="shared" si="21"/>
        <v>0</v>
      </c>
      <c r="BH171" s="99">
        <f t="shared" si="22"/>
        <v>0</v>
      </c>
      <c r="BI171" s="99">
        <f t="shared" si="23"/>
        <v>0</v>
      </c>
      <c r="BJ171" s="13" t="s">
        <v>113</v>
      </c>
      <c r="BK171" s="99">
        <f t="shared" si="24"/>
        <v>0</v>
      </c>
      <c r="BL171" s="13" t="s">
        <v>422</v>
      </c>
      <c r="BM171" s="171" t="s">
        <v>1788</v>
      </c>
    </row>
    <row r="172" spans="2:65" s="1" customFormat="1" ht="24.2" customHeight="1">
      <c r="B172" s="30"/>
      <c r="C172" s="158" t="s">
        <v>274</v>
      </c>
      <c r="D172" s="158" t="s">
        <v>164</v>
      </c>
      <c r="E172" s="159" t="s">
        <v>1789</v>
      </c>
      <c r="F172" s="160" t="s">
        <v>1790</v>
      </c>
      <c r="G172" s="161" t="s">
        <v>170</v>
      </c>
      <c r="H172" s="162">
        <v>3</v>
      </c>
      <c r="I172" s="163"/>
      <c r="J172" s="164">
        <f t="shared" si="15"/>
        <v>0</v>
      </c>
      <c r="K172" s="165"/>
      <c r="L172" s="166"/>
      <c r="M172" s="167" t="s">
        <v>1</v>
      </c>
      <c r="N172" s="168" t="s">
        <v>41</v>
      </c>
      <c r="P172" s="169">
        <f t="shared" si="16"/>
        <v>0</v>
      </c>
      <c r="Q172" s="169">
        <v>1.2999999999999999E-4</v>
      </c>
      <c r="R172" s="169">
        <f t="shared" si="17"/>
        <v>3.8999999999999994E-4</v>
      </c>
      <c r="S172" s="169">
        <v>0</v>
      </c>
      <c r="T172" s="170">
        <f t="shared" si="18"/>
        <v>0</v>
      </c>
      <c r="AR172" s="171" t="s">
        <v>1110</v>
      </c>
      <c r="AT172" s="171" t="s">
        <v>164</v>
      </c>
      <c r="AU172" s="171" t="s">
        <v>113</v>
      </c>
      <c r="AY172" s="13" t="s">
        <v>166</v>
      </c>
      <c r="BE172" s="99">
        <f t="shared" si="19"/>
        <v>0</v>
      </c>
      <c r="BF172" s="99">
        <f t="shared" si="20"/>
        <v>0</v>
      </c>
      <c r="BG172" s="99">
        <f t="shared" si="21"/>
        <v>0</v>
      </c>
      <c r="BH172" s="99">
        <f t="shared" si="22"/>
        <v>0</v>
      </c>
      <c r="BI172" s="99">
        <f t="shared" si="23"/>
        <v>0</v>
      </c>
      <c r="BJ172" s="13" t="s">
        <v>113</v>
      </c>
      <c r="BK172" s="99">
        <f t="shared" si="24"/>
        <v>0</v>
      </c>
      <c r="BL172" s="13" t="s">
        <v>1110</v>
      </c>
      <c r="BM172" s="171" t="s">
        <v>1791</v>
      </c>
    </row>
    <row r="173" spans="2:65" s="1" customFormat="1" ht="24.2" customHeight="1">
      <c r="B173" s="30"/>
      <c r="C173" s="172" t="s">
        <v>278</v>
      </c>
      <c r="D173" s="172" t="s">
        <v>350</v>
      </c>
      <c r="E173" s="173" t="s">
        <v>1792</v>
      </c>
      <c r="F173" s="174" t="s">
        <v>1793</v>
      </c>
      <c r="G173" s="175" t="s">
        <v>293</v>
      </c>
      <c r="H173" s="176">
        <v>30</v>
      </c>
      <c r="I173" s="177"/>
      <c r="J173" s="178">
        <f t="shared" si="15"/>
        <v>0</v>
      </c>
      <c r="K173" s="179"/>
      <c r="L173" s="30"/>
      <c r="M173" s="180" t="s">
        <v>1</v>
      </c>
      <c r="N173" s="131" t="s">
        <v>41</v>
      </c>
      <c r="P173" s="169">
        <f t="shared" si="16"/>
        <v>0</v>
      </c>
      <c r="Q173" s="169">
        <v>0</v>
      </c>
      <c r="R173" s="169">
        <f t="shared" si="17"/>
        <v>0</v>
      </c>
      <c r="S173" s="169">
        <v>0</v>
      </c>
      <c r="T173" s="170">
        <f t="shared" si="18"/>
        <v>0</v>
      </c>
      <c r="AR173" s="171" t="s">
        <v>422</v>
      </c>
      <c r="AT173" s="171" t="s">
        <v>350</v>
      </c>
      <c r="AU173" s="171" t="s">
        <v>113</v>
      </c>
      <c r="AY173" s="13" t="s">
        <v>166</v>
      </c>
      <c r="BE173" s="99">
        <f t="shared" si="19"/>
        <v>0</v>
      </c>
      <c r="BF173" s="99">
        <f t="shared" si="20"/>
        <v>0</v>
      </c>
      <c r="BG173" s="99">
        <f t="shared" si="21"/>
        <v>0</v>
      </c>
      <c r="BH173" s="99">
        <f t="shared" si="22"/>
        <v>0</v>
      </c>
      <c r="BI173" s="99">
        <f t="shared" si="23"/>
        <v>0</v>
      </c>
      <c r="BJ173" s="13" t="s">
        <v>113</v>
      </c>
      <c r="BK173" s="99">
        <f t="shared" si="24"/>
        <v>0</v>
      </c>
      <c r="BL173" s="13" t="s">
        <v>422</v>
      </c>
      <c r="BM173" s="171" t="s">
        <v>1794</v>
      </c>
    </row>
    <row r="174" spans="2:65" s="1" customFormat="1" ht="16.5" customHeight="1">
      <c r="B174" s="30"/>
      <c r="C174" s="158" t="s">
        <v>282</v>
      </c>
      <c r="D174" s="158" t="s">
        <v>164</v>
      </c>
      <c r="E174" s="159" t="s">
        <v>1795</v>
      </c>
      <c r="F174" s="160" t="s">
        <v>1796</v>
      </c>
      <c r="G174" s="161" t="s">
        <v>293</v>
      </c>
      <c r="H174" s="162">
        <v>30</v>
      </c>
      <c r="I174" s="163"/>
      <c r="J174" s="164">
        <f t="shared" si="15"/>
        <v>0</v>
      </c>
      <c r="K174" s="165"/>
      <c r="L174" s="166"/>
      <c r="M174" s="167" t="s">
        <v>1</v>
      </c>
      <c r="N174" s="168" t="s">
        <v>41</v>
      </c>
      <c r="P174" s="169">
        <f t="shared" si="16"/>
        <v>0</v>
      </c>
      <c r="Q174" s="169">
        <v>1.1E-4</v>
      </c>
      <c r="R174" s="169">
        <f t="shared" si="17"/>
        <v>3.3E-3</v>
      </c>
      <c r="S174" s="169">
        <v>0</v>
      </c>
      <c r="T174" s="170">
        <f t="shared" si="18"/>
        <v>0</v>
      </c>
      <c r="AR174" s="171" t="s">
        <v>1110</v>
      </c>
      <c r="AT174" s="171" t="s">
        <v>164</v>
      </c>
      <c r="AU174" s="171" t="s">
        <v>113</v>
      </c>
      <c r="AY174" s="13" t="s">
        <v>166</v>
      </c>
      <c r="BE174" s="99">
        <f t="shared" si="19"/>
        <v>0</v>
      </c>
      <c r="BF174" s="99">
        <f t="shared" si="20"/>
        <v>0</v>
      </c>
      <c r="BG174" s="99">
        <f t="shared" si="21"/>
        <v>0</v>
      </c>
      <c r="BH174" s="99">
        <f t="shared" si="22"/>
        <v>0</v>
      </c>
      <c r="BI174" s="99">
        <f t="shared" si="23"/>
        <v>0</v>
      </c>
      <c r="BJ174" s="13" t="s">
        <v>113</v>
      </c>
      <c r="BK174" s="99">
        <f t="shared" si="24"/>
        <v>0</v>
      </c>
      <c r="BL174" s="13" t="s">
        <v>1110</v>
      </c>
      <c r="BM174" s="171" t="s">
        <v>1797</v>
      </c>
    </row>
    <row r="175" spans="2:65" s="1" customFormat="1" ht="24.2" customHeight="1">
      <c r="B175" s="30"/>
      <c r="C175" s="172" t="s">
        <v>286</v>
      </c>
      <c r="D175" s="172" t="s">
        <v>350</v>
      </c>
      <c r="E175" s="173" t="s">
        <v>1798</v>
      </c>
      <c r="F175" s="174" t="s">
        <v>1799</v>
      </c>
      <c r="G175" s="175" t="s">
        <v>293</v>
      </c>
      <c r="H175" s="176">
        <v>30</v>
      </c>
      <c r="I175" s="177"/>
      <c r="J175" s="178">
        <f t="shared" si="15"/>
        <v>0</v>
      </c>
      <c r="K175" s="179"/>
      <c r="L175" s="30"/>
      <c r="M175" s="180" t="s">
        <v>1</v>
      </c>
      <c r="N175" s="131" t="s">
        <v>41</v>
      </c>
      <c r="P175" s="169">
        <f t="shared" si="16"/>
        <v>0</v>
      </c>
      <c r="Q175" s="169">
        <v>0</v>
      </c>
      <c r="R175" s="169">
        <f t="shared" si="17"/>
        <v>0</v>
      </c>
      <c r="S175" s="169">
        <v>0</v>
      </c>
      <c r="T175" s="170">
        <f t="shared" si="18"/>
        <v>0</v>
      </c>
      <c r="AR175" s="171" t="s">
        <v>422</v>
      </c>
      <c r="AT175" s="171" t="s">
        <v>350</v>
      </c>
      <c r="AU175" s="171" t="s">
        <v>113</v>
      </c>
      <c r="AY175" s="13" t="s">
        <v>166</v>
      </c>
      <c r="BE175" s="99">
        <f t="shared" si="19"/>
        <v>0</v>
      </c>
      <c r="BF175" s="99">
        <f t="shared" si="20"/>
        <v>0</v>
      </c>
      <c r="BG175" s="99">
        <f t="shared" si="21"/>
        <v>0</v>
      </c>
      <c r="BH175" s="99">
        <f t="shared" si="22"/>
        <v>0</v>
      </c>
      <c r="BI175" s="99">
        <f t="shared" si="23"/>
        <v>0</v>
      </c>
      <c r="BJ175" s="13" t="s">
        <v>113</v>
      </c>
      <c r="BK175" s="99">
        <f t="shared" si="24"/>
        <v>0</v>
      </c>
      <c r="BL175" s="13" t="s">
        <v>422</v>
      </c>
      <c r="BM175" s="171" t="s">
        <v>1800</v>
      </c>
    </row>
    <row r="176" spans="2:65" s="1" customFormat="1" ht="16.5" customHeight="1">
      <c r="B176" s="30"/>
      <c r="C176" s="158" t="s">
        <v>290</v>
      </c>
      <c r="D176" s="158" t="s">
        <v>164</v>
      </c>
      <c r="E176" s="159" t="s">
        <v>1801</v>
      </c>
      <c r="F176" s="160" t="s">
        <v>1802</v>
      </c>
      <c r="G176" s="161" t="s">
        <v>293</v>
      </c>
      <c r="H176" s="162">
        <v>30</v>
      </c>
      <c r="I176" s="163"/>
      <c r="J176" s="164">
        <f t="shared" si="15"/>
        <v>0</v>
      </c>
      <c r="K176" s="165"/>
      <c r="L176" s="166"/>
      <c r="M176" s="167" t="s">
        <v>1</v>
      </c>
      <c r="N176" s="168" t="s">
        <v>41</v>
      </c>
      <c r="P176" s="169">
        <f t="shared" si="16"/>
        <v>0</v>
      </c>
      <c r="Q176" s="169">
        <v>4.0000000000000001E-3</v>
      </c>
      <c r="R176" s="169">
        <f t="shared" si="17"/>
        <v>0.12</v>
      </c>
      <c r="S176" s="169">
        <v>0</v>
      </c>
      <c r="T176" s="170">
        <f t="shared" si="18"/>
        <v>0</v>
      </c>
      <c r="AR176" s="171" t="s">
        <v>1110</v>
      </c>
      <c r="AT176" s="171" t="s">
        <v>164</v>
      </c>
      <c r="AU176" s="171" t="s">
        <v>113</v>
      </c>
      <c r="AY176" s="13" t="s">
        <v>166</v>
      </c>
      <c r="BE176" s="99">
        <f t="shared" si="19"/>
        <v>0</v>
      </c>
      <c r="BF176" s="99">
        <f t="shared" si="20"/>
        <v>0</v>
      </c>
      <c r="BG176" s="99">
        <f t="shared" si="21"/>
        <v>0</v>
      </c>
      <c r="BH176" s="99">
        <f t="shared" si="22"/>
        <v>0</v>
      </c>
      <c r="BI176" s="99">
        <f t="shared" si="23"/>
        <v>0</v>
      </c>
      <c r="BJ176" s="13" t="s">
        <v>113</v>
      </c>
      <c r="BK176" s="99">
        <f t="shared" si="24"/>
        <v>0</v>
      </c>
      <c r="BL176" s="13" t="s">
        <v>1110</v>
      </c>
      <c r="BM176" s="171" t="s">
        <v>1803</v>
      </c>
    </row>
    <row r="177" spans="2:65" s="1" customFormat="1" ht="24.2" customHeight="1">
      <c r="B177" s="30"/>
      <c r="C177" s="172" t="s">
        <v>295</v>
      </c>
      <c r="D177" s="172" t="s">
        <v>350</v>
      </c>
      <c r="E177" s="173" t="s">
        <v>1804</v>
      </c>
      <c r="F177" s="174" t="s">
        <v>1805</v>
      </c>
      <c r="G177" s="175" t="s">
        <v>293</v>
      </c>
      <c r="H177" s="176">
        <v>440</v>
      </c>
      <c r="I177" s="177"/>
      <c r="J177" s="178">
        <f t="shared" si="15"/>
        <v>0</v>
      </c>
      <c r="K177" s="179"/>
      <c r="L177" s="30"/>
      <c r="M177" s="180" t="s">
        <v>1</v>
      </c>
      <c r="N177" s="131" t="s">
        <v>41</v>
      </c>
      <c r="P177" s="169">
        <f t="shared" si="16"/>
        <v>0</v>
      </c>
      <c r="Q177" s="169">
        <v>0</v>
      </c>
      <c r="R177" s="169">
        <f t="shared" si="17"/>
        <v>0</v>
      </c>
      <c r="S177" s="169">
        <v>0</v>
      </c>
      <c r="T177" s="170">
        <f t="shared" si="18"/>
        <v>0</v>
      </c>
      <c r="AR177" s="171" t="s">
        <v>422</v>
      </c>
      <c r="AT177" s="171" t="s">
        <v>350</v>
      </c>
      <c r="AU177" s="171" t="s">
        <v>113</v>
      </c>
      <c r="AY177" s="13" t="s">
        <v>166</v>
      </c>
      <c r="BE177" s="99">
        <f t="shared" si="19"/>
        <v>0</v>
      </c>
      <c r="BF177" s="99">
        <f t="shared" si="20"/>
        <v>0</v>
      </c>
      <c r="BG177" s="99">
        <f t="shared" si="21"/>
        <v>0</v>
      </c>
      <c r="BH177" s="99">
        <f t="shared" si="22"/>
        <v>0</v>
      </c>
      <c r="BI177" s="99">
        <f t="shared" si="23"/>
        <v>0</v>
      </c>
      <c r="BJ177" s="13" t="s">
        <v>113</v>
      </c>
      <c r="BK177" s="99">
        <f t="shared" si="24"/>
        <v>0</v>
      </c>
      <c r="BL177" s="13" t="s">
        <v>422</v>
      </c>
      <c r="BM177" s="171" t="s">
        <v>1806</v>
      </c>
    </row>
    <row r="178" spans="2:65" s="1" customFormat="1" ht="16.5" customHeight="1">
      <c r="B178" s="30"/>
      <c r="C178" s="158" t="s">
        <v>299</v>
      </c>
      <c r="D178" s="158" t="s">
        <v>164</v>
      </c>
      <c r="E178" s="159" t="s">
        <v>1807</v>
      </c>
      <c r="F178" s="160" t="s">
        <v>1808</v>
      </c>
      <c r="G178" s="161" t="s">
        <v>293</v>
      </c>
      <c r="H178" s="162">
        <v>440</v>
      </c>
      <c r="I178" s="163"/>
      <c r="J178" s="164">
        <f t="shared" si="15"/>
        <v>0</v>
      </c>
      <c r="K178" s="165"/>
      <c r="L178" s="166"/>
      <c r="M178" s="167" t="s">
        <v>1</v>
      </c>
      <c r="N178" s="168" t="s">
        <v>41</v>
      </c>
      <c r="P178" s="169">
        <f t="shared" si="16"/>
        <v>0</v>
      </c>
      <c r="Q178" s="169">
        <v>9.6000000000000002E-4</v>
      </c>
      <c r="R178" s="169">
        <f t="shared" si="17"/>
        <v>0.4224</v>
      </c>
      <c r="S178" s="169">
        <v>0</v>
      </c>
      <c r="T178" s="170">
        <f t="shared" si="18"/>
        <v>0</v>
      </c>
      <c r="AR178" s="171" t="s">
        <v>1110</v>
      </c>
      <c r="AT178" s="171" t="s">
        <v>164</v>
      </c>
      <c r="AU178" s="171" t="s">
        <v>113</v>
      </c>
      <c r="AY178" s="13" t="s">
        <v>166</v>
      </c>
      <c r="BE178" s="99">
        <f t="shared" si="19"/>
        <v>0</v>
      </c>
      <c r="BF178" s="99">
        <f t="shared" si="20"/>
        <v>0</v>
      </c>
      <c r="BG178" s="99">
        <f t="shared" si="21"/>
        <v>0</v>
      </c>
      <c r="BH178" s="99">
        <f t="shared" si="22"/>
        <v>0</v>
      </c>
      <c r="BI178" s="99">
        <f t="shared" si="23"/>
        <v>0</v>
      </c>
      <c r="BJ178" s="13" t="s">
        <v>113</v>
      </c>
      <c r="BK178" s="99">
        <f t="shared" si="24"/>
        <v>0</v>
      </c>
      <c r="BL178" s="13" t="s">
        <v>1110</v>
      </c>
      <c r="BM178" s="171" t="s">
        <v>1809</v>
      </c>
    </row>
    <row r="179" spans="2:65" s="1" customFormat="1" ht="24.2" customHeight="1">
      <c r="B179" s="30"/>
      <c r="C179" s="172" t="s">
        <v>303</v>
      </c>
      <c r="D179" s="172" t="s">
        <v>350</v>
      </c>
      <c r="E179" s="173" t="s">
        <v>1810</v>
      </c>
      <c r="F179" s="174" t="s">
        <v>1811</v>
      </c>
      <c r="G179" s="175" t="s">
        <v>170</v>
      </c>
      <c r="H179" s="176">
        <v>11</v>
      </c>
      <c r="I179" s="177"/>
      <c r="J179" s="178">
        <f t="shared" si="15"/>
        <v>0</v>
      </c>
      <c r="K179" s="179"/>
      <c r="L179" s="30"/>
      <c r="M179" s="180" t="s">
        <v>1</v>
      </c>
      <c r="N179" s="131" t="s">
        <v>41</v>
      </c>
      <c r="P179" s="169">
        <f t="shared" si="16"/>
        <v>0</v>
      </c>
      <c r="Q179" s="169">
        <v>0</v>
      </c>
      <c r="R179" s="169">
        <f t="shared" si="17"/>
        <v>0</v>
      </c>
      <c r="S179" s="169">
        <v>0</v>
      </c>
      <c r="T179" s="170">
        <f t="shared" si="18"/>
        <v>0</v>
      </c>
      <c r="AR179" s="171" t="s">
        <v>422</v>
      </c>
      <c r="AT179" s="171" t="s">
        <v>350</v>
      </c>
      <c r="AU179" s="171" t="s">
        <v>113</v>
      </c>
      <c r="AY179" s="13" t="s">
        <v>166</v>
      </c>
      <c r="BE179" s="99">
        <f t="shared" si="19"/>
        <v>0</v>
      </c>
      <c r="BF179" s="99">
        <f t="shared" si="20"/>
        <v>0</v>
      </c>
      <c r="BG179" s="99">
        <f t="shared" si="21"/>
        <v>0</v>
      </c>
      <c r="BH179" s="99">
        <f t="shared" si="22"/>
        <v>0</v>
      </c>
      <c r="BI179" s="99">
        <f t="shared" si="23"/>
        <v>0</v>
      </c>
      <c r="BJ179" s="13" t="s">
        <v>113</v>
      </c>
      <c r="BK179" s="99">
        <f t="shared" si="24"/>
        <v>0</v>
      </c>
      <c r="BL179" s="13" t="s">
        <v>422</v>
      </c>
      <c r="BM179" s="171" t="s">
        <v>1812</v>
      </c>
    </row>
    <row r="180" spans="2:65" s="1" customFormat="1" ht="16.5" customHeight="1">
      <c r="B180" s="30"/>
      <c r="C180" s="172" t="s">
        <v>307</v>
      </c>
      <c r="D180" s="172" t="s">
        <v>350</v>
      </c>
      <c r="E180" s="173" t="s">
        <v>1813</v>
      </c>
      <c r="F180" s="174" t="s">
        <v>1814</v>
      </c>
      <c r="G180" s="175" t="s">
        <v>170</v>
      </c>
      <c r="H180" s="176">
        <v>11</v>
      </c>
      <c r="I180" s="177"/>
      <c r="J180" s="178">
        <f t="shared" si="15"/>
        <v>0</v>
      </c>
      <c r="K180" s="179"/>
      <c r="L180" s="30"/>
      <c r="M180" s="180" t="s">
        <v>1</v>
      </c>
      <c r="N180" s="131" t="s">
        <v>41</v>
      </c>
      <c r="P180" s="169">
        <f t="shared" si="16"/>
        <v>0</v>
      </c>
      <c r="Q180" s="169">
        <v>0</v>
      </c>
      <c r="R180" s="169">
        <f t="shared" si="17"/>
        <v>0</v>
      </c>
      <c r="S180" s="169">
        <v>0</v>
      </c>
      <c r="T180" s="170">
        <f t="shared" si="18"/>
        <v>0</v>
      </c>
      <c r="AR180" s="171" t="s">
        <v>422</v>
      </c>
      <c r="AT180" s="171" t="s">
        <v>350</v>
      </c>
      <c r="AU180" s="171" t="s">
        <v>113</v>
      </c>
      <c r="AY180" s="13" t="s">
        <v>166</v>
      </c>
      <c r="BE180" s="99">
        <f t="shared" si="19"/>
        <v>0</v>
      </c>
      <c r="BF180" s="99">
        <f t="shared" si="20"/>
        <v>0</v>
      </c>
      <c r="BG180" s="99">
        <f t="shared" si="21"/>
        <v>0</v>
      </c>
      <c r="BH180" s="99">
        <f t="shared" si="22"/>
        <v>0</v>
      </c>
      <c r="BI180" s="99">
        <f t="shared" si="23"/>
        <v>0</v>
      </c>
      <c r="BJ180" s="13" t="s">
        <v>113</v>
      </c>
      <c r="BK180" s="99">
        <f t="shared" si="24"/>
        <v>0</v>
      </c>
      <c r="BL180" s="13" t="s">
        <v>422</v>
      </c>
      <c r="BM180" s="171" t="s">
        <v>1815</v>
      </c>
    </row>
    <row r="181" spans="2:65" s="1" customFormat="1" ht="24.2" customHeight="1">
      <c r="B181" s="30"/>
      <c r="C181" s="172" t="s">
        <v>311</v>
      </c>
      <c r="D181" s="172" t="s">
        <v>350</v>
      </c>
      <c r="E181" s="173" t="s">
        <v>1816</v>
      </c>
      <c r="F181" s="174" t="s">
        <v>1817</v>
      </c>
      <c r="G181" s="175" t="s">
        <v>170</v>
      </c>
      <c r="H181" s="176">
        <v>11</v>
      </c>
      <c r="I181" s="177"/>
      <c r="J181" s="178">
        <f t="shared" si="15"/>
        <v>0</v>
      </c>
      <c r="K181" s="179"/>
      <c r="L181" s="30"/>
      <c r="M181" s="180" t="s">
        <v>1</v>
      </c>
      <c r="N181" s="131" t="s">
        <v>41</v>
      </c>
      <c r="P181" s="169">
        <f t="shared" si="16"/>
        <v>0</v>
      </c>
      <c r="Q181" s="169">
        <v>0</v>
      </c>
      <c r="R181" s="169">
        <f t="shared" si="17"/>
        <v>0</v>
      </c>
      <c r="S181" s="169">
        <v>0.01</v>
      </c>
      <c r="T181" s="170">
        <f t="shared" si="18"/>
        <v>0.11</v>
      </c>
      <c r="AR181" s="171" t="s">
        <v>422</v>
      </c>
      <c r="AT181" s="171" t="s">
        <v>350</v>
      </c>
      <c r="AU181" s="171" t="s">
        <v>113</v>
      </c>
      <c r="AY181" s="13" t="s">
        <v>166</v>
      </c>
      <c r="BE181" s="99">
        <f t="shared" si="19"/>
        <v>0</v>
      </c>
      <c r="BF181" s="99">
        <f t="shared" si="20"/>
        <v>0</v>
      </c>
      <c r="BG181" s="99">
        <f t="shared" si="21"/>
        <v>0</v>
      </c>
      <c r="BH181" s="99">
        <f t="shared" si="22"/>
        <v>0</v>
      </c>
      <c r="BI181" s="99">
        <f t="shared" si="23"/>
        <v>0</v>
      </c>
      <c r="BJ181" s="13" t="s">
        <v>113</v>
      </c>
      <c r="BK181" s="99">
        <f t="shared" si="24"/>
        <v>0</v>
      </c>
      <c r="BL181" s="13" t="s">
        <v>422</v>
      </c>
      <c r="BM181" s="171" t="s">
        <v>1818</v>
      </c>
    </row>
    <row r="182" spans="2:65" s="1" customFormat="1" ht="33" customHeight="1">
      <c r="B182" s="30"/>
      <c r="C182" s="172" t="s">
        <v>315</v>
      </c>
      <c r="D182" s="172" t="s">
        <v>350</v>
      </c>
      <c r="E182" s="173" t="s">
        <v>1819</v>
      </c>
      <c r="F182" s="174" t="s">
        <v>1820</v>
      </c>
      <c r="G182" s="175" t="s">
        <v>170</v>
      </c>
      <c r="H182" s="176">
        <v>2</v>
      </c>
      <c r="I182" s="177"/>
      <c r="J182" s="178">
        <f t="shared" si="15"/>
        <v>0</v>
      </c>
      <c r="K182" s="179"/>
      <c r="L182" s="30"/>
      <c r="M182" s="180" t="s">
        <v>1</v>
      </c>
      <c r="N182" s="131" t="s">
        <v>41</v>
      </c>
      <c r="P182" s="169">
        <f t="shared" si="16"/>
        <v>0</v>
      </c>
      <c r="Q182" s="169">
        <v>0</v>
      </c>
      <c r="R182" s="169">
        <f t="shared" si="17"/>
        <v>0</v>
      </c>
      <c r="S182" s="169">
        <v>0</v>
      </c>
      <c r="T182" s="170">
        <f t="shared" si="18"/>
        <v>0</v>
      </c>
      <c r="AR182" s="171" t="s">
        <v>422</v>
      </c>
      <c r="AT182" s="171" t="s">
        <v>350</v>
      </c>
      <c r="AU182" s="171" t="s">
        <v>113</v>
      </c>
      <c r="AY182" s="13" t="s">
        <v>166</v>
      </c>
      <c r="BE182" s="99">
        <f t="shared" si="19"/>
        <v>0</v>
      </c>
      <c r="BF182" s="99">
        <f t="shared" si="20"/>
        <v>0</v>
      </c>
      <c r="BG182" s="99">
        <f t="shared" si="21"/>
        <v>0</v>
      </c>
      <c r="BH182" s="99">
        <f t="shared" si="22"/>
        <v>0</v>
      </c>
      <c r="BI182" s="99">
        <f t="shared" si="23"/>
        <v>0</v>
      </c>
      <c r="BJ182" s="13" t="s">
        <v>113</v>
      </c>
      <c r="BK182" s="99">
        <f t="shared" si="24"/>
        <v>0</v>
      </c>
      <c r="BL182" s="13" t="s">
        <v>422</v>
      </c>
      <c r="BM182" s="171" t="s">
        <v>1821</v>
      </c>
    </row>
    <row r="183" spans="2:65" s="1" customFormat="1" ht="33" customHeight="1">
      <c r="B183" s="30"/>
      <c r="C183" s="158" t="s">
        <v>319</v>
      </c>
      <c r="D183" s="158" t="s">
        <v>164</v>
      </c>
      <c r="E183" s="159" t="s">
        <v>1822</v>
      </c>
      <c r="F183" s="160" t="s">
        <v>1820</v>
      </c>
      <c r="G183" s="161" t="s">
        <v>170</v>
      </c>
      <c r="H183" s="162">
        <v>2</v>
      </c>
      <c r="I183" s="163"/>
      <c r="J183" s="164">
        <f t="shared" si="15"/>
        <v>0</v>
      </c>
      <c r="K183" s="165"/>
      <c r="L183" s="166"/>
      <c r="M183" s="167" t="s">
        <v>1</v>
      </c>
      <c r="N183" s="168" t="s">
        <v>41</v>
      </c>
      <c r="P183" s="169">
        <f t="shared" si="16"/>
        <v>0</v>
      </c>
      <c r="Q183" s="169">
        <v>0</v>
      </c>
      <c r="R183" s="169">
        <f t="shared" si="17"/>
        <v>0</v>
      </c>
      <c r="S183" s="169">
        <v>0</v>
      </c>
      <c r="T183" s="170">
        <f t="shared" si="18"/>
        <v>0</v>
      </c>
      <c r="AR183" s="171" t="s">
        <v>1110</v>
      </c>
      <c r="AT183" s="171" t="s">
        <v>164</v>
      </c>
      <c r="AU183" s="171" t="s">
        <v>113</v>
      </c>
      <c r="AY183" s="13" t="s">
        <v>166</v>
      </c>
      <c r="BE183" s="99">
        <f t="shared" si="19"/>
        <v>0</v>
      </c>
      <c r="BF183" s="99">
        <f t="shared" si="20"/>
        <v>0</v>
      </c>
      <c r="BG183" s="99">
        <f t="shared" si="21"/>
        <v>0</v>
      </c>
      <c r="BH183" s="99">
        <f t="shared" si="22"/>
        <v>0</v>
      </c>
      <c r="BI183" s="99">
        <f t="shared" si="23"/>
        <v>0</v>
      </c>
      <c r="BJ183" s="13" t="s">
        <v>113</v>
      </c>
      <c r="BK183" s="99">
        <f t="shared" si="24"/>
        <v>0</v>
      </c>
      <c r="BL183" s="13" t="s">
        <v>1110</v>
      </c>
      <c r="BM183" s="171" t="s">
        <v>1823</v>
      </c>
    </row>
    <row r="184" spans="2:65" s="1" customFormat="1" ht="33" customHeight="1">
      <c r="B184" s="30"/>
      <c r="C184" s="172" t="s">
        <v>323</v>
      </c>
      <c r="D184" s="172" t="s">
        <v>350</v>
      </c>
      <c r="E184" s="173" t="s">
        <v>1824</v>
      </c>
      <c r="F184" s="174" t="s">
        <v>1825</v>
      </c>
      <c r="G184" s="175" t="s">
        <v>170</v>
      </c>
      <c r="H184" s="176">
        <v>5</v>
      </c>
      <c r="I184" s="177"/>
      <c r="J184" s="178">
        <f t="shared" si="15"/>
        <v>0</v>
      </c>
      <c r="K184" s="179"/>
      <c r="L184" s="30"/>
      <c r="M184" s="180" t="s">
        <v>1</v>
      </c>
      <c r="N184" s="131" t="s">
        <v>41</v>
      </c>
      <c r="P184" s="169">
        <f t="shared" si="16"/>
        <v>0</v>
      </c>
      <c r="Q184" s="169">
        <v>0</v>
      </c>
      <c r="R184" s="169">
        <f t="shared" si="17"/>
        <v>0</v>
      </c>
      <c r="S184" s="169">
        <v>0</v>
      </c>
      <c r="T184" s="170">
        <f t="shared" si="18"/>
        <v>0</v>
      </c>
      <c r="AR184" s="171" t="s">
        <v>422</v>
      </c>
      <c r="AT184" s="171" t="s">
        <v>350</v>
      </c>
      <c r="AU184" s="171" t="s">
        <v>113</v>
      </c>
      <c r="AY184" s="13" t="s">
        <v>166</v>
      </c>
      <c r="BE184" s="99">
        <f t="shared" si="19"/>
        <v>0</v>
      </c>
      <c r="BF184" s="99">
        <f t="shared" si="20"/>
        <v>0</v>
      </c>
      <c r="BG184" s="99">
        <f t="shared" si="21"/>
        <v>0</v>
      </c>
      <c r="BH184" s="99">
        <f t="shared" si="22"/>
        <v>0</v>
      </c>
      <c r="BI184" s="99">
        <f t="shared" si="23"/>
        <v>0</v>
      </c>
      <c r="BJ184" s="13" t="s">
        <v>113</v>
      </c>
      <c r="BK184" s="99">
        <f t="shared" si="24"/>
        <v>0</v>
      </c>
      <c r="BL184" s="13" t="s">
        <v>422</v>
      </c>
      <c r="BM184" s="171" t="s">
        <v>1826</v>
      </c>
    </row>
    <row r="185" spans="2:65" s="1" customFormat="1" ht="33" customHeight="1">
      <c r="B185" s="30"/>
      <c r="C185" s="158" t="s">
        <v>327</v>
      </c>
      <c r="D185" s="158" t="s">
        <v>164</v>
      </c>
      <c r="E185" s="159" t="s">
        <v>1827</v>
      </c>
      <c r="F185" s="160" t="s">
        <v>1825</v>
      </c>
      <c r="G185" s="161" t="s">
        <v>170</v>
      </c>
      <c r="H185" s="162">
        <v>5</v>
      </c>
      <c r="I185" s="163"/>
      <c r="J185" s="164">
        <f t="shared" si="15"/>
        <v>0</v>
      </c>
      <c r="K185" s="165"/>
      <c r="L185" s="166"/>
      <c r="M185" s="167" t="s">
        <v>1</v>
      </c>
      <c r="N185" s="168" t="s">
        <v>41</v>
      </c>
      <c r="P185" s="169">
        <f t="shared" si="16"/>
        <v>0</v>
      </c>
      <c r="Q185" s="169">
        <v>0</v>
      </c>
      <c r="R185" s="169">
        <f t="shared" si="17"/>
        <v>0</v>
      </c>
      <c r="S185" s="169">
        <v>0</v>
      </c>
      <c r="T185" s="170">
        <f t="shared" si="18"/>
        <v>0</v>
      </c>
      <c r="AR185" s="171" t="s">
        <v>1110</v>
      </c>
      <c r="AT185" s="171" t="s">
        <v>164</v>
      </c>
      <c r="AU185" s="171" t="s">
        <v>113</v>
      </c>
      <c r="AY185" s="13" t="s">
        <v>166</v>
      </c>
      <c r="BE185" s="99">
        <f t="shared" si="19"/>
        <v>0</v>
      </c>
      <c r="BF185" s="99">
        <f t="shared" si="20"/>
        <v>0</v>
      </c>
      <c r="BG185" s="99">
        <f t="shared" si="21"/>
        <v>0</v>
      </c>
      <c r="BH185" s="99">
        <f t="shared" si="22"/>
        <v>0</v>
      </c>
      <c r="BI185" s="99">
        <f t="shared" si="23"/>
        <v>0</v>
      </c>
      <c r="BJ185" s="13" t="s">
        <v>113</v>
      </c>
      <c r="BK185" s="99">
        <f t="shared" si="24"/>
        <v>0</v>
      </c>
      <c r="BL185" s="13" t="s">
        <v>1110</v>
      </c>
      <c r="BM185" s="171" t="s">
        <v>1828</v>
      </c>
    </row>
    <row r="186" spans="2:65" s="1" customFormat="1" ht="24.2" customHeight="1">
      <c r="B186" s="30"/>
      <c r="C186" s="172" t="s">
        <v>331</v>
      </c>
      <c r="D186" s="172" t="s">
        <v>350</v>
      </c>
      <c r="E186" s="173" t="s">
        <v>1829</v>
      </c>
      <c r="F186" s="174" t="s">
        <v>1830</v>
      </c>
      <c r="G186" s="175" t="s">
        <v>170</v>
      </c>
      <c r="H186" s="176">
        <v>3</v>
      </c>
      <c r="I186" s="177"/>
      <c r="J186" s="178">
        <f t="shared" si="15"/>
        <v>0</v>
      </c>
      <c r="K186" s="179"/>
      <c r="L186" s="30"/>
      <c r="M186" s="180" t="s">
        <v>1</v>
      </c>
      <c r="N186" s="131" t="s">
        <v>41</v>
      </c>
      <c r="P186" s="169">
        <f t="shared" si="16"/>
        <v>0</v>
      </c>
      <c r="Q186" s="169">
        <v>0</v>
      </c>
      <c r="R186" s="169">
        <f t="shared" si="17"/>
        <v>0</v>
      </c>
      <c r="S186" s="169">
        <v>0</v>
      </c>
      <c r="T186" s="170">
        <f t="shared" si="18"/>
        <v>0</v>
      </c>
      <c r="AR186" s="171" t="s">
        <v>422</v>
      </c>
      <c r="AT186" s="171" t="s">
        <v>350</v>
      </c>
      <c r="AU186" s="171" t="s">
        <v>113</v>
      </c>
      <c r="AY186" s="13" t="s">
        <v>166</v>
      </c>
      <c r="BE186" s="99">
        <f t="shared" si="19"/>
        <v>0</v>
      </c>
      <c r="BF186" s="99">
        <f t="shared" si="20"/>
        <v>0</v>
      </c>
      <c r="BG186" s="99">
        <f t="shared" si="21"/>
        <v>0</v>
      </c>
      <c r="BH186" s="99">
        <f t="shared" si="22"/>
        <v>0</v>
      </c>
      <c r="BI186" s="99">
        <f t="shared" si="23"/>
        <v>0</v>
      </c>
      <c r="BJ186" s="13" t="s">
        <v>113</v>
      </c>
      <c r="BK186" s="99">
        <f t="shared" si="24"/>
        <v>0</v>
      </c>
      <c r="BL186" s="13" t="s">
        <v>422</v>
      </c>
      <c r="BM186" s="171" t="s">
        <v>1831</v>
      </c>
    </row>
    <row r="187" spans="2:65" s="1" customFormat="1" ht="24.2" customHeight="1">
      <c r="B187" s="30"/>
      <c r="C187" s="158" t="s">
        <v>335</v>
      </c>
      <c r="D187" s="158" t="s">
        <v>164</v>
      </c>
      <c r="E187" s="159" t="s">
        <v>1832</v>
      </c>
      <c r="F187" s="160" t="s">
        <v>1830</v>
      </c>
      <c r="G187" s="161" t="s">
        <v>170</v>
      </c>
      <c r="H187" s="162">
        <v>3</v>
      </c>
      <c r="I187" s="163"/>
      <c r="J187" s="164">
        <f t="shared" si="15"/>
        <v>0</v>
      </c>
      <c r="K187" s="165"/>
      <c r="L187" s="166"/>
      <c r="M187" s="167" t="s">
        <v>1</v>
      </c>
      <c r="N187" s="168" t="s">
        <v>41</v>
      </c>
      <c r="P187" s="169">
        <f t="shared" si="16"/>
        <v>0</v>
      </c>
      <c r="Q187" s="169">
        <v>0</v>
      </c>
      <c r="R187" s="169">
        <f t="shared" si="17"/>
        <v>0</v>
      </c>
      <c r="S187" s="169">
        <v>0</v>
      </c>
      <c r="T187" s="170">
        <f t="shared" si="18"/>
        <v>0</v>
      </c>
      <c r="AR187" s="171" t="s">
        <v>1110</v>
      </c>
      <c r="AT187" s="171" t="s">
        <v>164</v>
      </c>
      <c r="AU187" s="171" t="s">
        <v>113</v>
      </c>
      <c r="AY187" s="13" t="s">
        <v>166</v>
      </c>
      <c r="BE187" s="99">
        <f t="shared" si="19"/>
        <v>0</v>
      </c>
      <c r="BF187" s="99">
        <f t="shared" si="20"/>
        <v>0</v>
      </c>
      <c r="BG187" s="99">
        <f t="shared" si="21"/>
        <v>0</v>
      </c>
      <c r="BH187" s="99">
        <f t="shared" si="22"/>
        <v>0</v>
      </c>
      <c r="BI187" s="99">
        <f t="shared" si="23"/>
        <v>0</v>
      </c>
      <c r="BJ187" s="13" t="s">
        <v>113</v>
      </c>
      <c r="BK187" s="99">
        <f t="shared" si="24"/>
        <v>0</v>
      </c>
      <c r="BL187" s="13" t="s">
        <v>1110</v>
      </c>
      <c r="BM187" s="171" t="s">
        <v>1833</v>
      </c>
    </row>
    <row r="188" spans="2:65" s="1" customFormat="1" ht="24.2" customHeight="1">
      <c r="B188" s="30"/>
      <c r="C188" s="172" t="s">
        <v>339</v>
      </c>
      <c r="D188" s="172" t="s">
        <v>350</v>
      </c>
      <c r="E188" s="173" t="s">
        <v>1834</v>
      </c>
      <c r="F188" s="174" t="s">
        <v>1835</v>
      </c>
      <c r="G188" s="175" t="s">
        <v>170</v>
      </c>
      <c r="H188" s="176">
        <v>13</v>
      </c>
      <c r="I188" s="177"/>
      <c r="J188" s="178">
        <f t="shared" si="15"/>
        <v>0</v>
      </c>
      <c r="K188" s="179"/>
      <c r="L188" s="30"/>
      <c r="M188" s="180" t="s">
        <v>1</v>
      </c>
      <c r="N188" s="131" t="s">
        <v>41</v>
      </c>
      <c r="P188" s="169">
        <f t="shared" si="16"/>
        <v>0</v>
      </c>
      <c r="Q188" s="169">
        <v>0</v>
      </c>
      <c r="R188" s="169">
        <f t="shared" si="17"/>
        <v>0</v>
      </c>
      <c r="S188" s="169">
        <v>0</v>
      </c>
      <c r="T188" s="170">
        <f t="shared" si="18"/>
        <v>0</v>
      </c>
      <c r="AR188" s="171" t="s">
        <v>422</v>
      </c>
      <c r="AT188" s="171" t="s">
        <v>350</v>
      </c>
      <c r="AU188" s="171" t="s">
        <v>113</v>
      </c>
      <c r="AY188" s="13" t="s">
        <v>166</v>
      </c>
      <c r="BE188" s="99">
        <f t="shared" si="19"/>
        <v>0</v>
      </c>
      <c r="BF188" s="99">
        <f t="shared" si="20"/>
        <v>0</v>
      </c>
      <c r="BG188" s="99">
        <f t="shared" si="21"/>
        <v>0</v>
      </c>
      <c r="BH188" s="99">
        <f t="shared" si="22"/>
        <v>0</v>
      </c>
      <c r="BI188" s="99">
        <f t="shared" si="23"/>
        <v>0</v>
      </c>
      <c r="BJ188" s="13" t="s">
        <v>113</v>
      </c>
      <c r="BK188" s="99">
        <f t="shared" si="24"/>
        <v>0</v>
      </c>
      <c r="BL188" s="13" t="s">
        <v>422</v>
      </c>
      <c r="BM188" s="171" t="s">
        <v>1836</v>
      </c>
    </row>
    <row r="189" spans="2:65" s="1" customFormat="1" ht="24.2" customHeight="1">
      <c r="B189" s="30"/>
      <c r="C189" s="158" t="s">
        <v>343</v>
      </c>
      <c r="D189" s="158" t="s">
        <v>164</v>
      </c>
      <c r="E189" s="159" t="s">
        <v>1837</v>
      </c>
      <c r="F189" s="160" t="s">
        <v>1835</v>
      </c>
      <c r="G189" s="161" t="s">
        <v>170</v>
      </c>
      <c r="H189" s="162">
        <v>13</v>
      </c>
      <c r="I189" s="163"/>
      <c r="J189" s="164">
        <f t="shared" si="15"/>
        <v>0</v>
      </c>
      <c r="K189" s="165"/>
      <c r="L189" s="166"/>
      <c r="M189" s="167" t="s">
        <v>1</v>
      </c>
      <c r="N189" s="168" t="s">
        <v>41</v>
      </c>
      <c r="P189" s="169">
        <f t="shared" si="16"/>
        <v>0</v>
      </c>
      <c r="Q189" s="169">
        <v>0</v>
      </c>
      <c r="R189" s="169">
        <f t="shared" si="17"/>
        <v>0</v>
      </c>
      <c r="S189" s="169">
        <v>0</v>
      </c>
      <c r="T189" s="170">
        <f t="shared" si="18"/>
        <v>0</v>
      </c>
      <c r="AR189" s="171" t="s">
        <v>1110</v>
      </c>
      <c r="AT189" s="171" t="s">
        <v>164</v>
      </c>
      <c r="AU189" s="171" t="s">
        <v>113</v>
      </c>
      <c r="AY189" s="13" t="s">
        <v>166</v>
      </c>
      <c r="BE189" s="99">
        <f t="shared" si="19"/>
        <v>0</v>
      </c>
      <c r="BF189" s="99">
        <f t="shared" si="20"/>
        <v>0</v>
      </c>
      <c r="BG189" s="99">
        <f t="shared" si="21"/>
        <v>0</v>
      </c>
      <c r="BH189" s="99">
        <f t="shared" si="22"/>
        <v>0</v>
      </c>
      <c r="BI189" s="99">
        <f t="shared" si="23"/>
        <v>0</v>
      </c>
      <c r="BJ189" s="13" t="s">
        <v>113</v>
      </c>
      <c r="BK189" s="99">
        <f t="shared" si="24"/>
        <v>0</v>
      </c>
      <c r="BL189" s="13" t="s">
        <v>1110</v>
      </c>
      <c r="BM189" s="171" t="s">
        <v>1838</v>
      </c>
    </row>
    <row r="190" spans="2:65" s="1" customFormat="1" ht="24.2" customHeight="1">
      <c r="B190" s="30"/>
      <c r="C190" s="172" t="s">
        <v>349</v>
      </c>
      <c r="D190" s="172" t="s">
        <v>350</v>
      </c>
      <c r="E190" s="173" t="s">
        <v>1839</v>
      </c>
      <c r="F190" s="174" t="s">
        <v>1840</v>
      </c>
      <c r="G190" s="175" t="s">
        <v>170</v>
      </c>
      <c r="H190" s="176">
        <v>1</v>
      </c>
      <c r="I190" s="177"/>
      <c r="J190" s="178">
        <f t="shared" si="15"/>
        <v>0</v>
      </c>
      <c r="K190" s="179"/>
      <c r="L190" s="30"/>
      <c r="M190" s="180" t="s">
        <v>1</v>
      </c>
      <c r="N190" s="131" t="s">
        <v>41</v>
      </c>
      <c r="P190" s="169">
        <f t="shared" si="16"/>
        <v>0</v>
      </c>
      <c r="Q190" s="169">
        <v>0</v>
      </c>
      <c r="R190" s="169">
        <f t="shared" si="17"/>
        <v>0</v>
      </c>
      <c r="S190" s="169">
        <v>0</v>
      </c>
      <c r="T190" s="170">
        <f t="shared" si="18"/>
        <v>0</v>
      </c>
      <c r="AR190" s="171" t="s">
        <v>422</v>
      </c>
      <c r="AT190" s="171" t="s">
        <v>350</v>
      </c>
      <c r="AU190" s="171" t="s">
        <v>113</v>
      </c>
      <c r="AY190" s="13" t="s">
        <v>166</v>
      </c>
      <c r="BE190" s="99">
        <f t="shared" si="19"/>
        <v>0</v>
      </c>
      <c r="BF190" s="99">
        <f t="shared" si="20"/>
        <v>0</v>
      </c>
      <c r="BG190" s="99">
        <f t="shared" si="21"/>
        <v>0</v>
      </c>
      <c r="BH190" s="99">
        <f t="shared" si="22"/>
        <v>0</v>
      </c>
      <c r="BI190" s="99">
        <f t="shared" si="23"/>
        <v>0</v>
      </c>
      <c r="BJ190" s="13" t="s">
        <v>113</v>
      </c>
      <c r="BK190" s="99">
        <f t="shared" si="24"/>
        <v>0</v>
      </c>
      <c r="BL190" s="13" t="s">
        <v>422</v>
      </c>
      <c r="BM190" s="171" t="s">
        <v>1841</v>
      </c>
    </row>
    <row r="191" spans="2:65" s="1" customFormat="1" ht="24.2" customHeight="1">
      <c r="B191" s="30"/>
      <c r="C191" s="158" t="s">
        <v>354</v>
      </c>
      <c r="D191" s="158" t="s">
        <v>164</v>
      </c>
      <c r="E191" s="159" t="s">
        <v>1839</v>
      </c>
      <c r="F191" s="160" t="s">
        <v>1840</v>
      </c>
      <c r="G191" s="161" t="s">
        <v>170</v>
      </c>
      <c r="H191" s="162">
        <v>1</v>
      </c>
      <c r="I191" s="163"/>
      <c r="J191" s="164">
        <f t="shared" si="15"/>
        <v>0</v>
      </c>
      <c r="K191" s="165"/>
      <c r="L191" s="166"/>
      <c r="M191" s="167" t="s">
        <v>1</v>
      </c>
      <c r="N191" s="168" t="s">
        <v>41</v>
      </c>
      <c r="P191" s="169">
        <f t="shared" si="16"/>
        <v>0</v>
      </c>
      <c r="Q191" s="169">
        <v>0</v>
      </c>
      <c r="R191" s="169">
        <f t="shared" si="17"/>
        <v>0</v>
      </c>
      <c r="S191" s="169">
        <v>0</v>
      </c>
      <c r="T191" s="170">
        <f t="shared" si="18"/>
        <v>0</v>
      </c>
      <c r="AR191" s="171" t="s">
        <v>1110</v>
      </c>
      <c r="AT191" s="171" t="s">
        <v>164</v>
      </c>
      <c r="AU191" s="171" t="s">
        <v>113</v>
      </c>
      <c r="AY191" s="13" t="s">
        <v>166</v>
      </c>
      <c r="BE191" s="99">
        <f t="shared" si="19"/>
        <v>0</v>
      </c>
      <c r="BF191" s="99">
        <f t="shared" si="20"/>
        <v>0</v>
      </c>
      <c r="BG191" s="99">
        <f t="shared" si="21"/>
        <v>0</v>
      </c>
      <c r="BH191" s="99">
        <f t="shared" si="22"/>
        <v>0</v>
      </c>
      <c r="BI191" s="99">
        <f t="shared" si="23"/>
        <v>0</v>
      </c>
      <c r="BJ191" s="13" t="s">
        <v>113</v>
      </c>
      <c r="BK191" s="99">
        <f t="shared" si="24"/>
        <v>0</v>
      </c>
      <c r="BL191" s="13" t="s">
        <v>1110</v>
      </c>
      <c r="BM191" s="171" t="s">
        <v>1842</v>
      </c>
    </row>
    <row r="192" spans="2:65" s="1" customFormat="1" ht="21.75" customHeight="1">
      <c r="B192" s="30"/>
      <c r="C192" s="172" t="s">
        <v>358</v>
      </c>
      <c r="D192" s="172" t="s">
        <v>350</v>
      </c>
      <c r="E192" s="173" t="s">
        <v>1843</v>
      </c>
      <c r="F192" s="174" t="s">
        <v>1844</v>
      </c>
      <c r="G192" s="175" t="s">
        <v>170</v>
      </c>
      <c r="H192" s="176">
        <v>1</v>
      </c>
      <c r="I192" s="177"/>
      <c r="J192" s="178">
        <f t="shared" si="15"/>
        <v>0</v>
      </c>
      <c r="K192" s="179"/>
      <c r="L192" s="30"/>
      <c r="M192" s="180" t="s">
        <v>1</v>
      </c>
      <c r="N192" s="131" t="s">
        <v>41</v>
      </c>
      <c r="P192" s="169">
        <f t="shared" si="16"/>
        <v>0</v>
      </c>
      <c r="Q192" s="169">
        <v>0</v>
      </c>
      <c r="R192" s="169">
        <f t="shared" si="17"/>
        <v>0</v>
      </c>
      <c r="S192" s="169">
        <v>0</v>
      </c>
      <c r="T192" s="170">
        <f t="shared" si="18"/>
        <v>0</v>
      </c>
      <c r="AR192" s="171" t="s">
        <v>422</v>
      </c>
      <c r="AT192" s="171" t="s">
        <v>350</v>
      </c>
      <c r="AU192" s="171" t="s">
        <v>113</v>
      </c>
      <c r="AY192" s="13" t="s">
        <v>166</v>
      </c>
      <c r="BE192" s="99">
        <f t="shared" si="19"/>
        <v>0</v>
      </c>
      <c r="BF192" s="99">
        <f t="shared" si="20"/>
        <v>0</v>
      </c>
      <c r="BG192" s="99">
        <f t="shared" si="21"/>
        <v>0</v>
      </c>
      <c r="BH192" s="99">
        <f t="shared" si="22"/>
        <v>0</v>
      </c>
      <c r="BI192" s="99">
        <f t="shared" si="23"/>
        <v>0</v>
      </c>
      <c r="BJ192" s="13" t="s">
        <v>113</v>
      </c>
      <c r="BK192" s="99">
        <f t="shared" si="24"/>
        <v>0</v>
      </c>
      <c r="BL192" s="13" t="s">
        <v>422</v>
      </c>
      <c r="BM192" s="171" t="s">
        <v>1845</v>
      </c>
    </row>
    <row r="193" spans="2:65" s="1" customFormat="1" ht="21.75" customHeight="1">
      <c r="B193" s="30"/>
      <c r="C193" s="158" t="s">
        <v>362</v>
      </c>
      <c r="D193" s="158" t="s">
        <v>164</v>
      </c>
      <c r="E193" s="159" t="s">
        <v>1843</v>
      </c>
      <c r="F193" s="160" t="s">
        <v>1844</v>
      </c>
      <c r="G193" s="161" t="s">
        <v>170</v>
      </c>
      <c r="H193" s="162">
        <v>1</v>
      </c>
      <c r="I193" s="163"/>
      <c r="J193" s="164">
        <f t="shared" si="15"/>
        <v>0</v>
      </c>
      <c r="K193" s="165"/>
      <c r="L193" s="166"/>
      <c r="M193" s="167" t="s">
        <v>1</v>
      </c>
      <c r="N193" s="168" t="s">
        <v>41</v>
      </c>
      <c r="P193" s="169">
        <f t="shared" si="16"/>
        <v>0</v>
      </c>
      <c r="Q193" s="169">
        <v>0</v>
      </c>
      <c r="R193" s="169">
        <f t="shared" si="17"/>
        <v>0</v>
      </c>
      <c r="S193" s="169">
        <v>0</v>
      </c>
      <c r="T193" s="170">
        <f t="shared" si="18"/>
        <v>0</v>
      </c>
      <c r="AR193" s="171" t="s">
        <v>1110</v>
      </c>
      <c r="AT193" s="171" t="s">
        <v>164</v>
      </c>
      <c r="AU193" s="171" t="s">
        <v>113</v>
      </c>
      <c r="AY193" s="13" t="s">
        <v>166</v>
      </c>
      <c r="BE193" s="99">
        <f t="shared" si="19"/>
        <v>0</v>
      </c>
      <c r="BF193" s="99">
        <f t="shared" si="20"/>
        <v>0</v>
      </c>
      <c r="BG193" s="99">
        <f t="shared" si="21"/>
        <v>0</v>
      </c>
      <c r="BH193" s="99">
        <f t="shared" si="22"/>
        <v>0</v>
      </c>
      <c r="BI193" s="99">
        <f t="shared" si="23"/>
        <v>0</v>
      </c>
      <c r="BJ193" s="13" t="s">
        <v>113</v>
      </c>
      <c r="BK193" s="99">
        <f t="shared" si="24"/>
        <v>0</v>
      </c>
      <c r="BL193" s="13" t="s">
        <v>1110</v>
      </c>
      <c r="BM193" s="171" t="s">
        <v>1846</v>
      </c>
    </row>
    <row r="194" spans="2:65" s="1" customFormat="1" ht="24.2" customHeight="1">
      <c r="B194" s="30"/>
      <c r="C194" s="158" t="s">
        <v>366</v>
      </c>
      <c r="D194" s="158" t="s">
        <v>164</v>
      </c>
      <c r="E194" s="159" t="s">
        <v>1847</v>
      </c>
      <c r="F194" s="160" t="s">
        <v>1848</v>
      </c>
      <c r="G194" s="161" t="s">
        <v>170</v>
      </c>
      <c r="H194" s="162">
        <v>1</v>
      </c>
      <c r="I194" s="163"/>
      <c r="J194" s="164">
        <f t="shared" si="15"/>
        <v>0</v>
      </c>
      <c r="K194" s="165"/>
      <c r="L194" s="166"/>
      <c r="M194" s="167" t="s">
        <v>1</v>
      </c>
      <c r="N194" s="168" t="s">
        <v>41</v>
      </c>
      <c r="P194" s="169">
        <f t="shared" si="16"/>
        <v>0</v>
      </c>
      <c r="Q194" s="169">
        <v>0</v>
      </c>
      <c r="R194" s="169">
        <f t="shared" si="17"/>
        <v>0</v>
      </c>
      <c r="S194" s="169">
        <v>0</v>
      </c>
      <c r="T194" s="170">
        <f t="shared" si="18"/>
        <v>0</v>
      </c>
      <c r="AR194" s="171" t="s">
        <v>1110</v>
      </c>
      <c r="AT194" s="171" t="s">
        <v>164</v>
      </c>
      <c r="AU194" s="171" t="s">
        <v>113</v>
      </c>
      <c r="AY194" s="13" t="s">
        <v>166</v>
      </c>
      <c r="BE194" s="99">
        <f t="shared" si="19"/>
        <v>0</v>
      </c>
      <c r="BF194" s="99">
        <f t="shared" si="20"/>
        <v>0</v>
      </c>
      <c r="BG194" s="99">
        <f t="shared" si="21"/>
        <v>0</v>
      </c>
      <c r="BH194" s="99">
        <f t="shared" si="22"/>
        <v>0</v>
      </c>
      <c r="BI194" s="99">
        <f t="shared" si="23"/>
        <v>0</v>
      </c>
      <c r="BJ194" s="13" t="s">
        <v>113</v>
      </c>
      <c r="BK194" s="99">
        <f t="shared" si="24"/>
        <v>0</v>
      </c>
      <c r="BL194" s="13" t="s">
        <v>1110</v>
      </c>
      <c r="BM194" s="171" t="s">
        <v>1849</v>
      </c>
    </row>
    <row r="195" spans="2:65" s="1" customFormat="1" ht="24.2" customHeight="1">
      <c r="B195" s="30"/>
      <c r="C195" s="172" t="s">
        <v>370</v>
      </c>
      <c r="D195" s="172" t="s">
        <v>350</v>
      </c>
      <c r="E195" s="173" t="s">
        <v>1850</v>
      </c>
      <c r="F195" s="174" t="s">
        <v>1851</v>
      </c>
      <c r="G195" s="175" t="s">
        <v>170</v>
      </c>
      <c r="H195" s="176">
        <v>1</v>
      </c>
      <c r="I195" s="177"/>
      <c r="J195" s="178">
        <f t="shared" si="15"/>
        <v>0</v>
      </c>
      <c r="K195" s="179"/>
      <c r="L195" s="30"/>
      <c r="M195" s="180" t="s">
        <v>1</v>
      </c>
      <c r="N195" s="131" t="s">
        <v>41</v>
      </c>
      <c r="P195" s="169">
        <f t="shared" si="16"/>
        <v>0</v>
      </c>
      <c r="Q195" s="169">
        <v>0</v>
      </c>
      <c r="R195" s="169">
        <f t="shared" si="17"/>
        <v>0</v>
      </c>
      <c r="S195" s="169">
        <v>0</v>
      </c>
      <c r="T195" s="170">
        <f t="shared" si="18"/>
        <v>0</v>
      </c>
      <c r="AR195" s="171" t="s">
        <v>422</v>
      </c>
      <c r="AT195" s="171" t="s">
        <v>350</v>
      </c>
      <c r="AU195" s="171" t="s">
        <v>113</v>
      </c>
      <c r="AY195" s="13" t="s">
        <v>166</v>
      </c>
      <c r="BE195" s="99">
        <f t="shared" si="19"/>
        <v>0</v>
      </c>
      <c r="BF195" s="99">
        <f t="shared" si="20"/>
        <v>0</v>
      </c>
      <c r="BG195" s="99">
        <f t="shared" si="21"/>
        <v>0</v>
      </c>
      <c r="BH195" s="99">
        <f t="shared" si="22"/>
        <v>0</v>
      </c>
      <c r="BI195" s="99">
        <f t="shared" si="23"/>
        <v>0</v>
      </c>
      <c r="BJ195" s="13" t="s">
        <v>113</v>
      </c>
      <c r="BK195" s="99">
        <f t="shared" si="24"/>
        <v>0</v>
      </c>
      <c r="BL195" s="13" t="s">
        <v>422</v>
      </c>
      <c r="BM195" s="171" t="s">
        <v>1852</v>
      </c>
    </row>
    <row r="196" spans="2:65" s="1" customFormat="1" ht="24.2" customHeight="1">
      <c r="B196" s="30"/>
      <c r="C196" s="158" t="s">
        <v>374</v>
      </c>
      <c r="D196" s="158" t="s">
        <v>164</v>
      </c>
      <c r="E196" s="159" t="s">
        <v>1850</v>
      </c>
      <c r="F196" s="160" t="s">
        <v>1851</v>
      </c>
      <c r="G196" s="161" t="s">
        <v>170</v>
      </c>
      <c r="H196" s="162">
        <v>1</v>
      </c>
      <c r="I196" s="163"/>
      <c r="J196" s="164">
        <f t="shared" si="15"/>
        <v>0</v>
      </c>
      <c r="K196" s="165"/>
      <c r="L196" s="166"/>
      <c r="M196" s="167" t="s">
        <v>1</v>
      </c>
      <c r="N196" s="168" t="s">
        <v>41</v>
      </c>
      <c r="P196" s="169">
        <f t="shared" si="16"/>
        <v>0</v>
      </c>
      <c r="Q196" s="169">
        <v>0</v>
      </c>
      <c r="R196" s="169">
        <f t="shared" si="17"/>
        <v>0</v>
      </c>
      <c r="S196" s="169">
        <v>0</v>
      </c>
      <c r="T196" s="170">
        <f t="shared" si="18"/>
        <v>0</v>
      </c>
      <c r="AR196" s="171" t="s">
        <v>1110</v>
      </c>
      <c r="AT196" s="171" t="s">
        <v>164</v>
      </c>
      <c r="AU196" s="171" t="s">
        <v>113</v>
      </c>
      <c r="AY196" s="13" t="s">
        <v>166</v>
      </c>
      <c r="BE196" s="99">
        <f t="shared" si="19"/>
        <v>0</v>
      </c>
      <c r="BF196" s="99">
        <f t="shared" si="20"/>
        <v>0</v>
      </c>
      <c r="BG196" s="99">
        <f t="shared" si="21"/>
        <v>0</v>
      </c>
      <c r="BH196" s="99">
        <f t="shared" si="22"/>
        <v>0</v>
      </c>
      <c r="BI196" s="99">
        <f t="shared" si="23"/>
        <v>0</v>
      </c>
      <c r="BJ196" s="13" t="s">
        <v>113</v>
      </c>
      <c r="BK196" s="99">
        <f t="shared" si="24"/>
        <v>0</v>
      </c>
      <c r="BL196" s="13" t="s">
        <v>1110</v>
      </c>
      <c r="BM196" s="171" t="s">
        <v>1853</v>
      </c>
    </row>
    <row r="197" spans="2:65" s="11" customFormat="1" ht="22.9" customHeight="1">
      <c r="B197" s="146"/>
      <c r="D197" s="147" t="s">
        <v>74</v>
      </c>
      <c r="E197" s="156" t="s">
        <v>347</v>
      </c>
      <c r="F197" s="156" t="s">
        <v>348</v>
      </c>
      <c r="I197" s="149"/>
      <c r="J197" s="157">
        <f>BK197</f>
        <v>0</v>
      </c>
      <c r="L197" s="146"/>
      <c r="M197" s="151"/>
      <c r="P197" s="152">
        <f>SUM(P198:P199)</f>
        <v>0</v>
      </c>
      <c r="R197" s="152">
        <f>SUM(R198:R199)</f>
        <v>0.10350000000000001</v>
      </c>
      <c r="T197" s="153">
        <f>SUM(T198:T199)</f>
        <v>0</v>
      </c>
      <c r="AR197" s="147" t="s">
        <v>165</v>
      </c>
      <c r="AT197" s="154" t="s">
        <v>74</v>
      </c>
      <c r="AU197" s="154" t="s">
        <v>83</v>
      </c>
      <c r="AY197" s="147" t="s">
        <v>166</v>
      </c>
      <c r="BK197" s="155">
        <f>SUM(BK198:BK199)</f>
        <v>0</v>
      </c>
    </row>
    <row r="198" spans="2:65" s="1" customFormat="1" ht="37.9" customHeight="1">
      <c r="B198" s="30"/>
      <c r="C198" s="172" t="s">
        <v>378</v>
      </c>
      <c r="D198" s="172" t="s">
        <v>350</v>
      </c>
      <c r="E198" s="173" t="s">
        <v>1854</v>
      </c>
      <c r="F198" s="174" t="s">
        <v>1855</v>
      </c>
      <c r="G198" s="175" t="s">
        <v>293</v>
      </c>
      <c r="H198" s="176">
        <v>450</v>
      </c>
      <c r="I198" s="177"/>
      <c r="J198" s="178">
        <f>ROUND(I198*H198,2)</f>
        <v>0</v>
      </c>
      <c r="K198" s="179"/>
      <c r="L198" s="30"/>
      <c r="M198" s="180" t="s">
        <v>1</v>
      </c>
      <c r="N198" s="131" t="s">
        <v>41</v>
      </c>
      <c r="P198" s="169">
        <f>O198*H198</f>
        <v>0</v>
      </c>
      <c r="Q198" s="169">
        <v>0</v>
      </c>
      <c r="R198" s="169">
        <f>Q198*H198</f>
        <v>0</v>
      </c>
      <c r="S198" s="169">
        <v>0</v>
      </c>
      <c r="T198" s="170">
        <f>S198*H198</f>
        <v>0</v>
      </c>
      <c r="AR198" s="171" t="s">
        <v>422</v>
      </c>
      <c r="AT198" s="171" t="s">
        <v>350</v>
      </c>
      <c r="AU198" s="171" t="s">
        <v>113</v>
      </c>
      <c r="AY198" s="13" t="s">
        <v>166</v>
      </c>
      <c r="BE198" s="99">
        <f>IF(N198="základná",J198,0)</f>
        <v>0</v>
      </c>
      <c r="BF198" s="99">
        <f>IF(N198="znížená",J198,0)</f>
        <v>0</v>
      </c>
      <c r="BG198" s="99">
        <f>IF(N198="zákl. prenesená",J198,0)</f>
        <v>0</v>
      </c>
      <c r="BH198" s="99">
        <f>IF(N198="zníž. prenesená",J198,0)</f>
        <v>0</v>
      </c>
      <c r="BI198" s="99">
        <f>IF(N198="nulová",J198,0)</f>
        <v>0</v>
      </c>
      <c r="BJ198" s="13" t="s">
        <v>113</v>
      </c>
      <c r="BK198" s="99">
        <f>ROUND(I198*H198,2)</f>
        <v>0</v>
      </c>
      <c r="BL198" s="13" t="s">
        <v>422</v>
      </c>
      <c r="BM198" s="171" t="s">
        <v>1856</v>
      </c>
    </row>
    <row r="199" spans="2:65" s="1" customFormat="1" ht="24.2" customHeight="1">
      <c r="B199" s="30"/>
      <c r="C199" s="158" t="s">
        <v>382</v>
      </c>
      <c r="D199" s="158" t="s">
        <v>164</v>
      </c>
      <c r="E199" s="159" t="s">
        <v>1857</v>
      </c>
      <c r="F199" s="160" t="s">
        <v>1858</v>
      </c>
      <c r="G199" s="161" t="s">
        <v>293</v>
      </c>
      <c r="H199" s="162">
        <v>450</v>
      </c>
      <c r="I199" s="163"/>
      <c r="J199" s="164">
        <f>ROUND(I199*H199,2)</f>
        <v>0</v>
      </c>
      <c r="K199" s="165"/>
      <c r="L199" s="166"/>
      <c r="M199" s="167" t="s">
        <v>1</v>
      </c>
      <c r="N199" s="168" t="s">
        <v>41</v>
      </c>
      <c r="P199" s="169">
        <f>O199*H199</f>
        <v>0</v>
      </c>
      <c r="Q199" s="169">
        <v>2.3000000000000001E-4</v>
      </c>
      <c r="R199" s="169">
        <f>Q199*H199</f>
        <v>0.10350000000000001</v>
      </c>
      <c r="S199" s="169">
        <v>0</v>
      </c>
      <c r="T199" s="170">
        <f>S199*H199</f>
        <v>0</v>
      </c>
      <c r="AR199" s="171" t="s">
        <v>1110</v>
      </c>
      <c r="AT199" s="171" t="s">
        <v>164</v>
      </c>
      <c r="AU199" s="171" t="s">
        <v>113</v>
      </c>
      <c r="AY199" s="13" t="s">
        <v>166</v>
      </c>
      <c r="BE199" s="99">
        <f>IF(N199="základná",J199,0)</f>
        <v>0</v>
      </c>
      <c r="BF199" s="99">
        <f>IF(N199="znížená",J199,0)</f>
        <v>0</v>
      </c>
      <c r="BG199" s="99">
        <f>IF(N199="zákl. prenesená",J199,0)</f>
        <v>0</v>
      </c>
      <c r="BH199" s="99">
        <f>IF(N199="zníž. prenesená",J199,0)</f>
        <v>0</v>
      </c>
      <c r="BI199" s="99">
        <f>IF(N199="nulová",J199,0)</f>
        <v>0</v>
      </c>
      <c r="BJ199" s="13" t="s">
        <v>113</v>
      </c>
      <c r="BK199" s="99">
        <f>ROUND(I199*H199,2)</f>
        <v>0</v>
      </c>
      <c r="BL199" s="13" t="s">
        <v>1110</v>
      </c>
      <c r="BM199" s="171" t="s">
        <v>1859</v>
      </c>
    </row>
    <row r="200" spans="2:65" s="11" customFormat="1" ht="22.9" customHeight="1">
      <c r="B200" s="146"/>
      <c r="D200" s="147" t="s">
        <v>74</v>
      </c>
      <c r="E200" s="156" t="s">
        <v>1860</v>
      </c>
      <c r="F200" s="156" t="s">
        <v>1861</v>
      </c>
      <c r="I200" s="149"/>
      <c r="J200" s="157">
        <f>BK200</f>
        <v>0</v>
      </c>
      <c r="L200" s="146"/>
      <c r="M200" s="151"/>
      <c r="P200" s="152">
        <f>SUM(P201:P203)</f>
        <v>0</v>
      </c>
      <c r="R200" s="152">
        <f>SUM(R201:R203)</f>
        <v>1.8965000000000003E-2</v>
      </c>
      <c r="T200" s="153">
        <f>SUM(T201:T203)</f>
        <v>0</v>
      </c>
      <c r="AR200" s="147" t="s">
        <v>165</v>
      </c>
      <c r="AT200" s="154" t="s">
        <v>74</v>
      </c>
      <c r="AU200" s="154" t="s">
        <v>83</v>
      </c>
      <c r="AY200" s="147" t="s">
        <v>166</v>
      </c>
      <c r="BK200" s="155">
        <f>SUM(BK201:BK203)</f>
        <v>0</v>
      </c>
    </row>
    <row r="201" spans="2:65" s="1" customFormat="1" ht="21.75" customHeight="1">
      <c r="B201" s="30"/>
      <c r="C201" s="172" t="s">
        <v>386</v>
      </c>
      <c r="D201" s="172" t="s">
        <v>350</v>
      </c>
      <c r="E201" s="173" t="s">
        <v>1862</v>
      </c>
      <c r="F201" s="174" t="s">
        <v>1863</v>
      </c>
      <c r="G201" s="175" t="s">
        <v>293</v>
      </c>
      <c r="H201" s="176">
        <v>2.2000000000000002</v>
      </c>
      <c r="I201" s="177"/>
      <c r="J201" s="178">
        <f>ROUND(I201*H201,2)</f>
        <v>0</v>
      </c>
      <c r="K201" s="179"/>
      <c r="L201" s="30"/>
      <c r="M201" s="180" t="s">
        <v>1</v>
      </c>
      <c r="N201" s="131" t="s">
        <v>41</v>
      </c>
      <c r="P201" s="169">
        <f>O201*H201</f>
        <v>0</v>
      </c>
      <c r="Q201" s="169">
        <v>0</v>
      </c>
      <c r="R201" s="169">
        <f>Q201*H201</f>
        <v>0</v>
      </c>
      <c r="S201" s="169">
        <v>0</v>
      </c>
      <c r="T201" s="170">
        <f>S201*H201</f>
        <v>0</v>
      </c>
      <c r="AR201" s="171" t="s">
        <v>422</v>
      </c>
      <c r="AT201" s="171" t="s">
        <v>350</v>
      </c>
      <c r="AU201" s="171" t="s">
        <v>113</v>
      </c>
      <c r="AY201" s="13" t="s">
        <v>166</v>
      </c>
      <c r="BE201" s="99">
        <f>IF(N201="základná",J201,0)</f>
        <v>0</v>
      </c>
      <c r="BF201" s="99">
        <f>IF(N201="znížená",J201,0)</f>
        <v>0</v>
      </c>
      <c r="BG201" s="99">
        <f>IF(N201="zákl. prenesená",J201,0)</f>
        <v>0</v>
      </c>
      <c r="BH201" s="99">
        <f>IF(N201="zníž. prenesená",J201,0)</f>
        <v>0</v>
      </c>
      <c r="BI201" s="99">
        <f>IF(N201="nulová",J201,0)</f>
        <v>0</v>
      </c>
      <c r="BJ201" s="13" t="s">
        <v>113</v>
      </c>
      <c r="BK201" s="99">
        <f>ROUND(I201*H201,2)</f>
        <v>0</v>
      </c>
      <c r="BL201" s="13" t="s">
        <v>422</v>
      </c>
      <c r="BM201" s="171" t="s">
        <v>1864</v>
      </c>
    </row>
    <row r="202" spans="2:65" s="1" customFormat="1" ht="33" customHeight="1">
      <c r="B202" s="30"/>
      <c r="C202" s="158" t="s">
        <v>390</v>
      </c>
      <c r="D202" s="158" t="s">
        <v>164</v>
      </c>
      <c r="E202" s="159" t="s">
        <v>1865</v>
      </c>
      <c r="F202" s="160" t="s">
        <v>1866</v>
      </c>
      <c r="G202" s="161" t="s">
        <v>293</v>
      </c>
      <c r="H202" s="162">
        <v>1.7</v>
      </c>
      <c r="I202" s="163"/>
      <c r="J202" s="164">
        <f>ROUND(I202*H202,2)</f>
        <v>0</v>
      </c>
      <c r="K202" s="165"/>
      <c r="L202" s="166"/>
      <c r="M202" s="167" t="s">
        <v>1</v>
      </c>
      <c r="N202" s="168" t="s">
        <v>41</v>
      </c>
      <c r="P202" s="169">
        <f>O202*H202</f>
        <v>0</v>
      </c>
      <c r="Q202" s="169">
        <v>1.11E-2</v>
      </c>
      <c r="R202" s="169">
        <f>Q202*H202</f>
        <v>1.8870000000000001E-2</v>
      </c>
      <c r="S202" s="169">
        <v>0</v>
      </c>
      <c r="T202" s="170">
        <f>S202*H202</f>
        <v>0</v>
      </c>
      <c r="AR202" s="171" t="s">
        <v>1110</v>
      </c>
      <c r="AT202" s="171" t="s">
        <v>164</v>
      </c>
      <c r="AU202" s="171" t="s">
        <v>113</v>
      </c>
      <c r="AY202" s="13" t="s">
        <v>166</v>
      </c>
      <c r="BE202" s="99">
        <f>IF(N202="základná",J202,0)</f>
        <v>0</v>
      </c>
      <c r="BF202" s="99">
        <f>IF(N202="znížená",J202,0)</f>
        <v>0</v>
      </c>
      <c r="BG202" s="99">
        <f>IF(N202="zákl. prenesená",J202,0)</f>
        <v>0</v>
      </c>
      <c r="BH202" s="99">
        <f>IF(N202="zníž. prenesená",J202,0)</f>
        <v>0</v>
      </c>
      <c r="BI202" s="99">
        <f>IF(N202="nulová",J202,0)</f>
        <v>0</v>
      </c>
      <c r="BJ202" s="13" t="s">
        <v>113</v>
      </c>
      <c r="BK202" s="99">
        <f>ROUND(I202*H202,2)</f>
        <v>0</v>
      </c>
      <c r="BL202" s="13" t="s">
        <v>1110</v>
      </c>
      <c r="BM202" s="171" t="s">
        <v>1867</v>
      </c>
    </row>
    <row r="203" spans="2:65" s="1" customFormat="1" ht="16.5" customHeight="1">
      <c r="B203" s="30"/>
      <c r="C203" s="158" t="s">
        <v>394</v>
      </c>
      <c r="D203" s="158" t="s">
        <v>164</v>
      </c>
      <c r="E203" s="159" t="s">
        <v>1868</v>
      </c>
      <c r="F203" s="160" t="s">
        <v>1869</v>
      </c>
      <c r="G203" s="161" t="s">
        <v>293</v>
      </c>
      <c r="H203" s="162">
        <v>0.5</v>
      </c>
      <c r="I203" s="163"/>
      <c r="J203" s="164">
        <f>ROUND(I203*H203,2)</f>
        <v>0</v>
      </c>
      <c r="K203" s="165"/>
      <c r="L203" s="166"/>
      <c r="M203" s="167" t="s">
        <v>1</v>
      </c>
      <c r="N203" s="168" t="s">
        <v>41</v>
      </c>
      <c r="P203" s="169">
        <f>O203*H203</f>
        <v>0</v>
      </c>
      <c r="Q203" s="169">
        <v>1.9000000000000001E-4</v>
      </c>
      <c r="R203" s="169">
        <f>Q203*H203</f>
        <v>9.5000000000000005E-5</v>
      </c>
      <c r="S203" s="169">
        <v>0</v>
      </c>
      <c r="T203" s="170">
        <f>S203*H203</f>
        <v>0</v>
      </c>
      <c r="AR203" s="171" t="s">
        <v>1110</v>
      </c>
      <c r="AT203" s="171" t="s">
        <v>164</v>
      </c>
      <c r="AU203" s="171" t="s">
        <v>113</v>
      </c>
      <c r="AY203" s="13" t="s">
        <v>166</v>
      </c>
      <c r="BE203" s="99">
        <f>IF(N203="základná",J203,0)</f>
        <v>0</v>
      </c>
      <c r="BF203" s="99">
        <f>IF(N203="znížená",J203,0)</f>
        <v>0</v>
      </c>
      <c r="BG203" s="99">
        <f>IF(N203="zákl. prenesená",J203,0)</f>
        <v>0</v>
      </c>
      <c r="BH203" s="99">
        <f>IF(N203="zníž. prenesená",J203,0)</f>
        <v>0</v>
      </c>
      <c r="BI203" s="99">
        <f>IF(N203="nulová",J203,0)</f>
        <v>0</v>
      </c>
      <c r="BJ203" s="13" t="s">
        <v>113</v>
      </c>
      <c r="BK203" s="99">
        <f>ROUND(I203*H203,2)</f>
        <v>0</v>
      </c>
      <c r="BL203" s="13" t="s">
        <v>1110</v>
      </c>
      <c r="BM203" s="171" t="s">
        <v>1870</v>
      </c>
    </row>
    <row r="204" spans="2:65" s="11" customFormat="1" ht="22.9" customHeight="1">
      <c r="B204" s="146"/>
      <c r="D204" s="147" t="s">
        <v>74</v>
      </c>
      <c r="E204" s="156" t="s">
        <v>555</v>
      </c>
      <c r="F204" s="156" t="s">
        <v>1665</v>
      </c>
      <c r="I204" s="149"/>
      <c r="J204" s="157">
        <f>BK204</f>
        <v>0</v>
      </c>
      <c r="L204" s="146"/>
      <c r="M204" s="151"/>
      <c r="P204" s="152">
        <f>SUM(P205:P214)</f>
        <v>0</v>
      </c>
      <c r="R204" s="152">
        <f>SUM(R205:R214)</f>
        <v>9.240000000000001E-2</v>
      </c>
      <c r="T204" s="153">
        <f>SUM(T205:T214)</f>
        <v>0</v>
      </c>
      <c r="AR204" s="147" t="s">
        <v>165</v>
      </c>
      <c r="AT204" s="154" t="s">
        <v>74</v>
      </c>
      <c r="AU204" s="154" t="s">
        <v>83</v>
      </c>
      <c r="AY204" s="147" t="s">
        <v>166</v>
      </c>
      <c r="BK204" s="155">
        <f>SUM(BK205:BK214)</f>
        <v>0</v>
      </c>
    </row>
    <row r="205" spans="2:65" s="1" customFormat="1" ht="24.2" customHeight="1">
      <c r="B205" s="30"/>
      <c r="C205" s="172" t="s">
        <v>398</v>
      </c>
      <c r="D205" s="172" t="s">
        <v>350</v>
      </c>
      <c r="E205" s="173" t="s">
        <v>1666</v>
      </c>
      <c r="F205" s="174" t="s">
        <v>1667</v>
      </c>
      <c r="G205" s="175" t="s">
        <v>293</v>
      </c>
      <c r="H205" s="176">
        <v>440</v>
      </c>
      <c r="I205" s="177"/>
      <c r="J205" s="178">
        <f t="shared" ref="J205:J214" si="25">ROUND(I205*H205,2)</f>
        <v>0</v>
      </c>
      <c r="K205" s="179"/>
      <c r="L205" s="30"/>
      <c r="M205" s="180" t="s">
        <v>1</v>
      </c>
      <c r="N205" s="131" t="s">
        <v>41</v>
      </c>
      <c r="P205" s="169">
        <f t="shared" ref="P205:P214" si="26">O205*H205</f>
        <v>0</v>
      </c>
      <c r="Q205" s="169">
        <v>0</v>
      </c>
      <c r="R205" s="169">
        <f t="shared" ref="R205:R214" si="27">Q205*H205</f>
        <v>0</v>
      </c>
      <c r="S205" s="169">
        <v>0</v>
      </c>
      <c r="T205" s="170">
        <f t="shared" ref="T205:T214" si="28">S205*H205</f>
        <v>0</v>
      </c>
      <c r="AR205" s="171" t="s">
        <v>422</v>
      </c>
      <c r="AT205" s="171" t="s">
        <v>350</v>
      </c>
      <c r="AU205" s="171" t="s">
        <v>113</v>
      </c>
      <c r="AY205" s="13" t="s">
        <v>166</v>
      </c>
      <c r="BE205" s="99">
        <f t="shared" ref="BE205:BE214" si="29">IF(N205="základná",J205,0)</f>
        <v>0</v>
      </c>
      <c r="BF205" s="99">
        <f t="shared" ref="BF205:BF214" si="30">IF(N205="znížená",J205,0)</f>
        <v>0</v>
      </c>
      <c r="BG205" s="99">
        <f t="shared" ref="BG205:BG214" si="31">IF(N205="zákl. prenesená",J205,0)</f>
        <v>0</v>
      </c>
      <c r="BH205" s="99">
        <f t="shared" ref="BH205:BH214" si="32">IF(N205="zníž. prenesená",J205,0)</f>
        <v>0</v>
      </c>
      <c r="BI205" s="99">
        <f t="shared" ref="BI205:BI214" si="33">IF(N205="nulová",J205,0)</f>
        <v>0</v>
      </c>
      <c r="BJ205" s="13" t="s">
        <v>113</v>
      </c>
      <c r="BK205" s="99">
        <f t="shared" ref="BK205:BK214" si="34">ROUND(I205*H205,2)</f>
        <v>0</v>
      </c>
      <c r="BL205" s="13" t="s">
        <v>422</v>
      </c>
      <c r="BM205" s="171" t="s">
        <v>1871</v>
      </c>
    </row>
    <row r="206" spans="2:65" s="1" customFormat="1" ht="24.2" customHeight="1">
      <c r="B206" s="30"/>
      <c r="C206" s="172" t="s">
        <v>402</v>
      </c>
      <c r="D206" s="172" t="s">
        <v>350</v>
      </c>
      <c r="E206" s="173" t="s">
        <v>579</v>
      </c>
      <c r="F206" s="174" t="s">
        <v>1669</v>
      </c>
      <c r="G206" s="175" t="s">
        <v>293</v>
      </c>
      <c r="H206" s="176">
        <v>440</v>
      </c>
      <c r="I206" s="177"/>
      <c r="J206" s="178">
        <f t="shared" si="25"/>
        <v>0</v>
      </c>
      <c r="K206" s="179"/>
      <c r="L206" s="30"/>
      <c r="M206" s="180" t="s">
        <v>1</v>
      </c>
      <c r="N206" s="131" t="s">
        <v>41</v>
      </c>
      <c r="P206" s="169">
        <f t="shared" si="26"/>
        <v>0</v>
      </c>
      <c r="Q206" s="169">
        <v>0</v>
      </c>
      <c r="R206" s="169">
        <f t="shared" si="27"/>
        <v>0</v>
      </c>
      <c r="S206" s="169">
        <v>0</v>
      </c>
      <c r="T206" s="170">
        <f t="shared" si="28"/>
        <v>0</v>
      </c>
      <c r="AR206" s="171" t="s">
        <v>422</v>
      </c>
      <c r="AT206" s="171" t="s">
        <v>350</v>
      </c>
      <c r="AU206" s="171" t="s">
        <v>113</v>
      </c>
      <c r="AY206" s="13" t="s">
        <v>166</v>
      </c>
      <c r="BE206" s="99">
        <f t="shared" si="29"/>
        <v>0</v>
      </c>
      <c r="BF206" s="99">
        <f t="shared" si="30"/>
        <v>0</v>
      </c>
      <c r="BG206" s="99">
        <f t="shared" si="31"/>
        <v>0</v>
      </c>
      <c r="BH206" s="99">
        <f t="shared" si="32"/>
        <v>0</v>
      </c>
      <c r="BI206" s="99">
        <f t="shared" si="33"/>
        <v>0</v>
      </c>
      <c r="BJ206" s="13" t="s">
        <v>113</v>
      </c>
      <c r="BK206" s="99">
        <f t="shared" si="34"/>
        <v>0</v>
      </c>
      <c r="BL206" s="13" t="s">
        <v>422</v>
      </c>
      <c r="BM206" s="171" t="s">
        <v>1872</v>
      </c>
    </row>
    <row r="207" spans="2:65" s="1" customFormat="1" ht="24.2" customHeight="1">
      <c r="B207" s="30"/>
      <c r="C207" s="158" t="s">
        <v>406</v>
      </c>
      <c r="D207" s="158" t="s">
        <v>164</v>
      </c>
      <c r="E207" s="159" t="s">
        <v>1108</v>
      </c>
      <c r="F207" s="160" t="s">
        <v>1671</v>
      </c>
      <c r="G207" s="161" t="s">
        <v>293</v>
      </c>
      <c r="H207" s="162">
        <v>440</v>
      </c>
      <c r="I207" s="163"/>
      <c r="J207" s="164">
        <f t="shared" si="25"/>
        <v>0</v>
      </c>
      <c r="K207" s="165"/>
      <c r="L207" s="166"/>
      <c r="M207" s="167" t="s">
        <v>1</v>
      </c>
      <c r="N207" s="168" t="s">
        <v>41</v>
      </c>
      <c r="P207" s="169">
        <f t="shared" si="26"/>
        <v>0</v>
      </c>
      <c r="Q207" s="169">
        <v>2.1000000000000001E-4</v>
      </c>
      <c r="R207" s="169">
        <f t="shared" si="27"/>
        <v>9.240000000000001E-2</v>
      </c>
      <c r="S207" s="169">
        <v>0</v>
      </c>
      <c r="T207" s="170">
        <f t="shared" si="28"/>
        <v>0</v>
      </c>
      <c r="AR207" s="171" t="s">
        <v>1110</v>
      </c>
      <c r="AT207" s="171" t="s">
        <v>164</v>
      </c>
      <c r="AU207" s="171" t="s">
        <v>113</v>
      </c>
      <c r="AY207" s="13" t="s">
        <v>166</v>
      </c>
      <c r="BE207" s="99">
        <f t="shared" si="29"/>
        <v>0</v>
      </c>
      <c r="BF207" s="99">
        <f t="shared" si="30"/>
        <v>0</v>
      </c>
      <c r="BG207" s="99">
        <f t="shared" si="31"/>
        <v>0</v>
      </c>
      <c r="BH207" s="99">
        <f t="shared" si="32"/>
        <v>0</v>
      </c>
      <c r="BI207" s="99">
        <f t="shared" si="33"/>
        <v>0</v>
      </c>
      <c r="BJ207" s="13" t="s">
        <v>113</v>
      </c>
      <c r="BK207" s="99">
        <f t="shared" si="34"/>
        <v>0</v>
      </c>
      <c r="BL207" s="13" t="s">
        <v>1110</v>
      </c>
      <c r="BM207" s="171" t="s">
        <v>1873</v>
      </c>
    </row>
    <row r="208" spans="2:65" s="1" customFormat="1" ht="33" customHeight="1">
      <c r="B208" s="30"/>
      <c r="C208" s="172" t="s">
        <v>410</v>
      </c>
      <c r="D208" s="172" t="s">
        <v>350</v>
      </c>
      <c r="E208" s="173" t="s">
        <v>1673</v>
      </c>
      <c r="F208" s="174" t="s">
        <v>1674</v>
      </c>
      <c r="G208" s="175" t="s">
        <v>293</v>
      </c>
      <c r="H208" s="176">
        <v>440</v>
      </c>
      <c r="I208" s="177"/>
      <c r="J208" s="178">
        <f t="shared" si="25"/>
        <v>0</v>
      </c>
      <c r="K208" s="179"/>
      <c r="L208" s="30"/>
      <c r="M208" s="180" t="s">
        <v>1</v>
      </c>
      <c r="N208" s="131" t="s">
        <v>41</v>
      </c>
      <c r="P208" s="169">
        <f t="shared" si="26"/>
        <v>0</v>
      </c>
      <c r="Q208" s="169">
        <v>0</v>
      </c>
      <c r="R208" s="169">
        <f t="shared" si="27"/>
        <v>0</v>
      </c>
      <c r="S208" s="169">
        <v>0</v>
      </c>
      <c r="T208" s="170">
        <f t="shared" si="28"/>
        <v>0</v>
      </c>
      <c r="AR208" s="171" t="s">
        <v>422</v>
      </c>
      <c r="AT208" s="171" t="s">
        <v>350</v>
      </c>
      <c r="AU208" s="171" t="s">
        <v>113</v>
      </c>
      <c r="AY208" s="13" t="s">
        <v>166</v>
      </c>
      <c r="BE208" s="99">
        <f t="shared" si="29"/>
        <v>0</v>
      </c>
      <c r="BF208" s="99">
        <f t="shared" si="30"/>
        <v>0</v>
      </c>
      <c r="BG208" s="99">
        <f t="shared" si="31"/>
        <v>0</v>
      </c>
      <c r="BH208" s="99">
        <f t="shared" si="32"/>
        <v>0</v>
      </c>
      <c r="BI208" s="99">
        <f t="shared" si="33"/>
        <v>0</v>
      </c>
      <c r="BJ208" s="13" t="s">
        <v>113</v>
      </c>
      <c r="BK208" s="99">
        <f t="shared" si="34"/>
        <v>0</v>
      </c>
      <c r="BL208" s="13" t="s">
        <v>422</v>
      </c>
      <c r="BM208" s="171" t="s">
        <v>1874</v>
      </c>
    </row>
    <row r="209" spans="2:65" s="1" customFormat="1" ht="24.2" customHeight="1">
      <c r="B209" s="30"/>
      <c r="C209" s="172" t="s">
        <v>414</v>
      </c>
      <c r="D209" s="172" t="s">
        <v>350</v>
      </c>
      <c r="E209" s="173" t="s">
        <v>1875</v>
      </c>
      <c r="F209" s="174" t="s">
        <v>1876</v>
      </c>
      <c r="G209" s="175" t="s">
        <v>659</v>
      </c>
      <c r="H209" s="176">
        <v>274.92399999999998</v>
      </c>
      <c r="I209" s="177"/>
      <c r="J209" s="178">
        <f t="shared" si="25"/>
        <v>0</v>
      </c>
      <c r="K209" s="179"/>
      <c r="L209" s="30"/>
      <c r="M209" s="180" t="s">
        <v>1</v>
      </c>
      <c r="N209" s="131" t="s">
        <v>41</v>
      </c>
      <c r="P209" s="169">
        <f t="shared" si="26"/>
        <v>0</v>
      </c>
      <c r="Q209" s="169">
        <v>0</v>
      </c>
      <c r="R209" s="169">
        <f t="shared" si="27"/>
        <v>0</v>
      </c>
      <c r="S209" s="169">
        <v>0</v>
      </c>
      <c r="T209" s="170">
        <f t="shared" si="28"/>
        <v>0</v>
      </c>
      <c r="AR209" s="171" t="s">
        <v>422</v>
      </c>
      <c r="AT209" s="171" t="s">
        <v>350</v>
      </c>
      <c r="AU209" s="171" t="s">
        <v>113</v>
      </c>
      <c r="AY209" s="13" t="s">
        <v>166</v>
      </c>
      <c r="BE209" s="99">
        <f t="shared" si="29"/>
        <v>0</v>
      </c>
      <c r="BF209" s="99">
        <f t="shared" si="30"/>
        <v>0</v>
      </c>
      <c r="BG209" s="99">
        <f t="shared" si="31"/>
        <v>0</v>
      </c>
      <c r="BH209" s="99">
        <f t="shared" si="32"/>
        <v>0</v>
      </c>
      <c r="BI209" s="99">
        <f t="shared" si="33"/>
        <v>0</v>
      </c>
      <c r="BJ209" s="13" t="s">
        <v>113</v>
      </c>
      <c r="BK209" s="99">
        <f t="shared" si="34"/>
        <v>0</v>
      </c>
      <c r="BL209" s="13" t="s">
        <v>422</v>
      </c>
      <c r="BM209" s="171" t="s">
        <v>1877</v>
      </c>
    </row>
    <row r="210" spans="2:65" s="1" customFormat="1" ht="24.2" customHeight="1">
      <c r="B210" s="30"/>
      <c r="C210" s="172" t="s">
        <v>418</v>
      </c>
      <c r="D210" s="172" t="s">
        <v>350</v>
      </c>
      <c r="E210" s="173" t="s">
        <v>1878</v>
      </c>
      <c r="F210" s="174" t="s">
        <v>1879</v>
      </c>
      <c r="G210" s="175" t="s">
        <v>659</v>
      </c>
      <c r="H210" s="176">
        <v>228.744</v>
      </c>
      <c r="I210" s="177"/>
      <c r="J210" s="178">
        <f t="shared" si="25"/>
        <v>0</v>
      </c>
      <c r="K210" s="179"/>
      <c r="L210" s="30"/>
      <c r="M210" s="180" t="s">
        <v>1</v>
      </c>
      <c r="N210" s="131" t="s">
        <v>41</v>
      </c>
      <c r="P210" s="169">
        <f t="shared" si="26"/>
        <v>0</v>
      </c>
      <c r="Q210" s="169">
        <v>0</v>
      </c>
      <c r="R210" s="169">
        <f t="shared" si="27"/>
        <v>0</v>
      </c>
      <c r="S210" s="169">
        <v>0</v>
      </c>
      <c r="T210" s="170">
        <f t="shared" si="28"/>
        <v>0</v>
      </c>
      <c r="AR210" s="171" t="s">
        <v>422</v>
      </c>
      <c r="AT210" s="171" t="s">
        <v>350</v>
      </c>
      <c r="AU210" s="171" t="s">
        <v>113</v>
      </c>
      <c r="AY210" s="13" t="s">
        <v>166</v>
      </c>
      <c r="BE210" s="99">
        <f t="shared" si="29"/>
        <v>0</v>
      </c>
      <c r="BF210" s="99">
        <f t="shared" si="30"/>
        <v>0</v>
      </c>
      <c r="BG210" s="99">
        <f t="shared" si="31"/>
        <v>0</v>
      </c>
      <c r="BH210" s="99">
        <f t="shared" si="32"/>
        <v>0</v>
      </c>
      <c r="BI210" s="99">
        <f t="shared" si="33"/>
        <v>0</v>
      </c>
      <c r="BJ210" s="13" t="s">
        <v>113</v>
      </c>
      <c r="BK210" s="99">
        <f t="shared" si="34"/>
        <v>0</v>
      </c>
      <c r="BL210" s="13" t="s">
        <v>422</v>
      </c>
      <c r="BM210" s="171" t="s">
        <v>1880</v>
      </c>
    </row>
    <row r="211" spans="2:65" s="1" customFormat="1" ht="24.2" customHeight="1">
      <c r="B211" s="30"/>
      <c r="C211" s="172" t="s">
        <v>422</v>
      </c>
      <c r="D211" s="172" t="s">
        <v>350</v>
      </c>
      <c r="E211" s="173" t="s">
        <v>1881</v>
      </c>
      <c r="F211" s="174" t="s">
        <v>1882</v>
      </c>
      <c r="G211" s="175" t="s">
        <v>659</v>
      </c>
      <c r="H211" s="176">
        <v>46.18</v>
      </c>
      <c r="I211" s="177"/>
      <c r="J211" s="178">
        <f t="shared" si="25"/>
        <v>0</v>
      </c>
      <c r="K211" s="179"/>
      <c r="L211" s="30"/>
      <c r="M211" s="180" t="s">
        <v>1</v>
      </c>
      <c r="N211" s="131" t="s">
        <v>41</v>
      </c>
      <c r="P211" s="169">
        <f t="shared" si="26"/>
        <v>0</v>
      </c>
      <c r="Q211" s="169">
        <v>0</v>
      </c>
      <c r="R211" s="169">
        <f t="shared" si="27"/>
        <v>0</v>
      </c>
      <c r="S211" s="169">
        <v>0</v>
      </c>
      <c r="T211" s="170">
        <f t="shared" si="28"/>
        <v>0</v>
      </c>
      <c r="AR211" s="171" t="s">
        <v>422</v>
      </c>
      <c r="AT211" s="171" t="s">
        <v>350</v>
      </c>
      <c r="AU211" s="171" t="s">
        <v>113</v>
      </c>
      <c r="AY211" s="13" t="s">
        <v>166</v>
      </c>
      <c r="BE211" s="99">
        <f t="shared" si="29"/>
        <v>0</v>
      </c>
      <c r="BF211" s="99">
        <f t="shared" si="30"/>
        <v>0</v>
      </c>
      <c r="BG211" s="99">
        <f t="shared" si="31"/>
        <v>0</v>
      </c>
      <c r="BH211" s="99">
        <f t="shared" si="32"/>
        <v>0</v>
      </c>
      <c r="BI211" s="99">
        <f t="shared" si="33"/>
        <v>0</v>
      </c>
      <c r="BJ211" s="13" t="s">
        <v>113</v>
      </c>
      <c r="BK211" s="99">
        <f t="shared" si="34"/>
        <v>0</v>
      </c>
      <c r="BL211" s="13" t="s">
        <v>422</v>
      </c>
      <c r="BM211" s="171" t="s">
        <v>1883</v>
      </c>
    </row>
    <row r="212" spans="2:65" s="1" customFormat="1" ht="24.2" customHeight="1">
      <c r="B212" s="30"/>
      <c r="C212" s="172" t="s">
        <v>426</v>
      </c>
      <c r="D212" s="172" t="s">
        <v>350</v>
      </c>
      <c r="E212" s="173" t="s">
        <v>1884</v>
      </c>
      <c r="F212" s="174" t="s">
        <v>1885</v>
      </c>
      <c r="G212" s="175" t="s">
        <v>659</v>
      </c>
      <c r="H212" s="176">
        <v>877.42</v>
      </c>
      <c r="I212" s="177"/>
      <c r="J212" s="178">
        <f t="shared" si="25"/>
        <v>0</v>
      </c>
      <c r="K212" s="179"/>
      <c r="L212" s="30"/>
      <c r="M212" s="180" t="s">
        <v>1</v>
      </c>
      <c r="N212" s="131" t="s">
        <v>41</v>
      </c>
      <c r="P212" s="169">
        <f t="shared" si="26"/>
        <v>0</v>
      </c>
      <c r="Q212" s="169">
        <v>0</v>
      </c>
      <c r="R212" s="169">
        <f t="shared" si="27"/>
        <v>0</v>
      </c>
      <c r="S212" s="169">
        <v>0</v>
      </c>
      <c r="T212" s="170">
        <f t="shared" si="28"/>
        <v>0</v>
      </c>
      <c r="AR212" s="171" t="s">
        <v>422</v>
      </c>
      <c r="AT212" s="171" t="s">
        <v>350</v>
      </c>
      <c r="AU212" s="171" t="s">
        <v>113</v>
      </c>
      <c r="AY212" s="13" t="s">
        <v>166</v>
      </c>
      <c r="BE212" s="99">
        <f t="shared" si="29"/>
        <v>0</v>
      </c>
      <c r="BF212" s="99">
        <f t="shared" si="30"/>
        <v>0</v>
      </c>
      <c r="BG212" s="99">
        <f t="shared" si="31"/>
        <v>0</v>
      </c>
      <c r="BH212" s="99">
        <f t="shared" si="32"/>
        <v>0</v>
      </c>
      <c r="BI212" s="99">
        <f t="shared" si="33"/>
        <v>0</v>
      </c>
      <c r="BJ212" s="13" t="s">
        <v>113</v>
      </c>
      <c r="BK212" s="99">
        <f t="shared" si="34"/>
        <v>0</v>
      </c>
      <c r="BL212" s="13" t="s">
        <v>422</v>
      </c>
      <c r="BM212" s="171" t="s">
        <v>1886</v>
      </c>
    </row>
    <row r="213" spans="2:65" s="1" customFormat="1" ht="24.2" customHeight="1">
      <c r="B213" s="30"/>
      <c r="C213" s="172" t="s">
        <v>430</v>
      </c>
      <c r="D213" s="172" t="s">
        <v>350</v>
      </c>
      <c r="E213" s="173" t="s">
        <v>899</v>
      </c>
      <c r="F213" s="174" t="s">
        <v>900</v>
      </c>
      <c r="G213" s="175" t="s">
        <v>654</v>
      </c>
      <c r="H213" s="176">
        <v>87.742000000000004</v>
      </c>
      <c r="I213" s="177"/>
      <c r="J213" s="178">
        <f t="shared" si="25"/>
        <v>0</v>
      </c>
      <c r="K213" s="179"/>
      <c r="L213" s="30"/>
      <c r="M213" s="180" t="s">
        <v>1</v>
      </c>
      <c r="N213" s="131" t="s">
        <v>41</v>
      </c>
      <c r="P213" s="169">
        <f t="shared" si="26"/>
        <v>0</v>
      </c>
      <c r="Q213" s="169">
        <v>0</v>
      </c>
      <c r="R213" s="169">
        <f t="shared" si="27"/>
        <v>0</v>
      </c>
      <c r="S213" s="169">
        <v>0</v>
      </c>
      <c r="T213" s="170">
        <f t="shared" si="28"/>
        <v>0</v>
      </c>
      <c r="AR213" s="171" t="s">
        <v>422</v>
      </c>
      <c r="AT213" s="171" t="s">
        <v>350</v>
      </c>
      <c r="AU213" s="171" t="s">
        <v>113</v>
      </c>
      <c r="AY213" s="13" t="s">
        <v>166</v>
      </c>
      <c r="BE213" s="99">
        <f t="shared" si="29"/>
        <v>0</v>
      </c>
      <c r="BF213" s="99">
        <f t="shared" si="30"/>
        <v>0</v>
      </c>
      <c r="BG213" s="99">
        <f t="shared" si="31"/>
        <v>0</v>
      </c>
      <c r="BH213" s="99">
        <f t="shared" si="32"/>
        <v>0</v>
      </c>
      <c r="BI213" s="99">
        <f t="shared" si="33"/>
        <v>0</v>
      </c>
      <c r="BJ213" s="13" t="s">
        <v>113</v>
      </c>
      <c r="BK213" s="99">
        <f t="shared" si="34"/>
        <v>0</v>
      </c>
      <c r="BL213" s="13" t="s">
        <v>422</v>
      </c>
      <c r="BM213" s="171" t="s">
        <v>1887</v>
      </c>
    </row>
    <row r="214" spans="2:65" s="1" customFormat="1" ht="33" customHeight="1">
      <c r="B214" s="30"/>
      <c r="C214" s="172" t="s">
        <v>434</v>
      </c>
      <c r="D214" s="172" t="s">
        <v>350</v>
      </c>
      <c r="E214" s="173" t="s">
        <v>1888</v>
      </c>
      <c r="F214" s="174" t="s">
        <v>1889</v>
      </c>
      <c r="G214" s="175" t="s">
        <v>629</v>
      </c>
      <c r="H214" s="176">
        <v>200</v>
      </c>
      <c r="I214" s="177"/>
      <c r="J214" s="178">
        <f t="shared" si="25"/>
        <v>0</v>
      </c>
      <c r="K214" s="179"/>
      <c r="L214" s="30"/>
      <c r="M214" s="180" t="s">
        <v>1</v>
      </c>
      <c r="N214" s="131" t="s">
        <v>41</v>
      </c>
      <c r="P214" s="169">
        <f t="shared" si="26"/>
        <v>0</v>
      </c>
      <c r="Q214" s="169">
        <v>0</v>
      </c>
      <c r="R214" s="169">
        <f t="shared" si="27"/>
        <v>0</v>
      </c>
      <c r="S214" s="169">
        <v>0</v>
      </c>
      <c r="T214" s="170">
        <f t="shared" si="28"/>
        <v>0</v>
      </c>
      <c r="AR214" s="171" t="s">
        <v>422</v>
      </c>
      <c r="AT214" s="171" t="s">
        <v>350</v>
      </c>
      <c r="AU214" s="171" t="s">
        <v>113</v>
      </c>
      <c r="AY214" s="13" t="s">
        <v>166</v>
      </c>
      <c r="BE214" s="99">
        <f t="shared" si="29"/>
        <v>0</v>
      </c>
      <c r="BF214" s="99">
        <f t="shared" si="30"/>
        <v>0</v>
      </c>
      <c r="BG214" s="99">
        <f t="shared" si="31"/>
        <v>0</v>
      </c>
      <c r="BH214" s="99">
        <f t="shared" si="32"/>
        <v>0</v>
      </c>
      <c r="BI214" s="99">
        <f t="shared" si="33"/>
        <v>0</v>
      </c>
      <c r="BJ214" s="13" t="s">
        <v>113</v>
      </c>
      <c r="BK214" s="99">
        <f t="shared" si="34"/>
        <v>0</v>
      </c>
      <c r="BL214" s="13" t="s">
        <v>422</v>
      </c>
      <c r="BM214" s="171" t="s">
        <v>1890</v>
      </c>
    </row>
    <row r="215" spans="2:65" s="11" customFormat="1" ht="25.9" customHeight="1">
      <c r="B215" s="146"/>
      <c r="D215" s="147" t="s">
        <v>74</v>
      </c>
      <c r="E215" s="148" t="s">
        <v>1676</v>
      </c>
      <c r="F215" s="148" t="s">
        <v>1677</v>
      </c>
      <c r="I215" s="149"/>
      <c r="J215" s="150">
        <f>BK215</f>
        <v>0</v>
      </c>
      <c r="L215" s="146"/>
      <c r="M215" s="151"/>
      <c r="P215" s="152">
        <f>P216</f>
        <v>0</v>
      </c>
      <c r="R215" s="152">
        <f>R216</f>
        <v>0</v>
      </c>
      <c r="T215" s="153">
        <f>T216</f>
        <v>0</v>
      </c>
      <c r="AR215" s="147" t="s">
        <v>178</v>
      </c>
      <c r="AT215" s="154" t="s">
        <v>74</v>
      </c>
      <c r="AU215" s="154" t="s">
        <v>75</v>
      </c>
      <c r="AY215" s="147" t="s">
        <v>166</v>
      </c>
      <c r="BK215" s="155">
        <f>BK216</f>
        <v>0</v>
      </c>
    </row>
    <row r="216" spans="2:65" s="11" customFormat="1" ht="22.9" customHeight="1">
      <c r="B216" s="146"/>
      <c r="D216" s="147" t="s">
        <v>74</v>
      </c>
      <c r="E216" s="156" t="s">
        <v>1678</v>
      </c>
      <c r="F216" s="156" t="s">
        <v>1679</v>
      </c>
      <c r="I216" s="149"/>
      <c r="J216" s="157">
        <f>BK216</f>
        <v>0</v>
      </c>
      <c r="L216" s="146"/>
      <c r="M216" s="151"/>
      <c r="P216" s="152">
        <f>SUM(P217:P219)</f>
        <v>0</v>
      </c>
      <c r="R216" s="152">
        <f>SUM(R217:R219)</f>
        <v>0</v>
      </c>
      <c r="T216" s="153">
        <f>SUM(T217:T219)</f>
        <v>0</v>
      </c>
      <c r="AR216" s="147" t="s">
        <v>178</v>
      </c>
      <c r="AT216" s="154" t="s">
        <v>74</v>
      </c>
      <c r="AU216" s="154" t="s">
        <v>83</v>
      </c>
      <c r="AY216" s="147" t="s">
        <v>166</v>
      </c>
      <c r="BK216" s="155">
        <f>SUM(BK217:BK219)</f>
        <v>0</v>
      </c>
    </row>
    <row r="217" spans="2:65" s="1" customFormat="1" ht="21.75" customHeight="1">
      <c r="B217" s="30"/>
      <c r="C217" s="172" t="s">
        <v>438</v>
      </c>
      <c r="D217" s="172" t="s">
        <v>350</v>
      </c>
      <c r="E217" s="173" t="s">
        <v>1891</v>
      </c>
      <c r="F217" s="174" t="s">
        <v>1892</v>
      </c>
      <c r="G217" s="175" t="s">
        <v>170</v>
      </c>
      <c r="H217" s="176">
        <v>5</v>
      </c>
      <c r="I217" s="177"/>
      <c r="J217" s="178">
        <f>ROUND(I217*H217,2)</f>
        <v>0</v>
      </c>
      <c r="K217" s="179"/>
      <c r="L217" s="30"/>
      <c r="M217" s="180" t="s">
        <v>1</v>
      </c>
      <c r="N217" s="131" t="s">
        <v>41</v>
      </c>
      <c r="P217" s="169">
        <f>O217*H217</f>
        <v>0</v>
      </c>
      <c r="Q217" s="169">
        <v>0</v>
      </c>
      <c r="R217" s="169">
        <f>Q217*H217</f>
        <v>0</v>
      </c>
      <c r="S217" s="169">
        <v>0</v>
      </c>
      <c r="T217" s="170">
        <f>S217*H217</f>
        <v>0</v>
      </c>
      <c r="AR217" s="171" t="s">
        <v>422</v>
      </c>
      <c r="AT217" s="171" t="s">
        <v>350</v>
      </c>
      <c r="AU217" s="171" t="s">
        <v>113</v>
      </c>
      <c r="AY217" s="13" t="s">
        <v>166</v>
      </c>
      <c r="BE217" s="99">
        <f>IF(N217="základná",J217,0)</f>
        <v>0</v>
      </c>
      <c r="BF217" s="99">
        <f>IF(N217="znížená",J217,0)</f>
        <v>0</v>
      </c>
      <c r="BG217" s="99">
        <f>IF(N217="zákl. prenesená",J217,0)</f>
        <v>0</v>
      </c>
      <c r="BH217" s="99">
        <f>IF(N217="zníž. prenesená",J217,0)</f>
        <v>0</v>
      </c>
      <c r="BI217" s="99">
        <f>IF(N217="nulová",J217,0)</f>
        <v>0</v>
      </c>
      <c r="BJ217" s="13" t="s">
        <v>113</v>
      </c>
      <c r="BK217" s="99">
        <f>ROUND(I217*H217,2)</f>
        <v>0</v>
      </c>
      <c r="BL217" s="13" t="s">
        <v>422</v>
      </c>
      <c r="BM217" s="171" t="s">
        <v>1893</v>
      </c>
    </row>
    <row r="218" spans="2:65" s="1" customFormat="1" ht="21.75" customHeight="1">
      <c r="B218" s="30"/>
      <c r="C218" s="158" t="s">
        <v>442</v>
      </c>
      <c r="D218" s="158" t="s">
        <v>164</v>
      </c>
      <c r="E218" s="159" t="s">
        <v>1891</v>
      </c>
      <c r="F218" s="160" t="s">
        <v>1892</v>
      </c>
      <c r="G218" s="161" t="s">
        <v>170</v>
      </c>
      <c r="H218" s="162">
        <v>5</v>
      </c>
      <c r="I218" s="163"/>
      <c r="J218" s="164">
        <f>ROUND(I218*H218,2)</f>
        <v>0</v>
      </c>
      <c r="K218" s="165"/>
      <c r="L218" s="166"/>
      <c r="M218" s="167" t="s">
        <v>1</v>
      </c>
      <c r="N218" s="168" t="s">
        <v>41</v>
      </c>
      <c r="P218" s="169">
        <f>O218*H218</f>
        <v>0</v>
      </c>
      <c r="Q218" s="169">
        <v>0</v>
      </c>
      <c r="R218" s="169">
        <f>Q218*H218</f>
        <v>0</v>
      </c>
      <c r="S218" s="169">
        <v>0</v>
      </c>
      <c r="T218" s="170">
        <f>S218*H218</f>
        <v>0</v>
      </c>
      <c r="AR218" s="171" t="s">
        <v>1110</v>
      </c>
      <c r="AT218" s="171" t="s">
        <v>164</v>
      </c>
      <c r="AU218" s="171" t="s">
        <v>113</v>
      </c>
      <c r="AY218" s="13" t="s">
        <v>166</v>
      </c>
      <c r="BE218" s="99">
        <f>IF(N218="základná",J218,0)</f>
        <v>0</v>
      </c>
      <c r="BF218" s="99">
        <f>IF(N218="znížená",J218,0)</f>
        <v>0</v>
      </c>
      <c r="BG218" s="99">
        <f>IF(N218="zákl. prenesená",J218,0)</f>
        <v>0</v>
      </c>
      <c r="BH218" s="99">
        <f>IF(N218="zníž. prenesená",J218,0)</f>
        <v>0</v>
      </c>
      <c r="BI218" s="99">
        <f>IF(N218="nulová",J218,0)</f>
        <v>0</v>
      </c>
      <c r="BJ218" s="13" t="s">
        <v>113</v>
      </c>
      <c r="BK218" s="99">
        <f>ROUND(I218*H218,2)</f>
        <v>0</v>
      </c>
      <c r="BL218" s="13" t="s">
        <v>1110</v>
      </c>
      <c r="BM218" s="171" t="s">
        <v>1894</v>
      </c>
    </row>
    <row r="219" spans="2:65" s="1" customFormat="1" ht="24.2" customHeight="1">
      <c r="B219" s="30"/>
      <c r="C219" s="158" t="s">
        <v>446</v>
      </c>
      <c r="D219" s="158" t="s">
        <v>164</v>
      </c>
      <c r="E219" s="159" t="s">
        <v>1895</v>
      </c>
      <c r="F219" s="160" t="s">
        <v>1896</v>
      </c>
      <c r="G219" s="161" t="s">
        <v>170</v>
      </c>
      <c r="H219" s="162">
        <v>1</v>
      </c>
      <c r="I219" s="163"/>
      <c r="J219" s="164">
        <f>ROUND(I219*H219,2)</f>
        <v>0</v>
      </c>
      <c r="K219" s="165"/>
      <c r="L219" s="166"/>
      <c r="M219" s="167" t="s">
        <v>1</v>
      </c>
      <c r="N219" s="168" t="s">
        <v>41</v>
      </c>
      <c r="P219" s="169">
        <f>O219*H219</f>
        <v>0</v>
      </c>
      <c r="Q219" s="169">
        <v>0</v>
      </c>
      <c r="R219" s="169">
        <f>Q219*H219</f>
        <v>0</v>
      </c>
      <c r="S219" s="169">
        <v>0</v>
      </c>
      <c r="T219" s="170">
        <f>S219*H219</f>
        <v>0</v>
      </c>
      <c r="AR219" s="171" t="s">
        <v>1110</v>
      </c>
      <c r="AT219" s="171" t="s">
        <v>164</v>
      </c>
      <c r="AU219" s="171" t="s">
        <v>113</v>
      </c>
      <c r="AY219" s="13" t="s">
        <v>166</v>
      </c>
      <c r="BE219" s="99">
        <f>IF(N219="základná",J219,0)</f>
        <v>0</v>
      </c>
      <c r="BF219" s="99">
        <f>IF(N219="znížená",J219,0)</f>
        <v>0</v>
      </c>
      <c r="BG219" s="99">
        <f>IF(N219="zákl. prenesená",J219,0)</f>
        <v>0</v>
      </c>
      <c r="BH219" s="99">
        <f>IF(N219="zníž. prenesená",J219,0)</f>
        <v>0</v>
      </c>
      <c r="BI219" s="99">
        <f>IF(N219="nulová",J219,0)</f>
        <v>0</v>
      </c>
      <c r="BJ219" s="13" t="s">
        <v>113</v>
      </c>
      <c r="BK219" s="99">
        <f>ROUND(I219*H219,2)</f>
        <v>0</v>
      </c>
      <c r="BL219" s="13" t="s">
        <v>1110</v>
      </c>
      <c r="BM219" s="171" t="s">
        <v>1897</v>
      </c>
    </row>
    <row r="220" spans="2:65" s="11" customFormat="1" ht="25.9" customHeight="1">
      <c r="B220" s="146"/>
      <c r="D220" s="147" t="s">
        <v>74</v>
      </c>
      <c r="E220" s="148" t="s">
        <v>1694</v>
      </c>
      <c r="F220" s="148" t="s">
        <v>1695</v>
      </c>
      <c r="I220" s="149"/>
      <c r="J220" s="150">
        <f>BK220</f>
        <v>0</v>
      </c>
      <c r="L220" s="146"/>
      <c r="M220" s="151"/>
      <c r="P220" s="152">
        <f>P221</f>
        <v>0</v>
      </c>
      <c r="R220" s="152">
        <f>R221</f>
        <v>0</v>
      </c>
      <c r="T220" s="153">
        <f>T221</f>
        <v>0</v>
      </c>
      <c r="AR220" s="147" t="s">
        <v>178</v>
      </c>
      <c r="AT220" s="154" t="s">
        <v>74</v>
      </c>
      <c r="AU220" s="154" t="s">
        <v>75</v>
      </c>
      <c r="AY220" s="147" t="s">
        <v>166</v>
      </c>
      <c r="BK220" s="155">
        <f>BK221</f>
        <v>0</v>
      </c>
    </row>
    <row r="221" spans="2:65" s="1" customFormat="1" ht="24.2" customHeight="1">
      <c r="B221" s="30"/>
      <c r="C221" s="172" t="s">
        <v>450</v>
      </c>
      <c r="D221" s="172" t="s">
        <v>350</v>
      </c>
      <c r="E221" s="173" t="s">
        <v>1696</v>
      </c>
      <c r="F221" s="174" t="s">
        <v>1697</v>
      </c>
      <c r="G221" s="175" t="s">
        <v>1698</v>
      </c>
      <c r="H221" s="176">
        <v>1</v>
      </c>
      <c r="I221" s="177"/>
      <c r="J221" s="178">
        <f>ROUND(I221*H221,2)</f>
        <v>0</v>
      </c>
      <c r="K221" s="179"/>
      <c r="L221" s="30"/>
      <c r="M221" s="181" t="s">
        <v>1</v>
      </c>
      <c r="N221" s="182" t="s">
        <v>41</v>
      </c>
      <c r="O221" s="183"/>
      <c r="P221" s="184">
        <f>O221*H221</f>
        <v>0</v>
      </c>
      <c r="Q221" s="184">
        <v>0</v>
      </c>
      <c r="R221" s="184">
        <f>Q221*H221</f>
        <v>0</v>
      </c>
      <c r="S221" s="184">
        <v>0</v>
      </c>
      <c r="T221" s="185">
        <f>S221*H221</f>
        <v>0</v>
      </c>
      <c r="AR221" s="171" t="s">
        <v>422</v>
      </c>
      <c r="AT221" s="171" t="s">
        <v>350</v>
      </c>
      <c r="AU221" s="171" t="s">
        <v>83</v>
      </c>
      <c r="AY221" s="13" t="s">
        <v>166</v>
      </c>
      <c r="BE221" s="99">
        <f>IF(N221="základná",J221,0)</f>
        <v>0</v>
      </c>
      <c r="BF221" s="99">
        <f>IF(N221="znížená",J221,0)</f>
        <v>0</v>
      </c>
      <c r="BG221" s="99">
        <f>IF(N221="zákl. prenesená",J221,0)</f>
        <v>0</v>
      </c>
      <c r="BH221" s="99">
        <f>IF(N221="zníž. prenesená",J221,0)</f>
        <v>0</v>
      </c>
      <c r="BI221" s="99">
        <f>IF(N221="nulová",J221,0)</f>
        <v>0</v>
      </c>
      <c r="BJ221" s="13" t="s">
        <v>113</v>
      </c>
      <c r="BK221" s="99">
        <f>ROUND(I221*H221,2)</f>
        <v>0</v>
      </c>
      <c r="BL221" s="13" t="s">
        <v>422</v>
      </c>
      <c r="BM221" s="171" t="s">
        <v>1898</v>
      </c>
    </row>
    <row r="222" spans="2:65" s="1" customFormat="1" ht="6.95" customHeight="1">
      <c r="B222" s="45"/>
      <c r="C222" s="46"/>
      <c r="D222" s="46"/>
      <c r="E222" s="46"/>
      <c r="F222" s="46"/>
      <c r="G222" s="46"/>
      <c r="H222" s="46"/>
      <c r="I222" s="46"/>
      <c r="J222" s="46"/>
      <c r="K222" s="46"/>
      <c r="L222" s="30"/>
    </row>
  </sheetData>
  <sheetProtection algorithmName="SHA-512" hashValue="mlRzCRd1doFAAKss0u1nditkQAHbocRJ1jpTXuCM4fLKVFQfnxA2vqD5g0Wn88eSN3TnTQXeH0N4rq0GI8iQQg==" saltValue="Wv0UFhkanV5pPEGMD5Y1WPev8EMZ2AT81/secEQBCXV5hamxiNbah8GLDUNqStzbmblUMBpcZlF5P+fdUSdu7A==" spinCount="100000" sheet="1" objects="1" scenarios="1" formatColumns="0" formatRows="0" autoFilter="0"/>
  <autoFilter ref="C137:K221" xr:uid="{00000000-0009-0000-0000-000007000000}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4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3" t="s">
        <v>106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127</v>
      </c>
      <c r="L4" s="16"/>
      <c r="M4" s="105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9" t="str">
        <f>'Rekapitulácia stavby'!K6</f>
        <v>ŽST Kysak, obnova výhybiek č.23,25ab,27,29,30ab,31,32,33,34</v>
      </c>
      <c r="F7" s="240"/>
      <c r="G7" s="240"/>
      <c r="H7" s="240"/>
      <c r="L7" s="16"/>
    </row>
    <row r="8" spans="2:46" s="1" customFormat="1" ht="12" customHeight="1">
      <c r="B8" s="30"/>
      <c r="D8" s="23" t="s">
        <v>128</v>
      </c>
      <c r="L8" s="30"/>
    </row>
    <row r="9" spans="2:46" s="1" customFormat="1" ht="16.5" customHeight="1">
      <c r="B9" s="30"/>
      <c r="E9" s="192" t="s">
        <v>1899</v>
      </c>
      <c r="F9" s="241"/>
      <c r="G9" s="241"/>
      <c r="H9" s="24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>
        <f>'Rekapitulácia stavby'!AN8</f>
        <v>45876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21</v>
      </c>
      <c r="I14" s="23" t="s">
        <v>22</v>
      </c>
      <c r="J14" s="21" t="s">
        <v>1</v>
      </c>
      <c r="L14" s="30"/>
    </row>
    <row r="15" spans="2:46" s="1" customFormat="1" ht="18" customHeight="1">
      <c r="B15" s="30"/>
      <c r="E15" s="21" t="s">
        <v>23</v>
      </c>
      <c r="I15" s="23" t="s">
        <v>24</v>
      </c>
      <c r="J15" s="21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25</v>
      </c>
      <c r="I17" s="23" t="s">
        <v>22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42" t="str">
        <f>'Rekapitulácia stavby'!E14</f>
        <v>Vyplň údaj</v>
      </c>
      <c r="F18" s="201"/>
      <c r="G18" s="201"/>
      <c r="H18" s="201"/>
      <c r="I18" s="23" t="s">
        <v>24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27</v>
      </c>
      <c r="I20" s="23" t="s">
        <v>22</v>
      </c>
      <c r="J20" s="21" t="s">
        <v>1</v>
      </c>
      <c r="L20" s="30"/>
    </row>
    <row r="21" spans="2:12" s="1" customFormat="1" ht="18" customHeight="1">
      <c r="B21" s="30"/>
      <c r="E21" s="21" t="s">
        <v>28</v>
      </c>
      <c r="I21" s="23" t="s">
        <v>24</v>
      </c>
      <c r="J21" s="21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30</v>
      </c>
      <c r="I23" s="23" t="s">
        <v>22</v>
      </c>
      <c r="J23" s="21" t="s">
        <v>1</v>
      </c>
      <c r="L23" s="30"/>
    </row>
    <row r="24" spans="2:12" s="1" customFormat="1" ht="18" customHeight="1">
      <c r="B24" s="30"/>
      <c r="E24" s="21" t="s">
        <v>1176</v>
      </c>
      <c r="I24" s="23" t="s">
        <v>24</v>
      </c>
      <c r="J24" s="21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32</v>
      </c>
      <c r="L26" s="30"/>
    </row>
    <row r="27" spans="2:12" s="7" customFormat="1" ht="16.5" customHeight="1">
      <c r="B27" s="106"/>
      <c r="E27" s="206" t="s">
        <v>1</v>
      </c>
      <c r="F27" s="206"/>
      <c r="G27" s="206"/>
      <c r="H27" s="206"/>
      <c r="L27" s="106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131</v>
      </c>
      <c r="J30" s="29">
        <f>J96</f>
        <v>0</v>
      </c>
      <c r="L30" s="30"/>
    </row>
    <row r="31" spans="2:12" s="1" customFormat="1" ht="14.45" customHeight="1">
      <c r="B31" s="30"/>
      <c r="D31" s="28" t="s">
        <v>123</v>
      </c>
      <c r="J31" s="29">
        <f>J103</f>
        <v>0</v>
      </c>
      <c r="L31" s="30"/>
    </row>
    <row r="32" spans="2:12" s="1" customFormat="1" ht="25.35" customHeight="1">
      <c r="B32" s="30"/>
      <c r="D32" s="107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108">
        <f>ROUND((SUM(BE103:BE110) + SUM(BE130:BE148)),  2)</f>
        <v>0</v>
      </c>
      <c r="G35" s="109"/>
      <c r="H35" s="109"/>
      <c r="I35" s="110">
        <v>0.23</v>
      </c>
      <c r="J35" s="108">
        <f>ROUND(((SUM(BE103:BE110) + SUM(BE130:BE148))*I35),  2)</f>
        <v>0</v>
      </c>
      <c r="L35" s="30"/>
    </row>
    <row r="36" spans="2:12" s="1" customFormat="1" ht="14.45" customHeight="1">
      <c r="B36" s="30"/>
      <c r="E36" s="35" t="s">
        <v>41</v>
      </c>
      <c r="F36" s="108">
        <f>ROUND((SUM(BF103:BF110) + SUM(BF130:BF148)),  2)</f>
        <v>0</v>
      </c>
      <c r="G36" s="109"/>
      <c r="H36" s="109"/>
      <c r="I36" s="110">
        <v>0.23</v>
      </c>
      <c r="J36" s="108">
        <f>ROUND(((SUM(BF103:BF110) + SUM(BF130:BF148))*I36),  2)</f>
        <v>0</v>
      </c>
      <c r="L36" s="30"/>
    </row>
    <row r="37" spans="2:12" s="1" customFormat="1" ht="14.45" hidden="1" customHeight="1">
      <c r="B37" s="30"/>
      <c r="E37" s="23" t="s">
        <v>42</v>
      </c>
      <c r="F37" s="87">
        <f>ROUND((SUM(BG103:BG110) + SUM(BG130:BG148)),  2)</f>
        <v>0</v>
      </c>
      <c r="I37" s="111">
        <v>0.23</v>
      </c>
      <c r="J37" s="87">
        <f>0</f>
        <v>0</v>
      </c>
      <c r="L37" s="30"/>
    </row>
    <row r="38" spans="2:12" s="1" customFormat="1" ht="14.45" hidden="1" customHeight="1">
      <c r="B38" s="30"/>
      <c r="E38" s="23" t="s">
        <v>43</v>
      </c>
      <c r="F38" s="87">
        <f>ROUND((SUM(BH103:BH110) + SUM(BH130:BH148)),  2)</f>
        <v>0</v>
      </c>
      <c r="I38" s="111">
        <v>0.23</v>
      </c>
      <c r="J38" s="87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108">
        <f>ROUND((SUM(BI103:BI110) + SUM(BI130:BI148)),  2)</f>
        <v>0</v>
      </c>
      <c r="G39" s="109"/>
      <c r="H39" s="109"/>
      <c r="I39" s="110">
        <v>0</v>
      </c>
      <c r="J39" s="108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103"/>
      <c r="D41" s="112" t="s">
        <v>45</v>
      </c>
      <c r="E41" s="58"/>
      <c r="F41" s="58"/>
      <c r="G41" s="113" t="s">
        <v>46</v>
      </c>
      <c r="H41" s="114" t="s">
        <v>47</v>
      </c>
      <c r="I41" s="58"/>
      <c r="J41" s="115">
        <f>SUM(J32:J39)</f>
        <v>0</v>
      </c>
      <c r="K41" s="116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7" t="s">
        <v>51</v>
      </c>
      <c r="G61" s="44" t="s">
        <v>50</v>
      </c>
      <c r="H61" s="32"/>
      <c r="I61" s="32"/>
      <c r="J61" s="118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7" t="s">
        <v>51</v>
      </c>
      <c r="G76" s="44" t="s">
        <v>50</v>
      </c>
      <c r="H76" s="32"/>
      <c r="I76" s="32"/>
      <c r="J76" s="118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132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9" t="str">
        <f>E7</f>
        <v>ŽST Kysak, obnova výhybiek č.23,25ab,27,29,30ab,31,32,33,34</v>
      </c>
      <c r="F85" s="240"/>
      <c r="G85" s="240"/>
      <c r="H85" s="240"/>
      <c r="L85" s="30"/>
    </row>
    <row r="86" spans="2:47" s="1" customFormat="1" ht="12" customHeight="1">
      <c r="B86" s="30"/>
      <c r="C86" s="23" t="s">
        <v>128</v>
      </c>
      <c r="L86" s="30"/>
    </row>
    <row r="87" spans="2:47" s="1" customFormat="1" ht="16.5" customHeight="1">
      <c r="B87" s="30"/>
      <c r="E87" s="192" t="str">
        <f>E9</f>
        <v>SO 07 - Ukoľajňovací plán</v>
      </c>
      <c r="F87" s="241"/>
      <c r="G87" s="241"/>
      <c r="H87" s="24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Kysak</v>
      </c>
      <c r="I89" s="23" t="s">
        <v>20</v>
      </c>
      <c r="J89" s="53">
        <f>IF(J12="","",J12)</f>
        <v>45876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3" t="s">
        <v>21</v>
      </c>
      <c r="F91" s="21" t="str">
        <f>E15</f>
        <v>Železnice Slovenskej republiky, Bratislava</v>
      </c>
      <c r="I91" s="23" t="s">
        <v>27</v>
      </c>
      <c r="J91" s="26" t="str">
        <f>E21</f>
        <v>SUDOP Košice, a.s.</v>
      </c>
      <c r="L91" s="30"/>
    </row>
    <row r="92" spans="2:47" s="1" customFormat="1" ht="15.2" customHeight="1">
      <c r="B92" s="30"/>
      <c r="C92" s="23" t="s">
        <v>25</v>
      </c>
      <c r="F92" s="21" t="str">
        <f>IF(E18="","",E18)</f>
        <v>Vyplň údaj</v>
      </c>
      <c r="I92" s="23" t="s">
        <v>30</v>
      </c>
      <c r="J92" s="26" t="str">
        <f>E24</f>
        <v>Ing. Mizerák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9" t="s">
        <v>133</v>
      </c>
      <c r="D94" s="103"/>
      <c r="E94" s="103"/>
      <c r="F94" s="103"/>
      <c r="G94" s="103"/>
      <c r="H94" s="103"/>
      <c r="I94" s="103"/>
      <c r="J94" s="120" t="s">
        <v>134</v>
      </c>
      <c r="K94" s="103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21" t="s">
        <v>135</v>
      </c>
      <c r="J96" s="67">
        <f>J130</f>
        <v>0</v>
      </c>
      <c r="L96" s="30"/>
      <c r="AU96" s="13" t="s">
        <v>136</v>
      </c>
    </row>
    <row r="97" spans="2:65" s="8" customFormat="1" ht="24.95" customHeight="1">
      <c r="B97" s="122"/>
      <c r="D97" s="123" t="s">
        <v>1177</v>
      </c>
      <c r="E97" s="124"/>
      <c r="F97" s="124"/>
      <c r="G97" s="124"/>
      <c r="H97" s="124"/>
      <c r="I97" s="124"/>
      <c r="J97" s="125">
        <f>J131</f>
        <v>0</v>
      </c>
      <c r="L97" s="122"/>
    </row>
    <row r="98" spans="2:65" s="9" customFormat="1" ht="19.899999999999999" customHeight="1">
      <c r="B98" s="126"/>
      <c r="D98" s="127" t="s">
        <v>1180</v>
      </c>
      <c r="E98" s="128"/>
      <c r="F98" s="128"/>
      <c r="G98" s="128"/>
      <c r="H98" s="128"/>
      <c r="I98" s="128"/>
      <c r="J98" s="129">
        <f>J132</f>
        <v>0</v>
      </c>
      <c r="L98" s="126"/>
    </row>
    <row r="99" spans="2:65" s="9" customFormat="1" ht="19.899999999999999" customHeight="1">
      <c r="B99" s="126"/>
      <c r="D99" s="127" t="s">
        <v>1183</v>
      </c>
      <c r="E99" s="128"/>
      <c r="F99" s="128"/>
      <c r="G99" s="128"/>
      <c r="H99" s="128"/>
      <c r="I99" s="128"/>
      <c r="J99" s="129">
        <f>J142</f>
        <v>0</v>
      </c>
      <c r="L99" s="126"/>
    </row>
    <row r="100" spans="2:65" s="9" customFormat="1" ht="19.899999999999999" customHeight="1">
      <c r="B100" s="126"/>
      <c r="D100" s="127" t="s">
        <v>1184</v>
      </c>
      <c r="E100" s="128"/>
      <c r="F100" s="128"/>
      <c r="G100" s="128"/>
      <c r="H100" s="128"/>
      <c r="I100" s="128"/>
      <c r="J100" s="129">
        <f>J144</f>
        <v>0</v>
      </c>
      <c r="L100" s="126"/>
    </row>
    <row r="101" spans="2:65" s="1" customFormat="1" ht="21.75" customHeight="1">
      <c r="B101" s="30"/>
      <c r="L101" s="30"/>
    </row>
    <row r="102" spans="2:65" s="1" customFormat="1" ht="6.95" customHeight="1">
      <c r="B102" s="30"/>
      <c r="L102" s="30"/>
    </row>
    <row r="103" spans="2:65" s="1" customFormat="1" ht="29.25" customHeight="1">
      <c r="B103" s="30"/>
      <c r="C103" s="121" t="s">
        <v>143</v>
      </c>
      <c r="J103" s="130">
        <f>ROUND(J104 + J105 + J106 + J107 + J108 + J109,2)</f>
        <v>0</v>
      </c>
      <c r="L103" s="30"/>
      <c r="N103" s="131" t="s">
        <v>39</v>
      </c>
    </row>
    <row r="104" spans="2:65" s="1" customFormat="1" ht="18" customHeight="1">
      <c r="B104" s="30"/>
      <c r="D104" s="236" t="s">
        <v>144</v>
      </c>
      <c r="E104" s="237"/>
      <c r="F104" s="237"/>
      <c r="J104" s="96">
        <v>0</v>
      </c>
      <c r="L104" s="132"/>
      <c r="M104" s="133"/>
      <c r="N104" s="134" t="s">
        <v>41</v>
      </c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3"/>
      <c r="AH104" s="133"/>
      <c r="AI104" s="133"/>
      <c r="AJ104" s="133"/>
      <c r="AK104" s="133"/>
      <c r="AL104" s="133"/>
      <c r="AM104" s="133"/>
      <c r="AN104" s="133"/>
      <c r="AO104" s="133"/>
      <c r="AP104" s="133"/>
      <c r="AQ104" s="133"/>
      <c r="AR104" s="133"/>
      <c r="AS104" s="133"/>
      <c r="AT104" s="133"/>
      <c r="AU104" s="133"/>
      <c r="AV104" s="133"/>
      <c r="AW104" s="133"/>
      <c r="AX104" s="133"/>
      <c r="AY104" s="135" t="s">
        <v>145</v>
      </c>
      <c r="AZ104" s="133"/>
      <c r="BA104" s="133"/>
      <c r="BB104" s="133"/>
      <c r="BC104" s="133"/>
      <c r="BD104" s="133"/>
      <c r="BE104" s="136">
        <f t="shared" ref="BE104:BE109" si="0">IF(N104="základná",J104,0)</f>
        <v>0</v>
      </c>
      <c r="BF104" s="136">
        <f t="shared" ref="BF104:BF109" si="1">IF(N104="znížená",J104,0)</f>
        <v>0</v>
      </c>
      <c r="BG104" s="136">
        <f t="shared" ref="BG104:BG109" si="2">IF(N104="zákl. prenesená",J104,0)</f>
        <v>0</v>
      </c>
      <c r="BH104" s="136">
        <f t="shared" ref="BH104:BH109" si="3">IF(N104="zníž. prenesená",J104,0)</f>
        <v>0</v>
      </c>
      <c r="BI104" s="136">
        <f t="shared" ref="BI104:BI109" si="4">IF(N104="nulová",J104,0)</f>
        <v>0</v>
      </c>
      <c r="BJ104" s="135" t="s">
        <v>113</v>
      </c>
      <c r="BK104" s="133"/>
      <c r="BL104" s="133"/>
      <c r="BM104" s="133"/>
    </row>
    <row r="105" spans="2:65" s="1" customFormat="1" ht="18" customHeight="1">
      <c r="B105" s="30"/>
      <c r="D105" s="236" t="s">
        <v>121</v>
      </c>
      <c r="E105" s="237"/>
      <c r="F105" s="237"/>
      <c r="J105" s="96">
        <v>0</v>
      </c>
      <c r="L105" s="132"/>
      <c r="M105" s="133"/>
      <c r="N105" s="134" t="s">
        <v>41</v>
      </c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3"/>
      <c r="AH105" s="133"/>
      <c r="AI105" s="133"/>
      <c r="AJ105" s="133"/>
      <c r="AK105" s="133"/>
      <c r="AL105" s="133"/>
      <c r="AM105" s="133"/>
      <c r="AN105" s="133"/>
      <c r="AO105" s="133"/>
      <c r="AP105" s="133"/>
      <c r="AQ105" s="133"/>
      <c r="AR105" s="133"/>
      <c r="AS105" s="133"/>
      <c r="AT105" s="133"/>
      <c r="AU105" s="133"/>
      <c r="AV105" s="133"/>
      <c r="AW105" s="133"/>
      <c r="AX105" s="133"/>
      <c r="AY105" s="135" t="s">
        <v>145</v>
      </c>
      <c r="AZ105" s="133"/>
      <c r="BA105" s="133"/>
      <c r="BB105" s="133"/>
      <c r="BC105" s="133"/>
      <c r="BD105" s="133"/>
      <c r="BE105" s="136">
        <f t="shared" si="0"/>
        <v>0</v>
      </c>
      <c r="BF105" s="136">
        <f t="shared" si="1"/>
        <v>0</v>
      </c>
      <c r="BG105" s="136">
        <f t="shared" si="2"/>
        <v>0</v>
      </c>
      <c r="BH105" s="136">
        <f t="shared" si="3"/>
        <v>0</v>
      </c>
      <c r="BI105" s="136">
        <f t="shared" si="4"/>
        <v>0</v>
      </c>
      <c r="BJ105" s="135" t="s">
        <v>113</v>
      </c>
      <c r="BK105" s="133"/>
      <c r="BL105" s="133"/>
      <c r="BM105" s="133"/>
    </row>
    <row r="106" spans="2:65" s="1" customFormat="1" ht="18" customHeight="1">
      <c r="B106" s="30"/>
      <c r="D106" s="236" t="s">
        <v>146</v>
      </c>
      <c r="E106" s="237"/>
      <c r="F106" s="237"/>
      <c r="J106" s="96">
        <v>0</v>
      </c>
      <c r="L106" s="132"/>
      <c r="M106" s="133"/>
      <c r="N106" s="134" t="s">
        <v>41</v>
      </c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3"/>
      <c r="AL106" s="133"/>
      <c r="AM106" s="133"/>
      <c r="AN106" s="133"/>
      <c r="AO106" s="133"/>
      <c r="AP106" s="133"/>
      <c r="AQ106" s="133"/>
      <c r="AR106" s="133"/>
      <c r="AS106" s="133"/>
      <c r="AT106" s="133"/>
      <c r="AU106" s="133"/>
      <c r="AV106" s="133"/>
      <c r="AW106" s="133"/>
      <c r="AX106" s="133"/>
      <c r="AY106" s="135" t="s">
        <v>145</v>
      </c>
      <c r="AZ106" s="133"/>
      <c r="BA106" s="133"/>
      <c r="BB106" s="133"/>
      <c r="BC106" s="133"/>
      <c r="BD106" s="133"/>
      <c r="BE106" s="136">
        <f t="shared" si="0"/>
        <v>0</v>
      </c>
      <c r="BF106" s="136">
        <f t="shared" si="1"/>
        <v>0</v>
      </c>
      <c r="BG106" s="136">
        <f t="shared" si="2"/>
        <v>0</v>
      </c>
      <c r="BH106" s="136">
        <f t="shared" si="3"/>
        <v>0</v>
      </c>
      <c r="BI106" s="136">
        <f t="shared" si="4"/>
        <v>0</v>
      </c>
      <c r="BJ106" s="135" t="s">
        <v>113</v>
      </c>
      <c r="BK106" s="133"/>
      <c r="BL106" s="133"/>
      <c r="BM106" s="133"/>
    </row>
    <row r="107" spans="2:65" s="1" customFormat="1" ht="18" customHeight="1">
      <c r="B107" s="30"/>
      <c r="D107" s="236" t="s">
        <v>147</v>
      </c>
      <c r="E107" s="237"/>
      <c r="F107" s="237"/>
      <c r="J107" s="96">
        <v>0</v>
      </c>
      <c r="L107" s="132"/>
      <c r="M107" s="133"/>
      <c r="N107" s="134" t="s">
        <v>41</v>
      </c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  <c r="AL107" s="133"/>
      <c r="AM107" s="133"/>
      <c r="AN107" s="133"/>
      <c r="AO107" s="133"/>
      <c r="AP107" s="133"/>
      <c r="AQ107" s="133"/>
      <c r="AR107" s="133"/>
      <c r="AS107" s="133"/>
      <c r="AT107" s="133"/>
      <c r="AU107" s="133"/>
      <c r="AV107" s="133"/>
      <c r="AW107" s="133"/>
      <c r="AX107" s="133"/>
      <c r="AY107" s="135" t="s">
        <v>145</v>
      </c>
      <c r="AZ107" s="133"/>
      <c r="BA107" s="133"/>
      <c r="BB107" s="133"/>
      <c r="BC107" s="133"/>
      <c r="BD107" s="133"/>
      <c r="BE107" s="136">
        <f t="shared" si="0"/>
        <v>0</v>
      </c>
      <c r="BF107" s="136">
        <f t="shared" si="1"/>
        <v>0</v>
      </c>
      <c r="BG107" s="136">
        <f t="shared" si="2"/>
        <v>0</v>
      </c>
      <c r="BH107" s="136">
        <f t="shared" si="3"/>
        <v>0</v>
      </c>
      <c r="BI107" s="136">
        <f t="shared" si="4"/>
        <v>0</v>
      </c>
      <c r="BJ107" s="135" t="s">
        <v>113</v>
      </c>
      <c r="BK107" s="133"/>
      <c r="BL107" s="133"/>
      <c r="BM107" s="133"/>
    </row>
    <row r="108" spans="2:65" s="1" customFormat="1" ht="18" customHeight="1">
      <c r="B108" s="30"/>
      <c r="D108" s="236" t="s">
        <v>148</v>
      </c>
      <c r="E108" s="237"/>
      <c r="F108" s="237"/>
      <c r="J108" s="96">
        <v>0</v>
      </c>
      <c r="L108" s="132"/>
      <c r="M108" s="133"/>
      <c r="N108" s="134" t="s">
        <v>41</v>
      </c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5" t="s">
        <v>145</v>
      </c>
      <c r="AZ108" s="133"/>
      <c r="BA108" s="133"/>
      <c r="BB108" s="133"/>
      <c r="BC108" s="133"/>
      <c r="BD108" s="133"/>
      <c r="BE108" s="136">
        <f t="shared" si="0"/>
        <v>0</v>
      </c>
      <c r="BF108" s="136">
        <f t="shared" si="1"/>
        <v>0</v>
      </c>
      <c r="BG108" s="136">
        <f t="shared" si="2"/>
        <v>0</v>
      </c>
      <c r="BH108" s="136">
        <f t="shared" si="3"/>
        <v>0</v>
      </c>
      <c r="BI108" s="136">
        <f t="shared" si="4"/>
        <v>0</v>
      </c>
      <c r="BJ108" s="135" t="s">
        <v>113</v>
      </c>
      <c r="BK108" s="133"/>
      <c r="BL108" s="133"/>
      <c r="BM108" s="133"/>
    </row>
    <row r="109" spans="2:65" s="1" customFormat="1" ht="18" customHeight="1">
      <c r="B109" s="30"/>
      <c r="D109" s="95" t="s">
        <v>149</v>
      </c>
      <c r="J109" s="96">
        <f>ROUND(J30*T109,2)</f>
        <v>0</v>
      </c>
      <c r="L109" s="132"/>
      <c r="M109" s="133"/>
      <c r="N109" s="134" t="s">
        <v>41</v>
      </c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5" t="s">
        <v>150</v>
      </c>
      <c r="AZ109" s="133"/>
      <c r="BA109" s="133"/>
      <c r="BB109" s="133"/>
      <c r="BC109" s="133"/>
      <c r="BD109" s="133"/>
      <c r="BE109" s="136">
        <f t="shared" si="0"/>
        <v>0</v>
      </c>
      <c r="BF109" s="136">
        <f t="shared" si="1"/>
        <v>0</v>
      </c>
      <c r="BG109" s="136">
        <f t="shared" si="2"/>
        <v>0</v>
      </c>
      <c r="BH109" s="136">
        <f t="shared" si="3"/>
        <v>0</v>
      </c>
      <c r="BI109" s="136">
        <f t="shared" si="4"/>
        <v>0</v>
      </c>
      <c r="BJ109" s="135" t="s">
        <v>113</v>
      </c>
      <c r="BK109" s="133"/>
      <c r="BL109" s="133"/>
      <c r="BM109" s="133"/>
    </row>
    <row r="110" spans="2:65" s="1" customFormat="1">
      <c r="B110" s="30"/>
      <c r="L110" s="30"/>
    </row>
    <row r="111" spans="2:65" s="1" customFormat="1" ht="29.25" customHeight="1">
      <c r="B111" s="30"/>
      <c r="C111" s="102" t="s">
        <v>126</v>
      </c>
      <c r="D111" s="103"/>
      <c r="E111" s="103"/>
      <c r="F111" s="103"/>
      <c r="G111" s="103"/>
      <c r="H111" s="103"/>
      <c r="I111" s="103"/>
      <c r="J111" s="104">
        <f>ROUND(J96+J103,2)</f>
        <v>0</v>
      </c>
      <c r="K111" s="103"/>
      <c r="L111" s="30"/>
    </row>
    <row r="112" spans="2:65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0"/>
    </row>
    <row r="116" spans="2:12" s="1" customFormat="1" ht="6.95" customHeight="1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0"/>
    </row>
    <row r="117" spans="2:12" s="1" customFormat="1" ht="24.95" customHeight="1">
      <c r="B117" s="30"/>
      <c r="C117" s="17" t="s">
        <v>151</v>
      </c>
      <c r="L117" s="30"/>
    </row>
    <row r="118" spans="2:12" s="1" customFormat="1" ht="6.95" customHeight="1">
      <c r="B118" s="30"/>
      <c r="L118" s="30"/>
    </row>
    <row r="119" spans="2:12" s="1" customFormat="1" ht="12" customHeight="1">
      <c r="B119" s="30"/>
      <c r="C119" s="23" t="s">
        <v>14</v>
      </c>
      <c r="L119" s="30"/>
    </row>
    <row r="120" spans="2:12" s="1" customFormat="1" ht="16.5" customHeight="1">
      <c r="B120" s="30"/>
      <c r="E120" s="239" t="str">
        <f>E7</f>
        <v>ŽST Kysak, obnova výhybiek č.23,25ab,27,29,30ab,31,32,33,34</v>
      </c>
      <c r="F120" s="240"/>
      <c r="G120" s="240"/>
      <c r="H120" s="240"/>
      <c r="L120" s="30"/>
    </row>
    <row r="121" spans="2:12" s="1" customFormat="1" ht="12" customHeight="1">
      <c r="B121" s="30"/>
      <c r="C121" s="23" t="s">
        <v>128</v>
      </c>
      <c r="L121" s="30"/>
    </row>
    <row r="122" spans="2:12" s="1" customFormat="1" ht="16.5" customHeight="1">
      <c r="B122" s="30"/>
      <c r="E122" s="192" t="str">
        <f>E9</f>
        <v>SO 07 - Ukoľajňovací plán</v>
      </c>
      <c r="F122" s="241"/>
      <c r="G122" s="241"/>
      <c r="H122" s="241"/>
      <c r="L122" s="30"/>
    </row>
    <row r="123" spans="2:12" s="1" customFormat="1" ht="6.95" customHeight="1">
      <c r="B123" s="30"/>
      <c r="L123" s="30"/>
    </row>
    <row r="124" spans="2:12" s="1" customFormat="1" ht="12" customHeight="1">
      <c r="B124" s="30"/>
      <c r="C124" s="23" t="s">
        <v>18</v>
      </c>
      <c r="F124" s="21" t="str">
        <f>F12</f>
        <v>Kysak</v>
      </c>
      <c r="I124" s="23" t="s">
        <v>20</v>
      </c>
      <c r="J124" s="53">
        <f>IF(J12="","",J12)</f>
        <v>45876</v>
      </c>
      <c r="L124" s="30"/>
    </row>
    <row r="125" spans="2:12" s="1" customFormat="1" ht="6.95" customHeight="1">
      <c r="B125" s="30"/>
      <c r="L125" s="30"/>
    </row>
    <row r="126" spans="2:12" s="1" customFormat="1" ht="15.2" customHeight="1">
      <c r="B126" s="30"/>
      <c r="C126" s="23" t="s">
        <v>21</v>
      </c>
      <c r="F126" s="21" t="str">
        <f>E15</f>
        <v>Železnice Slovenskej republiky, Bratislava</v>
      </c>
      <c r="I126" s="23" t="s">
        <v>27</v>
      </c>
      <c r="J126" s="26" t="str">
        <f>E21</f>
        <v>SUDOP Košice, a.s.</v>
      </c>
      <c r="L126" s="30"/>
    </row>
    <row r="127" spans="2:12" s="1" customFormat="1" ht="15.2" customHeight="1">
      <c r="B127" s="30"/>
      <c r="C127" s="23" t="s">
        <v>25</v>
      </c>
      <c r="F127" s="21" t="str">
        <f>IF(E18="","",E18)</f>
        <v>Vyplň údaj</v>
      </c>
      <c r="I127" s="23" t="s">
        <v>30</v>
      </c>
      <c r="J127" s="26" t="str">
        <f>E24</f>
        <v>Ing. Mizerák</v>
      </c>
      <c r="L127" s="30"/>
    </row>
    <row r="128" spans="2:12" s="1" customFormat="1" ht="10.35" customHeight="1">
      <c r="B128" s="30"/>
      <c r="L128" s="30"/>
    </row>
    <row r="129" spans="2:65" s="10" customFormat="1" ht="29.25" customHeight="1">
      <c r="B129" s="137"/>
      <c r="C129" s="138" t="s">
        <v>152</v>
      </c>
      <c r="D129" s="139" t="s">
        <v>60</v>
      </c>
      <c r="E129" s="139" t="s">
        <v>56</v>
      </c>
      <c r="F129" s="139" t="s">
        <v>57</v>
      </c>
      <c r="G129" s="139" t="s">
        <v>153</v>
      </c>
      <c r="H129" s="139" t="s">
        <v>154</v>
      </c>
      <c r="I129" s="139" t="s">
        <v>155</v>
      </c>
      <c r="J129" s="140" t="s">
        <v>134</v>
      </c>
      <c r="K129" s="141" t="s">
        <v>156</v>
      </c>
      <c r="L129" s="137"/>
      <c r="M129" s="60" t="s">
        <v>1</v>
      </c>
      <c r="N129" s="61" t="s">
        <v>39</v>
      </c>
      <c r="O129" s="61" t="s">
        <v>157</v>
      </c>
      <c r="P129" s="61" t="s">
        <v>158</v>
      </c>
      <c r="Q129" s="61" t="s">
        <v>159</v>
      </c>
      <c r="R129" s="61" t="s">
        <v>160</v>
      </c>
      <c r="S129" s="61" t="s">
        <v>161</v>
      </c>
      <c r="T129" s="62" t="s">
        <v>162</v>
      </c>
    </row>
    <row r="130" spans="2:65" s="1" customFormat="1" ht="22.9" customHeight="1">
      <c r="B130" s="30"/>
      <c r="C130" s="65" t="s">
        <v>131</v>
      </c>
      <c r="J130" s="142">
        <f>BK130</f>
        <v>0</v>
      </c>
      <c r="L130" s="30"/>
      <c r="M130" s="63"/>
      <c r="N130" s="54"/>
      <c r="O130" s="54"/>
      <c r="P130" s="143">
        <f>P131</f>
        <v>0</v>
      </c>
      <c r="Q130" s="54"/>
      <c r="R130" s="143">
        <f>R131</f>
        <v>0</v>
      </c>
      <c r="S130" s="54"/>
      <c r="T130" s="144">
        <f>T131</f>
        <v>0</v>
      </c>
      <c r="AT130" s="13" t="s">
        <v>74</v>
      </c>
      <c r="AU130" s="13" t="s">
        <v>136</v>
      </c>
      <c r="BK130" s="145">
        <f>BK131</f>
        <v>0</v>
      </c>
    </row>
    <row r="131" spans="2:65" s="11" customFormat="1" ht="25.9" customHeight="1">
      <c r="B131" s="146"/>
      <c r="D131" s="147" t="s">
        <v>74</v>
      </c>
      <c r="E131" s="148" t="s">
        <v>1186</v>
      </c>
      <c r="F131" s="148" t="s">
        <v>1</v>
      </c>
      <c r="I131" s="149"/>
      <c r="J131" s="150">
        <f>BK131</f>
        <v>0</v>
      </c>
      <c r="L131" s="146"/>
      <c r="M131" s="151"/>
      <c r="P131" s="152">
        <f>P132+P142+P144</f>
        <v>0</v>
      </c>
      <c r="R131" s="152">
        <f>R132+R142+R144</f>
        <v>0</v>
      </c>
      <c r="T131" s="153">
        <f>T132+T142+T144</f>
        <v>0</v>
      </c>
      <c r="AR131" s="147" t="s">
        <v>83</v>
      </c>
      <c r="AT131" s="154" t="s">
        <v>74</v>
      </c>
      <c r="AU131" s="154" t="s">
        <v>75</v>
      </c>
      <c r="AY131" s="147" t="s">
        <v>166</v>
      </c>
      <c r="BK131" s="155">
        <f>BK132+BK142+BK144</f>
        <v>0</v>
      </c>
    </row>
    <row r="132" spans="2:65" s="11" customFormat="1" ht="22.9" customHeight="1">
      <c r="B132" s="146"/>
      <c r="D132" s="147" t="s">
        <v>74</v>
      </c>
      <c r="E132" s="156" t="s">
        <v>1254</v>
      </c>
      <c r="F132" s="156" t="s">
        <v>1255</v>
      </c>
      <c r="I132" s="149"/>
      <c r="J132" s="157">
        <f>BK132</f>
        <v>0</v>
      </c>
      <c r="L132" s="146"/>
      <c r="M132" s="151"/>
      <c r="P132" s="152">
        <f>SUM(P133:P141)</f>
        <v>0</v>
      </c>
      <c r="R132" s="152">
        <f>SUM(R133:R141)</f>
        <v>0</v>
      </c>
      <c r="T132" s="153">
        <f>SUM(T133:T141)</f>
        <v>0</v>
      </c>
      <c r="AR132" s="147" t="s">
        <v>83</v>
      </c>
      <c r="AT132" s="154" t="s">
        <v>74</v>
      </c>
      <c r="AU132" s="154" t="s">
        <v>83</v>
      </c>
      <c r="AY132" s="147" t="s">
        <v>166</v>
      </c>
      <c r="BK132" s="155">
        <f>SUM(BK133:BK141)</f>
        <v>0</v>
      </c>
    </row>
    <row r="133" spans="2:65" s="1" customFormat="1" ht="24.2" customHeight="1">
      <c r="B133" s="30"/>
      <c r="C133" s="172" t="s">
        <v>83</v>
      </c>
      <c r="D133" s="172" t="s">
        <v>350</v>
      </c>
      <c r="E133" s="173" t="s">
        <v>1900</v>
      </c>
      <c r="F133" s="174" t="s">
        <v>1901</v>
      </c>
      <c r="G133" s="175" t="s">
        <v>170</v>
      </c>
      <c r="H133" s="176">
        <v>2</v>
      </c>
      <c r="I133" s="177"/>
      <c r="J133" s="178">
        <f t="shared" ref="J133:J141" si="5">ROUND(I133*H133,2)</f>
        <v>0</v>
      </c>
      <c r="K133" s="179"/>
      <c r="L133" s="30"/>
      <c r="M133" s="180" t="s">
        <v>1</v>
      </c>
      <c r="N133" s="131" t="s">
        <v>41</v>
      </c>
      <c r="P133" s="169">
        <f t="shared" ref="P133:P141" si="6">O133*H133</f>
        <v>0</v>
      </c>
      <c r="Q133" s="169">
        <v>0</v>
      </c>
      <c r="R133" s="169">
        <f t="shared" ref="R133:R141" si="7">Q133*H133</f>
        <v>0</v>
      </c>
      <c r="S133" s="169">
        <v>0</v>
      </c>
      <c r="T133" s="170">
        <f t="shared" ref="T133:T141" si="8">S133*H133</f>
        <v>0</v>
      </c>
      <c r="AR133" s="171" t="s">
        <v>178</v>
      </c>
      <c r="AT133" s="171" t="s">
        <v>350</v>
      </c>
      <c r="AU133" s="171" t="s">
        <v>113</v>
      </c>
      <c r="AY133" s="13" t="s">
        <v>166</v>
      </c>
      <c r="BE133" s="99">
        <f t="shared" ref="BE133:BE141" si="9">IF(N133="základná",J133,0)</f>
        <v>0</v>
      </c>
      <c r="BF133" s="99">
        <f t="shared" ref="BF133:BF141" si="10">IF(N133="znížená",J133,0)</f>
        <v>0</v>
      </c>
      <c r="BG133" s="99">
        <f t="shared" ref="BG133:BG141" si="11">IF(N133="zákl. prenesená",J133,0)</f>
        <v>0</v>
      </c>
      <c r="BH133" s="99">
        <f t="shared" ref="BH133:BH141" si="12">IF(N133="zníž. prenesená",J133,0)</f>
        <v>0</v>
      </c>
      <c r="BI133" s="99">
        <f t="shared" ref="BI133:BI141" si="13">IF(N133="nulová",J133,0)</f>
        <v>0</v>
      </c>
      <c r="BJ133" s="13" t="s">
        <v>113</v>
      </c>
      <c r="BK133" s="99">
        <f t="shared" ref="BK133:BK141" si="14">ROUND(I133*H133,2)</f>
        <v>0</v>
      </c>
      <c r="BL133" s="13" t="s">
        <v>178</v>
      </c>
      <c r="BM133" s="171" t="s">
        <v>1902</v>
      </c>
    </row>
    <row r="134" spans="2:65" s="1" customFormat="1" ht="24.2" customHeight="1">
      <c r="B134" s="30"/>
      <c r="C134" s="172" t="s">
        <v>113</v>
      </c>
      <c r="D134" s="172" t="s">
        <v>350</v>
      </c>
      <c r="E134" s="173" t="s">
        <v>1903</v>
      </c>
      <c r="F134" s="174" t="s">
        <v>1904</v>
      </c>
      <c r="G134" s="175" t="s">
        <v>170</v>
      </c>
      <c r="H134" s="176">
        <v>14</v>
      </c>
      <c r="I134" s="177"/>
      <c r="J134" s="178">
        <f t="shared" si="5"/>
        <v>0</v>
      </c>
      <c r="K134" s="179"/>
      <c r="L134" s="30"/>
      <c r="M134" s="180" t="s">
        <v>1</v>
      </c>
      <c r="N134" s="131" t="s">
        <v>41</v>
      </c>
      <c r="P134" s="169">
        <f t="shared" si="6"/>
        <v>0</v>
      </c>
      <c r="Q134" s="169">
        <v>0</v>
      </c>
      <c r="R134" s="169">
        <f t="shared" si="7"/>
        <v>0</v>
      </c>
      <c r="S134" s="169">
        <v>0</v>
      </c>
      <c r="T134" s="170">
        <f t="shared" si="8"/>
        <v>0</v>
      </c>
      <c r="AR134" s="171" t="s">
        <v>178</v>
      </c>
      <c r="AT134" s="171" t="s">
        <v>350</v>
      </c>
      <c r="AU134" s="171" t="s">
        <v>113</v>
      </c>
      <c r="AY134" s="13" t="s">
        <v>166</v>
      </c>
      <c r="BE134" s="99">
        <f t="shared" si="9"/>
        <v>0</v>
      </c>
      <c r="BF134" s="99">
        <f t="shared" si="10"/>
        <v>0</v>
      </c>
      <c r="BG134" s="99">
        <f t="shared" si="11"/>
        <v>0</v>
      </c>
      <c r="BH134" s="99">
        <f t="shared" si="12"/>
        <v>0</v>
      </c>
      <c r="BI134" s="99">
        <f t="shared" si="13"/>
        <v>0</v>
      </c>
      <c r="BJ134" s="13" t="s">
        <v>113</v>
      </c>
      <c r="BK134" s="99">
        <f t="shared" si="14"/>
        <v>0</v>
      </c>
      <c r="BL134" s="13" t="s">
        <v>178</v>
      </c>
      <c r="BM134" s="171" t="s">
        <v>1905</v>
      </c>
    </row>
    <row r="135" spans="2:65" s="1" customFormat="1" ht="24.2" customHeight="1">
      <c r="B135" s="30"/>
      <c r="C135" s="172" t="s">
        <v>165</v>
      </c>
      <c r="D135" s="172" t="s">
        <v>350</v>
      </c>
      <c r="E135" s="173" t="s">
        <v>1906</v>
      </c>
      <c r="F135" s="174" t="s">
        <v>1907</v>
      </c>
      <c r="G135" s="175" t="s">
        <v>170</v>
      </c>
      <c r="H135" s="176">
        <v>56</v>
      </c>
      <c r="I135" s="177"/>
      <c r="J135" s="178">
        <f t="shared" si="5"/>
        <v>0</v>
      </c>
      <c r="K135" s="179"/>
      <c r="L135" s="30"/>
      <c r="M135" s="180" t="s">
        <v>1</v>
      </c>
      <c r="N135" s="131" t="s">
        <v>41</v>
      </c>
      <c r="P135" s="169">
        <f t="shared" si="6"/>
        <v>0</v>
      </c>
      <c r="Q135" s="169">
        <v>0</v>
      </c>
      <c r="R135" s="169">
        <f t="shared" si="7"/>
        <v>0</v>
      </c>
      <c r="S135" s="169">
        <v>0</v>
      </c>
      <c r="T135" s="170">
        <f t="shared" si="8"/>
        <v>0</v>
      </c>
      <c r="AR135" s="171" t="s">
        <v>178</v>
      </c>
      <c r="AT135" s="171" t="s">
        <v>350</v>
      </c>
      <c r="AU135" s="171" t="s">
        <v>113</v>
      </c>
      <c r="AY135" s="13" t="s">
        <v>166</v>
      </c>
      <c r="BE135" s="99">
        <f t="shared" si="9"/>
        <v>0</v>
      </c>
      <c r="BF135" s="99">
        <f t="shared" si="10"/>
        <v>0</v>
      </c>
      <c r="BG135" s="99">
        <f t="shared" si="11"/>
        <v>0</v>
      </c>
      <c r="BH135" s="99">
        <f t="shared" si="12"/>
        <v>0</v>
      </c>
      <c r="BI135" s="99">
        <f t="shared" si="13"/>
        <v>0</v>
      </c>
      <c r="BJ135" s="13" t="s">
        <v>113</v>
      </c>
      <c r="BK135" s="99">
        <f t="shared" si="14"/>
        <v>0</v>
      </c>
      <c r="BL135" s="13" t="s">
        <v>178</v>
      </c>
      <c r="BM135" s="171" t="s">
        <v>1908</v>
      </c>
    </row>
    <row r="136" spans="2:65" s="1" customFormat="1" ht="24.2" customHeight="1">
      <c r="B136" s="30"/>
      <c r="C136" s="172" t="s">
        <v>178</v>
      </c>
      <c r="D136" s="172" t="s">
        <v>350</v>
      </c>
      <c r="E136" s="173" t="s">
        <v>1909</v>
      </c>
      <c r="F136" s="174" t="s">
        <v>1910</v>
      </c>
      <c r="G136" s="175" t="s">
        <v>170</v>
      </c>
      <c r="H136" s="176">
        <v>9</v>
      </c>
      <c r="I136" s="177"/>
      <c r="J136" s="178">
        <f t="shared" si="5"/>
        <v>0</v>
      </c>
      <c r="K136" s="179"/>
      <c r="L136" s="30"/>
      <c r="M136" s="180" t="s">
        <v>1</v>
      </c>
      <c r="N136" s="131" t="s">
        <v>41</v>
      </c>
      <c r="P136" s="169">
        <f t="shared" si="6"/>
        <v>0</v>
      </c>
      <c r="Q136" s="169">
        <v>0</v>
      </c>
      <c r="R136" s="169">
        <f t="shared" si="7"/>
        <v>0</v>
      </c>
      <c r="S136" s="169">
        <v>0</v>
      </c>
      <c r="T136" s="170">
        <f t="shared" si="8"/>
        <v>0</v>
      </c>
      <c r="AR136" s="171" t="s">
        <v>178</v>
      </c>
      <c r="AT136" s="171" t="s">
        <v>350</v>
      </c>
      <c r="AU136" s="171" t="s">
        <v>113</v>
      </c>
      <c r="AY136" s="13" t="s">
        <v>166</v>
      </c>
      <c r="BE136" s="99">
        <f t="shared" si="9"/>
        <v>0</v>
      </c>
      <c r="BF136" s="99">
        <f t="shared" si="10"/>
        <v>0</v>
      </c>
      <c r="BG136" s="99">
        <f t="shared" si="11"/>
        <v>0</v>
      </c>
      <c r="BH136" s="99">
        <f t="shared" si="12"/>
        <v>0</v>
      </c>
      <c r="BI136" s="99">
        <f t="shared" si="13"/>
        <v>0</v>
      </c>
      <c r="BJ136" s="13" t="s">
        <v>113</v>
      </c>
      <c r="BK136" s="99">
        <f t="shared" si="14"/>
        <v>0</v>
      </c>
      <c r="BL136" s="13" t="s">
        <v>178</v>
      </c>
      <c r="BM136" s="171" t="s">
        <v>1911</v>
      </c>
    </row>
    <row r="137" spans="2:65" s="1" customFormat="1" ht="24.2" customHeight="1">
      <c r="B137" s="30"/>
      <c r="C137" s="172" t="s">
        <v>182</v>
      </c>
      <c r="D137" s="172" t="s">
        <v>350</v>
      </c>
      <c r="E137" s="173" t="s">
        <v>1912</v>
      </c>
      <c r="F137" s="174" t="s">
        <v>1913</v>
      </c>
      <c r="G137" s="175" t="s">
        <v>170</v>
      </c>
      <c r="H137" s="176">
        <v>2</v>
      </c>
      <c r="I137" s="177"/>
      <c r="J137" s="178">
        <f t="shared" si="5"/>
        <v>0</v>
      </c>
      <c r="K137" s="179"/>
      <c r="L137" s="30"/>
      <c r="M137" s="180" t="s">
        <v>1</v>
      </c>
      <c r="N137" s="131" t="s">
        <v>41</v>
      </c>
      <c r="P137" s="169">
        <f t="shared" si="6"/>
        <v>0</v>
      </c>
      <c r="Q137" s="169">
        <v>0</v>
      </c>
      <c r="R137" s="169">
        <f t="shared" si="7"/>
        <v>0</v>
      </c>
      <c r="S137" s="169">
        <v>0</v>
      </c>
      <c r="T137" s="170">
        <f t="shared" si="8"/>
        <v>0</v>
      </c>
      <c r="AR137" s="171" t="s">
        <v>178</v>
      </c>
      <c r="AT137" s="171" t="s">
        <v>350</v>
      </c>
      <c r="AU137" s="171" t="s">
        <v>113</v>
      </c>
      <c r="AY137" s="13" t="s">
        <v>166</v>
      </c>
      <c r="BE137" s="99">
        <f t="shared" si="9"/>
        <v>0</v>
      </c>
      <c r="BF137" s="99">
        <f t="shared" si="10"/>
        <v>0</v>
      </c>
      <c r="BG137" s="99">
        <f t="shared" si="11"/>
        <v>0</v>
      </c>
      <c r="BH137" s="99">
        <f t="shared" si="12"/>
        <v>0</v>
      </c>
      <c r="BI137" s="99">
        <f t="shared" si="13"/>
        <v>0</v>
      </c>
      <c r="BJ137" s="13" t="s">
        <v>113</v>
      </c>
      <c r="BK137" s="99">
        <f t="shared" si="14"/>
        <v>0</v>
      </c>
      <c r="BL137" s="13" t="s">
        <v>178</v>
      </c>
      <c r="BM137" s="171" t="s">
        <v>1914</v>
      </c>
    </row>
    <row r="138" spans="2:65" s="1" customFormat="1" ht="24.2" customHeight="1">
      <c r="B138" s="30"/>
      <c r="C138" s="172" t="s">
        <v>186</v>
      </c>
      <c r="D138" s="172" t="s">
        <v>350</v>
      </c>
      <c r="E138" s="173" t="s">
        <v>1915</v>
      </c>
      <c r="F138" s="174" t="s">
        <v>1916</v>
      </c>
      <c r="G138" s="175" t="s">
        <v>170</v>
      </c>
      <c r="H138" s="176">
        <v>2</v>
      </c>
      <c r="I138" s="177"/>
      <c r="J138" s="178">
        <f t="shared" si="5"/>
        <v>0</v>
      </c>
      <c r="K138" s="179"/>
      <c r="L138" s="30"/>
      <c r="M138" s="180" t="s">
        <v>1</v>
      </c>
      <c r="N138" s="131" t="s">
        <v>41</v>
      </c>
      <c r="P138" s="169">
        <f t="shared" si="6"/>
        <v>0</v>
      </c>
      <c r="Q138" s="169">
        <v>0</v>
      </c>
      <c r="R138" s="169">
        <f t="shared" si="7"/>
        <v>0</v>
      </c>
      <c r="S138" s="169">
        <v>0</v>
      </c>
      <c r="T138" s="170">
        <f t="shared" si="8"/>
        <v>0</v>
      </c>
      <c r="AR138" s="171" t="s">
        <v>178</v>
      </c>
      <c r="AT138" s="171" t="s">
        <v>350</v>
      </c>
      <c r="AU138" s="171" t="s">
        <v>113</v>
      </c>
      <c r="AY138" s="13" t="s">
        <v>166</v>
      </c>
      <c r="BE138" s="99">
        <f t="shared" si="9"/>
        <v>0</v>
      </c>
      <c r="BF138" s="99">
        <f t="shared" si="10"/>
        <v>0</v>
      </c>
      <c r="BG138" s="99">
        <f t="shared" si="11"/>
        <v>0</v>
      </c>
      <c r="BH138" s="99">
        <f t="shared" si="12"/>
        <v>0</v>
      </c>
      <c r="BI138" s="99">
        <f t="shared" si="13"/>
        <v>0</v>
      </c>
      <c r="BJ138" s="13" t="s">
        <v>113</v>
      </c>
      <c r="BK138" s="99">
        <f t="shared" si="14"/>
        <v>0</v>
      </c>
      <c r="BL138" s="13" t="s">
        <v>178</v>
      </c>
      <c r="BM138" s="171" t="s">
        <v>1917</v>
      </c>
    </row>
    <row r="139" spans="2:65" s="1" customFormat="1" ht="24.2" customHeight="1">
      <c r="B139" s="30"/>
      <c r="C139" s="172" t="s">
        <v>190</v>
      </c>
      <c r="D139" s="172" t="s">
        <v>350</v>
      </c>
      <c r="E139" s="173" t="s">
        <v>1918</v>
      </c>
      <c r="F139" s="174" t="s">
        <v>1919</v>
      </c>
      <c r="G139" s="175" t="s">
        <v>170</v>
      </c>
      <c r="H139" s="176">
        <v>2</v>
      </c>
      <c r="I139" s="177"/>
      <c r="J139" s="178">
        <f t="shared" si="5"/>
        <v>0</v>
      </c>
      <c r="K139" s="179"/>
      <c r="L139" s="30"/>
      <c r="M139" s="180" t="s">
        <v>1</v>
      </c>
      <c r="N139" s="131" t="s">
        <v>41</v>
      </c>
      <c r="P139" s="169">
        <f t="shared" si="6"/>
        <v>0</v>
      </c>
      <c r="Q139" s="169">
        <v>0</v>
      </c>
      <c r="R139" s="169">
        <f t="shared" si="7"/>
        <v>0</v>
      </c>
      <c r="S139" s="169">
        <v>0</v>
      </c>
      <c r="T139" s="170">
        <f t="shared" si="8"/>
        <v>0</v>
      </c>
      <c r="AR139" s="171" t="s">
        <v>178</v>
      </c>
      <c r="AT139" s="171" t="s">
        <v>350</v>
      </c>
      <c r="AU139" s="171" t="s">
        <v>113</v>
      </c>
      <c r="AY139" s="13" t="s">
        <v>166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3" t="s">
        <v>113</v>
      </c>
      <c r="BK139" s="99">
        <f t="shared" si="14"/>
        <v>0</v>
      </c>
      <c r="BL139" s="13" t="s">
        <v>178</v>
      </c>
      <c r="BM139" s="171" t="s">
        <v>1920</v>
      </c>
    </row>
    <row r="140" spans="2:65" s="1" customFormat="1" ht="33" customHeight="1">
      <c r="B140" s="30"/>
      <c r="C140" s="172" t="s">
        <v>194</v>
      </c>
      <c r="D140" s="172" t="s">
        <v>350</v>
      </c>
      <c r="E140" s="173" t="s">
        <v>1921</v>
      </c>
      <c r="F140" s="174" t="s">
        <v>1922</v>
      </c>
      <c r="G140" s="175" t="s">
        <v>170</v>
      </c>
      <c r="H140" s="176">
        <v>2</v>
      </c>
      <c r="I140" s="177"/>
      <c r="J140" s="178">
        <f t="shared" si="5"/>
        <v>0</v>
      </c>
      <c r="K140" s="179"/>
      <c r="L140" s="30"/>
      <c r="M140" s="180" t="s">
        <v>1</v>
      </c>
      <c r="N140" s="131" t="s">
        <v>41</v>
      </c>
      <c r="P140" s="169">
        <f t="shared" si="6"/>
        <v>0</v>
      </c>
      <c r="Q140" s="169">
        <v>0</v>
      </c>
      <c r="R140" s="169">
        <f t="shared" si="7"/>
        <v>0</v>
      </c>
      <c r="S140" s="169">
        <v>0</v>
      </c>
      <c r="T140" s="170">
        <f t="shared" si="8"/>
        <v>0</v>
      </c>
      <c r="AR140" s="171" t="s">
        <v>178</v>
      </c>
      <c r="AT140" s="171" t="s">
        <v>350</v>
      </c>
      <c r="AU140" s="171" t="s">
        <v>113</v>
      </c>
      <c r="AY140" s="13" t="s">
        <v>166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3" t="s">
        <v>113</v>
      </c>
      <c r="BK140" s="99">
        <f t="shared" si="14"/>
        <v>0</v>
      </c>
      <c r="BL140" s="13" t="s">
        <v>178</v>
      </c>
      <c r="BM140" s="171" t="s">
        <v>1923</v>
      </c>
    </row>
    <row r="141" spans="2:65" s="1" customFormat="1" ht="24.2" customHeight="1">
      <c r="B141" s="30"/>
      <c r="C141" s="172" t="s">
        <v>198</v>
      </c>
      <c r="D141" s="172" t="s">
        <v>350</v>
      </c>
      <c r="E141" s="173" t="s">
        <v>1924</v>
      </c>
      <c r="F141" s="174" t="s">
        <v>1925</v>
      </c>
      <c r="G141" s="175" t="s">
        <v>170</v>
      </c>
      <c r="H141" s="176">
        <v>8</v>
      </c>
      <c r="I141" s="177"/>
      <c r="J141" s="178">
        <f t="shared" si="5"/>
        <v>0</v>
      </c>
      <c r="K141" s="179"/>
      <c r="L141" s="30"/>
      <c r="M141" s="180" t="s">
        <v>1</v>
      </c>
      <c r="N141" s="131" t="s">
        <v>41</v>
      </c>
      <c r="P141" s="169">
        <f t="shared" si="6"/>
        <v>0</v>
      </c>
      <c r="Q141" s="169">
        <v>0</v>
      </c>
      <c r="R141" s="169">
        <f t="shared" si="7"/>
        <v>0</v>
      </c>
      <c r="S141" s="169">
        <v>0</v>
      </c>
      <c r="T141" s="170">
        <f t="shared" si="8"/>
        <v>0</v>
      </c>
      <c r="AR141" s="171" t="s">
        <v>178</v>
      </c>
      <c r="AT141" s="171" t="s">
        <v>350</v>
      </c>
      <c r="AU141" s="171" t="s">
        <v>113</v>
      </c>
      <c r="AY141" s="13" t="s">
        <v>166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3" t="s">
        <v>113</v>
      </c>
      <c r="BK141" s="99">
        <f t="shared" si="14"/>
        <v>0</v>
      </c>
      <c r="BL141" s="13" t="s">
        <v>178</v>
      </c>
      <c r="BM141" s="171" t="s">
        <v>1426</v>
      </c>
    </row>
    <row r="142" spans="2:65" s="11" customFormat="1" ht="22.9" customHeight="1">
      <c r="B142" s="146"/>
      <c r="D142" s="147" t="s">
        <v>74</v>
      </c>
      <c r="E142" s="156" t="s">
        <v>1477</v>
      </c>
      <c r="F142" s="156" t="s">
        <v>1478</v>
      </c>
      <c r="I142" s="149"/>
      <c r="J142" s="157">
        <f>BK142</f>
        <v>0</v>
      </c>
      <c r="L142" s="146"/>
      <c r="M142" s="151"/>
      <c r="P142" s="152">
        <f>P143</f>
        <v>0</v>
      </c>
      <c r="R142" s="152">
        <f>R143</f>
        <v>0</v>
      </c>
      <c r="T142" s="153">
        <f>T143</f>
        <v>0</v>
      </c>
      <c r="AR142" s="147" t="s">
        <v>83</v>
      </c>
      <c r="AT142" s="154" t="s">
        <v>74</v>
      </c>
      <c r="AU142" s="154" t="s">
        <v>83</v>
      </c>
      <c r="AY142" s="147" t="s">
        <v>166</v>
      </c>
      <c r="BK142" s="155">
        <f>BK143</f>
        <v>0</v>
      </c>
    </row>
    <row r="143" spans="2:65" s="1" customFormat="1" ht="24.2" customHeight="1">
      <c r="B143" s="30"/>
      <c r="C143" s="172" t="s">
        <v>202</v>
      </c>
      <c r="D143" s="172" t="s">
        <v>350</v>
      </c>
      <c r="E143" s="173" t="s">
        <v>1926</v>
      </c>
      <c r="F143" s="174" t="s">
        <v>1927</v>
      </c>
      <c r="G143" s="175" t="s">
        <v>170</v>
      </c>
      <c r="H143" s="176">
        <v>80</v>
      </c>
      <c r="I143" s="177"/>
      <c r="J143" s="178">
        <f>ROUND(I143*H143,2)</f>
        <v>0</v>
      </c>
      <c r="K143" s="179"/>
      <c r="L143" s="30"/>
      <c r="M143" s="180" t="s">
        <v>1</v>
      </c>
      <c r="N143" s="131" t="s">
        <v>41</v>
      </c>
      <c r="P143" s="169">
        <f>O143*H143</f>
        <v>0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AR143" s="171" t="s">
        <v>178</v>
      </c>
      <c r="AT143" s="171" t="s">
        <v>350</v>
      </c>
      <c r="AU143" s="171" t="s">
        <v>113</v>
      </c>
      <c r="AY143" s="13" t="s">
        <v>166</v>
      </c>
      <c r="BE143" s="99">
        <f>IF(N143="základná",J143,0)</f>
        <v>0</v>
      </c>
      <c r="BF143" s="99">
        <f>IF(N143="znížená",J143,0)</f>
        <v>0</v>
      </c>
      <c r="BG143" s="99">
        <f>IF(N143="zákl. prenesená",J143,0)</f>
        <v>0</v>
      </c>
      <c r="BH143" s="99">
        <f>IF(N143="zníž. prenesená",J143,0)</f>
        <v>0</v>
      </c>
      <c r="BI143" s="99">
        <f>IF(N143="nulová",J143,0)</f>
        <v>0</v>
      </c>
      <c r="BJ143" s="13" t="s">
        <v>113</v>
      </c>
      <c r="BK143" s="99">
        <f>ROUND(I143*H143,2)</f>
        <v>0</v>
      </c>
      <c r="BL143" s="13" t="s">
        <v>178</v>
      </c>
      <c r="BM143" s="171" t="s">
        <v>1928</v>
      </c>
    </row>
    <row r="144" spans="2:65" s="11" customFormat="1" ht="22.9" customHeight="1">
      <c r="B144" s="146"/>
      <c r="D144" s="147" t="s">
        <v>74</v>
      </c>
      <c r="E144" s="156" t="s">
        <v>1556</v>
      </c>
      <c r="F144" s="156" t="s">
        <v>1557</v>
      </c>
      <c r="I144" s="149"/>
      <c r="J144" s="157">
        <f>BK144</f>
        <v>0</v>
      </c>
      <c r="L144" s="146"/>
      <c r="M144" s="151"/>
      <c r="P144" s="152">
        <f>SUM(P145:P148)</f>
        <v>0</v>
      </c>
      <c r="R144" s="152">
        <f>SUM(R145:R148)</f>
        <v>0</v>
      </c>
      <c r="T144" s="153">
        <f>SUM(T145:T148)</f>
        <v>0</v>
      </c>
      <c r="AR144" s="147" t="s">
        <v>83</v>
      </c>
      <c r="AT144" s="154" t="s">
        <v>74</v>
      </c>
      <c r="AU144" s="154" t="s">
        <v>83</v>
      </c>
      <c r="AY144" s="147" t="s">
        <v>166</v>
      </c>
      <c r="BK144" s="155">
        <f>SUM(BK145:BK148)</f>
        <v>0</v>
      </c>
    </row>
    <row r="145" spans="2:65" s="1" customFormat="1" ht="24.2" customHeight="1">
      <c r="B145" s="30"/>
      <c r="C145" s="172" t="s">
        <v>206</v>
      </c>
      <c r="D145" s="172" t="s">
        <v>350</v>
      </c>
      <c r="E145" s="173" t="s">
        <v>1567</v>
      </c>
      <c r="F145" s="174" t="s">
        <v>1568</v>
      </c>
      <c r="G145" s="175" t="s">
        <v>553</v>
      </c>
      <c r="H145" s="176">
        <v>16</v>
      </c>
      <c r="I145" s="177"/>
      <c r="J145" s="178">
        <f>ROUND(I145*H145,2)</f>
        <v>0</v>
      </c>
      <c r="K145" s="179"/>
      <c r="L145" s="30"/>
      <c r="M145" s="180" t="s">
        <v>1</v>
      </c>
      <c r="N145" s="131" t="s">
        <v>41</v>
      </c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AR145" s="171" t="s">
        <v>1569</v>
      </c>
      <c r="AT145" s="171" t="s">
        <v>350</v>
      </c>
      <c r="AU145" s="171" t="s">
        <v>113</v>
      </c>
      <c r="AY145" s="13" t="s">
        <v>166</v>
      </c>
      <c r="BE145" s="99">
        <f>IF(N145="základná",J145,0)</f>
        <v>0</v>
      </c>
      <c r="BF145" s="99">
        <f>IF(N145="znížená",J145,0)</f>
        <v>0</v>
      </c>
      <c r="BG145" s="99">
        <f>IF(N145="zákl. prenesená",J145,0)</f>
        <v>0</v>
      </c>
      <c r="BH145" s="99">
        <f>IF(N145="zníž. prenesená",J145,0)</f>
        <v>0</v>
      </c>
      <c r="BI145" s="99">
        <f>IF(N145="nulová",J145,0)</f>
        <v>0</v>
      </c>
      <c r="BJ145" s="13" t="s">
        <v>113</v>
      </c>
      <c r="BK145" s="99">
        <f>ROUND(I145*H145,2)</f>
        <v>0</v>
      </c>
      <c r="BL145" s="13" t="s">
        <v>1569</v>
      </c>
      <c r="BM145" s="171" t="s">
        <v>1929</v>
      </c>
    </row>
    <row r="146" spans="2:65" s="1" customFormat="1" ht="24.2" customHeight="1">
      <c r="B146" s="30"/>
      <c r="C146" s="172" t="s">
        <v>210</v>
      </c>
      <c r="D146" s="172" t="s">
        <v>350</v>
      </c>
      <c r="E146" s="173" t="s">
        <v>1572</v>
      </c>
      <c r="F146" s="174" t="s">
        <v>1573</v>
      </c>
      <c r="G146" s="175" t="s">
        <v>553</v>
      </c>
      <c r="H146" s="176">
        <v>32</v>
      </c>
      <c r="I146" s="177"/>
      <c r="J146" s="178">
        <f>ROUND(I146*H146,2)</f>
        <v>0</v>
      </c>
      <c r="K146" s="179"/>
      <c r="L146" s="30"/>
      <c r="M146" s="180" t="s">
        <v>1</v>
      </c>
      <c r="N146" s="131" t="s">
        <v>41</v>
      </c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AR146" s="171" t="s">
        <v>1569</v>
      </c>
      <c r="AT146" s="171" t="s">
        <v>350</v>
      </c>
      <c r="AU146" s="171" t="s">
        <v>113</v>
      </c>
      <c r="AY146" s="13" t="s">
        <v>166</v>
      </c>
      <c r="BE146" s="99">
        <f>IF(N146="základná",J146,0)</f>
        <v>0</v>
      </c>
      <c r="BF146" s="99">
        <f>IF(N146="znížená",J146,0)</f>
        <v>0</v>
      </c>
      <c r="BG146" s="99">
        <f>IF(N146="zákl. prenesená",J146,0)</f>
        <v>0</v>
      </c>
      <c r="BH146" s="99">
        <f>IF(N146="zníž. prenesená",J146,0)</f>
        <v>0</v>
      </c>
      <c r="BI146" s="99">
        <f>IF(N146="nulová",J146,0)</f>
        <v>0</v>
      </c>
      <c r="BJ146" s="13" t="s">
        <v>113</v>
      </c>
      <c r="BK146" s="99">
        <f>ROUND(I146*H146,2)</f>
        <v>0</v>
      </c>
      <c r="BL146" s="13" t="s">
        <v>1569</v>
      </c>
      <c r="BM146" s="171" t="s">
        <v>1930</v>
      </c>
    </row>
    <row r="147" spans="2:65" s="1" customFormat="1" ht="24.2" customHeight="1">
      <c r="B147" s="30"/>
      <c r="C147" s="172" t="s">
        <v>214</v>
      </c>
      <c r="D147" s="172" t="s">
        <v>350</v>
      </c>
      <c r="E147" s="173" t="s">
        <v>1931</v>
      </c>
      <c r="F147" s="174" t="s">
        <v>1932</v>
      </c>
      <c r="G147" s="175" t="s">
        <v>170</v>
      </c>
      <c r="H147" s="176">
        <v>16</v>
      </c>
      <c r="I147" s="177"/>
      <c r="J147" s="178">
        <f>ROUND(I147*H147,2)</f>
        <v>0</v>
      </c>
      <c r="K147" s="179"/>
      <c r="L147" s="30"/>
      <c r="M147" s="180" t="s">
        <v>1</v>
      </c>
      <c r="N147" s="131" t="s">
        <v>41</v>
      </c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AR147" s="171" t="s">
        <v>178</v>
      </c>
      <c r="AT147" s="171" t="s">
        <v>350</v>
      </c>
      <c r="AU147" s="171" t="s">
        <v>113</v>
      </c>
      <c r="AY147" s="13" t="s">
        <v>166</v>
      </c>
      <c r="BE147" s="99">
        <f>IF(N147="základná",J147,0)</f>
        <v>0</v>
      </c>
      <c r="BF147" s="99">
        <f>IF(N147="znížená",J147,0)</f>
        <v>0</v>
      </c>
      <c r="BG147" s="99">
        <f>IF(N147="zákl. prenesená",J147,0)</f>
        <v>0</v>
      </c>
      <c r="BH147" s="99">
        <f>IF(N147="zníž. prenesená",J147,0)</f>
        <v>0</v>
      </c>
      <c r="BI147" s="99">
        <f>IF(N147="nulová",J147,0)</f>
        <v>0</v>
      </c>
      <c r="BJ147" s="13" t="s">
        <v>113</v>
      </c>
      <c r="BK147" s="99">
        <f>ROUND(I147*H147,2)</f>
        <v>0</v>
      </c>
      <c r="BL147" s="13" t="s">
        <v>178</v>
      </c>
      <c r="BM147" s="171" t="s">
        <v>1933</v>
      </c>
    </row>
    <row r="148" spans="2:65" s="1" customFormat="1" ht="24.2" customHeight="1">
      <c r="B148" s="30"/>
      <c r="C148" s="172" t="s">
        <v>218</v>
      </c>
      <c r="D148" s="172" t="s">
        <v>350</v>
      </c>
      <c r="E148" s="173" t="s">
        <v>1576</v>
      </c>
      <c r="F148" s="174" t="s">
        <v>1577</v>
      </c>
      <c r="G148" s="175" t="s">
        <v>553</v>
      </c>
      <c r="H148" s="176">
        <v>16</v>
      </c>
      <c r="I148" s="177"/>
      <c r="J148" s="178">
        <f>ROUND(I148*H148,2)</f>
        <v>0</v>
      </c>
      <c r="K148" s="179"/>
      <c r="L148" s="30"/>
      <c r="M148" s="181" t="s">
        <v>1</v>
      </c>
      <c r="N148" s="182" t="s">
        <v>41</v>
      </c>
      <c r="O148" s="183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AR148" s="171" t="s">
        <v>1569</v>
      </c>
      <c r="AT148" s="171" t="s">
        <v>350</v>
      </c>
      <c r="AU148" s="171" t="s">
        <v>113</v>
      </c>
      <c r="AY148" s="13" t="s">
        <v>166</v>
      </c>
      <c r="BE148" s="99">
        <f>IF(N148="základná",J148,0)</f>
        <v>0</v>
      </c>
      <c r="BF148" s="99">
        <f>IF(N148="znížená",J148,0)</f>
        <v>0</v>
      </c>
      <c r="BG148" s="99">
        <f>IF(N148="zákl. prenesená",J148,0)</f>
        <v>0</v>
      </c>
      <c r="BH148" s="99">
        <f>IF(N148="zníž. prenesená",J148,0)</f>
        <v>0</v>
      </c>
      <c r="BI148" s="99">
        <f>IF(N148="nulová",J148,0)</f>
        <v>0</v>
      </c>
      <c r="BJ148" s="13" t="s">
        <v>113</v>
      </c>
      <c r="BK148" s="99">
        <f>ROUND(I148*H148,2)</f>
        <v>0</v>
      </c>
      <c r="BL148" s="13" t="s">
        <v>1569</v>
      </c>
      <c r="BM148" s="171" t="s">
        <v>1934</v>
      </c>
    </row>
    <row r="149" spans="2:65" s="1" customFormat="1" ht="6.95" customHeight="1">
      <c r="B149" s="45"/>
      <c r="C149" s="46"/>
      <c r="D149" s="46"/>
      <c r="E149" s="46"/>
      <c r="F149" s="46"/>
      <c r="G149" s="46"/>
      <c r="H149" s="46"/>
      <c r="I149" s="46"/>
      <c r="J149" s="46"/>
      <c r="K149" s="46"/>
      <c r="L149" s="30"/>
    </row>
  </sheetData>
  <sheetProtection algorithmName="SHA-512" hashValue="c9HHBpzW607ycee80sOIPXo4OxK6ZB2LkUV2jjmlA6Q10otBtki6995sdO4p49G2pq56KQN1YmzKavb56NGjnQ==" saltValue="CBKlIcCaeboCzW/3MWdn2iquJF0WRNpejPw20tud7qMYeycLaxBvRyjlcC9JIJ3yRqwcVTkSBbwr+yPTsIho9g==" spinCount="100000" sheet="1" objects="1" scenarios="1" formatColumns="0" formatRows="0" autoFilter="0"/>
  <autoFilter ref="C129:K148" xr:uid="{00000000-0009-0000-0000-000008000000}"/>
  <mergeCells count="14">
    <mergeCell ref="D108:F108"/>
    <mergeCell ref="E120:H120"/>
    <mergeCell ref="E122:H122"/>
    <mergeCell ref="L2:V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Rekapitulácia stavby</vt:lpstr>
      <vt:lpstr>PS 01 - Úprava zabezpečov...</vt:lpstr>
      <vt:lpstr>SO 01 - Železničný zvršok</vt:lpstr>
      <vt:lpstr>SO 02 - Železničný spodok</vt:lpstr>
      <vt:lpstr>SO 03 - Priechod pre prís...</vt:lpstr>
      <vt:lpstr>SO 04 - Úprava TV</vt:lpstr>
      <vt:lpstr>SO 05 - Úprava EOV</vt:lpstr>
      <vt:lpstr>SO 06 - Úprava VO</vt:lpstr>
      <vt:lpstr>SO 07 - Ukoľajňovací plán</vt:lpstr>
      <vt:lpstr>SO 08.1 - Preložky káblov...</vt:lpstr>
      <vt:lpstr>SO 08.2 - Ochrana oznamov...</vt:lpstr>
      <vt:lpstr>'PS 01 - Úprava zabezpečov...'!Názvy_tlače</vt:lpstr>
      <vt:lpstr>'Rekapitulácia stavby'!Názvy_tlače</vt:lpstr>
      <vt:lpstr>'SO 01 - Železničný zvršok'!Názvy_tlače</vt:lpstr>
      <vt:lpstr>'SO 02 - Železničný spodok'!Názvy_tlače</vt:lpstr>
      <vt:lpstr>'SO 03 - Priechod pre prís...'!Názvy_tlače</vt:lpstr>
      <vt:lpstr>'SO 04 - Úprava TV'!Názvy_tlače</vt:lpstr>
      <vt:lpstr>'SO 05 - Úprava EOV'!Názvy_tlače</vt:lpstr>
      <vt:lpstr>'SO 06 - Úprava VO'!Názvy_tlače</vt:lpstr>
      <vt:lpstr>'SO 07 - Ukoľajňovací plán'!Názvy_tlače</vt:lpstr>
      <vt:lpstr>'SO 08.1 - Preložky káblov...'!Názvy_tlače</vt:lpstr>
      <vt:lpstr>'SO 08.2 - Ochrana oznamov...'!Názvy_tlače</vt:lpstr>
      <vt:lpstr>'PS 01 - Úprava zabezpečov...'!Oblasť_tlače</vt:lpstr>
      <vt:lpstr>'Rekapitulácia stavby'!Oblasť_tlače</vt:lpstr>
      <vt:lpstr>'SO 01 - Železničný zvršok'!Oblasť_tlače</vt:lpstr>
      <vt:lpstr>'SO 02 - Železničný spodok'!Oblasť_tlače</vt:lpstr>
      <vt:lpstr>'SO 03 - Priechod pre prís...'!Oblasť_tlače</vt:lpstr>
      <vt:lpstr>'SO 04 - Úprava TV'!Oblasť_tlače</vt:lpstr>
      <vt:lpstr>'SO 05 - Úprava EOV'!Oblasť_tlače</vt:lpstr>
      <vt:lpstr>'SO 06 - Úprava VO'!Oblasť_tlače</vt:lpstr>
      <vt:lpstr>'SO 07 - Ukoľajňovací plán'!Oblasť_tlače</vt:lpstr>
      <vt:lpstr>'SO 08.1 - Preložky káblov...'!Oblasť_tlače</vt:lpstr>
      <vt:lpstr>'SO 08.2 - Ochrana oznamov...'!Oblasť_tlače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2025-08-07T12:00:03Z</dcterms:created>
  <dcterms:modified xsi:type="dcterms:W3CDTF">2025-08-08T05:27:12Z</dcterms:modified>
</cp:coreProperties>
</file>