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630" windowWidth="20775" windowHeight="9150"/>
  </bookViews>
  <sheets>
    <sheet name="Rekapitulácia stavby" sheetId="1" r:id="rId1"/>
    <sheet name="01 - SO -01 SPEVNENÉ PLOC..." sheetId="2" r:id="rId2"/>
    <sheet name="01 - SO -02 SPEVNENÉ PLOC..." sheetId="3" r:id="rId3"/>
    <sheet name="01 - SO -03 SPEVNENÉ PLOC..." sheetId="4" r:id="rId4"/>
  </sheets>
  <definedNames>
    <definedName name="_xlnm.Print_Titles" localSheetId="1">'01 - SO -01 SPEVNENÉ PLOC...'!$120:$120</definedName>
    <definedName name="_xlnm.Print_Titles" localSheetId="2">'01 - SO -02 SPEVNENÉ PLOC...'!$120:$120</definedName>
    <definedName name="_xlnm.Print_Titles" localSheetId="3">'01 - SO -03 SPEVNENÉ PLOC...'!$120:$120</definedName>
    <definedName name="_xlnm.Print_Titles" localSheetId="0">'Rekapitulácia stavby'!$85:$85</definedName>
    <definedName name="_xlnm.Print_Area" localSheetId="1">'01 - SO -01 SPEVNENÉ PLOC...'!$C$4:$Q$70,'01 - SO -01 SPEVNENÉ PLOC...'!$C$76:$Q$103,'01 - SO -01 SPEVNENÉ PLOC...'!$C$109:$Q$151</definedName>
    <definedName name="_xlnm.Print_Area" localSheetId="2">'01 - SO -02 SPEVNENÉ PLOC...'!$C$4:$Q$70,'01 - SO -02 SPEVNENÉ PLOC...'!$C$76:$Q$103,'01 - SO -02 SPEVNENÉ PLOC...'!$C$109:$Q$153</definedName>
    <definedName name="_xlnm.Print_Area" localSheetId="3">'01 - SO -03 SPEVNENÉ PLOC...'!$C$4:$Q$70,'01 - SO -03 SPEVNENÉ PLOC...'!$C$76:$Q$103,'01 - SO -03 SPEVNENÉ PLOC...'!$C$109:$Q$150</definedName>
    <definedName name="_xlnm.Print_Area" localSheetId="0">'Rekapitulácia stavby'!$C$4:$AP$70,'Rekapitulácia stavby'!$C$76:$AP$101</definedName>
  </definedNames>
  <calcPr calcId="125725"/>
</workbook>
</file>

<file path=xl/calcChain.xml><?xml version="1.0" encoding="utf-8"?>
<calcChain xmlns="http://schemas.openxmlformats.org/spreadsheetml/2006/main">
  <c r="N150" i="4"/>
  <c r="AY93" i="1"/>
  <c r="AX93"/>
  <c r="BI149" i="4"/>
  <c r="BH149"/>
  <c r="BG149"/>
  <c r="BE149"/>
  <c r="AA149"/>
  <c r="Y149"/>
  <c r="W149"/>
  <c r="BK149"/>
  <c r="N149"/>
  <c r="BF149" s="1"/>
  <c r="BI148"/>
  <c r="BH148"/>
  <c r="BG148"/>
  <c r="BE148"/>
  <c r="AA148"/>
  <c r="Y148"/>
  <c r="W148"/>
  <c r="BK148"/>
  <c r="N148"/>
  <c r="BF148"/>
  <c r="BI147"/>
  <c r="BH147"/>
  <c r="BG147"/>
  <c r="BE147"/>
  <c r="AA147"/>
  <c r="Y147"/>
  <c r="W147"/>
  <c r="BK147"/>
  <c r="N147"/>
  <c r="BF147"/>
  <c r="BI146"/>
  <c r="BH146"/>
  <c r="BG146"/>
  <c r="BE146"/>
  <c r="AA146"/>
  <c r="Y146"/>
  <c r="W146"/>
  <c r="BK146"/>
  <c r="N146"/>
  <c r="BF146"/>
  <c r="BI145"/>
  <c r="BH145"/>
  <c r="BG145"/>
  <c r="BE145"/>
  <c r="AA145"/>
  <c r="Y145"/>
  <c r="W145"/>
  <c r="BK145"/>
  <c r="N145"/>
  <c r="BF145"/>
  <c r="BI144"/>
  <c r="BH144"/>
  <c r="BG144"/>
  <c r="BE144"/>
  <c r="AA144"/>
  <c r="Y144"/>
  <c r="W144"/>
  <c r="BK144"/>
  <c r="N144"/>
  <c r="BF144"/>
  <c r="BI143"/>
  <c r="BH143"/>
  <c r="BG143"/>
  <c r="BE143"/>
  <c r="AA143"/>
  <c r="Y143"/>
  <c r="W143"/>
  <c r="BK143"/>
  <c r="N143"/>
  <c r="BF143"/>
  <c r="BI142"/>
  <c r="BH142"/>
  <c r="BG142"/>
  <c r="BE142"/>
  <c r="AA142"/>
  <c r="Y142"/>
  <c r="W142"/>
  <c r="BK142"/>
  <c r="N142"/>
  <c r="BF142"/>
  <c r="BI141"/>
  <c r="BH141"/>
  <c r="BG141"/>
  <c r="BE141"/>
  <c r="AA141"/>
  <c r="Y141"/>
  <c r="W141"/>
  <c r="BK141"/>
  <c r="N141"/>
  <c r="BF141"/>
  <c r="BI140"/>
  <c r="BH140"/>
  <c r="BG140"/>
  <c r="BE140"/>
  <c r="AA140"/>
  <c r="Y140"/>
  <c r="W140"/>
  <c r="BK140"/>
  <c r="BK138" s="1"/>
  <c r="N138" s="1"/>
  <c r="N93" s="1"/>
  <c r="N140"/>
  <c r="BF140"/>
  <c r="BI139"/>
  <c r="BH139"/>
  <c r="BG139"/>
  <c r="BE139"/>
  <c r="AA139"/>
  <c r="AA138"/>
  <c r="Y139"/>
  <c r="Y138"/>
  <c r="W139"/>
  <c r="W138"/>
  <c r="BK139"/>
  <c r="N139"/>
  <c r="BF139" s="1"/>
  <c r="BI137"/>
  <c r="BH137"/>
  <c r="BG137"/>
  <c r="BE137"/>
  <c r="AA137"/>
  <c r="Y137"/>
  <c r="W137"/>
  <c r="BK137"/>
  <c r="N137"/>
  <c r="BF137"/>
  <c r="BI136"/>
  <c r="BH136"/>
  <c r="BG136"/>
  <c r="BE136"/>
  <c r="AA136"/>
  <c r="Y136"/>
  <c r="W136"/>
  <c r="BK136"/>
  <c r="N136"/>
  <c r="BF136"/>
  <c r="BI135"/>
  <c r="BH135"/>
  <c r="BG135"/>
  <c r="BE135"/>
  <c r="AA135"/>
  <c r="AA134"/>
  <c r="Y135"/>
  <c r="Y134"/>
  <c r="W135"/>
  <c r="W134"/>
  <c r="BK135"/>
  <c r="BK134" s="1"/>
  <c r="N134" s="1"/>
  <c r="N92" s="1"/>
  <c r="N135"/>
  <c r="BF135" s="1"/>
  <c r="BI133"/>
  <c r="BH133"/>
  <c r="BG133"/>
  <c r="BE133"/>
  <c r="AA133"/>
  <c r="Y133"/>
  <c r="W133"/>
  <c r="BK133"/>
  <c r="N133"/>
  <c r="BF133"/>
  <c r="BI132"/>
  <c r="BH132"/>
  <c r="BG132"/>
  <c r="BE132"/>
  <c r="AA132"/>
  <c r="Y132"/>
  <c r="W132"/>
  <c r="BK132"/>
  <c r="N132"/>
  <c r="BF132"/>
  <c r="BI131"/>
  <c r="BH131"/>
  <c r="BG131"/>
  <c r="BE131"/>
  <c r="AA131"/>
  <c r="Y131"/>
  <c r="W131"/>
  <c r="BK131"/>
  <c r="N131"/>
  <c r="BF131"/>
  <c r="BI129"/>
  <c r="BH129"/>
  <c r="BG129"/>
  <c r="BE129"/>
  <c r="AA129"/>
  <c r="Y129"/>
  <c r="W129"/>
  <c r="BK129"/>
  <c r="N129"/>
  <c r="BF129"/>
  <c r="BI128"/>
  <c r="BH128"/>
  <c r="BG128"/>
  <c r="BE128"/>
  <c r="AA128"/>
  <c r="Y128"/>
  <c r="W128"/>
  <c r="BK128"/>
  <c r="N128"/>
  <c r="BF128"/>
  <c r="BI125"/>
  <c r="BH125"/>
  <c r="BG125"/>
  <c r="BE125"/>
  <c r="AA125"/>
  <c r="Y125"/>
  <c r="Y123" s="1"/>
  <c r="Y122" s="1"/>
  <c r="Y121" s="1"/>
  <c r="W125"/>
  <c r="BK125"/>
  <c r="N125"/>
  <c r="BF125"/>
  <c r="BI124"/>
  <c r="BH124"/>
  <c r="BG124"/>
  <c r="BE124"/>
  <c r="AA124"/>
  <c r="AA123"/>
  <c r="AA122" s="1"/>
  <c r="AA121" s="1"/>
  <c r="Y124"/>
  <c r="W124"/>
  <c r="W123"/>
  <c r="W122" s="1"/>
  <c r="W121" s="1"/>
  <c r="AU93" i="1" s="1"/>
  <c r="AU92" s="1"/>
  <c r="BK124" i="4"/>
  <c r="BK123" s="1"/>
  <c r="N124"/>
  <c r="BF124" s="1"/>
  <c r="M118"/>
  <c r="F118"/>
  <c r="M117"/>
  <c r="F117"/>
  <c r="F115"/>
  <c r="F113"/>
  <c r="BI101"/>
  <c r="BH101"/>
  <c r="BG101"/>
  <c r="BE101"/>
  <c r="BI100"/>
  <c r="BH100"/>
  <c r="BG100"/>
  <c r="BE100"/>
  <c r="BI99"/>
  <c r="BH99"/>
  <c r="BG99"/>
  <c r="BE99"/>
  <c r="BI98"/>
  <c r="BH98"/>
  <c r="BG98"/>
  <c r="BE98"/>
  <c r="BI97"/>
  <c r="BH97"/>
  <c r="BG97"/>
  <c r="BE97"/>
  <c r="BI96"/>
  <c r="H37" s="1"/>
  <c r="BD93" i="1" s="1"/>
  <c r="BD92" s="1"/>
  <c r="BH96" i="4"/>
  <c r="H36"/>
  <c r="BC93" i="1" s="1"/>
  <c r="BC92" s="1"/>
  <c r="AY92" s="1"/>
  <c r="BG96" i="4"/>
  <c r="H35" s="1"/>
  <c r="BB93" i="1" s="1"/>
  <c r="BB92" s="1"/>
  <c r="AX92" s="1"/>
  <c r="BE96" i="4"/>
  <c r="M33"/>
  <c r="AV93" i="1" s="1"/>
  <c r="H33" i="4"/>
  <c r="AZ93" i="1" s="1"/>
  <c r="AZ92" s="1"/>
  <c r="AV92" s="1"/>
  <c r="M85" i="4"/>
  <c r="F85"/>
  <c r="M84"/>
  <c r="F84"/>
  <c r="F82"/>
  <c r="F80"/>
  <c r="O10"/>
  <c r="M82" s="1"/>
  <c r="F6"/>
  <c r="F78" s="1"/>
  <c r="N153" i="3"/>
  <c r="AY91" i="1"/>
  <c r="AX91"/>
  <c r="BI152" i="3"/>
  <c r="BH152"/>
  <c r="BG152"/>
  <c r="BE152"/>
  <c r="AA152"/>
  <c r="Y152"/>
  <c r="W152"/>
  <c r="BK152"/>
  <c r="N152"/>
  <c r="BF152"/>
  <c r="BI151"/>
  <c r="BH151"/>
  <c r="BG151"/>
  <c r="BE151"/>
  <c r="AA151"/>
  <c r="Y151"/>
  <c r="W151"/>
  <c r="BK151"/>
  <c r="N151"/>
  <c r="BF151"/>
  <c r="BI150"/>
  <c r="BH150"/>
  <c r="BG150"/>
  <c r="BE150"/>
  <c r="AA150"/>
  <c r="Y150"/>
  <c r="W150"/>
  <c r="BK150"/>
  <c r="N150"/>
  <c r="BF150"/>
  <c r="BI149"/>
  <c r="BH149"/>
  <c r="BG149"/>
  <c r="BE149"/>
  <c r="AA149"/>
  <c r="Y149"/>
  <c r="W149"/>
  <c r="BK149"/>
  <c r="N149"/>
  <c r="BF149"/>
  <c r="BI148"/>
  <c r="BH148"/>
  <c r="BG148"/>
  <c r="BE148"/>
  <c r="AA148"/>
  <c r="Y148"/>
  <c r="W148"/>
  <c r="BK148"/>
  <c r="N148"/>
  <c r="BF148"/>
  <c r="BI147"/>
  <c r="BH147"/>
  <c r="BG147"/>
  <c r="BE147"/>
  <c r="AA147"/>
  <c r="Y147"/>
  <c r="W147"/>
  <c r="BK147"/>
  <c r="N147"/>
  <c r="BF147"/>
  <c r="BI146"/>
  <c r="BH146"/>
  <c r="BG146"/>
  <c r="BE146"/>
  <c r="AA146"/>
  <c r="Y146"/>
  <c r="W146"/>
  <c r="BK146"/>
  <c r="N146"/>
  <c r="BF146"/>
  <c r="BI145"/>
  <c r="BH145"/>
  <c r="BG145"/>
  <c r="BE145"/>
  <c r="AA145"/>
  <c r="Y145"/>
  <c r="W145"/>
  <c r="BK145"/>
  <c r="N145"/>
  <c r="BF145"/>
  <c r="BI144"/>
  <c r="BH144"/>
  <c r="BG144"/>
  <c r="BE144"/>
  <c r="AA144"/>
  <c r="Y144"/>
  <c r="W144"/>
  <c r="BK144"/>
  <c r="N144"/>
  <c r="BF144"/>
  <c r="BI143"/>
  <c r="BH143"/>
  <c r="BG143"/>
  <c r="BE143"/>
  <c r="AA143"/>
  <c r="Y143"/>
  <c r="W143"/>
  <c r="BK143"/>
  <c r="N143"/>
  <c r="BF143"/>
  <c r="BI142"/>
  <c r="BH142"/>
  <c r="BG142"/>
  <c r="BE142"/>
  <c r="AA142"/>
  <c r="Y142"/>
  <c r="W142"/>
  <c r="BK142"/>
  <c r="N142"/>
  <c r="BF142"/>
  <c r="BI141"/>
  <c r="BH141"/>
  <c r="BG141"/>
  <c r="BE141"/>
  <c r="AA141"/>
  <c r="Y141"/>
  <c r="W141"/>
  <c r="BK141"/>
  <c r="BK139" s="1"/>
  <c r="N139" s="1"/>
  <c r="N93" s="1"/>
  <c r="N141"/>
  <c r="BF141"/>
  <c r="BI140"/>
  <c r="BH140"/>
  <c r="BG140"/>
  <c r="BE140"/>
  <c r="AA140"/>
  <c r="AA139"/>
  <c r="Y140"/>
  <c r="Y139"/>
  <c r="W140"/>
  <c r="W139"/>
  <c r="BK140"/>
  <c r="N140"/>
  <c r="BF140" s="1"/>
  <c r="BI138"/>
  <c r="BH138"/>
  <c r="BG138"/>
  <c r="BE138"/>
  <c r="AA138"/>
  <c r="Y138"/>
  <c r="W138"/>
  <c r="BK138"/>
  <c r="N138"/>
  <c r="BF138"/>
  <c r="BI137"/>
  <c r="BH137"/>
  <c r="BG137"/>
  <c r="BE137"/>
  <c r="AA137"/>
  <c r="Y137"/>
  <c r="Y135" s="1"/>
  <c r="W137"/>
  <c r="BK137"/>
  <c r="N137"/>
  <c r="BF137"/>
  <c r="BI136"/>
  <c r="BH136"/>
  <c r="BG136"/>
  <c r="BE136"/>
  <c r="AA136"/>
  <c r="AA135"/>
  <c r="Y136"/>
  <c r="W136"/>
  <c r="W135"/>
  <c r="BK136"/>
  <c r="BK135"/>
  <c r="N135" s="1"/>
  <c r="N92" s="1"/>
  <c r="N136"/>
  <c r="BF136" s="1"/>
  <c r="BI134"/>
  <c r="BH134"/>
  <c r="BG134"/>
  <c r="BE134"/>
  <c r="AA134"/>
  <c r="Y134"/>
  <c r="W134"/>
  <c r="BK134"/>
  <c r="N134"/>
  <c r="BF134"/>
  <c r="BI133"/>
  <c r="BH133"/>
  <c r="BG133"/>
  <c r="BE133"/>
  <c r="AA133"/>
  <c r="Y133"/>
  <c r="W133"/>
  <c r="BK133"/>
  <c r="N133"/>
  <c r="BF133"/>
  <c r="BI132"/>
  <c r="BH132"/>
  <c r="BG132"/>
  <c r="BE132"/>
  <c r="AA132"/>
  <c r="Y132"/>
  <c r="W132"/>
  <c r="BK132"/>
  <c r="N132"/>
  <c r="BF132"/>
  <c r="BI130"/>
  <c r="BH130"/>
  <c r="BG130"/>
  <c r="BE130"/>
  <c r="AA130"/>
  <c r="Y130"/>
  <c r="W130"/>
  <c r="BK130"/>
  <c r="N130"/>
  <c r="BF130"/>
  <c r="BI129"/>
  <c r="BH129"/>
  <c r="BG129"/>
  <c r="BE129"/>
  <c r="AA129"/>
  <c r="Y129"/>
  <c r="W129"/>
  <c r="BK129"/>
  <c r="N129"/>
  <c r="BF129"/>
  <c r="BI126"/>
  <c r="BH126"/>
  <c r="BG126"/>
  <c r="BE126"/>
  <c r="AA126"/>
  <c r="Y126"/>
  <c r="W126"/>
  <c r="BK126"/>
  <c r="N126"/>
  <c r="BF126"/>
  <c r="BI125"/>
  <c r="BH125"/>
  <c r="BG125"/>
  <c r="BE125"/>
  <c r="AA125"/>
  <c r="Y125"/>
  <c r="Y123" s="1"/>
  <c r="W125"/>
  <c r="BK125"/>
  <c r="N125"/>
  <c r="BF125"/>
  <c r="BI124"/>
  <c r="BH124"/>
  <c r="BG124"/>
  <c r="BE124"/>
  <c r="AA124"/>
  <c r="AA123"/>
  <c r="AA122" s="1"/>
  <c r="AA121" s="1"/>
  <c r="Y124"/>
  <c r="W124"/>
  <c r="W123"/>
  <c r="W122" s="1"/>
  <c r="W121" s="1"/>
  <c r="AU91" i="1" s="1"/>
  <c r="AU90" s="1"/>
  <c r="BK124" i="3"/>
  <c r="BK123" s="1"/>
  <c r="N124"/>
  <c r="BF124" s="1"/>
  <c r="M118"/>
  <c r="F118"/>
  <c r="M117"/>
  <c r="F117"/>
  <c r="F115"/>
  <c r="F113"/>
  <c r="BI101"/>
  <c r="BH101"/>
  <c r="BG101"/>
  <c r="BE101"/>
  <c r="BI100"/>
  <c r="BH100"/>
  <c r="BG100"/>
  <c r="BE100"/>
  <c r="BI99"/>
  <c r="BH99"/>
  <c r="BG99"/>
  <c r="BE99"/>
  <c r="BI98"/>
  <c r="BH98"/>
  <c r="BG98"/>
  <c r="BE98"/>
  <c r="BI97"/>
  <c r="BH97"/>
  <c r="BG97"/>
  <c r="BE97"/>
  <c r="BI96"/>
  <c r="H37" s="1"/>
  <c r="BD91" i="1" s="1"/>
  <c r="BD90" s="1"/>
  <c r="BH96" i="3"/>
  <c r="H36"/>
  <c r="BC91" i="1" s="1"/>
  <c r="BC90" s="1"/>
  <c r="AY90" s="1"/>
  <c r="BG96" i="3"/>
  <c r="H35" s="1"/>
  <c r="BB91" i="1" s="1"/>
  <c r="BB90" s="1"/>
  <c r="AX90" s="1"/>
  <c r="BE96" i="3"/>
  <c r="M33"/>
  <c r="AV91" i="1" s="1"/>
  <c r="H33" i="3"/>
  <c r="AZ91" i="1" s="1"/>
  <c r="AZ90" s="1"/>
  <c r="AV90" s="1"/>
  <c r="M85" i="3"/>
  <c r="F85"/>
  <c r="M84"/>
  <c r="F84"/>
  <c r="F82"/>
  <c r="F80"/>
  <c r="O10"/>
  <c r="M115" s="1"/>
  <c r="F6"/>
  <c r="F78" s="1"/>
  <c r="N151" i="2"/>
  <c r="AY89" i="1"/>
  <c r="AX89"/>
  <c r="BI150" i="2"/>
  <c r="BH150"/>
  <c r="BG150"/>
  <c r="BE150"/>
  <c r="AA150"/>
  <c r="Y150"/>
  <c r="W150"/>
  <c r="BK150"/>
  <c r="N150"/>
  <c r="BF150"/>
  <c r="BI149"/>
  <c r="BH149"/>
  <c r="BG149"/>
  <c r="BE149"/>
  <c r="AA149"/>
  <c r="Y149"/>
  <c r="W149"/>
  <c r="BK149"/>
  <c r="N149"/>
  <c r="BF149"/>
  <c r="BI148"/>
  <c r="BH148"/>
  <c r="BG148"/>
  <c r="BE148"/>
  <c r="AA148"/>
  <c r="Y148"/>
  <c r="W148"/>
  <c r="BK148"/>
  <c r="N148"/>
  <c r="BF148"/>
  <c r="BI147"/>
  <c r="BH147"/>
  <c r="BG147"/>
  <c r="BE147"/>
  <c r="AA147"/>
  <c r="Y147"/>
  <c r="W147"/>
  <c r="BK147"/>
  <c r="N147"/>
  <c r="BF147"/>
  <c r="BI146"/>
  <c r="BH146"/>
  <c r="BG146"/>
  <c r="BE146"/>
  <c r="AA146"/>
  <c r="Y146"/>
  <c r="W146"/>
  <c r="BK146"/>
  <c r="N146"/>
  <c r="BF146"/>
  <c r="BI145"/>
  <c r="BH145"/>
  <c r="BG145"/>
  <c r="BE145"/>
  <c r="AA145"/>
  <c r="Y145"/>
  <c r="W145"/>
  <c r="BK145"/>
  <c r="N145"/>
  <c r="BF145"/>
  <c r="BI144"/>
  <c r="BH144"/>
  <c r="BG144"/>
  <c r="BE144"/>
  <c r="AA144"/>
  <c r="Y144"/>
  <c r="W144"/>
  <c r="BK144"/>
  <c r="N144"/>
  <c r="BF144"/>
  <c r="BI143"/>
  <c r="BH143"/>
  <c r="BG143"/>
  <c r="BE143"/>
  <c r="AA143"/>
  <c r="Y143"/>
  <c r="W143"/>
  <c r="BK143"/>
  <c r="N143"/>
  <c r="BF143"/>
  <c r="BI142"/>
  <c r="BH142"/>
  <c r="BG142"/>
  <c r="BE142"/>
  <c r="AA142"/>
  <c r="Y142"/>
  <c r="W142"/>
  <c r="BK142"/>
  <c r="N142"/>
  <c r="BF142"/>
  <c r="BI141"/>
  <c r="BH141"/>
  <c r="BG141"/>
  <c r="BE141"/>
  <c r="AA141"/>
  <c r="Y141"/>
  <c r="W141"/>
  <c r="BK141"/>
  <c r="N141"/>
  <c r="BF141"/>
  <c r="BI140"/>
  <c r="BH140"/>
  <c r="BG140"/>
  <c r="BE140"/>
  <c r="AA140"/>
  <c r="Y140"/>
  <c r="Y138" s="1"/>
  <c r="W140"/>
  <c r="BK140"/>
  <c r="N140"/>
  <c r="BF140"/>
  <c r="BI139"/>
  <c r="BH139"/>
  <c r="BG139"/>
  <c r="BE139"/>
  <c r="AA139"/>
  <c r="AA138"/>
  <c r="Y139"/>
  <c r="W139"/>
  <c r="W138"/>
  <c r="BK139"/>
  <c r="BK138"/>
  <c r="N138" s="1"/>
  <c r="N93" s="1"/>
  <c r="N139"/>
  <c r="BF139" s="1"/>
  <c r="BI137"/>
  <c r="BH137"/>
  <c r="BG137"/>
  <c r="BE137"/>
  <c r="AA137"/>
  <c r="Y137"/>
  <c r="W137"/>
  <c r="BK137"/>
  <c r="N137"/>
  <c r="BF137"/>
  <c r="BI136"/>
  <c r="BH136"/>
  <c r="BG136"/>
  <c r="BE136"/>
  <c r="AA136"/>
  <c r="Y136"/>
  <c r="W136"/>
  <c r="BK136"/>
  <c r="BK134" s="1"/>
  <c r="N134" s="1"/>
  <c r="N92" s="1"/>
  <c r="N136"/>
  <c r="BF136"/>
  <c r="BI135"/>
  <c r="BH135"/>
  <c r="BG135"/>
  <c r="BE135"/>
  <c r="AA135"/>
  <c r="AA134"/>
  <c r="Y135"/>
  <c r="Y134"/>
  <c r="W135"/>
  <c r="W134"/>
  <c r="BK135"/>
  <c r="N135"/>
  <c r="BF135" s="1"/>
  <c r="BI133"/>
  <c r="BH133"/>
  <c r="BG133"/>
  <c r="BE133"/>
  <c r="AA133"/>
  <c r="Y133"/>
  <c r="W133"/>
  <c r="BK133"/>
  <c r="N133"/>
  <c r="BF133"/>
  <c r="BI132"/>
  <c r="BH132"/>
  <c r="BG132"/>
  <c r="BE132"/>
  <c r="AA132"/>
  <c r="Y132"/>
  <c r="W132"/>
  <c r="BK132"/>
  <c r="N132"/>
  <c r="BF132"/>
  <c r="BI131"/>
  <c r="BH131"/>
  <c r="BG131"/>
  <c r="BE131"/>
  <c r="AA131"/>
  <c r="Y131"/>
  <c r="W131"/>
  <c r="BK131"/>
  <c r="N131"/>
  <c r="BF131"/>
  <c r="BI129"/>
  <c r="BH129"/>
  <c r="BG129"/>
  <c r="BE129"/>
  <c r="AA129"/>
  <c r="Y129"/>
  <c r="W129"/>
  <c r="BK129"/>
  <c r="N129"/>
  <c r="BF129"/>
  <c r="BI128"/>
  <c r="BH128"/>
  <c r="BG128"/>
  <c r="BE128"/>
  <c r="AA128"/>
  <c r="Y128"/>
  <c r="W128"/>
  <c r="BK128"/>
  <c r="N128"/>
  <c r="BF128"/>
  <c r="BI125"/>
  <c r="BH125"/>
  <c r="BG125"/>
  <c r="BE125"/>
  <c r="AA125"/>
  <c r="Y125"/>
  <c r="Y123" s="1"/>
  <c r="Y122" s="1"/>
  <c r="Y121" s="1"/>
  <c r="W125"/>
  <c r="BK125"/>
  <c r="N125"/>
  <c r="BF125"/>
  <c r="BI124"/>
  <c r="BH124"/>
  <c r="BG124"/>
  <c r="BE124"/>
  <c r="H33" s="1"/>
  <c r="AZ89" i="1" s="1"/>
  <c r="AZ88" s="1"/>
  <c r="AA124" i="2"/>
  <c r="AA123"/>
  <c r="AA122" s="1"/>
  <c r="AA121" s="1"/>
  <c r="Y124"/>
  <c r="W124"/>
  <c r="W123"/>
  <c r="W122" s="1"/>
  <c r="W121" s="1"/>
  <c r="AU89" i="1" s="1"/>
  <c r="AU88" s="1"/>
  <c r="AU87" s="1"/>
  <c r="BK124" i="2"/>
  <c r="BK123" s="1"/>
  <c r="N124"/>
  <c r="BF124" s="1"/>
  <c r="M118"/>
  <c r="F118"/>
  <c r="M117"/>
  <c r="F117"/>
  <c r="F115"/>
  <c r="F113"/>
  <c r="BI101"/>
  <c r="BH101"/>
  <c r="BG101"/>
  <c r="BE101"/>
  <c r="BI100"/>
  <c r="BH100"/>
  <c r="BG100"/>
  <c r="BE100"/>
  <c r="BI99"/>
  <c r="BH99"/>
  <c r="BG99"/>
  <c r="BE99"/>
  <c r="BI98"/>
  <c r="BH98"/>
  <c r="BG98"/>
  <c r="BE98"/>
  <c r="BI97"/>
  <c r="BH97"/>
  <c r="BG97"/>
  <c r="BE97"/>
  <c r="BI96"/>
  <c r="H37" s="1"/>
  <c r="BD89" i="1" s="1"/>
  <c r="BD88" s="1"/>
  <c r="BD87" s="1"/>
  <c r="BH96" i="2"/>
  <c r="H36"/>
  <c r="BC89" i="1" s="1"/>
  <c r="BC88" s="1"/>
  <c r="BG96" i="2"/>
  <c r="H35" s="1"/>
  <c r="BB89" i="1" s="1"/>
  <c r="BB88" s="1"/>
  <c r="BE96" i="2"/>
  <c r="M33"/>
  <c r="AV89" i="1" s="1"/>
  <c r="M85" i="2"/>
  <c r="F85"/>
  <c r="M84"/>
  <c r="F84"/>
  <c r="F82"/>
  <c r="F80"/>
  <c r="O10"/>
  <c r="M82" s="1"/>
  <c r="F6"/>
  <c r="F78" s="1"/>
  <c r="CK99" i="1"/>
  <c r="CJ99"/>
  <c r="CI99"/>
  <c r="CC99"/>
  <c r="CH99"/>
  <c r="CB99"/>
  <c r="CG99"/>
  <c r="CA99"/>
  <c r="CF99"/>
  <c r="BZ99"/>
  <c r="CE99"/>
  <c r="CK98"/>
  <c r="CJ98"/>
  <c r="CI98"/>
  <c r="CC98"/>
  <c r="CH98"/>
  <c r="CB98"/>
  <c r="CG98"/>
  <c r="CA98"/>
  <c r="CF98"/>
  <c r="BZ98"/>
  <c r="CE98"/>
  <c r="CK97"/>
  <c r="CJ97"/>
  <c r="CI97"/>
  <c r="CC97"/>
  <c r="CH97"/>
  <c r="CB97"/>
  <c r="CG97"/>
  <c r="CA97"/>
  <c r="CF97"/>
  <c r="BZ97"/>
  <c r="CE97"/>
  <c r="CK96"/>
  <c r="CJ96"/>
  <c r="CI96"/>
  <c r="CH96"/>
  <c r="CG96"/>
  <c r="CF96"/>
  <c r="BZ96"/>
  <c r="CE96"/>
  <c r="AM83"/>
  <c r="L83"/>
  <c r="AM82"/>
  <c r="L82"/>
  <c r="AM80"/>
  <c r="L80"/>
  <c r="L78"/>
  <c r="L77"/>
  <c r="W35" l="1"/>
  <c r="M82" i="3"/>
  <c r="F111"/>
  <c r="F111" i="2"/>
  <c r="BK122" i="3"/>
  <c r="N123"/>
  <c r="N91" s="1"/>
  <c r="Y122"/>
  <c r="Y121" s="1"/>
  <c r="AV88" i="1"/>
  <c r="AZ87"/>
  <c r="BC87"/>
  <c r="AY88"/>
  <c r="BB87"/>
  <c r="AX88"/>
  <c r="BK122" i="2"/>
  <c r="N123"/>
  <c r="N91" s="1"/>
  <c r="BK122" i="4"/>
  <c r="N123"/>
  <c r="N91" s="1"/>
  <c r="M115" i="2"/>
  <c r="M115" i="4"/>
  <c r="F111"/>
  <c r="BK121" i="3" l="1"/>
  <c r="N121" s="1"/>
  <c r="N89" s="1"/>
  <c r="N122"/>
  <c r="N90" s="1"/>
  <c r="BK121" i="4"/>
  <c r="N121" s="1"/>
  <c r="N89" s="1"/>
  <c r="N122"/>
  <c r="N90" s="1"/>
  <c r="W33" i="1"/>
  <c r="AX87"/>
  <c r="AV87"/>
  <c r="W34"/>
  <c r="AY87"/>
  <c r="BK121" i="2"/>
  <c r="N121" s="1"/>
  <c r="N89" s="1"/>
  <c r="N122"/>
  <c r="N90" s="1"/>
  <c r="N98" i="3" l="1"/>
  <c r="BF98" s="1"/>
  <c r="M28"/>
  <c r="N101"/>
  <c r="BF101" s="1"/>
  <c r="N97"/>
  <c r="BF97" s="1"/>
  <c r="N96"/>
  <c r="N100"/>
  <c r="BF100" s="1"/>
  <c r="N99"/>
  <c r="BF99" s="1"/>
  <c r="N101" i="2"/>
  <c r="BF101" s="1"/>
  <c r="N97"/>
  <c r="BF97" s="1"/>
  <c r="N96"/>
  <c r="N100"/>
  <c r="BF100" s="1"/>
  <c r="N99"/>
  <c r="BF99" s="1"/>
  <c r="N98"/>
  <c r="BF98" s="1"/>
  <c r="M28"/>
  <c r="N101" i="4"/>
  <c r="BF101" s="1"/>
  <c r="N97"/>
  <c r="BF97" s="1"/>
  <c r="N96"/>
  <c r="N100"/>
  <c r="BF100" s="1"/>
  <c r="N99"/>
  <c r="BF99" s="1"/>
  <c r="N98"/>
  <c r="BF98" s="1"/>
  <c r="M28"/>
  <c r="N95" l="1"/>
  <c r="BF96"/>
  <c r="N95" i="2"/>
  <c r="BF96"/>
  <c r="BF96" i="3"/>
  <c r="N95"/>
  <c r="H34" i="2" l="1"/>
  <c r="BA89" i="1" s="1"/>
  <c r="BA88" s="1"/>
  <c r="M34" i="2"/>
  <c r="AW89" i="1" s="1"/>
  <c r="AT89" s="1"/>
  <c r="H34" i="4"/>
  <c r="BA93" i="1" s="1"/>
  <c r="BA92" s="1"/>
  <c r="AW92" s="1"/>
  <c r="AT92" s="1"/>
  <c r="M34" i="4"/>
  <c r="AW93" i="1" s="1"/>
  <c r="AT93" s="1"/>
  <c r="M29" i="2"/>
  <c r="L103"/>
  <c r="M29" i="4"/>
  <c r="L103"/>
  <c r="H34" i="3"/>
  <c r="BA91" i="1" s="1"/>
  <c r="BA90" s="1"/>
  <c r="AW90" s="1"/>
  <c r="AT90" s="1"/>
  <c r="M34" i="3"/>
  <c r="AW91" i="1" s="1"/>
  <c r="AT91" s="1"/>
  <c r="M29" i="3"/>
  <c r="L103"/>
  <c r="AS91" i="1" l="1"/>
  <c r="AS90" s="1"/>
  <c r="M31" i="3"/>
  <c r="BA87" i="1"/>
  <c r="AW88"/>
  <c r="AT88" s="1"/>
  <c r="AS89"/>
  <c r="AS88" s="1"/>
  <c r="M31" i="2"/>
  <c r="AS93" i="1"/>
  <c r="AS92" s="1"/>
  <c r="M31" i="4"/>
  <c r="L39" i="3" l="1"/>
  <c r="AG91" i="1"/>
  <c r="W32"/>
  <c r="AW87"/>
  <c r="L39" i="2"/>
  <c r="AG89" i="1"/>
  <c r="L39" i="4"/>
  <c r="AG93" i="1"/>
  <c r="AS87"/>
  <c r="AG90" l="1"/>
  <c r="AN90" s="1"/>
  <c r="AN91"/>
  <c r="AK32"/>
  <c r="AT87"/>
  <c r="AG88"/>
  <c r="AN89"/>
  <c r="AN93"/>
  <c r="AG92"/>
  <c r="AN92" s="1"/>
  <c r="AN88" l="1"/>
  <c r="AG87"/>
  <c r="AN87" l="1"/>
  <c r="AG96"/>
  <c r="AG97"/>
  <c r="AK26"/>
  <c r="AG99"/>
  <c r="AG98"/>
  <c r="AV97" l="1"/>
  <c r="BY97" s="1"/>
  <c r="CD97"/>
  <c r="CD96"/>
  <c r="AG95"/>
  <c r="AV96"/>
  <c r="BY96" s="1"/>
  <c r="AV99"/>
  <c r="BY99" s="1"/>
  <c r="CD99"/>
  <c r="AV98"/>
  <c r="BY98" s="1"/>
  <c r="CD98"/>
  <c r="W31" l="1"/>
  <c r="AK27"/>
  <c r="AK29" s="1"/>
  <c r="AK37" s="1"/>
  <c r="AG101"/>
  <c r="AN96"/>
  <c r="AN95" s="1"/>
  <c r="AN101" s="1"/>
  <c r="AK31"/>
  <c r="AN98"/>
  <c r="AN97"/>
  <c r="AN99"/>
</calcChain>
</file>

<file path=xl/sharedStrings.xml><?xml version="1.0" encoding="utf-8"?>
<sst xmlns="http://schemas.openxmlformats.org/spreadsheetml/2006/main" count="1766" uniqueCount="333">
  <si>
    <t>2012</t>
  </si>
  <si>
    <t>Hárok obsahuje:</t>
  </si>
  <si>
    <t>1) Súhrnný list stavby</t>
  </si>
  <si>
    <t>2) Rekapitulácia objektov</t>
  </si>
  <si>
    <t>2.0</t>
  </si>
  <si>
    <t>ZAMOK</t>
  </si>
  <si>
    <t>False</t>
  </si>
  <si>
    <t>optimalizované pre tlač zostáv vo formáte A4 - na výšku</t>
  </si>
  <si>
    <t>&gt;&gt;  skryté stĺpce  &lt;&lt;</t>
  </si>
  <si>
    <t>0,01</t>
  </si>
  <si>
    <t>20</t>
  </si>
  <si>
    <t>SÚHRNNÝ LIST STAVBY</t>
  </si>
  <si>
    <t>v ---  nižšie sa nachádzajú doplnkové a pomocné údaje k zostavám  --- v</t>
  </si>
  <si>
    <t>Návod na vyplnenie</t>
  </si>
  <si>
    <t>0,001</t>
  </si>
  <si>
    <t>Kód:</t>
  </si>
  <si>
    <t>R093_hracie_prvky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</si>
  <si>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</si>
  <si>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</si>
  <si>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REVITALIZÁCIA VNÚTROBLOKOVÝCH PRIESTOROV NA SÍDLISKU OD VŔŠKY V ŽIARI NAD HRONOM</t>
  </si>
  <si>
    <t>JKSO:</t>
  </si>
  <si>
    <t/>
  </si>
  <si>
    <t>KS:</t>
  </si>
  <si>
    <t>Miesto:</t>
  </si>
  <si>
    <t xml:space="preserve"> Žiar nad Hronom</t>
  </si>
  <si>
    <t>Dátum:</t>
  </si>
  <si>
    <t>30. 5. 2018</t>
  </si>
  <si>
    <t>Objednávateľ:</t>
  </si>
  <si>
    <t>IČO:</t>
  </si>
  <si>
    <t xml:space="preserve"> Mesto Žiar nad Hronom</t>
  </si>
  <si>
    <t>IČO DPH:</t>
  </si>
  <si>
    <t>Zhotoviteľ:</t>
  </si>
  <si>
    <t>Vyplň údaj</t>
  </si>
  <si>
    <t>Projektant:</t>
  </si>
  <si>
    <t>ING. ARCH. S. BARÉNYI,ING. ARCH. I. TEPLAN</t>
  </si>
  <si>
    <t>True</t>
  </si>
  <si>
    <t>Spracovateľ:</t>
  </si>
  <si>
    <t>40090914</t>
  </si>
  <si>
    <t>Ing. Emília Kurillová</t>
  </si>
  <si>
    <t>1026660360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</si>
  <si>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</si>
  <si>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</si>
  <si>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</si>
  <si>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</si>
  <si>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</si>
  <si>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</si>
  <si>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</si>
  <si>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</si>
  <si>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</si>
  <si>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</si>
  <si>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</si>
  <si>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</si>
  <si>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</si>
  <si>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</si>
  <si>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</si>
  <si>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</si>
  <si>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</si>
  <si>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</si>
  <si>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</si>
  <si>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</si>
  <si>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</si>
  <si>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</si>
  <si>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</si>
  <si>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</si>
  <si>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</si>
  <si>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</si>
  <si>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</si>
  <si>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</si>
  <si>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</si>
  <si>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</si>
  <si>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</si>
  <si>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</si>
  <si>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</si>
  <si>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</si>
  <si>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</si>
  <si>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</si>
  <si>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</si>
  <si>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</si>
  <si>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</si>
  <si>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</si>
  <si>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</si>
  <si>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</si>
  <si>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</si>
  <si>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{728b59e8-86f6-4196-956a-95daf3fbd4e7}</t>
  </si>
  <si>
    <t>{00000000-0000-0000-0000-000000000000}</t>
  </si>
  <si>
    <t>01</t>
  </si>
  <si>
    <t>D1. SO - 01 BLOK A - hracie prvky</t>
  </si>
  <si>
    <t>1</t>
  </si>
  <si>
    <t>{5b7e5ed4-7b48-485e-ad8a-0b39db4ba109}</t>
  </si>
  <si>
    <t>/</t>
  </si>
  <si>
    <t>SO -01 SPEVNENÉ PLOCHY- hracie prvky</t>
  </si>
  <si>
    <t>2</t>
  </si>
  <si>
    <t>{45c44453-ab33-4224-b20b-8c9590ccfabe}</t>
  </si>
  <si>
    <t>02</t>
  </si>
  <si>
    <t>D2. SO - 02 BLOK B- hracie prvky</t>
  </si>
  <si>
    <t>{47784bf3-b205-40d9-8101-22c3e9efe910}</t>
  </si>
  <si>
    <t>SO -02 SPEVNENÉ PLOCHY- hracie prvky</t>
  </si>
  <si>
    <t>{0d21ab0a-fec8-4574-b1a5-2a817060d17b}</t>
  </si>
  <si>
    <t>03</t>
  </si>
  <si>
    <t>D3. SO - 03 BLOK C- hracie prvky</t>
  </si>
  <si>
    <t>{7ca9b464-7f84-4624-91fc-32ce9b1ed9b0}</t>
  </si>
  <si>
    <t>SO -03 SPEVNENÉ PLOCHY- hracie prvky</t>
  </si>
  <si>
    <t>{668ef6e0-6ff2-46e2-bcfe-1f91aafb0635}</t>
  </si>
  <si>
    <t>2) Ostatné náklady zo súhrnného listu</t>
  </si>
  <si>
    <t>Percent. zadanie_x000D_
[% nákladov rozpočtu]</t>
  </si>
  <si>
    <t>Zaradenie nákladov</t>
  </si>
  <si>
    <t>rezerva</t>
  </si>
  <si>
    <t>stavebná časť</t>
  </si>
  <si>
    <t>OSTATNENAKLADY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</si>
  <si>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</si>
  <si>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</si>
  <si>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</si>
  <si>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</si>
  <si>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</si>
  <si>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</si>
  <si>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</si>
  <si>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</si>
  <si>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vykop1_1</t>
  </si>
  <si>
    <t>1,7</t>
  </si>
  <si>
    <t>KRYCÍ LIST ROZPOČTU</t>
  </si>
  <si>
    <t>Objekt:</t>
  </si>
  <si>
    <t>01 - D1. SO - 01 BLOK A - hracie prvky</t>
  </si>
  <si>
    <t>Časť:</t>
  </si>
  <si>
    <t>01 - SO -01 SPEVNENÉ PLOCHY- hracie prvky</t>
  </si>
  <si>
    <t>určí výberové konanie</t>
  </si>
  <si>
    <t>Náklady z rozpočtu</t>
  </si>
  <si>
    <t>Ostatné náklady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</si>
  <si>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</si>
  <si>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</si>
  <si>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</si>
  <si>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</si>
  <si>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</si>
  <si>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</si>
  <si>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</si>
  <si>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</si>
  <si>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9 - Ostatné konštrukcie a práce-búranie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</si>
  <si>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</si>
  <si>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</si>
  <si>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</si>
  <si>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</si>
  <si>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</si>
  <si>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</si>
  <si>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</si>
  <si>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</si>
  <si>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</si>
  <si>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</si>
  <si>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</si>
  <si>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</si>
  <si>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</si>
  <si>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</si>
  <si>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</si>
  <si>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</si>
  <si>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</si>
  <si>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</si>
  <si>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</si>
  <si>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</si>
  <si>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</si>
  <si>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</si>
  <si>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</si>
  <si>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</si>
  <si>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</si>
  <si>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1131522R40</t>
  </si>
  <si>
    <t>Vyburanie  asf. podkladu alebo krytu bez prek., plochy do 500 m2, hr. 100 mm  0,254 t</t>
  </si>
  <si>
    <t>m2</t>
  </si>
  <si>
    <t>4</t>
  </si>
  <si>
    <t>1357822625</t>
  </si>
  <si>
    <t>130201001</t>
  </si>
  <si>
    <t>Výkop jamy a ryhy v obmedzenom priestore horn. tr.3 ručne</t>
  </si>
  <si>
    <t>m3</t>
  </si>
  <si>
    <t>1336393882</t>
  </si>
  <si>
    <t>VV</t>
  </si>
  <si>
    <t>Súčet</t>
  </si>
  <si>
    <t>3</t>
  </si>
  <si>
    <t>130001101</t>
  </si>
  <si>
    <t>Príplatok k cenám za sťaženie výkopu pre všetky triedy</t>
  </si>
  <si>
    <t>-629096457</t>
  </si>
  <si>
    <t>161101501</t>
  </si>
  <si>
    <t>Zvislé premiestnenie výkopku z horniny I až IV, nosením za každé 3 m výšky</t>
  </si>
  <si>
    <t>-1779735783</t>
  </si>
  <si>
    <t>5</t>
  </si>
  <si>
    <t>162201102</t>
  </si>
  <si>
    <t>Vodorovné premiestnenie výkopku z horniny 1-4 nad 20-50m</t>
  </si>
  <si>
    <t>-1577940377</t>
  </si>
  <si>
    <t>6</t>
  </si>
  <si>
    <t>167101100</t>
  </si>
  <si>
    <t>Nakladanie výkopku tr.1-4 ručne</t>
  </si>
  <si>
    <t>58824639</t>
  </si>
  <si>
    <t>7</t>
  </si>
  <si>
    <t>171201201</t>
  </si>
  <si>
    <t>Uloženie sypaniny na skládky do 100 m3</t>
  </si>
  <si>
    <t>-1484840003</t>
  </si>
  <si>
    <t>8</t>
  </si>
  <si>
    <t>275313612</t>
  </si>
  <si>
    <t>Betón základových pätiek, prostý tr.C 20/25</t>
  </si>
  <si>
    <t>-519989088</t>
  </si>
  <si>
    <t>9</t>
  </si>
  <si>
    <t>275351217</t>
  </si>
  <si>
    <t>Debnenie stien základových pätiek, zhotovenie-tradičné</t>
  </si>
  <si>
    <t>-261748845</t>
  </si>
  <si>
    <t>10</t>
  </si>
  <si>
    <t>275351218</t>
  </si>
  <si>
    <t>Debnenie stien základových pätiek, odstránenie-tradičné</t>
  </si>
  <si>
    <t>-1143979118</t>
  </si>
  <si>
    <t>11</t>
  </si>
  <si>
    <t>9361241R21</t>
  </si>
  <si>
    <t>Osadenie hr. kusov / vid popis vykres A04/</t>
  </si>
  <si>
    <t>ks</t>
  </si>
  <si>
    <t>877372234</t>
  </si>
  <si>
    <t>12</t>
  </si>
  <si>
    <t>M</t>
  </si>
  <si>
    <t>55399117</t>
  </si>
  <si>
    <t>17 PRUŽINOVÁ HOJDAČKA - OSKAR SPRING</t>
  </si>
  <si>
    <t>2106981604</t>
  </si>
  <si>
    <t>13</t>
  </si>
  <si>
    <t>55399118</t>
  </si>
  <si>
    <t>18 PRUŽINOVÁ HOJDAČKA - PRINSY SPRING</t>
  </si>
  <si>
    <t>1688675978</t>
  </si>
  <si>
    <t>14</t>
  </si>
  <si>
    <t>55399119</t>
  </si>
  <si>
    <t>19 KOŠOVÁ HOJDAČKA - LILLIE DOLLY</t>
  </si>
  <si>
    <t>2113179616</t>
  </si>
  <si>
    <t>15</t>
  </si>
  <si>
    <t>55399120</t>
  </si>
  <si>
    <t>20 ZOSTAVA - UniMini AMRIS</t>
  </si>
  <si>
    <t>-1648184737</t>
  </si>
  <si>
    <t>16</t>
  </si>
  <si>
    <t>55399121</t>
  </si>
  <si>
    <t xml:space="preserve">21 TRAMPOLÍNA - KIDS TRAMP TRACK 6m </t>
  </si>
  <si>
    <t>743877216</t>
  </si>
  <si>
    <t>17</t>
  </si>
  <si>
    <t>55399122</t>
  </si>
  <si>
    <t xml:space="preserve">22 PIESKOVÝ STOLÍK - SANDPIT DANNY </t>
  </si>
  <si>
    <t>-1318941113</t>
  </si>
  <si>
    <t>18</t>
  </si>
  <si>
    <t>979081111</t>
  </si>
  <si>
    <t>Odvoz sutiny a vybúraných hmôt na skládku do 1 km</t>
  </si>
  <si>
    <t>t</t>
  </si>
  <si>
    <t>-1299893025</t>
  </si>
  <si>
    <t>19</t>
  </si>
  <si>
    <t>979081121</t>
  </si>
  <si>
    <t>Odvoz sutiny a vybúraných hmôt na skládku za každý ďalší 1 km</t>
  </si>
  <si>
    <t>546231611</t>
  </si>
  <si>
    <t>979082111</t>
  </si>
  <si>
    <t>Vnútrostavenisková doprava sutiny a vybúraných hmôt do 10 m</t>
  </si>
  <si>
    <t>206258139</t>
  </si>
  <si>
    <t>21</t>
  </si>
  <si>
    <t>979082121</t>
  </si>
  <si>
    <t>Vnútrostavenisková doprava sutiny a vybúraných hmôt za každých ďalších 5 m</t>
  </si>
  <si>
    <t>-838947084</t>
  </si>
  <si>
    <t>22</t>
  </si>
  <si>
    <t>979089212</t>
  </si>
  <si>
    <t>Poplatok za skladku</t>
  </si>
  <si>
    <t>1167624742</t>
  </si>
  <si>
    <t>VP - Práce naviac</t>
  </si>
  <si>
    <t>PN</t>
  </si>
  <si>
    <t>vykop1</t>
  </si>
  <si>
    <t>6,2</t>
  </si>
  <si>
    <t>02 - D2. SO - 02 BLOK B- hracie prvky</t>
  </si>
  <si>
    <t>01 - SO -02 SPEVNENÉ PLOCHY- hracie prvky</t>
  </si>
  <si>
    <t>-1868440623</t>
  </si>
  <si>
    <t>113307131</t>
  </si>
  <si>
    <t>Odstránenie podkladu v ploche do 200 m2 z betónu prostého, hr. vrstvy do 150 mm,  -0,22500t</t>
  </si>
  <si>
    <t>547923556</t>
  </si>
  <si>
    <t>-1905294304</t>
  </si>
  <si>
    <t>419041308</t>
  </si>
  <si>
    <t>-146442916</t>
  </si>
  <si>
    <t>269997545</t>
  </si>
  <si>
    <t>-1748278204</t>
  </si>
  <si>
    <t>-1632065417</t>
  </si>
  <si>
    <t>897178254</t>
  </si>
  <si>
    <t>-679452827</t>
  </si>
  <si>
    <t>-1158971138</t>
  </si>
  <si>
    <t>553990001</t>
  </si>
  <si>
    <t>PRELIZACKA TERRANNO 1895</t>
  </si>
  <si>
    <t>822531528</t>
  </si>
  <si>
    <t>55399107</t>
  </si>
  <si>
    <t>FITNESS ZARIADENIE - PACEWALK</t>
  </si>
  <si>
    <t>1520899855</t>
  </si>
  <si>
    <t>55399111</t>
  </si>
  <si>
    <t>PREKážKA PRE VýCVIK PSOV - DOGPARK UP OVER</t>
  </si>
  <si>
    <t>119601906</t>
  </si>
  <si>
    <t>55399112</t>
  </si>
  <si>
    <t>PREKážKA PRE VýCVIK PSOV - DOGPARK  HILL CLIMB</t>
  </si>
  <si>
    <t>-1596173164</t>
  </si>
  <si>
    <t>55399113</t>
  </si>
  <si>
    <t>PREKážKA PRE VýCVIK PSOV - DOGPARK  S CRAWL</t>
  </si>
  <si>
    <t>2061777651</t>
  </si>
  <si>
    <t>55399114</t>
  </si>
  <si>
    <t>PREKážKA PRE VýCVIK PSOV - DOGPARK  PAW JUMP</t>
  </si>
  <si>
    <t>1961936830</t>
  </si>
  <si>
    <t>55399115</t>
  </si>
  <si>
    <t>PREKážKA PRE VýCVIK PSOV - DOGPARK  ZIG ZAG</t>
  </si>
  <si>
    <t>-1484132618</t>
  </si>
  <si>
    <t>34517999</t>
  </si>
  <si>
    <t>396983315</t>
  </si>
  <si>
    <t>2029860379</t>
  </si>
  <si>
    <t>23</t>
  </si>
  <si>
    <t>-144226027</t>
  </si>
  <si>
    <t>24</t>
  </si>
  <si>
    <t>527196627</t>
  </si>
  <si>
    <t>1,8</t>
  </si>
  <si>
    <t>03 - D3. SO - 03 BLOK C- hracie prvky</t>
  </si>
  <si>
    <t>01 - SO -03 SPEVNENÉ PLOCHY- hracie prvky</t>
  </si>
  <si>
    <t>-1129734048</t>
  </si>
  <si>
    <t>1044303319</t>
  </si>
  <si>
    <t>92039722</t>
  </si>
  <si>
    <t>-2058507831</t>
  </si>
  <si>
    <t>-531912066</t>
  </si>
  <si>
    <t>1908612449</t>
  </si>
  <si>
    <t>-1473457768</t>
  </si>
  <si>
    <t>-690962013</t>
  </si>
  <si>
    <t>-2124160495</t>
  </si>
  <si>
    <t>-318004468</t>
  </si>
  <si>
    <t>553991231</t>
  </si>
  <si>
    <t>KOLOTOCNIK- ROUNABOUT ROTY</t>
  </si>
  <si>
    <t>2004453876</t>
  </si>
  <si>
    <t>553991232</t>
  </si>
  <si>
    <t>PRELIEZACIA ZOSTAVA  INI PLAY NEMO</t>
  </si>
  <si>
    <t>275026062</t>
  </si>
  <si>
    <t>553991233</t>
  </si>
  <si>
    <t>BRADLA - PARARELL BARS  TWO POST</t>
  </si>
  <si>
    <t>-143730740</t>
  </si>
  <si>
    <t>553991234</t>
  </si>
  <si>
    <t>LAVICKA NA CVICENIE - DIP BENCH</t>
  </si>
  <si>
    <t>1403524597</t>
  </si>
  <si>
    <t>553991235</t>
  </si>
  <si>
    <t>ZOSTAVA WALL 3 PULL UP BARS</t>
  </si>
  <si>
    <t>-1684192313</t>
  </si>
  <si>
    <t>1892403157</t>
  </si>
  <si>
    <t>1021605959</t>
  </si>
  <si>
    <t>-1739086460</t>
  </si>
  <si>
    <t>740588274</t>
  </si>
  <si>
    <t>1870143815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</si>
</sst>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sz val="18"/>
      <color theme="10"/>
      <name val="Wingdings 2"/>
    </font>
    <font>
      <b/>
      <sz val="10"/>
      <color rgb="FF003366"/>
      <name val="Trebuchet MS"/>
    </font>
    <font>
      <sz val="8"/>
      <color rgb="FF0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4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13" fillId="2" borderId="0" xfId="1" applyFont="1" applyFill="1" applyAlignment="1" applyProtection="1">
      <alignment vertical="center"/>
    </xf>
    <xf numFmtId="0" fontId="0" fillId="2" borderId="0" xfId="0" applyFill="1"/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16" fillId="0" borderId="0" xfId="0" applyFont="1" applyAlignment="1">
      <alignment horizontal="left" vertical="center"/>
    </xf>
    <xf numFmtId="0" fontId="0" fillId="0" borderId="0" xfId="0" applyBorder="1" applyProtection="1"/>
    <xf numFmtId="0" fontId="17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7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Protection="1"/>
    <xf numFmtId="0" fontId="19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20" fillId="0" borderId="7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Border="1" applyProtection="1"/>
    <xf numFmtId="0" fontId="0" fillId="0" borderId="15" xfId="0" applyBorder="1" applyProtection="1"/>
    <xf numFmtId="0" fontId="22" fillId="0" borderId="16" xfId="0" applyFont="1" applyBorder="1" applyAlignment="1" applyProtection="1">
      <alignment horizontal="left" vertical="center"/>
    </xf>
    <xf numFmtId="0" fontId="0" fillId="0" borderId="17" xfId="0" applyFont="1" applyBorder="1" applyAlignment="1" applyProtection="1">
      <alignment vertical="center"/>
    </xf>
    <xf numFmtId="0" fontId="22" fillId="0" borderId="17" xfId="0" applyFont="1" applyBorder="1" applyAlignment="1" applyProtection="1">
      <alignment horizontal="left" vertical="center"/>
    </xf>
    <xf numFmtId="0" fontId="0" fillId="0" borderId="18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5" xfId="0" applyFont="1" applyBorder="1" applyAlignment="1" applyProtection="1">
      <alignment vertical="center"/>
    </xf>
    <xf numFmtId="0" fontId="0" fillId="6" borderId="9" xfId="0" applyFont="1" applyFill="1" applyBorder="1" applyAlignment="1" applyProtection="1">
      <alignment vertical="center"/>
    </xf>
    <xf numFmtId="0" fontId="17" fillId="0" borderId="22" xfId="0" applyFont="1" applyBorder="1" applyAlignment="1" applyProtection="1">
      <alignment horizontal="center" vertical="center" wrapText="1"/>
    </xf>
    <xf numFmtId="0" fontId="17" fillId="0" borderId="23" xfId="0" applyFont="1" applyBorder="1" applyAlignment="1" applyProtection="1">
      <alignment horizontal="center" vertical="center" wrapText="1"/>
    </xf>
    <xf numFmtId="0" fontId="17" fillId="0" borderId="24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vertical="center"/>
    </xf>
    <xf numFmtId="4" fontId="24" fillId="0" borderId="14" xfId="0" applyNumberFormat="1" applyFont="1" applyBorder="1" applyAlignment="1" applyProtection="1">
      <alignment vertical="center"/>
    </xf>
    <xf numFmtId="4" fontId="24" fillId="0" borderId="0" xfId="0" applyNumberFormat="1" applyFont="1" applyBorder="1" applyAlignment="1" applyProtection="1">
      <alignment vertical="center"/>
    </xf>
    <xf numFmtId="166" fontId="24" fillId="0" borderId="0" xfId="0" applyNumberFormat="1" applyFont="1" applyBorder="1" applyAlignment="1" applyProtection="1">
      <alignment vertical="center"/>
    </xf>
    <xf numFmtId="4" fontId="24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4" fillId="0" borderId="4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4" fontId="22" fillId="0" borderId="14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2" fillId="0" borderId="16" xfId="0" applyNumberFormat="1" applyFont="1" applyBorder="1" applyAlignment="1" applyProtection="1">
      <alignment vertical="center"/>
    </xf>
    <xf numFmtId="4" fontId="22" fillId="0" borderId="17" xfId="0" applyNumberFormat="1" applyFont="1" applyBorder="1" applyAlignment="1" applyProtection="1">
      <alignment vertical="center"/>
    </xf>
    <xf numFmtId="166" fontId="22" fillId="0" borderId="17" xfId="0" applyNumberFormat="1" applyFont="1" applyBorder="1" applyAlignment="1" applyProtection="1">
      <alignment vertical="center"/>
    </xf>
    <xf numFmtId="4" fontId="22" fillId="0" borderId="18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164" fontId="22" fillId="4" borderId="11" xfId="0" applyNumberFormat="1" applyFont="1" applyFill="1" applyBorder="1" applyAlignment="1" applyProtection="1">
      <alignment horizontal="center" vertical="center"/>
      <protection locked="0"/>
    </xf>
    <xf numFmtId="0" fontId="22" fillId="4" borderId="12" xfId="0" applyFont="1" applyFill="1" applyBorder="1" applyAlignment="1" applyProtection="1">
      <alignment horizontal="center" vertical="center"/>
      <protection locked="0"/>
    </xf>
    <xf numFmtId="4" fontId="22" fillId="0" borderId="13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164" fontId="22" fillId="4" borderId="14" xfId="0" applyNumberFormat="1" applyFont="1" applyFill="1" applyBorder="1" applyAlignment="1" applyProtection="1">
      <alignment horizontal="center" vertical="center"/>
      <protection locked="0"/>
    </xf>
    <xf numFmtId="0" fontId="22" fillId="4" borderId="0" xfId="0" applyFont="1" applyFill="1" applyBorder="1" applyAlignment="1" applyProtection="1">
      <alignment horizontal="center" vertical="center"/>
      <protection locked="0"/>
    </xf>
    <xf numFmtId="164" fontId="22" fillId="4" borderId="16" xfId="0" applyNumberFormat="1" applyFont="1" applyFill="1" applyBorder="1" applyAlignment="1" applyProtection="1">
      <alignment horizontal="center" vertical="center"/>
      <protection locked="0"/>
    </xf>
    <xf numFmtId="0" fontId="22" fillId="4" borderId="17" xfId="0" applyFont="1" applyFill="1" applyBorder="1" applyAlignment="1" applyProtection="1">
      <alignment horizontal="center" vertical="center"/>
      <protection locked="0"/>
    </xf>
    <xf numFmtId="0" fontId="25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</xf>
    <xf numFmtId="0" fontId="0" fillId="2" borderId="0" xfId="0" applyFill="1" applyProtection="1"/>
    <xf numFmtId="0" fontId="32" fillId="0" borderId="0" xfId="0" applyFont="1" applyAlignment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3" fillId="6" borderId="8" xfId="0" applyFont="1" applyFill="1" applyBorder="1" applyAlignment="1" applyProtection="1">
      <alignment horizontal="left" vertical="center"/>
    </xf>
    <xf numFmtId="0" fontId="3" fillId="6" borderId="9" xfId="0" applyFont="1" applyFill="1" applyBorder="1" applyAlignment="1" applyProtection="1">
      <alignment horizontal="right" vertical="center"/>
    </xf>
    <xf numFmtId="0" fontId="3" fillId="6" borderId="9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Protection="1"/>
    <xf numFmtId="0" fontId="33" fillId="0" borderId="0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0" fontId="17" fillId="0" borderId="2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22" fillId="0" borderId="1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</xf>
    <xf numFmtId="0" fontId="22" fillId="0" borderId="18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2" fillId="6" borderId="22" xfId="0" applyFont="1" applyFill="1" applyBorder="1" applyAlignment="1" applyProtection="1">
      <alignment horizontal="center" vertical="center" wrapText="1"/>
    </xf>
    <xf numFmtId="0" fontId="2" fillId="6" borderId="23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166" fontId="35" fillId="0" borderId="12" xfId="0" applyNumberFormat="1" applyFont="1" applyBorder="1" applyAlignment="1" applyProtection="1"/>
    <xf numFmtId="166" fontId="35" fillId="0" borderId="13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Border="1" applyAlignment="1" applyProtection="1"/>
    <xf numFmtId="0" fontId="6" fillId="0" borderId="0" xfId="0" applyFont="1" applyBorder="1" applyAlignment="1" applyProtection="1">
      <alignment horizontal="left"/>
    </xf>
    <xf numFmtId="0" fontId="8" fillId="0" borderId="5" xfId="0" applyFont="1" applyBorder="1" applyAlignment="1" applyProtection="1"/>
    <xf numFmtId="0" fontId="8" fillId="0" borderId="14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Border="1" applyAlignment="1" applyProtection="1">
      <alignment horizontal="left"/>
    </xf>
    <xf numFmtId="0" fontId="0" fillId="0" borderId="25" xfId="0" applyFont="1" applyBorder="1" applyAlignment="1" applyProtection="1">
      <alignment horizontal="center" vertical="center"/>
    </xf>
    <xf numFmtId="49" fontId="0" fillId="0" borderId="25" xfId="0" applyNumberFormat="1" applyFont="1" applyBorder="1" applyAlignment="1" applyProtection="1">
      <alignment horizontal="left" vertical="center" wrapText="1"/>
    </xf>
    <xf numFmtId="0" fontId="0" fillId="0" borderId="25" xfId="0" applyFont="1" applyBorder="1" applyAlignment="1" applyProtection="1">
      <alignment horizontal="center" vertical="center" wrapText="1"/>
    </xf>
    <xf numFmtId="167" fontId="0" fillId="0" borderId="25" xfId="0" applyNumberFormat="1" applyFont="1" applyBorder="1" applyAlignment="1" applyProtection="1">
      <alignment vertical="center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/>
    </xf>
    <xf numFmtId="167" fontId="9" fillId="0" borderId="0" xfId="0" applyNumberFormat="1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center"/>
    </xf>
    <xf numFmtId="167" fontId="10" fillId="0" borderId="0" xfId="0" applyNumberFormat="1" applyFont="1" applyBorder="1" applyAlignment="1" applyProtection="1">
      <alignment vertical="center"/>
    </xf>
    <xf numFmtId="0" fontId="10" fillId="0" borderId="5" xfId="0" applyFont="1" applyBorder="1" applyAlignment="1" applyProtection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5" xfId="0" applyFont="1" applyBorder="1" applyAlignment="1" applyProtection="1">
      <alignment horizontal="center" vertical="center"/>
    </xf>
    <xf numFmtId="49" fontId="37" fillId="0" borderId="25" xfId="0" applyNumberFormat="1" applyFont="1" applyBorder="1" applyAlignment="1" applyProtection="1">
      <alignment horizontal="left" vertical="center" wrapText="1"/>
    </xf>
    <xf numFmtId="0" fontId="37" fillId="0" borderId="25" xfId="0" applyFont="1" applyBorder="1" applyAlignment="1" applyProtection="1">
      <alignment horizontal="center" vertical="center" wrapText="1"/>
    </xf>
    <xf numFmtId="167" fontId="37" fillId="0" borderId="25" xfId="0" applyNumberFormat="1" applyFont="1" applyBorder="1" applyAlignment="1" applyProtection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5" fillId="0" borderId="0" xfId="0" applyNumberFormat="1" applyFont="1" applyBorder="1" applyAlignment="1" applyProtection="1">
      <alignment vertical="center"/>
    </xf>
    <xf numFmtId="4" fontId="20" fillId="0" borderId="7" xfId="0" applyNumberFormat="1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4" fontId="3" fillId="5" borderId="9" xfId="0" applyNumberFormat="1" applyFont="1" applyFill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6" borderId="8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4" fontId="28" fillId="0" borderId="0" xfId="0" applyNumberFormat="1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horizontal="right" vertical="center"/>
    </xf>
    <xf numFmtId="0" fontId="27" fillId="0" borderId="0" xfId="0" applyFont="1" applyBorder="1" applyAlignment="1" applyProtection="1">
      <alignment horizontal="left" vertical="center" wrapText="1"/>
    </xf>
    <xf numFmtId="4" fontId="7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left" vertical="center" wrapText="1"/>
    </xf>
    <xf numFmtId="4" fontId="7" fillId="4" borderId="0" xfId="0" applyNumberFormat="1" applyFont="1" applyFill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</xf>
    <xf numFmtId="4" fontId="25" fillId="0" borderId="0" xfId="0" applyNumberFormat="1" applyFont="1" applyBorder="1" applyAlignment="1" applyProtection="1">
      <alignment horizontal="right" vertical="center"/>
    </xf>
    <xf numFmtId="4" fontId="25" fillId="0" borderId="0" xfId="0" applyNumberFormat="1" applyFont="1" applyBorder="1" applyAlignment="1" applyProtection="1">
      <alignment vertical="center"/>
    </xf>
    <xf numFmtId="4" fontId="25" fillId="6" borderId="0" xfId="0" applyNumberFormat="1" applyFont="1" applyFill="1" applyBorder="1" applyAlignment="1" applyProtection="1">
      <alignment vertical="center"/>
    </xf>
    <xf numFmtId="0" fontId="14" fillId="3" borderId="0" xfId="0" applyFont="1" applyFill="1" applyAlignment="1">
      <alignment horizontal="center" vertical="center"/>
    </xf>
    <xf numFmtId="0" fontId="0" fillId="0" borderId="0" xfId="0"/>
    <xf numFmtId="0" fontId="17" fillId="0" borderId="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</xf>
    <xf numFmtId="4" fontId="20" fillId="0" borderId="0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4" fontId="3" fillId="6" borderId="9" xfId="0" applyNumberFormat="1" applyFont="1" applyFill="1" applyBorder="1" applyAlignment="1" applyProtection="1">
      <alignment vertical="center"/>
    </xf>
    <xf numFmtId="4" fontId="3" fillId="6" borderId="10" xfId="0" applyNumberFormat="1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>
      <alignment horizontal="center" vertical="center"/>
    </xf>
    <xf numFmtId="0" fontId="0" fillId="6" borderId="0" xfId="0" applyFont="1" applyFill="1" applyBorder="1" applyAlignment="1" applyProtection="1">
      <alignment vertical="center"/>
    </xf>
    <xf numFmtId="4" fontId="33" fillId="0" borderId="0" xfId="0" applyNumberFormat="1" applyFont="1" applyBorder="1" applyAlignment="1" applyProtection="1">
      <alignment vertical="center"/>
    </xf>
    <xf numFmtId="4" fontId="6" fillId="0" borderId="0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4" fontId="34" fillId="0" borderId="0" xfId="0" applyNumberFormat="1" applyFont="1" applyBorder="1" applyAlignment="1" applyProtection="1">
      <alignment vertical="center"/>
    </xf>
    <xf numFmtId="0" fontId="2" fillId="6" borderId="23" xfId="0" applyFont="1" applyFill="1" applyBorder="1" applyAlignment="1" applyProtection="1">
      <alignment horizontal="center" vertical="center" wrapText="1"/>
    </xf>
    <xf numFmtId="0" fontId="2" fillId="6" borderId="24" xfId="0" applyFont="1" applyFill="1" applyBorder="1" applyAlignment="1" applyProtection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4" borderId="25" xfId="0" applyNumberFormat="1" applyFont="1" applyFill="1" applyBorder="1" applyAlignment="1" applyProtection="1">
      <alignment vertical="center"/>
    </xf>
    <xf numFmtId="4" fontId="0" fillId="0" borderId="25" xfId="0" applyNumberFormat="1" applyFont="1" applyBorder="1" applyAlignment="1" applyProtection="1">
      <alignment vertical="center"/>
    </xf>
    <xf numFmtId="0" fontId="9" fillId="0" borderId="12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vertical="center"/>
    </xf>
    <xf numFmtId="0" fontId="37" fillId="0" borderId="25" xfId="0" applyFont="1" applyBorder="1" applyAlignment="1" applyProtection="1">
      <alignment horizontal="left" vertical="center" wrapText="1"/>
    </xf>
    <xf numFmtId="4" fontId="37" fillId="4" borderId="25" xfId="0" applyNumberFormat="1" applyFont="1" applyFill="1" applyBorder="1" applyAlignment="1" applyProtection="1">
      <alignment vertical="center"/>
      <protection locked="0"/>
    </xf>
    <xf numFmtId="4" fontId="37" fillId="4" borderId="25" xfId="0" applyNumberFormat="1" applyFont="1" applyFill="1" applyBorder="1" applyAlignment="1" applyProtection="1">
      <alignment vertical="center"/>
    </xf>
    <xf numFmtId="4" fontId="37" fillId="0" borderId="25" xfId="0" applyNumberFormat="1" applyFont="1" applyBorder="1" applyAlignment="1" applyProtection="1">
      <alignment vertical="center"/>
    </xf>
    <xf numFmtId="4" fontId="25" fillId="0" borderId="12" xfId="0" applyNumberFormat="1" applyFont="1" applyBorder="1" applyAlignment="1" applyProtection="1"/>
    <xf numFmtId="4" fontId="3" fillId="0" borderId="12" xfId="0" applyNumberFormat="1" applyFont="1" applyBorder="1" applyAlignment="1" applyProtection="1">
      <alignment vertical="center"/>
    </xf>
    <xf numFmtId="4" fontId="6" fillId="0" borderId="0" xfId="0" applyNumberFormat="1" applyFont="1" applyBorder="1" applyAlignment="1" applyProtection="1"/>
    <xf numFmtId="4" fontId="7" fillId="0" borderId="17" xfId="0" applyNumberFormat="1" applyFont="1" applyBorder="1" applyAlignment="1" applyProtection="1"/>
    <xf numFmtId="4" fontId="7" fillId="0" borderId="17" xfId="0" applyNumberFormat="1" applyFont="1" applyBorder="1" applyAlignment="1" applyProtection="1">
      <alignment vertical="center"/>
    </xf>
    <xf numFmtId="4" fontId="7" fillId="0" borderId="23" xfId="0" applyNumberFormat="1" applyFont="1" applyBorder="1" applyAlignment="1" applyProtection="1"/>
    <xf numFmtId="4" fontId="7" fillId="0" borderId="23" xfId="0" applyNumberFormat="1" applyFont="1" applyBorder="1" applyAlignment="1" applyProtection="1">
      <alignment vertical="center"/>
    </xf>
    <xf numFmtId="4" fontId="6" fillId="0" borderId="12" xfId="0" applyNumberFormat="1" applyFont="1" applyBorder="1" applyAlignment="1" applyProtection="1"/>
    <xf numFmtId="4" fontId="6" fillId="0" borderId="12" xfId="0" applyNumberFormat="1" applyFont="1" applyBorder="1" applyAlignment="1" applyProtection="1">
      <alignment vertical="center"/>
    </xf>
    <xf numFmtId="0" fontId="13" fillId="2" borderId="0" xfId="1" applyFont="1" applyFill="1" applyAlignment="1" applyProtection="1">
      <alignment horizontal="center" vertical="center"/>
    </xf>
  </cellXfs>
  <cellStyles count="2">
    <cellStyle name="Hypertextové prepojenie" xfId="1" builtinId="8"/>
    <cellStyle name="normálne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K102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3" t="s">
        <v>0</v>
      </c>
      <c r="B1" s="14"/>
      <c r="C1" s="14"/>
      <c r="D1" s="15" t="s">
        <v>1</v>
      </c>
      <c r="E1" s="14"/>
      <c r="F1" s="14"/>
      <c r="G1" s="14"/>
      <c r="H1" s="14"/>
      <c r="I1" s="14"/>
      <c r="J1" s="14"/>
      <c r="K1" s="16" t="s">
        <v>2</v>
      </c>
      <c r="L1" s="16"/>
      <c r="M1" s="16"/>
      <c r="N1" s="16"/>
      <c r="O1" s="16"/>
      <c r="P1" s="16"/>
      <c r="Q1" s="16"/>
      <c r="R1" s="16"/>
      <c r="S1" s="16"/>
      <c r="T1" s="14"/>
      <c r="U1" s="14"/>
      <c r="V1" s="14"/>
      <c r="W1" s="16" t="s">
        <v>3</v>
      </c>
      <c r="X1" s="16"/>
      <c r="Y1" s="16"/>
      <c r="Z1" s="16"/>
      <c r="AA1" s="16"/>
      <c r="AB1" s="16"/>
      <c r="AC1" s="16"/>
      <c r="AD1" s="16"/>
      <c r="AE1" s="16"/>
      <c r="AF1" s="16"/>
      <c r="AG1" s="14"/>
      <c r="AH1" s="14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8" t="s">
        <v>4</v>
      </c>
      <c r="BB1" s="18" t="s">
        <v>5</v>
      </c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T1" s="19" t="s">
        <v>6</v>
      </c>
      <c r="BU1" s="19" t="s">
        <v>6</v>
      </c>
    </row>
    <row r="2" spans="1:73" ht="36.950000000000003" customHeight="1">
      <c r="C2" s="203" t="s">
        <v>7</v>
      </c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R2" s="251" t="s">
        <v>8</v>
      </c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S2" s="21" t="s">
        <v>9</v>
      </c>
      <c r="BT2" s="21" t="s">
        <v>10</v>
      </c>
    </row>
    <row r="3" spans="1:73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4"/>
      <c r="BS3" s="21" t="s">
        <v>9</v>
      </c>
      <c r="BT3" s="21" t="s">
        <v>10</v>
      </c>
    </row>
    <row r="4" spans="1:73" ht="36.950000000000003" customHeight="1">
      <c r="B4" s="25"/>
      <c r="C4" s="205" t="s">
        <v>11</v>
      </c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6"/>
      <c r="AS4" s="20" t="s">
        <v>12</v>
      </c>
      <c r="BE4" s="27" t="s">
        <v>13</v>
      </c>
      <c r="BS4" s="21" t="s">
        <v>14</v>
      </c>
    </row>
    <row r="5" spans="1:73" ht="14.45" customHeight="1">
      <c r="B5" s="25"/>
      <c r="C5" s="28"/>
      <c r="D5" s="29" t="s">
        <v>15</v>
      </c>
      <c r="E5" s="28"/>
      <c r="F5" s="28"/>
      <c r="G5" s="28"/>
      <c r="H5" s="28"/>
      <c r="I5" s="28"/>
      <c r="J5" s="28"/>
      <c r="K5" s="209" t="s">
        <v>16</v>
      </c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8"/>
      <c r="AQ5" s="26"/>
      <c r="BE5" s="207" t="s">
        <v>17</v>
      </c>
      <c r="BS5" s="21" t="s">
        <v>9</v>
      </c>
    </row>
    <row r="6" spans="1:73" ht="36.950000000000003" customHeight="1">
      <c r="B6" s="25"/>
      <c r="C6" s="28"/>
      <c r="D6" s="31" t="s">
        <v>18</v>
      </c>
      <c r="E6" s="28"/>
      <c r="F6" s="28"/>
      <c r="G6" s="28"/>
      <c r="H6" s="28"/>
      <c r="I6" s="28"/>
      <c r="J6" s="28"/>
      <c r="K6" s="211" t="s">
        <v>19</v>
      </c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8"/>
      <c r="AQ6" s="26"/>
      <c r="BE6" s="208"/>
      <c r="BS6" s="21" t="s">
        <v>9</v>
      </c>
    </row>
    <row r="7" spans="1:73" ht="14.45" customHeight="1">
      <c r="B7" s="25"/>
      <c r="C7" s="28"/>
      <c r="D7" s="32" t="s">
        <v>20</v>
      </c>
      <c r="E7" s="28"/>
      <c r="F7" s="28"/>
      <c r="G7" s="28"/>
      <c r="H7" s="28"/>
      <c r="I7" s="28"/>
      <c r="J7" s="28"/>
      <c r="K7" s="30" t="s">
        <v>21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2" t="s">
        <v>22</v>
      </c>
      <c r="AL7" s="28"/>
      <c r="AM7" s="28"/>
      <c r="AN7" s="30" t="s">
        <v>21</v>
      </c>
      <c r="AO7" s="28"/>
      <c r="AP7" s="28"/>
      <c r="AQ7" s="26"/>
      <c r="BE7" s="208"/>
      <c r="BS7" s="21" t="s">
        <v>9</v>
      </c>
    </row>
    <row r="8" spans="1:73" ht="14.45" customHeight="1">
      <c r="B8" s="25"/>
      <c r="C8" s="28"/>
      <c r="D8" s="32" t="s">
        <v>23</v>
      </c>
      <c r="E8" s="28"/>
      <c r="F8" s="28"/>
      <c r="G8" s="28"/>
      <c r="H8" s="28"/>
      <c r="I8" s="28"/>
      <c r="J8" s="28"/>
      <c r="K8" s="30" t="s">
        <v>24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2" t="s">
        <v>25</v>
      </c>
      <c r="AL8" s="28"/>
      <c r="AM8" s="28"/>
      <c r="AN8" s="33" t="s">
        <v>26</v>
      </c>
      <c r="AO8" s="28"/>
      <c r="AP8" s="28"/>
      <c r="AQ8" s="26"/>
      <c r="BE8" s="208"/>
      <c r="BS8" s="21" t="s">
        <v>9</v>
      </c>
    </row>
    <row r="9" spans="1:73" ht="14.45" customHeight="1">
      <c r="B9" s="25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6"/>
      <c r="BE9" s="208"/>
      <c r="BS9" s="21" t="s">
        <v>9</v>
      </c>
    </row>
    <row r="10" spans="1:73" ht="14.45" customHeight="1">
      <c r="B10" s="25"/>
      <c r="C10" s="28"/>
      <c r="D10" s="32" t="s">
        <v>27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2" t="s">
        <v>28</v>
      </c>
      <c r="AL10" s="28"/>
      <c r="AM10" s="28"/>
      <c r="AN10" s="30" t="s">
        <v>21</v>
      </c>
      <c r="AO10" s="28"/>
      <c r="AP10" s="28"/>
      <c r="AQ10" s="26"/>
      <c r="BE10" s="208"/>
      <c r="BS10" s="21" t="s">
        <v>9</v>
      </c>
    </row>
    <row r="11" spans="1:73" ht="18.399999999999999" customHeight="1">
      <c r="B11" s="25"/>
      <c r="C11" s="28"/>
      <c r="D11" s="28"/>
      <c r="E11" s="30" t="s">
        <v>29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2" t="s">
        <v>30</v>
      </c>
      <c r="AL11" s="28"/>
      <c r="AM11" s="28"/>
      <c r="AN11" s="30" t="s">
        <v>21</v>
      </c>
      <c r="AO11" s="28"/>
      <c r="AP11" s="28"/>
      <c r="AQ11" s="26"/>
      <c r="BE11" s="208"/>
      <c r="BS11" s="21" t="s">
        <v>9</v>
      </c>
    </row>
    <row r="12" spans="1:73" ht="6.95" customHeight="1">
      <c r="B12" s="25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6"/>
      <c r="BE12" s="208"/>
      <c r="BS12" s="21" t="s">
        <v>9</v>
      </c>
    </row>
    <row r="13" spans="1:73" ht="14.45" customHeight="1">
      <c r="B13" s="25"/>
      <c r="C13" s="28"/>
      <c r="D13" s="32" t="s">
        <v>31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2" t="s">
        <v>28</v>
      </c>
      <c r="AL13" s="28"/>
      <c r="AM13" s="28"/>
      <c r="AN13" s="34" t="s">
        <v>32</v>
      </c>
      <c r="AO13" s="28"/>
      <c r="AP13" s="28"/>
      <c r="AQ13" s="26"/>
      <c r="BE13" s="208"/>
      <c r="BS13" s="21" t="s">
        <v>9</v>
      </c>
    </row>
    <row r="14" spans="1:73">
      <c r="B14" s="25"/>
      <c r="C14" s="28"/>
      <c r="D14" s="28"/>
      <c r="E14" s="212" t="s">
        <v>32</v>
      </c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32" t="s">
        <v>30</v>
      </c>
      <c r="AL14" s="28"/>
      <c r="AM14" s="28"/>
      <c r="AN14" s="34" t="s">
        <v>32</v>
      </c>
      <c r="AO14" s="28"/>
      <c r="AP14" s="28"/>
      <c r="AQ14" s="26"/>
      <c r="BE14" s="208"/>
      <c r="BS14" s="21" t="s">
        <v>9</v>
      </c>
    </row>
    <row r="15" spans="1:73" ht="6.95" customHeight="1">
      <c r="B15" s="25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6"/>
      <c r="BE15" s="208"/>
      <c r="BS15" s="21" t="s">
        <v>6</v>
      </c>
    </row>
    <row r="16" spans="1:73" ht="14.45" customHeight="1">
      <c r="B16" s="25"/>
      <c r="C16" s="28"/>
      <c r="D16" s="32" t="s">
        <v>33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2" t="s">
        <v>28</v>
      </c>
      <c r="AL16" s="28"/>
      <c r="AM16" s="28"/>
      <c r="AN16" s="30" t="s">
        <v>21</v>
      </c>
      <c r="AO16" s="28"/>
      <c r="AP16" s="28"/>
      <c r="AQ16" s="26"/>
      <c r="BE16" s="208"/>
      <c r="BS16" s="21" t="s">
        <v>6</v>
      </c>
    </row>
    <row r="17" spans="2:71" ht="18.399999999999999" customHeight="1">
      <c r="B17" s="25"/>
      <c r="C17" s="28"/>
      <c r="D17" s="28"/>
      <c r="E17" s="30" t="s">
        <v>34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2" t="s">
        <v>30</v>
      </c>
      <c r="AL17" s="28"/>
      <c r="AM17" s="28"/>
      <c r="AN17" s="30" t="s">
        <v>21</v>
      </c>
      <c r="AO17" s="28"/>
      <c r="AP17" s="28"/>
      <c r="AQ17" s="26"/>
      <c r="BE17" s="208"/>
      <c r="BS17" s="21" t="s">
        <v>35</v>
      </c>
    </row>
    <row r="18" spans="2:71" ht="6.95" customHeight="1">
      <c r="B18" s="25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6"/>
      <c r="BE18" s="208"/>
      <c r="BS18" s="21" t="s">
        <v>9</v>
      </c>
    </row>
    <row r="19" spans="2:71" ht="14.45" customHeight="1">
      <c r="B19" s="25"/>
      <c r="C19" s="28"/>
      <c r="D19" s="32" t="s">
        <v>36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32" t="s">
        <v>28</v>
      </c>
      <c r="AL19" s="28"/>
      <c r="AM19" s="28"/>
      <c r="AN19" s="30" t="s">
        <v>37</v>
      </c>
      <c r="AO19" s="28"/>
      <c r="AP19" s="28"/>
      <c r="AQ19" s="26"/>
      <c r="BE19" s="208"/>
      <c r="BS19" s="21" t="s">
        <v>9</v>
      </c>
    </row>
    <row r="20" spans="2:71" ht="18.399999999999999" customHeight="1">
      <c r="B20" s="25"/>
      <c r="C20" s="28"/>
      <c r="D20" s="28"/>
      <c r="E20" s="30" t="s">
        <v>38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32" t="s">
        <v>30</v>
      </c>
      <c r="AL20" s="28"/>
      <c r="AM20" s="28"/>
      <c r="AN20" s="30" t="s">
        <v>39</v>
      </c>
      <c r="AO20" s="28"/>
      <c r="AP20" s="28"/>
      <c r="AQ20" s="26"/>
      <c r="BE20" s="208"/>
    </row>
    <row r="21" spans="2:71" ht="6.95" customHeight="1">
      <c r="B21" s="25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6"/>
      <c r="BE21" s="208"/>
    </row>
    <row r="22" spans="2:71">
      <c r="B22" s="25"/>
      <c r="C22" s="28"/>
      <c r="D22" s="32" t="s">
        <v>40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6"/>
      <c r="BE22" s="208"/>
    </row>
    <row r="23" spans="2:71" ht="16.5" customHeight="1">
      <c r="B23" s="25"/>
      <c r="C23" s="28"/>
      <c r="D23" s="28"/>
      <c r="E23" s="214" t="s">
        <v>21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8"/>
      <c r="AP23" s="28"/>
      <c r="AQ23" s="26"/>
      <c r="BE23" s="208"/>
    </row>
    <row r="24" spans="2:71" ht="6.95" customHeight="1">
      <c r="B24" s="25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6"/>
      <c r="BE24" s="208"/>
    </row>
    <row r="25" spans="2:71" ht="6.95" customHeight="1">
      <c r="B25" s="25"/>
      <c r="C25" s="28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8"/>
      <c r="AQ25" s="26"/>
      <c r="BE25" s="208"/>
    </row>
    <row r="26" spans="2:71" ht="14.45" customHeight="1">
      <c r="B26" s="25"/>
      <c r="C26" s="28"/>
      <c r="D26" s="36" t="s">
        <v>41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15">
        <f>ROUND(AG87,2)</f>
        <v>0</v>
      </c>
      <c r="AL26" s="210"/>
      <c r="AM26" s="210"/>
      <c r="AN26" s="210"/>
      <c r="AO26" s="210"/>
      <c r="AP26" s="28"/>
      <c r="AQ26" s="26"/>
      <c r="BE26" s="208"/>
    </row>
    <row r="27" spans="2:71" ht="14.45" customHeight="1">
      <c r="B27" s="25"/>
      <c r="C27" s="28"/>
      <c r="D27" s="36" t="s">
        <v>42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15">
        <f>ROUND(AG95,2)</f>
        <v>0</v>
      </c>
      <c r="AL27" s="215"/>
      <c r="AM27" s="215"/>
      <c r="AN27" s="215"/>
      <c r="AO27" s="215"/>
      <c r="AP27" s="28"/>
      <c r="AQ27" s="26"/>
      <c r="BE27" s="208"/>
    </row>
    <row r="28" spans="2:71" s="1" customFormat="1" ht="6.95" customHeight="1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9"/>
      <c r="BE28" s="208"/>
    </row>
    <row r="29" spans="2:71" s="1" customFormat="1" ht="25.9" customHeight="1">
      <c r="B29" s="37"/>
      <c r="C29" s="38"/>
      <c r="D29" s="40" t="s">
        <v>43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216">
        <f>ROUND(AK26+AK27,2)</f>
        <v>0</v>
      </c>
      <c r="AL29" s="217"/>
      <c r="AM29" s="217"/>
      <c r="AN29" s="217"/>
      <c r="AO29" s="217"/>
      <c r="AP29" s="38"/>
      <c r="AQ29" s="39"/>
      <c r="BE29" s="208"/>
    </row>
    <row r="30" spans="2:71" s="1" customFormat="1" ht="6.95" customHeight="1"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9"/>
      <c r="BE30" s="208"/>
    </row>
    <row r="31" spans="2:71" s="2" customFormat="1" ht="14.45" customHeight="1">
      <c r="B31" s="42"/>
      <c r="C31" s="43"/>
      <c r="D31" s="44" t="s">
        <v>44</v>
      </c>
      <c r="E31" s="43"/>
      <c r="F31" s="44" t="s">
        <v>45</v>
      </c>
      <c r="G31" s="43"/>
      <c r="H31" s="43"/>
      <c r="I31" s="43"/>
      <c r="J31" s="43"/>
      <c r="K31" s="43"/>
      <c r="L31" s="218">
        <v>0.2</v>
      </c>
      <c r="M31" s="219"/>
      <c r="N31" s="219"/>
      <c r="O31" s="219"/>
      <c r="P31" s="43"/>
      <c r="Q31" s="43"/>
      <c r="R31" s="43"/>
      <c r="S31" s="43"/>
      <c r="T31" s="46" t="s">
        <v>46</v>
      </c>
      <c r="U31" s="43"/>
      <c r="V31" s="43"/>
      <c r="W31" s="220">
        <f>ROUND(AZ87+SUM(CD96:CD100),2)</f>
        <v>0</v>
      </c>
      <c r="X31" s="219"/>
      <c r="Y31" s="219"/>
      <c r="Z31" s="219"/>
      <c r="AA31" s="219"/>
      <c r="AB31" s="219"/>
      <c r="AC31" s="219"/>
      <c r="AD31" s="219"/>
      <c r="AE31" s="219"/>
      <c r="AF31" s="43"/>
      <c r="AG31" s="43"/>
      <c r="AH31" s="43"/>
      <c r="AI31" s="43"/>
      <c r="AJ31" s="43"/>
      <c r="AK31" s="220">
        <f>ROUND(AV87+SUM(BY96:BY100),2)</f>
        <v>0</v>
      </c>
      <c r="AL31" s="219"/>
      <c r="AM31" s="219"/>
      <c r="AN31" s="219"/>
      <c r="AO31" s="219"/>
      <c r="AP31" s="43"/>
      <c r="AQ31" s="47"/>
      <c r="BE31" s="208"/>
    </row>
    <row r="32" spans="2:71" s="2" customFormat="1" ht="14.45" customHeight="1">
      <c r="B32" s="42"/>
      <c r="C32" s="43"/>
      <c r="D32" s="43"/>
      <c r="E32" s="43"/>
      <c r="F32" s="44" t="s">
        <v>47</v>
      </c>
      <c r="G32" s="43"/>
      <c r="H32" s="43"/>
      <c r="I32" s="43"/>
      <c r="J32" s="43"/>
      <c r="K32" s="43"/>
      <c r="L32" s="218">
        <v>0.2</v>
      </c>
      <c r="M32" s="219"/>
      <c r="N32" s="219"/>
      <c r="O32" s="219"/>
      <c r="P32" s="43"/>
      <c r="Q32" s="43"/>
      <c r="R32" s="43"/>
      <c r="S32" s="43"/>
      <c r="T32" s="46" t="s">
        <v>46</v>
      </c>
      <c r="U32" s="43"/>
      <c r="V32" s="43"/>
      <c r="W32" s="220">
        <f>ROUND(BA87+SUM(CE96:CE100),2)</f>
        <v>0</v>
      </c>
      <c r="X32" s="219"/>
      <c r="Y32" s="219"/>
      <c r="Z32" s="219"/>
      <c r="AA32" s="219"/>
      <c r="AB32" s="219"/>
      <c r="AC32" s="219"/>
      <c r="AD32" s="219"/>
      <c r="AE32" s="219"/>
      <c r="AF32" s="43"/>
      <c r="AG32" s="43"/>
      <c r="AH32" s="43"/>
      <c r="AI32" s="43"/>
      <c r="AJ32" s="43"/>
      <c r="AK32" s="220">
        <f>ROUND(AW87+SUM(BZ96:BZ100),2)</f>
        <v>0</v>
      </c>
      <c r="AL32" s="219"/>
      <c r="AM32" s="219"/>
      <c r="AN32" s="219"/>
      <c r="AO32" s="219"/>
      <c r="AP32" s="43"/>
      <c r="AQ32" s="47"/>
      <c r="BE32" s="208"/>
    </row>
    <row r="33" spans="2:57" s="2" customFormat="1" ht="14.45" hidden="1" customHeight="1">
      <c r="B33" s="42"/>
      <c r="C33" s="43"/>
      <c r="D33" s="43"/>
      <c r="E33" s="43"/>
      <c r="F33" s="44" t="s">
        <v>48</v>
      </c>
      <c r="G33" s="43"/>
      <c r="H33" s="43"/>
      <c r="I33" s="43"/>
      <c r="J33" s="43"/>
      <c r="K33" s="43"/>
      <c r="L33" s="218">
        <v>0.2</v>
      </c>
      <c r="M33" s="219"/>
      <c r="N33" s="219"/>
      <c r="O33" s="219"/>
      <c r="P33" s="43"/>
      <c r="Q33" s="43"/>
      <c r="R33" s="43"/>
      <c r="S33" s="43"/>
      <c r="T33" s="46" t="s">
        <v>46</v>
      </c>
      <c r="U33" s="43"/>
      <c r="V33" s="43"/>
      <c r="W33" s="220">
        <f>ROUND(BB87+SUM(CF96:CF100),2)</f>
        <v>0</v>
      </c>
      <c r="X33" s="219"/>
      <c r="Y33" s="219"/>
      <c r="Z33" s="219"/>
      <c r="AA33" s="219"/>
      <c r="AB33" s="219"/>
      <c r="AC33" s="219"/>
      <c r="AD33" s="219"/>
      <c r="AE33" s="219"/>
      <c r="AF33" s="43"/>
      <c r="AG33" s="43"/>
      <c r="AH33" s="43"/>
      <c r="AI33" s="43"/>
      <c r="AJ33" s="43"/>
      <c r="AK33" s="220">
        <v>0</v>
      </c>
      <c r="AL33" s="219"/>
      <c r="AM33" s="219"/>
      <c r="AN33" s="219"/>
      <c r="AO33" s="219"/>
      <c r="AP33" s="43"/>
      <c r="AQ33" s="47"/>
      <c r="BE33" s="208"/>
    </row>
    <row r="34" spans="2:57" s="2" customFormat="1" ht="14.45" hidden="1" customHeight="1">
      <c r="B34" s="42"/>
      <c r="C34" s="43"/>
      <c r="D34" s="43"/>
      <c r="E34" s="43"/>
      <c r="F34" s="44" t="s">
        <v>49</v>
      </c>
      <c r="G34" s="43"/>
      <c r="H34" s="43"/>
      <c r="I34" s="43"/>
      <c r="J34" s="43"/>
      <c r="K34" s="43"/>
      <c r="L34" s="218">
        <v>0.2</v>
      </c>
      <c r="M34" s="219"/>
      <c r="N34" s="219"/>
      <c r="O34" s="219"/>
      <c r="P34" s="43"/>
      <c r="Q34" s="43"/>
      <c r="R34" s="43"/>
      <c r="S34" s="43"/>
      <c r="T34" s="46" t="s">
        <v>46</v>
      </c>
      <c r="U34" s="43"/>
      <c r="V34" s="43"/>
      <c r="W34" s="220">
        <f>ROUND(BC87+SUM(CG96:CG100),2)</f>
        <v>0</v>
      </c>
      <c r="X34" s="219"/>
      <c r="Y34" s="219"/>
      <c r="Z34" s="219"/>
      <c r="AA34" s="219"/>
      <c r="AB34" s="219"/>
      <c r="AC34" s="219"/>
      <c r="AD34" s="219"/>
      <c r="AE34" s="219"/>
      <c r="AF34" s="43"/>
      <c r="AG34" s="43"/>
      <c r="AH34" s="43"/>
      <c r="AI34" s="43"/>
      <c r="AJ34" s="43"/>
      <c r="AK34" s="220">
        <v>0</v>
      </c>
      <c r="AL34" s="219"/>
      <c r="AM34" s="219"/>
      <c r="AN34" s="219"/>
      <c r="AO34" s="219"/>
      <c r="AP34" s="43"/>
      <c r="AQ34" s="47"/>
      <c r="BE34" s="208"/>
    </row>
    <row r="35" spans="2:57" s="2" customFormat="1" ht="14.45" hidden="1" customHeight="1">
      <c r="B35" s="42"/>
      <c r="C35" s="43"/>
      <c r="D35" s="43"/>
      <c r="E35" s="43"/>
      <c r="F35" s="44" t="s">
        <v>50</v>
      </c>
      <c r="G35" s="43"/>
      <c r="H35" s="43"/>
      <c r="I35" s="43"/>
      <c r="J35" s="43"/>
      <c r="K35" s="43"/>
      <c r="L35" s="218">
        <v>0</v>
      </c>
      <c r="M35" s="219"/>
      <c r="N35" s="219"/>
      <c r="O35" s="219"/>
      <c r="P35" s="43"/>
      <c r="Q35" s="43"/>
      <c r="R35" s="43"/>
      <c r="S35" s="43"/>
      <c r="T35" s="46" t="s">
        <v>46</v>
      </c>
      <c r="U35" s="43"/>
      <c r="V35" s="43"/>
      <c r="W35" s="220">
        <f>ROUND(BD87+SUM(CH96:CH100),2)</f>
        <v>0</v>
      </c>
      <c r="X35" s="219"/>
      <c r="Y35" s="219"/>
      <c r="Z35" s="219"/>
      <c r="AA35" s="219"/>
      <c r="AB35" s="219"/>
      <c r="AC35" s="219"/>
      <c r="AD35" s="219"/>
      <c r="AE35" s="219"/>
      <c r="AF35" s="43"/>
      <c r="AG35" s="43"/>
      <c r="AH35" s="43"/>
      <c r="AI35" s="43"/>
      <c r="AJ35" s="43"/>
      <c r="AK35" s="220">
        <v>0</v>
      </c>
      <c r="AL35" s="219"/>
      <c r="AM35" s="219"/>
      <c r="AN35" s="219"/>
      <c r="AO35" s="219"/>
      <c r="AP35" s="43"/>
      <c r="AQ35" s="47"/>
    </row>
    <row r="36" spans="2:57" s="1" customFormat="1" ht="6.95" customHeight="1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9"/>
    </row>
    <row r="37" spans="2:57" s="1" customFormat="1" ht="25.9" customHeight="1">
      <c r="B37" s="37"/>
      <c r="C37" s="48"/>
      <c r="D37" s="49" t="s">
        <v>51</v>
      </c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1" t="s">
        <v>52</v>
      </c>
      <c r="U37" s="50"/>
      <c r="V37" s="50"/>
      <c r="W37" s="50"/>
      <c r="X37" s="221" t="s">
        <v>53</v>
      </c>
      <c r="Y37" s="222"/>
      <c r="Z37" s="222"/>
      <c r="AA37" s="222"/>
      <c r="AB37" s="222"/>
      <c r="AC37" s="50"/>
      <c r="AD37" s="50"/>
      <c r="AE37" s="50"/>
      <c r="AF37" s="50"/>
      <c r="AG37" s="50"/>
      <c r="AH37" s="50"/>
      <c r="AI37" s="50"/>
      <c r="AJ37" s="50"/>
      <c r="AK37" s="223">
        <f>SUM(AK29:AK35)</f>
        <v>0</v>
      </c>
      <c r="AL37" s="222"/>
      <c r="AM37" s="222"/>
      <c r="AN37" s="222"/>
      <c r="AO37" s="224"/>
      <c r="AP37" s="48"/>
      <c r="AQ37" s="39"/>
    </row>
    <row r="38" spans="2:57" s="1" customFormat="1" ht="14.45" customHeight="1"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9"/>
    </row>
    <row r="39" spans="2:57" ht="13.5">
      <c r="B39" s="25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6"/>
    </row>
    <row r="40" spans="2:57" ht="13.5">
      <c r="B40" s="25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6"/>
    </row>
    <row r="41" spans="2:57" ht="13.5">
      <c r="B41" s="25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6"/>
    </row>
    <row r="42" spans="2:57" ht="13.5">
      <c r="B42" s="25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6"/>
    </row>
    <row r="43" spans="2:57" ht="13.5">
      <c r="B43" s="25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6"/>
    </row>
    <row r="44" spans="2:57" ht="13.5">
      <c r="B44" s="25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6"/>
    </row>
    <row r="45" spans="2:57" ht="13.5">
      <c r="B45" s="25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6"/>
    </row>
    <row r="46" spans="2:57" ht="13.5">
      <c r="B46" s="25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6"/>
    </row>
    <row r="47" spans="2:57" ht="13.5">
      <c r="B47" s="25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6"/>
    </row>
    <row r="48" spans="2:57" ht="13.5">
      <c r="B48" s="25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6"/>
    </row>
    <row r="49" spans="2:43" s="1" customFormat="1">
      <c r="B49" s="37"/>
      <c r="C49" s="38"/>
      <c r="D49" s="52" t="s">
        <v>54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4"/>
      <c r="AA49" s="38"/>
      <c r="AB49" s="38"/>
      <c r="AC49" s="52" t="s">
        <v>55</v>
      </c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4"/>
      <c r="AP49" s="38"/>
      <c r="AQ49" s="39"/>
    </row>
    <row r="50" spans="2:43" ht="13.5">
      <c r="B50" s="25"/>
      <c r="C50" s="28"/>
      <c r="D50" s="55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56"/>
      <c r="AA50" s="28"/>
      <c r="AB50" s="28"/>
      <c r="AC50" s="55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56"/>
      <c r="AP50" s="28"/>
      <c r="AQ50" s="26"/>
    </row>
    <row r="51" spans="2:43" ht="13.5">
      <c r="B51" s="25"/>
      <c r="C51" s="28"/>
      <c r="D51" s="55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56"/>
      <c r="AA51" s="28"/>
      <c r="AB51" s="28"/>
      <c r="AC51" s="55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56"/>
      <c r="AP51" s="28"/>
      <c r="AQ51" s="26"/>
    </row>
    <row r="52" spans="2:43" ht="13.5">
      <c r="B52" s="25"/>
      <c r="C52" s="28"/>
      <c r="D52" s="55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56"/>
      <c r="AA52" s="28"/>
      <c r="AB52" s="28"/>
      <c r="AC52" s="55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56"/>
      <c r="AP52" s="28"/>
      <c r="AQ52" s="26"/>
    </row>
    <row r="53" spans="2:43" ht="13.5">
      <c r="B53" s="25"/>
      <c r="C53" s="28"/>
      <c r="D53" s="55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56"/>
      <c r="AA53" s="28"/>
      <c r="AB53" s="28"/>
      <c r="AC53" s="55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56"/>
      <c r="AP53" s="28"/>
      <c r="AQ53" s="26"/>
    </row>
    <row r="54" spans="2:43" ht="13.5">
      <c r="B54" s="25"/>
      <c r="C54" s="28"/>
      <c r="D54" s="55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56"/>
      <c r="AA54" s="28"/>
      <c r="AB54" s="28"/>
      <c r="AC54" s="55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56"/>
      <c r="AP54" s="28"/>
      <c r="AQ54" s="26"/>
    </row>
    <row r="55" spans="2:43" ht="13.5">
      <c r="B55" s="25"/>
      <c r="C55" s="28"/>
      <c r="D55" s="55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56"/>
      <c r="AA55" s="28"/>
      <c r="AB55" s="28"/>
      <c r="AC55" s="55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56"/>
      <c r="AP55" s="28"/>
      <c r="AQ55" s="26"/>
    </row>
    <row r="56" spans="2:43" ht="13.5">
      <c r="B56" s="25"/>
      <c r="C56" s="28"/>
      <c r="D56" s="55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56"/>
      <c r="AA56" s="28"/>
      <c r="AB56" s="28"/>
      <c r="AC56" s="55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56"/>
      <c r="AP56" s="28"/>
      <c r="AQ56" s="26"/>
    </row>
    <row r="57" spans="2:43" ht="13.5">
      <c r="B57" s="25"/>
      <c r="C57" s="28"/>
      <c r="D57" s="55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56"/>
      <c r="AA57" s="28"/>
      <c r="AB57" s="28"/>
      <c r="AC57" s="55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56"/>
      <c r="AP57" s="28"/>
      <c r="AQ57" s="26"/>
    </row>
    <row r="58" spans="2:43" s="1" customFormat="1">
      <c r="B58" s="37"/>
      <c r="C58" s="38"/>
      <c r="D58" s="57" t="s">
        <v>56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9" t="s">
        <v>57</v>
      </c>
      <c r="S58" s="58"/>
      <c r="T58" s="58"/>
      <c r="U58" s="58"/>
      <c r="V58" s="58"/>
      <c r="W58" s="58"/>
      <c r="X58" s="58"/>
      <c r="Y58" s="58"/>
      <c r="Z58" s="60"/>
      <c r="AA58" s="38"/>
      <c r="AB58" s="38"/>
      <c r="AC58" s="57" t="s">
        <v>56</v>
      </c>
      <c r="AD58" s="58"/>
      <c r="AE58" s="58"/>
      <c r="AF58" s="58"/>
      <c r="AG58" s="58"/>
      <c r="AH58" s="58"/>
      <c r="AI58" s="58"/>
      <c r="AJ58" s="58"/>
      <c r="AK58" s="58"/>
      <c r="AL58" s="58"/>
      <c r="AM58" s="59" t="s">
        <v>57</v>
      </c>
      <c r="AN58" s="58"/>
      <c r="AO58" s="60"/>
      <c r="AP58" s="38"/>
      <c r="AQ58" s="39"/>
    </row>
    <row r="59" spans="2:43" ht="13.5">
      <c r="B59" s="25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6"/>
    </row>
    <row r="60" spans="2:43" s="1" customFormat="1">
      <c r="B60" s="37"/>
      <c r="C60" s="38"/>
      <c r="D60" s="52" t="s">
        <v>58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4"/>
      <c r="AA60" s="38"/>
      <c r="AB60" s="38"/>
      <c r="AC60" s="52" t="s">
        <v>59</v>
      </c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4"/>
      <c r="AP60" s="38"/>
      <c r="AQ60" s="39"/>
    </row>
    <row r="61" spans="2:43" ht="13.5">
      <c r="B61" s="25"/>
      <c r="C61" s="28"/>
      <c r="D61" s="55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56"/>
      <c r="AA61" s="28"/>
      <c r="AB61" s="28"/>
      <c r="AC61" s="55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56"/>
      <c r="AP61" s="28"/>
      <c r="AQ61" s="26"/>
    </row>
    <row r="62" spans="2:43" ht="13.5">
      <c r="B62" s="25"/>
      <c r="C62" s="28"/>
      <c r="D62" s="55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56"/>
      <c r="AA62" s="28"/>
      <c r="AB62" s="28"/>
      <c r="AC62" s="55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56"/>
      <c r="AP62" s="28"/>
      <c r="AQ62" s="26"/>
    </row>
    <row r="63" spans="2:43" ht="13.5">
      <c r="B63" s="25"/>
      <c r="C63" s="28"/>
      <c r="D63" s="55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56"/>
      <c r="AA63" s="28"/>
      <c r="AB63" s="28"/>
      <c r="AC63" s="55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56"/>
      <c r="AP63" s="28"/>
      <c r="AQ63" s="26"/>
    </row>
    <row r="64" spans="2:43" ht="13.5">
      <c r="B64" s="25"/>
      <c r="C64" s="28"/>
      <c r="D64" s="55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56"/>
      <c r="AA64" s="28"/>
      <c r="AB64" s="28"/>
      <c r="AC64" s="55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56"/>
      <c r="AP64" s="28"/>
      <c r="AQ64" s="26"/>
    </row>
    <row r="65" spans="2:43" ht="13.5">
      <c r="B65" s="25"/>
      <c r="C65" s="28"/>
      <c r="D65" s="55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56"/>
      <c r="AA65" s="28"/>
      <c r="AB65" s="28"/>
      <c r="AC65" s="55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56"/>
      <c r="AP65" s="28"/>
      <c r="AQ65" s="26"/>
    </row>
    <row r="66" spans="2:43" ht="13.5">
      <c r="B66" s="25"/>
      <c r="C66" s="28"/>
      <c r="D66" s="55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56"/>
      <c r="AA66" s="28"/>
      <c r="AB66" s="28"/>
      <c r="AC66" s="55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56"/>
      <c r="AP66" s="28"/>
      <c r="AQ66" s="26"/>
    </row>
    <row r="67" spans="2:43" ht="13.5">
      <c r="B67" s="25"/>
      <c r="C67" s="28"/>
      <c r="D67" s="55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56"/>
      <c r="AA67" s="28"/>
      <c r="AB67" s="28"/>
      <c r="AC67" s="55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56"/>
      <c r="AP67" s="28"/>
      <c r="AQ67" s="26"/>
    </row>
    <row r="68" spans="2:43" ht="13.5">
      <c r="B68" s="25"/>
      <c r="C68" s="28"/>
      <c r="D68" s="55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56"/>
      <c r="AA68" s="28"/>
      <c r="AB68" s="28"/>
      <c r="AC68" s="55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56"/>
      <c r="AP68" s="28"/>
      <c r="AQ68" s="26"/>
    </row>
    <row r="69" spans="2:43" s="1" customFormat="1">
      <c r="B69" s="37"/>
      <c r="C69" s="38"/>
      <c r="D69" s="57" t="s">
        <v>56</v>
      </c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9" t="s">
        <v>57</v>
      </c>
      <c r="S69" s="58"/>
      <c r="T69" s="58"/>
      <c r="U69" s="58"/>
      <c r="V69" s="58"/>
      <c r="W69" s="58"/>
      <c r="X69" s="58"/>
      <c r="Y69" s="58"/>
      <c r="Z69" s="60"/>
      <c r="AA69" s="38"/>
      <c r="AB69" s="38"/>
      <c r="AC69" s="57" t="s">
        <v>56</v>
      </c>
      <c r="AD69" s="58"/>
      <c r="AE69" s="58"/>
      <c r="AF69" s="58"/>
      <c r="AG69" s="58"/>
      <c r="AH69" s="58"/>
      <c r="AI69" s="58"/>
      <c r="AJ69" s="58"/>
      <c r="AK69" s="58"/>
      <c r="AL69" s="58"/>
      <c r="AM69" s="59" t="s">
        <v>57</v>
      </c>
      <c r="AN69" s="58"/>
      <c r="AO69" s="60"/>
      <c r="AP69" s="38"/>
      <c r="AQ69" s="39"/>
    </row>
    <row r="70" spans="2:43" s="1" customFormat="1" ht="6.95" customHeight="1"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9"/>
    </row>
    <row r="71" spans="2:43" s="1" customFormat="1" ht="6.95" customHeight="1"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3"/>
    </row>
    <row r="75" spans="2:43" s="1" customFormat="1" ht="6.95" customHeight="1"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6"/>
    </row>
    <row r="76" spans="2:43" s="1" customFormat="1" ht="36.950000000000003" customHeight="1">
      <c r="B76" s="37"/>
      <c r="C76" s="205" t="s">
        <v>60</v>
      </c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06"/>
      <c r="AG76" s="206"/>
      <c r="AH76" s="206"/>
      <c r="AI76" s="206"/>
      <c r="AJ76" s="206"/>
      <c r="AK76" s="206"/>
      <c r="AL76" s="206"/>
      <c r="AM76" s="206"/>
      <c r="AN76" s="206"/>
      <c r="AO76" s="206"/>
      <c r="AP76" s="206"/>
      <c r="AQ76" s="39"/>
    </row>
    <row r="77" spans="2:43" s="3" customFormat="1" ht="14.45" customHeight="1">
      <c r="B77" s="67"/>
      <c r="C77" s="32" t="s">
        <v>15</v>
      </c>
      <c r="D77" s="68"/>
      <c r="E77" s="68"/>
      <c r="F77" s="68"/>
      <c r="G77" s="68"/>
      <c r="H77" s="68"/>
      <c r="I77" s="68"/>
      <c r="J77" s="68"/>
      <c r="K77" s="68"/>
      <c r="L77" s="68" t="str">
        <f>K5</f>
        <v>R093_hracie_prvky</v>
      </c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9"/>
    </row>
    <row r="78" spans="2:43" s="4" customFormat="1" ht="36.950000000000003" customHeight="1">
      <c r="B78" s="70"/>
      <c r="C78" s="71" t="s">
        <v>18</v>
      </c>
      <c r="D78" s="72"/>
      <c r="E78" s="72"/>
      <c r="F78" s="72"/>
      <c r="G78" s="72"/>
      <c r="H78" s="72"/>
      <c r="I78" s="72"/>
      <c r="J78" s="72"/>
      <c r="K78" s="72"/>
      <c r="L78" s="225" t="str">
        <f>K6</f>
        <v>REVITALIZÁCIA VNÚTROBLOKOVÝCH PRIESTOROV NA SÍDLISKU OD VŔŠKY V ŽIARI NAD HRONOM</v>
      </c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6"/>
      <c r="X78" s="226"/>
      <c r="Y78" s="226"/>
      <c r="Z78" s="226"/>
      <c r="AA78" s="226"/>
      <c r="AB78" s="226"/>
      <c r="AC78" s="226"/>
      <c r="AD78" s="226"/>
      <c r="AE78" s="226"/>
      <c r="AF78" s="226"/>
      <c r="AG78" s="226"/>
      <c r="AH78" s="226"/>
      <c r="AI78" s="226"/>
      <c r="AJ78" s="226"/>
      <c r="AK78" s="226"/>
      <c r="AL78" s="226"/>
      <c r="AM78" s="226"/>
      <c r="AN78" s="226"/>
      <c r="AO78" s="226"/>
      <c r="AP78" s="72"/>
      <c r="AQ78" s="73"/>
    </row>
    <row r="79" spans="2:43" s="1" customFormat="1" ht="6.95" customHeight="1"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9"/>
    </row>
    <row r="80" spans="2:43" s="1" customFormat="1">
      <c r="B80" s="37"/>
      <c r="C80" s="32" t="s">
        <v>23</v>
      </c>
      <c r="D80" s="38"/>
      <c r="E80" s="38"/>
      <c r="F80" s="38"/>
      <c r="G80" s="38"/>
      <c r="H80" s="38"/>
      <c r="I80" s="38"/>
      <c r="J80" s="38"/>
      <c r="K80" s="38"/>
      <c r="L80" s="74" t="str">
        <f>IF(K8="","",K8)</f>
        <v xml:space="preserve"> Žiar nad Hronom</v>
      </c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2" t="s">
        <v>25</v>
      </c>
      <c r="AJ80" s="38"/>
      <c r="AK80" s="38"/>
      <c r="AL80" s="38"/>
      <c r="AM80" s="75" t="str">
        <f>IF(AN8= "","",AN8)</f>
        <v>30. 5. 2018</v>
      </c>
      <c r="AN80" s="38"/>
      <c r="AO80" s="38"/>
      <c r="AP80" s="38"/>
      <c r="AQ80" s="39"/>
    </row>
    <row r="81" spans="1:89" s="1" customFormat="1" ht="6.95" customHeight="1"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9"/>
    </row>
    <row r="82" spans="1:89" s="1" customFormat="1">
      <c r="B82" s="37"/>
      <c r="C82" s="32" t="s">
        <v>27</v>
      </c>
      <c r="D82" s="38"/>
      <c r="E82" s="38"/>
      <c r="F82" s="38"/>
      <c r="G82" s="38"/>
      <c r="H82" s="38"/>
      <c r="I82" s="38"/>
      <c r="J82" s="38"/>
      <c r="K82" s="38"/>
      <c r="L82" s="68" t="str">
        <f>IF(E11= "","",E11)</f>
        <v xml:space="preserve"> Mesto Žiar nad Hronom</v>
      </c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2" t="s">
        <v>33</v>
      </c>
      <c r="AJ82" s="38"/>
      <c r="AK82" s="38"/>
      <c r="AL82" s="38"/>
      <c r="AM82" s="227" t="str">
        <f>IF(E17="","",E17)</f>
        <v>ING. ARCH. S. BARÉNYI,ING. ARCH. I. TEPLAN</v>
      </c>
      <c r="AN82" s="227"/>
      <c r="AO82" s="227"/>
      <c r="AP82" s="227"/>
      <c r="AQ82" s="39"/>
      <c r="AS82" s="228" t="s">
        <v>61</v>
      </c>
      <c r="AT82" s="229"/>
      <c r="AU82" s="76"/>
      <c r="AV82" s="76"/>
      <c r="AW82" s="76"/>
      <c r="AX82" s="76"/>
      <c r="AY82" s="76"/>
      <c r="AZ82" s="76"/>
      <c r="BA82" s="76"/>
      <c r="BB82" s="76"/>
      <c r="BC82" s="76"/>
      <c r="BD82" s="77"/>
    </row>
    <row r="83" spans="1:89" s="1" customFormat="1">
      <c r="B83" s="37"/>
      <c r="C83" s="32" t="s">
        <v>31</v>
      </c>
      <c r="D83" s="38"/>
      <c r="E83" s="38"/>
      <c r="F83" s="38"/>
      <c r="G83" s="38"/>
      <c r="H83" s="38"/>
      <c r="I83" s="38"/>
      <c r="J83" s="38"/>
      <c r="K83" s="38"/>
      <c r="L83" s="68" t="str">
        <f>IF(E14= "Vyplň údaj","",E14)</f>
        <v/>
      </c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2" t="s">
        <v>36</v>
      </c>
      <c r="AJ83" s="38"/>
      <c r="AK83" s="38"/>
      <c r="AL83" s="38"/>
      <c r="AM83" s="227" t="str">
        <f>IF(E20="","",E20)</f>
        <v>Ing. Emília Kurillová</v>
      </c>
      <c r="AN83" s="227"/>
      <c r="AO83" s="227"/>
      <c r="AP83" s="227"/>
      <c r="AQ83" s="39"/>
      <c r="AS83" s="230"/>
      <c r="AT83" s="231"/>
      <c r="AU83" s="78"/>
      <c r="AV83" s="78"/>
      <c r="AW83" s="78"/>
      <c r="AX83" s="78"/>
      <c r="AY83" s="78"/>
      <c r="AZ83" s="78"/>
      <c r="BA83" s="78"/>
      <c r="BB83" s="78"/>
      <c r="BC83" s="78"/>
      <c r="BD83" s="79"/>
    </row>
    <row r="84" spans="1:89" s="1" customFormat="1" ht="10.9" customHeight="1"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9"/>
      <c r="AS84" s="232"/>
      <c r="AT84" s="233"/>
      <c r="AU84" s="38"/>
      <c r="AV84" s="38"/>
      <c r="AW84" s="38"/>
      <c r="AX84" s="38"/>
      <c r="AY84" s="38"/>
      <c r="AZ84" s="38"/>
      <c r="BA84" s="38"/>
      <c r="BB84" s="38"/>
      <c r="BC84" s="38"/>
      <c r="BD84" s="80"/>
    </row>
    <row r="85" spans="1:89" s="1" customFormat="1" ht="29.25" customHeight="1">
      <c r="B85" s="37"/>
      <c r="C85" s="234" t="s">
        <v>62</v>
      </c>
      <c r="D85" s="235"/>
      <c r="E85" s="235"/>
      <c r="F85" s="235"/>
      <c r="G85" s="235"/>
      <c r="H85" s="81"/>
      <c r="I85" s="236" t="s">
        <v>63</v>
      </c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6" t="s">
        <v>64</v>
      </c>
      <c r="AH85" s="235"/>
      <c r="AI85" s="235"/>
      <c r="AJ85" s="235"/>
      <c r="AK85" s="235"/>
      <c r="AL85" s="235"/>
      <c r="AM85" s="235"/>
      <c r="AN85" s="236" t="s">
        <v>65</v>
      </c>
      <c r="AO85" s="235"/>
      <c r="AP85" s="237"/>
      <c r="AQ85" s="39"/>
      <c r="AS85" s="82" t="s">
        <v>66</v>
      </c>
      <c r="AT85" s="83" t="s">
        <v>67</v>
      </c>
      <c r="AU85" s="83" t="s">
        <v>68</v>
      </c>
      <c r="AV85" s="83" t="s">
        <v>69</v>
      </c>
      <c r="AW85" s="83" t="s">
        <v>70</v>
      </c>
      <c r="AX85" s="83" t="s">
        <v>71</v>
      </c>
      <c r="AY85" s="83" t="s">
        <v>72</v>
      </c>
      <c r="AZ85" s="83" t="s">
        <v>73</v>
      </c>
      <c r="BA85" s="83" t="s">
        <v>74</v>
      </c>
      <c r="BB85" s="83" t="s">
        <v>75</v>
      </c>
      <c r="BC85" s="83" t="s">
        <v>76</v>
      </c>
      <c r="BD85" s="84" t="s">
        <v>77</v>
      </c>
    </row>
    <row r="86" spans="1:89" s="1" customFormat="1" ht="10.9" customHeight="1"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9"/>
      <c r="AS86" s="85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4"/>
    </row>
    <row r="87" spans="1:89" s="4" customFormat="1" ht="32.450000000000003" customHeight="1">
      <c r="B87" s="70"/>
      <c r="C87" s="86" t="s">
        <v>78</v>
      </c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248">
        <f>ROUND(AG88+AG90+AG92,2)</f>
        <v>0</v>
      </c>
      <c r="AH87" s="248"/>
      <c r="AI87" s="248"/>
      <c r="AJ87" s="248"/>
      <c r="AK87" s="248"/>
      <c r="AL87" s="248"/>
      <c r="AM87" s="248"/>
      <c r="AN87" s="249">
        <f t="shared" ref="AN87:AN93" si="0">SUM(AG87,AT87)</f>
        <v>0</v>
      </c>
      <c r="AO87" s="249"/>
      <c r="AP87" s="249"/>
      <c r="AQ87" s="73"/>
      <c r="AS87" s="88">
        <f>ROUND(AS88+AS90+AS92,2)</f>
        <v>0</v>
      </c>
      <c r="AT87" s="89">
        <f t="shared" ref="AT87:AT93" si="1">ROUND(SUM(AV87:AW87),2)</f>
        <v>0</v>
      </c>
      <c r="AU87" s="90">
        <f>ROUND(AU88+AU90+AU92,5)</f>
        <v>0</v>
      </c>
      <c r="AV87" s="89">
        <f>ROUND(AZ87*L31,2)</f>
        <v>0</v>
      </c>
      <c r="AW87" s="89">
        <f>ROUND(BA87*L32,2)</f>
        <v>0</v>
      </c>
      <c r="AX87" s="89">
        <f>ROUND(BB87*L31,2)</f>
        <v>0</v>
      </c>
      <c r="AY87" s="89">
        <f>ROUND(BC87*L32,2)</f>
        <v>0</v>
      </c>
      <c r="AZ87" s="89">
        <f>ROUND(AZ88+AZ90+AZ92,2)</f>
        <v>0</v>
      </c>
      <c r="BA87" s="89">
        <f>ROUND(BA88+BA90+BA92,2)</f>
        <v>0</v>
      </c>
      <c r="BB87" s="89">
        <f>ROUND(BB88+BB90+BB92,2)</f>
        <v>0</v>
      </c>
      <c r="BC87" s="89">
        <f>ROUND(BC88+BC90+BC92,2)</f>
        <v>0</v>
      </c>
      <c r="BD87" s="91">
        <f>ROUND(BD88+BD90+BD92,2)</f>
        <v>0</v>
      </c>
      <c r="BS87" s="92" t="s">
        <v>79</v>
      </c>
      <c r="BT87" s="92" t="s">
        <v>80</v>
      </c>
      <c r="BU87" s="93" t="s">
        <v>81</v>
      </c>
      <c r="BV87" s="92" t="s">
        <v>82</v>
      </c>
      <c r="BW87" s="92" t="s">
        <v>83</v>
      </c>
      <c r="BX87" s="92" t="s">
        <v>84</v>
      </c>
    </row>
    <row r="88" spans="1:89" s="5" customFormat="1" ht="31.5" customHeight="1">
      <c r="B88" s="94"/>
      <c r="C88" s="95"/>
      <c r="D88" s="241" t="s">
        <v>85</v>
      </c>
      <c r="E88" s="241"/>
      <c r="F88" s="241"/>
      <c r="G88" s="241"/>
      <c r="H88" s="241"/>
      <c r="I88" s="96"/>
      <c r="J88" s="241" t="s">
        <v>86</v>
      </c>
      <c r="K88" s="241"/>
      <c r="L88" s="241"/>
      <c r="M88" s="241"/>
      <c r="N88" s="241"/>
      <c r="O88" s="241"/>
      <c r="P88" s="241"/>
      <c r="Q88" s="241"/>
      <c r="R88" s="241"/>
      <c r="S88" s="241"/>
      <c r="T88" s="241"/>
      <c r="U88" s="241"/>
      <c r="V88" s="241"/>
      <c r="W88" s="241"/>
      <c r="X88" s="241"/>
      <c r="Y88" s="241"/>
      <c r="Z88" s="241"/>
      <c r="AA88" s="241"/>
      <c r="AB88" s="241"/>
      <c r="AC88" s="241"/>
      <c r="AD88" s="241"/>
      <c r="AE88" s="241"/>
      <c r="AF88" s="241"/>
      <c r="AG88" s="240">
        <f>ROUND(AG89,2)</f>
        <v>0</v>
      </c>
      <c r="AH88" s="239"/>
      <c r="AI88" s="239"/>
      <c r="AJ88" s="239"/>
      <c r="AK88" s="239"/>
      <c r="AL88" s="239"/>
      <c r="AM88" s="239"/>
      <c r="AN88" s="238">
        <f t="shared" si="0"/>
        <v>0</v>
      </c>
      <c r="AO88" s="239"/>
      <c r="AP88" s="239"/>
      <c r="AQ88" s="97"/>
      <c r="AS88" s="98">
        <f>ROUND(AS89,2)</f>
        <v>0</v>
      </c>
      <c r="AT88" s="99">
        <f t="shared" si="1"/>
        <v>0</v>
      </c>
      <c r="AU88" s="100">
        <f>ROUND(AU89,5)</f>
        <v>0</v>
      </c>
      <c r="AV88" s="99">
        <f>ROUND(AZ88*L31,2)</f>
        <v>0</v>
      </c>
      <c r="AW88" s="99">
        <f>ROUND(BA88*L32,2)</f>
        <v>0</v>
      </c>
      <c r="AX88" s="99">
        <f>ROUND(BB88*L31,2)</f>
        <v>0</v>
      </c>
      <c r="AY88" s="99">
        <f>ROUND(BC88*L32,2)</f>
        <v>0</v>
      </c>
      <c r="AZ88" s="99">
        <f>ROUND(AZ89,2)</f>
        <v>0</v>
      </c>
      <c r="BA88" s="99">
        <f>ROUND(BA89,2)</f>
        <v>0</v>
      </c>
      <c r="BB88" s="99">
        <f>ROUND(BB89,2)</f>
        <v>0</v>
      </c>
      <c r="BC88" s="99">
        <f>ROUND(BC89,2)</f>
        <v>0</v>
      </c>
      <c r="BD88" s="101">
        <f>ROUND(BD89,2)</f>
        <v>0</v>
      </c>
      <c r="BS88" s="102" t="s">
        <v>79</v>
      </c>
      <c r="BT88" s="102" t="s">
        <v>87</v>
      </c>
      <c r="BU88" s="102" t="s">
        <v>81</v>
      </c>
      <c r="BV88" s="102" t="s">
        <v>82</v>
      </c>
      <c r="BW88" s="102" t="s">
        <v>88</v>
      </c>
      <c r="BX88" s="102" t="s">
        <v>83</v>
      </c>
    </row>
    <row r="89" spans="1:89" s="6" customFormat="1" ht="28.5" customHeight="1">
      <c r="A89" s="103" t="s">
        <v>89</v>
      </c>
      <c r="B89" s="104"/>
      <c r="C89" s="105"/>
      <c r="D89" s="105"/>
      <c r="E89" s="244" t="s">
        <v>85</v>
      </c>
      <c r="F89" s="244"/>
      <c r="G89" s="244"/>
      <c r="H89" s="244"/>
      <c r="I89" s="244"/>
      <c r="J89" s="105"/>
      <c r="K89" s="244" t="s">
        <v>90</v>
      </c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2">
        <f>'01 - SO -01 SPEVNENÉ PLOC...'!M31</f>
        <v>0</v>
      </c>
      <c r="AH89" s="243"/>
      <c r="AI89" s="243"/>
      <c r="AJ89" s="243"/>
      <c r="AK89" s="243"/>
      <c r="AL89" s="243"/>
      <c r="AM89" s="243"/>
      <c r="AN89" s="242">
        <f t="shared" si="0"/>
        <v>0</v>
      </c>
      <c r="AO89" s="243"/>
      <c r="AP89" s="243"/>
      <c r="AQ89" s="106"/>
      <c r="AS89" s="107">
        <f>'01 - SO -01 SPEVNENÉ PLOC...'!M29</f>
        <v>0</v>
      </c>
      <c r="AT89" s="108">
        <f t="shared" si="1"/>
        <v>0</v>
      </c>
      <c r="AU89" s="109">
        <f>'01 - SO -01 SPEVNENÉ PLOC...'!W121</f>
        <v>0</v>
      </c>
      <c r="AV89" s="108">
        <f>'01 - SO -01 SPEVNENÉ PLOC...'!M33</f>
        <v>0</v>
      </c>
      <c r="AW89" s="108">
        <f>'01 - SO -01 SPEVNENÉ PLOC...'!M34</f>
        <v>0</v>
      </c>
      <c r="AX89" s="108">
        <f>'01 - SO -01 SPEVNENÉ PLOC...'!M35</f>
        <v>0</v>
      </c>
      <c r="AY89" s="108">
        <f>'01 - SO -01 SPEVNENÉ PLOC...'!M36</f>
        <v>0</v>
      </c>
      <c r="AZ89" s="108">
        <f>'01 - SO -01 SPEVNENÉ PLOC...'!H33</f>
        <v>0</v>
      </c>
      <c r="BA89" s="108">
        <f>'01 - SO -01 SPEVNENÉ PLOC...'!H34</f>
        <v>0</v>
      </c>
      <c r="BB89" s="108">
        <f>'01 - SO -01 SPEVNENÉ PLOC...'!H35</f>
        <v>0</v>
      </c>
      <c r="BC89" s="108">
        <f>'01 - SO -01 SPEVNENÉ PLOC...'!H36</f>
        <v>0</v>
      </c>
      <c r="BD89" s="110">
        <f>'01 - SO -01 SPEVNENÉ PLOC...'!H37</f>
        <v>0</v>
      </c>
      <c r="BT89" s="111" t="s">
        <v>91</v>
      </c>
      <c r="BV89" s="111" t="s">
        <v>82</v>
      </c>
      <c r="BW89" s="111" t="s">
        <v>92</v>
      </c>
      <c r="BX89" s="111" t="s">
        <v>88</v>
      </c>
    </row>
    <row r="90" spans="1:89" s="5" customFormat="1" ht="31.5" customHeight="1">
      <c r="B90" s="94"/>
      <c r="C90" s="95"/>
      <c r="D90" s="241" t="s">
        <v>93</v>
      </c>
      <c r="E90" s="241"/>
      <c r="F90" s="241"/>
      <c r="G90" s="241"/>
      <c r="H90" s="241"/>
      <c r="I90" s="96"/>
      <c r="J90" s="241" t="s">
        <v>94</v>
      </c>
      <c r="K90" s="241"/>
      <c r="L90" s="241"/>
      <c r="M90" s="241"/>
      <c r="N90" s="241"/>
      <c r="O90" s="241"/>
      <c r="P90" s="241"/>
      <c r="Q90" s="241"/>
      <c r="R90" s="241"/>
      <c r="S90" s="241"/>
      <c r="T90" s="241"/>
      <c r="U90" s="241"/>
      <c r="V90" s="241"/>
      <c r="W90" s="241"/>
      <c r="X90" s="241"/>
      <c r="Y90" s="241"/>
      <c r="Z90" s="241"/>
      <c r="AA90" s="241"/>
      <c r="AB90" s="241"/>
      <c r="AC90" s="241"/>
      <c r="AD90" s="241"/>
      <c r="AE90" s="241"/>
      <c r="AF90" s="241"/>
      <c r="AG90" s="240">
        <f>ROUND(AG91,2)</f>
        <v>0</v>
      </c>
      <c r="AH90" s="239"/>
      <c r="AI90" s="239"/>
      <c r="AJ90" s="239"/>
      <c r="AK90" s="239"/>
      <c r="AL90" s="239"/>
      <c r="AM90" s="239"/>
      <c r="AN90" s="238">
        <f t="shared" si="0"/>
        <v>0</v>
      </c>
      <c r="AO90" s="239"/>
      <c r="AP90" s="239"/>
      <c r="AQ90" s="97"/>
      <c r="AS90" s="98">
        <f>ROUND(AS91,2)</f>
        <v>0</v>
      </c>
      <c r="AT90" s="99">
        <f t="shared" si="1"/>
        <v>0</v>
      </c>
      <c r="AU90" s="100">
        <f>ROUND(AU91,5)</f>
        <v>0</v>
      </c>
      <c r="AV90" s="99">
        <f>ROUND(AZ90*L31,2)</f>
        <v>0</v>
      </c>
      <c r="AW90" s="99">
        <f>ROUND(BA90*L32,2)</f>
        <v>0</v>
      </c>
      <c r="AX90" s="99">
        <f>ROUND(BB90*L31,2)</f>
        <v>0</v>
      </c>
      <c r="AY90" s="99">
        <f>ROUND(BC90*L32,2)</f>
        <v>0</v>
      </c>
      <c r="AZ90" s="99">
        <f>ROUND(AZ91,2)</f>
        <v>0</v>
      </c>
      <c r="BA90" s="99">
        <f>ROUND(BA91,2)</f>
        <v>0</v>
      </c>
      <c r="BB90" s="99">
        <f>ROUND(BB91,2)</f>
        <v>0</v>
      </c>
      <c r="BC90" s="99">
        <f>ROUND(BC91,2)</f>
        <v>0</v>
      </c>
      <c r="BD90" s="101">
        <f>ROUND(BD91,2)</f>
        <v>0</v>
      </c>
      <c r="BS90" s="102" t="s">
        <v>79</v>
      </c>
      <c r="BT90" s="102" t="s">
        <v>87</v>
      </c>
      <c r="BU90" s="102" t="s">
        <v>81</v>
      </c>
      <c r="BV90" s="102" t="s">
        <v>82</v>
      </c>
      <c r="BW90" s="102" t="s">
        <v>95</v>
      </c>
      <c r="BX90" s="102" t="s">
        <v>83</v>
      </c>
    </row>
    <row r="91" spans="1:89" s="6" customFormat="1" ht="28.5" customHeight="1">
      <c r="A91" s="103" t="s">
        <v>89</v>
      </c>
      <c r="B91" s="104"/>
      <c r="C91" s="105"/>
      <c r="D91" s="105"/>
      <c r="E91" s="244" t="s">
        <v>85</v>
      </c>
      <c r="F91" s="244"/>
      <c r="G91" s="244"/>
      <c r="H91" s="244"/>
      <c r="I91" s="244"/>
      <c r="J91" s="105"/>
      <c r="K91" s="244" t="s">
        <v>96</v>
      </c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2">
        <f>'01 - SO -02 SPEVNENÉ PLOC...'!M31</f>
        <v>0</v>
      </c>
      <c r="AH91" s="243"/>
      <c r="AI91" s="243"/>
      <c r="AJ91" s="243"/>
      <c r="AK91" s="243"/>
      <c r="AL91" s="243"/>
      <c r="AM91" s="243"/>
      <c r="AN91" s="242">
        <f t="shared" si="0"/>
        <v>0</v>
      </c>
      <c r="AO91" s="243"/>
      <c r="AP91" s="243"/>
      <c r="AQ91" s="106"/>
      <c r="AS91" s="107">
        <f>'01 - SO -02 SPEVNENÉ PLOC...'!M29</f>
        <v>0</v>
      </c>
      <c r="AT91" s="108">
        <f t="shared" si="1"/>
        <v>0</v>
      </c>
      <c r="AU91" s="109">
        <f>'01 - SO -02 SPEVNENÉ PLOC...'!W121</f>
        <v>0</v>
      </c>
      <c r="AV91" s="108">
        <f>'01 - SO -02 SPEVNENÉ PLOC...'!M33</f>
        <v>0</v>
      </c>
      <c r="AW91" s="108">
        <f>'01 - SO -02 SPEVNENÉ PLOC...'!M34</f>
        <v>0</v>
      </c>
      <c r="AX91" s="108">
        <f>'01 - SO -02 SPEVNENÉ PLOC...'!M35</f>
        <v>0</v>
      </c>
      <c r="AY91" s="108">
        <f>'01 - SO -02 SPEVNENÉ PLOC...'!M36</f>
        <v>0</v>
      </c>
      <c r="AZ91" s="108">
        <f>'01 - SO -02 SPEVNENÉ PLOC...'!H33</f>
        <v>0</v>
      </c>
      <c r="BA91" s="108">
        <f>'01 - SO -02 SPEVNENÉ PLOC...'!H34</f>
        <v>0</v>
      </c>
      <c r="BB91" s="108">
        <f>'01 - SO -02 SPEVNENÉ PLOC...'!H35</f>
        <v>0</v>
      </c>
      <c r="BC91" s="108">
        <f>'01 - SO -02 SPEVNENÉ PLOC...'!H36</f>
        <v>0</v>
      </c>
      <c r="BD91" s="110">
        <f>'01 - SO -02 SPEVNENÉ PLOC...'!H37</f>
        <v>0</v>
      </c>
      <c r="BT91" s="111" t="s">
        <v>91</v>
      </c>
      <c r="BV91" s="111" t="s">
        <v>82</v>
      </c>
      <c r="BW91" s="111" t="s">
        <v>97</v>
      </c>
      <c r="BX91" s="111" t="s">
        <v>95</v>
      </c>
    </row>
    <row r="92" spans="1:89" s="5" customFormat="1" ht="31.5" customHeight="1">
      <c r="B92" s="94"/>
      <c r="C92" s="95"/>
      <c r="D92" s="241" t="s">
        <v>98</v>
      </c>
      <c r="E92" s="241"/>
      <c r="F92" s="241"/>
      <c r="G92" s="241"/>
      <c r="H92" s="241"/>
      <c r="I92" s="96"/>
      <c r="J92" s="241" t="s">
        <v>99</v>
      </c>
      <c r="K92" s="241"/>
      <c r="L92" s="241"/>
      <c r="M92" s="241"/>
      <c r="N92" s="241"/>
      <c r="O92" s="241"/>
      <c r="P92" s="241"/>
      <c r="Q92" s="241"/>
      <c r="R92" s="241"/>
      <c r="S92" s="241"/>
      <c r="T92" s="241"/>
      <c r="U92" s="241"/>
      <c r="V92" s="241"/>
      <c r="W92" s="241"/>
      <c r="X92" s="241"/>
      <c r="Y92" s="241"/>
      <c r="Z92" s="241"/>
      <c r="AA92" s="241"/>
      <c r="AB92" s="241"/>
      <c r="AC92" s="241"/>
      <c r="AD92" s="241"/>
      <c r="AE92" s="241"/>
      <c r="AF92" s="241"/>
      <c r="AG92" s="240">
        <f>ROUND(AG93,2)</f>
        <v>0</v>
      </c>
      <c r="AH92" s="239"/>
      <c r="AI92" s="239"/>
      <c r="AJ92" s="239"/>
      <c r="AK92" s="239"/>
      <c r="AL92" s="239"/>
      <c r="AM92" s="239"/>
      <c r="AN92" s="238">
        <f t="shared" si="0"/>
        <v>0</v>
      </c>
      <c r="AO92" s="239"/>
      <c r="AP92" s="239"/>
      <c r="AQ92" s="97"/>
      <c r="AS92" s="98">
        <f>ROUND(AS93,2)</f>
        <v>0</v>
      </c>
      <c r="AT92" s="99">
        <f t="shared" si="1"/>
        <v>0</v>
      </c>
      <c r="AU92" s="100">
        <f>ROUND(AU93,5)</f>
        <v>0</v>
      </c>
      <c r="AV92" s="99">
        <f>ROUND(AZ92*L31,2)</f>
        <v>0</v>
      </c>
      <c r="AW92" s="99">
        <f>ROUND(BA92*L32,2)</f>
        <v>0</v>
      </c>
      <c r="AX92" s="99">
        <f>ROUND(BB92*L31,2)</f>
        <v>0</v>
      </c>
      <c r="AY92" s="99">
        <f>ROUND(BC92*L32,2)</f>
        <v>0</v>
      </c>
      <c r="AZ92" s="99">
        <f>ROUND(AZ93,2)</f>
        <v>0</v>
      </c>
      <c r="BA92" s="99">
        <f>ROUND(BA93,2)</f>
        <v>0</v>
      </c>
      <c r="BB92" s="99">
        <f>ROUND(BB93,2)</f>
        <v>0</v>
      </c>
      <c r="BC92" s="99">
        <f>ROUND(BC93,2)</f>
        <v>0</v>
      </c>
      <c r="BD92" s="101">
        <f>ROUND(BD93,2)</f>
        <v>0</v>
      </c>
      <c r="BS92" s="102" t="s">
        <v>79</v>
      </c>
      <c r="BT92" s="102" t="s">
        <v>87</v>
      </c>
      <c r="BU92" s="102" t="s">
        <v>81</v>
      </c>
      <c r="BV92" s="102" t="s">
        <v>82</v>
      </c>
      <c r="BW92" s="102" t="s">
        <v>100</v>
      </c>
      <c r="BX92" s="102" t="s">
        <v>83</v>
      </c>
    </row>
    <row r="93" spans="1:89" s="6" customFormat="1" ht="28.5" customHeight="1">
      <c r="A93" s="103" t="s">
        <v>89</v>
      </c>
      <c r="B93" s="104"/>
      <c r="C93" s="105"/>
      <c r="D93" s="105"/>
      <c r="E93" s="244" t="s">
        <v>85</v>
      </c>
      <c r="F93" s="244"/>
      <c r="G93" s="244"/>
      <c r="H93" s="244"/>
      <c r="I93" s="244"/>
      <c r="J93" s="105"/>
      <c r="K93" s="244" t="s">
        <v>101</v>
      </c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2">
        <f>'01 - SO -03 SPEVNENÉ PLOC...'!M31</f>
        <v>0</v>
      </c>
      <c r="AH93" s="243"/>
      <c r="AI93" s="243"/>
      <c r="AJ93" s="243"/>
      <c r="AK93" s="243"/>
      <c r="AL93" s="243"/>
      <c r="AM93" s="243"/>
      <c r="AN93" s="242">
        <f t="shared" si="0"/>
        <v>0</v>
      </c>
      <c r="AO93" s="243"/>
      <c r="AP93" s="243"/>
      <c r="AQ93" s="106"/>
      <c r="AS93" s="112">
        <f>'01 - SO -03 SPEVNENÉ PLOC...'!M29</f>
        <v>0</v>
      </c>
      <c r="AT93" s="113">
        <f t="shared" si="1"/>
        <v>0</v>
      </c>
      <c r="AU93" s="114">
        <f>'01 - SO -03 SPEVNENÉ PLOC...'!W121</f>
        <v>0</v>
      </c>
      <c r="AV93" s="113">
        <f>'01 - SO -03 SPEVNENÉ PLOC...'!M33</f>
        <v>0</v>
      </c>
      <c r="AW93" s="113">
        <f>'01 - SO -03 SPEVNENÉ PLOC...'!M34</f>
        <v>0</v>
      </c>
      <c r="AX93" s="113">
        <f>'01 - SO -03 SPEVNENÉ PLOC...'!M35</f>
        <v>0</v>
      </c>
      <c r="AY93" s="113">
        <f>'01 - SO -03 SPEVNENÉ PLOC...'!M36</f>
        <v>0</v>
      </c>
      <c r="AZ93" s="113">
        <f>'01 - SO -03 SPEVNENÉ PLOC...'!H33</f>
        <v>0</v>
      </c>
      <c r="BA93" s="113">
        <f>'01 - SO -03 SPEVNENÉ PLOC...'!H34</f>
        <v>0</v>
      </c>
      <c r="BB93" s="113">
        <f>'01 - SO -03 SPEVNENÉ PLOC...'!H35</f>
        <v>0</v>
      </c>
      <c r="BC93" s="113">
        <f>'01 - SO -03 SPEVNENÉ PLOC...'!H36</f>
        <v>0</v>
      </c>
      <c r="BD93" s="115">
        <f>'01 - SO -03 SPEVNENÉ PLOC...'!H37</f>
        <v>0</v>
      </c>
      <c r="BT93" s="111" t="s">
        <v>91</v>
      </c>
      <c r="BV93" s="111" t="s">
        <v>82</v>
      </c>
      <c r="BW93" s="111" t="s">
        <v>102</v>
      </c>
      <c r="BX93" s="111" t="s">
        <v>100</v>
      </c>
    </row>
    <row r="94" spans="1:89" ht="13.5">
      <c r="B94" s="25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6"/>
    </row>
    <row r="95" spans="1:89" s="1" customFormat="1" ht="30" customHeight="1">
      <c r="B95" s="37"/>
      <c r="C95" s="86" t="s">
        <v>103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249">
        <f>ROUND(SUM(AG96:AG99),2)</f>
        <v>0</v>
      </c>
      <c r="AH95" s="249"/>
      <c r="AI95" s="249"/>
      <c r="AJ95" s="249"/>
      <c r="AK95" s="249"/>
      <c r="AL95" s="249"/>
      <c r="AM95" s="249"/>
      <c r="AN95" s="249">
        <f>ROUND(SUM(AN96:AN99),2)</f>
        <v>0</v>
      </c>
      <c r="AO95" s="249"/>
      <c r="AP95" s="249"/>
      <c r="AQ95" s="39"/>
      <c r="AS95" s="82" t="s">
        <v>104</v>
      </c>
      <c r="AT95" s="83" t="s">
        <v>105</v>
      </c>
      <c r="AU95" s="83" t="s">
        <v>44</v>
      </c>
      <c r="AV95" s="84" t="s">
        <v>67</v>
      </c>
    </row>
    <row r="96" spans="1:89" s="1" customFormat="1" ht="19.899999999999999" customHeight="1">
      <c r="B96" s="37"/>
      <c r="C96" s="38"/>
      <c r="D96" s="116" t="s">
        <v>106</v>
      </c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245">
        <f>ROUND(AG87*AS96,2)</f>
        <v>0</v>
      </c>
      <c r="AH96" s="242"/>
      <c r="AI96" s="242"/>
      <c r="AJ96" s="242"/>
      <c r="AK96" s="242"/>
      <c r="AL96" s="242"/>
      <c r="AM96" s="242"/>
      <c r="AN96" s="242">
        <f>ROUND(AG96+AV96,2)</f>
        <v>0</v>
      </c>
      <c r="AO96" s="242"/>
      <c r="AP96" s="242"/>
      <c r="AQ96" s="39"/>
      <c r="AS96" s="117">
        <v>0</v>
      </c>
      <c r="AT96" s="118" t="s">
        <v>107</v>
      </c>
      <c r="AU96" s="118" t="s">
        <v>45</v>
      </c>
      <c r="AV96" s="119">
        <f>ROUND(IF(AU96="základná",AG96*L31,IF(AU96="znížená",AG96*L32,0)),2)</f>
        <v>0</v>
      </c>
      <c r="BV96" s="21" t="s">
        <v>108</v>
      </c>
      <c r="BY96" s="120">
        <f>IF(AU96="základná",AV96,0)</f>
        <v>0</v>
      </c>
      <c r="BZ96" s="120">
        <f>IF(AU96="znížená",AV96,0)</f>
        <v>0</v>
      </c>
      <c r="CA96" s="120">
        <v>0</v>
      </c>
      <c r="CB96" s="120">
        <v>0</v>
      </c>
      <c r="CC96" s="120">
        <v>0</v>
      </c>
      <c r="CD96" s="120">
        <f>IF(AU96="základná",AG96,0)</f>
        <v>0</v>
      </c>
      <c r="CE96" s="120">
        <f>IF(AU96="znížená",AG96,0)</f>
        <v>0</v>
      </c>
      <c r="CF96" s="120">
        <f>IF(AU96="zákl. prenesená",AG96,0)</f>
        <v>0</v>
      </c>
      <c r="CG96" s="120">
        <f>IF(AU96="zníž. prenesená",AG96,0)</f>
        <v>0</v>
      </c>
      <c r="CH96" s="120">
        <f>IF(AU96="nulová",AG96,0)</f>
        <v>0</v>
      </c>
      <c r="CI96" s="21">
        <f>IF(AU96="základná",1,IF(AU96="znížená",2,IF(AU96="zákl. prenesená",4,IF(AU96="zníž. prenesená",5,3))))</f>
        <v>1</v>
      </c>
      <c r="CJ96" s="21">
        <f>IF(AT96="stavebná časť",1,IF(8896="investičná časť",2,3))</f>
        <v>1</v>
      </c>
      <c r="CK96" s="21" t="str">
        <f>IF(D96="Vyplň vlastné","","x")</f>
        <v>x</v>
      </c>
    </row>
    <row r="97" spans="2:89" s="1" customFormat="1" ht="19.899999999999999" customHeight="1">
      <c r="B97" s="37"/>
      <c r="C97" s="38"/>
      <c r="D97" s="246" t="s">
        <v>109</v>
      </c>
      <c r="E97" s="247"/>
      <c r="F97" s="247"/>
      <c r="G97" s="247"/>
      <c r="H97" s="247"/>
      <c r="I97" s="247"/>
      <c r="J97" s="247"/>
      <c r="K97" s="247"/>
      <c r="L97" s="247"/>
      <c r="M97" s="247"/>
      <c r="N97" s="247"/>
      <c r="O97" s="247"/>
      <c r="P97" s="247"/>
      <c r="Q97" s="247"/>
      <c r="R97" s="247"/>
      <c r="S97" s="247"/>
      <c r="T97" s="247"/>
      <c r="U97" s="247"/>
      <c r="V97" s="247"/>
      <c r="W97" s="247"/>
      <c r="X97" s="247"/>
      <c r="Y97" s="247"/>
      <c r="Z97" s="247"/>
      <c r="AA97" s="247"/>
      <c r="AB97" s="247"/>
      <c r="AC97" s="38"/>
      <c r="AD97" s="38"/>
      <c r="AE97" s="38"/>
      <c r="AF97" s="38"/>
      <c r="AG97" s="245">
        <f>AG87*AS97</f>
        <v>0</v>
      </c>
      <c r="AH97" s="242"/>
      <c r="AI97" s="242"/>
      <c r="AJ97" s="242"/>
      <c r="AK97" s="242"/>
      <c r="AL97" s="242"/>
      <c r="AM97" s="242"/>
      <c r="AN97" s="242">
        <f>AG97+AV97</f>
        <v>0</v>
      </c>
      <c r="AO97" s="242"/>
      <c r="AP97" s="242"/>
      <c r="AQ97" s="39"/>
      <c r="AS97" s="121">
        <v>0</v>
      </c>
      <c r="AT97" s="122" t="s">
        <v>107</v>
      </c>
      <c r="AU97" s="122" t="s">
        <v>45</v>
      </c>
      <c r="AV97" s="110">
        <f>ROUND(IF(AU97="nulová",0,IF(OR(AU97="základná",AU97="zákl. prenesená"),AG97*L31,AG97*L32)),2)</f>
        <v>0</v>
      </c>
      <c r="BV97" s="21" t="s">
        <v>110</v>
      </c>
      <c r="BY97" s="120">
        <f>IF(AU97="základná",AV97,0)</f>
        <v>0</v>
      </c>
      <c r="BZ97" s="120">
        <f>IF(AU97="znížená",AV97,0)</f>
        <v>0</v>
      </c>
      <c r="CA97" s="120">
        <f>IF(AU97="zákl. prenesená",AV97,0)</f>
        <v>0</v>
      </c>
      <c r="CB97" s="120">
        <f>IF(AU97="zníž. prenesená",AV97,0)</f>
        <v>0</v>
      </c>
      <c r="CC97" s="120">
        <f>IF(AU97="nulová",AV97,0)</f>
        <v>0</v>
      </c>
      <c r="CD97" s="120">
        <f>IF(AU97="základná",AG97,0)</f>
        <v>0</v>
      </c>
      <c r="CE97" s="120">
        <f>IF(AU97="znížená",AG97,0)</f>
        <v>0</v>
      </c>
      <c r="CF97" s="120">
        <f>IF(AU97="zákl. prenesená",AG97,0)</f>
        <v>0</v>
      </c>
      <c r="CG97" s="120">
        <f>IF(AU97="zníž. prenesená",AG97,0)</f>
        <v>0</v>
      </c>
      <c r="CH97" s="120">
        <f>IF(AU97="nulová",AG97,0)</f>
        <v>0</v>
      </c>
      <c r="CI97" s="21">
        <f>IF(AU97="základná",1,IF(AU97="znížená",2,IF(AU97="zákl. prenesená",4,IF(AU97="zníž. prenesená",5,3))))</f>
        <v>1</v>
      </c>
      <c r="CJ97" s="21">
        <f>IF(AT97="stavebná časť",1,IF(8897="investičná časť",2,3))</f>
        <v>1</v>
      </c>
      <c r="CK97" s="21" t="str">
        <f>IF(D97="Vyplň vlastné","","x")</f>
        <v/>
      </c>
    </row>
    <row r="98" spans="2:89" s="1" customFormat="1" ht="19.899999999999999" customHeight="1">
      <c r="B98" s="37"/>
      <c r="C98" s="38"/>
      <c r="D98" s="246" t="s">
        <v>109</v>
      </c>
      <c r="E98" s="247"/>
      <c r="F98" s="247"/>
      <c r="G98" s="247"/>
      <c r="H98" s="247"/>
      <c r="I98" s="247"/>
      <c r="J98" s="247"/>
      <c r="K98" s="247"/>
      <c r="L98" s="247"/>
      <c r="M98" s="247"/>
      <c r="N98" s="247"/>
      <c r="O98" s="247"/>
      <c r="P98" s="247"/>
      <c r="Q98" s="247"/>
      <c r="R98" s="247"/>
      <c r="S98" s="247"/>
      <c r="T98" s="247"/>
      <c r="U98" s="247"/>
      <c r="V98" s="247"/>
      <c r="W98" s="247"/>
      <c r="X98" s="247"/>
      <c r="Y98" s="247"/>
      <c r="Z98" s="247"/>
      <c r="AA98" s="247"/>
      <c r="AB98" s="247"/>
      <c r="AC98" s="38"/>
      <c r="AD98" s="38"/>
      <c r="AE98" s="38"/>
      <c r="AF98" s="38"/>
      <c r="AG98" s="245">
        <f>AG87*AS98</f>
        <v>0</v>
      </c>
      <c r="AH98" s="242"/>
      <c r="AI98" s="242"/>
      <c r="AJ98" s="242"/>
      <c r="AK98" s="242"/>
      <c r="AL98" s="242"/>
      <c r="AM98" s="242"/>
      <c r="AN98" s="242">
        <f>AG98+AV98</f>
        <v>0</v>
      </c>
      <c r="AO98" s="242"/>
      <c r="AP98" s="242"/>
      <c r="AQ98" s="39"/>
      <c r="AS98" s="121">
        <v>0</v>
      </c>
      <c r="AT98" s="122" t="s">
        <v>107</v>
      </c>
      <c r="AU98" s="122" t="s">
        <v>45</v>
      </c>
      <c r="AV98" s="110">
        <f>ROUND(IF(AU98="nulová",0,IF(OR(AU98="základná",AU98="zákl. prenesená"),AG98*L31,AG98*L32)),2)</f>
        <v>0</v>
      </c>
      <c r="BV98" s="21" t="s">
        <v>110</v>
      </c>
      <c r="BY98" s="120">
        <f>IF(AU98="základná",AV98,0)</f>
        <v>0</v>
      </c>
      <c r="BZ98" s="120">
        <f>IF(AU98="znížená",AV98,0)</f>
        <v>0</v>
      </c>
      <c r="CA98" s="120">
        <f>IF(AU98="zákl. prenesená",AV98,0)</f>
        <v>0</v>
      </c>
      <c r="CB98" s="120">
        <f>IF(AU98="zníž. prenesená",AV98,0)</f>
        <v>0</v>
      </c>
      <c r="CC98" s="120">
        <f>IF(AU98="nulová",AV98,0)</f>
        <v>0</v>
      </c>
      <c r="CD98" s="120">
        <f>IF(AU98="základná",AG98,0)</f>
        <v>0</v>
      </c>
      <c r="CE98" s="120">
        <f>IF(AU98="znížená",AG98,0)</f>
        <v>0</v>
      </c>
      <c r="CF98" s="120">
        <f>IF(AU98="zákl. prenesená",AG98,0)</f>
        <v>0</v>
      </c>
      <c r="CG98" s="120">
        <f>IF(AU98="zníž. prenesená",AG98,0)</f>
        <v>0</v>
      </c>
      <c r="CH98" s="120">
        <f>IF(AU98="nulová",AG98,0)</f>
        <v>0</v>
      </c>
      <c r="CI98" s="21">
        <f>IF(AU98="základná",1,IF(AU98="znížená",2,IF(AU98="zákl. prenesená",4,IF(AU98="zníž. prenesená",5,3))))</f>
        <v>1</v>
      </c>
      <c r="CJ98" s="21">
        <f>IF(AT98="stavebná časť",1,IF(8898="investičná časť",2,3))</f>
        <v>1</v>
      </c>
      <c r="CK98" s="21" t="str">
        <f>IF(D98="Vyplň vlastné","","x")</f>
        <v/>
      </c>
    </row>
    <row r="99" spans="2:89" s="1" customFormat="1" ht="19.899999999999999" customHeight="1">
      <c r="B99" s="37"/>
      <c r="C99" s="38"/>
      <c r="D99" s="246" t="s">
        <v>109</v>
      </c>
      <c r="E99" s="247"/>
      <c r="F99" s="247"/>
      <c r="G99" s="247"/>
      <c r="H99" s="247"/>
      <c r="I99" s="247"/>
      <c r="J99" s="247"/>
      <c r="K99" s="247"/>
      <c r="L99" s="247"/>
      <c r="M99" s="247"/>
      <c r="N99" s="247"/>
      <c r="O99" s="247"/>
      <c r="P99" s="247"/>
      <c r="Q99" s="247"/>
      <c r="R99" s="247"/>
      <c r="S99" s="247"/>
      <c r="T99" s="247"/>
      <c r="U99" s="247"/>
      <c r="V99" s="247"/>
      <c r="W99" s="247"/>
      <c r="X99" s="247"/>
      <c r="Y99" s="247"/>
      <c r="Z99" s="247"/>
      <c r="AA99" s="247"/>
      <c r="AB99" s="247"/>
      <c r="AC99" s="38"/>
      <c r="AD99" s="38"/>
      <c r="AE99" s="38"/>
      <c r="AF99" s="38"/>
      <c r="AG99" s="245">
        <f>AG87*AS99</f>
        <v>0</v>
      </c>
      <c r="AH99" s="242"/>
      <c r="AI99" s="242"/>
      <c r="AJ99" s="242"/>
      <c r="AK99" s="242"/>
      <c r="AL99" s="242"/>
      <c r="AM99" s="242"/>
      <c r="AN99" s="242">
        <f>AG99+AV99</f>
        <v>0</v>
      </c>
      <c r="AO99" s="242"/>
      <c r="AP99" s="242"/>
      <c r="AQ99" s="39"/>
      <c r="AS99" s="123">
        <v>0</v>
      </c>
      <c r="AT99" s="124" t="s">
        <v>107</v>
      </c>
      <c r="AU99" s="124" t="s">
        <v>45</v>
      </c>
      <c r="AV99" s="115">
        <f>ROUND(IF(AU99="nulová",0,IF(OR(AU99="základná",AU99="zákl. prenesená"),AG99*L31,AG99*L32)),2)</f>
        <v>0</v>
      </c>
      <c r="BV99" s="21" t="s">
        <v>110</v>
      </c>
      <c r="BY99" s="120">
        <f>IF(AU99="základná",AV99,0)</f>
        <v>0</v>
      </c>
      <c r="BZ99" s="120">
        <f>IF(AU99="znížená",AV99,0)</f>
        <v>0</v>
      </c>
      <c r="CA99" s="120">
        <f>IF(AU99="zákl. prenesená",AV99,0)</f>
        <v>0</v>
      </c>
      <c r="CB99" s="120">
        <f>IF(AU99="zníž. prenesená",AV99,0)</f>
        <v>0</v>
      </c>
      <c r="CC99" s="120">
        <f>IF(AU99="nulová",AV99,0)</f>
        <v>0</v>
      </c>
      <c r="CD99" s="120">
        <f>IF(AU99="základná",AG99,0)</f>
        <v>0</v>
      </c>
      <c r="CE99" s="120">
        <f>IF(AU99="znížená",AG99,0)</f>
        <v>0</v>
      </c>
      <c r="CF99" s="120">
        <f>IF(AU99="zákl. prenesená",AG99,0)</f>
        <v>0</v>
      </c>
      <c r="CG99" s="120">
        <f>IF(AU99="zníž. prenesená",AG99,0)</f>
        <v>0</v>
      </c>
      <c r="CH99" s="120">
        <f>IF(AU99="nulová",AG99,0)</f>
        <v>0</v>
      </c>
      <c r="CI99" s="21">
        <f>IF(AU99="základná",1,IF(AU99="znížená",2,IF(AU99="zákl. prenesená",4,IF(AU99="zníž. prenesená",5,3))))</f>
        <v>1</v>
      </c>
      <c r="CJ99" s="21">
        <f>IF(AT99="stavebná časť",1,IF(8899="investičná časť",2,3))</f>
        <v>1</v>
      </c>
      <c r="CK99" s="21" t="str">
        <f>IF(D99="Vyplň vlastné","","x")</f>
        <v/>
      </c>
    </row>
    <row r="100" spans="2:89" s="1" customFormat="1" ht="10.9" customHeight="1"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9"/>
    </row>
    <row r="101" spans="2:89" s="1" customFormat="1" ht="30" customHeight="1">
      <c r="B101" s="37"/>
      <c r="C101" s="125" t="s">
        <v>111</v>
      </c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250">
        <f>ROUND(AG87+AG95,2)</f>
        <v>0</v>
      </c>
      <c r="AH101" s="250"/>
      <c r="AI101" s="250"/>
      <c r="AJ101" s="250"/>
      <c r="AK101" s="250"/>
      <c r="AL101" s="250"/>
      <c r="AM101" s="250"/>
      <c r="AN101" s="250">
        <f>AN87+AN95</f>
        <v>0</v>
      </c>
      <c r="AO101" s="250"/>
      <c r="AP101" s="250"/>
      <c r="AQ101" s="39"/>
    </row>
    <row r="102" spans="2:89" s="1" customFormat="1" ht="6.95" customHeight="1">
      <c r="B102" s="61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3"/>
    </row>
  </sheetData>
  <sheetProtection algorithmName="SHA-512" hashValue="lXIgdoRaa/PxgghBnWsGBZENvhZoPtUSTlgEQzrnQvNUOPFPOb0Z599VSDSEnGOYV7mlaNhpQxm419Tm/M6qtQ==" saltValue="wx9p4Su9yuhMNZXDynh/y0r/yKGVBEAQXlGAlxKUKeh+9ffXmH7D7JmPZWvPYK3q76hwDSp6JQrTwEKqi9EmqQ==" spinCount="10" sheet="1" objects="1" scenarios="1" formatColumns="0" formatRows="0"/>
  <mergeCells count="78">
    <mergeCell ref="AG101:AM101"/>
    <mergeCell ref="AN101:AP101"/>
    <mergeCell ref="AR2:BE2"/>
    <mergeCell ref="D99:AB99"/>
    <mergeCell ref="AG99:AM99"/>
    <mergeCell ref="AN99:AP99"/>
    <mergeCell ref="AG87:AM87"/>
    <mergeCell ref="AN87:AP87"/>
    <mergeCell ref="AG95:AM95"/>
    <mergeCell ref="AN95:AP95"/>
    <mergeCell ref="D97:AB97"/>
    <mergeCell ref="AG97:AM97"/>
    <mergeCell ref="AN97:AP97"/>
    <mergeCell ref="D98:AB98"/>
    <mergeCell ref="AG98:AM98"/>
    <mergeCell ref="AN98:AP98"/>
    <mergeCell ref="AN93:AP93"/>
    <mergeCell ref="AG93:AM93"/>
    <mergeCell ref="E93:I93"/>
    <mergeCell ref="K93:AF93"/>
    <mergeCell ref="AG96:AM96"/>
    <mergeCell ref="AN96:AP96"/>
    <mergeCell ref="AN91:AP91"/>
    <mergeCell ref="AG91:AM91"/>
    <mergeCell ref="E91:I91"/>
    <mergeCell ref="K91:AF91"/>
    <mergeCell ref="AN92:AP92"/>
    <mergeCell ref="AG92:AM92"/>
    <mergeCell ref="D92:H92"/>
    <mergeCell ref="J92:AF92"/>
    <mergeCell ref="AN89:AP89"/>
    <mergeCell ref="AG89:AM89"/>
    <mergeCell ref="E89:I89"/>
    <mergeCell ref="K89:AF89"/>
    <mergeCell ref="AN90:AP90"/>
    <mergeCell ref="AG90:AM90"/>
    <mergeCell ref="D90:H90"/>
    <mergeCell ref="J90:AF90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  <mergeCell ref="AK37:AO37"/>
    <mergeCell ref="L33:O33"/>
    <mergeCell ref="W33:AE33"/>
    <mergeCell ref="AK33:AO33"/>
    <mergeCell ref="L34:O34"/>
    <mergeCell ref="W34:AE34"/>
    <mergeCell ref="AK34:AO34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</mergeCells>
  <dataValidations count="2">
    <dataValidation type="list" allowBlank="1" showInputMessage="1" showErrorMessage="1" error="Povolené sú hodnoty základná, znížená, nulová." sqref="AU96:AU100">
      <formula1>"základná, znížená, nulová"</formula1>
    </dataValidation>
    <dataValidation type="list" allowBlank="1" showInputMessage="1" showErrorMessage="1" error="Povolené sú hodnoty stavebná časť, technologická časť, investičná časť." sqref="AT96:AT100">
      <formula1>"stavebná časť, technologická časť, investičná časť"</formula1>
    </dataValidation>
  </dataValidations>
  <hyperlinks>
    <hyperlink ref="K1:S1" location="C2" display="1) Súhrnný list stavby"/>
    <hyperlink ref="W1:AF1" location="C87" display="2) Rekapitulácia objektov"/>
    <hyperlink ref="A89" location="'01 - SO -01 SPEVNENÉ PLOC...'!C2" display="/"/>
    <hyperlink ref="A91" location="'01 - SO -02 SPEVNENÉ PLOC...'!C2" display="/"/>
    <hyperlink ref="A93" location="'01 - SO -03 SPEVNENÉ PLOC...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152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7"/>
      <c r="B1" s="14"/>
      <c r="C1" s="14"/>
      <c r="D1" s="15" t="s">
        <v>1</v>
      </c>
      <c r="E1" s="14"/>
      <c r="F1" s="16" t="s">
        <v>112</v>
      </c>
      <c r="G1" s="16"/>
      <c r="H1" s="293" t="s">
        <v>113</v>
      </c>
      <c r="I1" s="293"/>
      <c r="J1" s="293"/>
      <c r="K1" s="293"/>
      <c r="L1" s="16" t="s">
        <v>114</v>
      </c>
      <c r="M1" s="14"/>
      <c r="N1" s="14"/>
      <c r="O1" s="15" t="s">
        <v>115</v>
      </c>
      <c r="P1" s="14"/>
      <c r="Q1" s="14"/>
      <c r="R1" s="14"/>
      <c r="S1" s="16" t="s">
        <v>116</v>
      </c>
      <c r="T1" s="16"/>
      <c r="U1" s="127"/>
      <c r="V1" s="12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50000000000003" customHeight="1">
      <c r="C2" s="203" t="s">
        <v>7</v>
      </c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S2" s="251" t="s">
        <v>8</v>
      </c>
      <c r="T2" s="252"/>
      <c r="U2" s="252"/>
      <c r="V2" s="252"/>
      <c r="W2" s="252"/>
      <c r="X2" s="252"/>
      <c r="Y2" s="252"/>
      <c r="Z2" s="252"/>
      <c r="AA2" s="252"/>
      <c r="AB2" s="252"/>
      <c r="AC2" s="252"/>
      <c r="AT2" s="21" t="s">
        <v>92</v>
      </c>
      <c r="AZ2" s="128" t="s">
        <v>117</v>
      </c>
      <c r="BA2" s="128" t="s">
        <v>21</v>
      </c>
      <c r="BB2" s="128" t="s">
        <v>21</v>
      </c>
      <c r="BC2" s="128" t="s">
        <v>118</v>
      </c>
      <c r="BD2" s="128" t="s">
        <v>91</v>
      </c>
    </row>
    <row r="3" spans="1:66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80</v>
      </c>
    </row>
    <row r="4" spans="1:66" ht="36.950000000000003" customHeight="1">
      <c r="B4" s="25"/>
      <c r="C4" s="205" t="s">
        <v>119</v>
      </c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6"/>
      <c r="T4" s="20" t="s">
        <v>12</v>
      </c>
      <c r="AT4" s="21" t="s">
        <v>6</v>
      </c>
    </row>
    <row r="5" spans="1:66" ht="6.95" customHeight="1">
      <c r="B5" s="25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6"/>
    </row>
    <row r="6" spans="1:66" ht="25.35" customHeight="1">
      <c r="B6" s="25"/>
      <c r="C6" s="28"/>
      <c r="D6" s="32" t="s">
        <v>18</v>
      </c>
      <c r="E6" s="28"/>
      <c r="F6" s="253" t="str">
        <f>'Rekapitulácia stavby'!K6</f>
        <v>REVITALIZÁCIA VNÚTROBLOKOVÝCH PRIESTOROV NA SÍDLISKU OD VŔŠKY V ŽIARI NAD HRONOM</v>
      </c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8"/>
      <c r="R6" s="26"/>
    </row>
    <row r="7" spans="1:66" ht="25.35" customHeight="1">
      <c r="B7" s="25"/>
      <c r="C7" s="28"/>
      <c r="D7" s="32" t="s">
        <v>120</v>
      </c>
      <c r="E7" s="28"/>
      <c r="F7" s="253" t="s">
        <v>121</v>
      </c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8"/>
      <c r="R7" s="26"/>
    </row>
    <row r="8" spans="1:66" s="1" customFormat="1" ht="32.85" customHeight="1">
      <c r="B8" s="37"/>
      <c r="C8" s="38"/>
      <c r="D8" s="31" t="s">
        <v>122</v>
      </c>
      <c r="E8" s="38"/>
      <c r="F8" s="211" t="s">
        <v>123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38"/>
      <c r="R8" s="39"/>
    </row>
    <row r="9" spans="1:66" s="1" customFormat="1" ht="14.45" customHeight="1">
      <c r="B9" s="37"/>
      <c r="C9" s="38"/>
      <c r="D9" s="32" t="s">
        <v>20</v>
      </c>
      <c r="E9" s="38"/>
      <c r="F9" s="30" t="s">
        <v>21</v>
      </c>
      <c r="G9" s="38"/>
      <c r="H9" s="38"/>
      <c r="I9" s="38"/>
      <c r="J9" s="38"/>
      <c r="K9" s="38"/>
      <c r="L9" s="38"/>
      <c r="M9" s="32" t="s">
        <v>22</v>
      </c>
      <c r="N9" s="38"/>
      <c r="O9" s="30" t="s">
        <v>21</v>
      </c>
      <c r="P9" s="38"/>
      <c r="Q9" s="38"/>
      <c r="R9" s="39"/>
    </row>
    <row r="10" spans="1:66" s="1" customFormat="1" ht="14.45" customHeight="1">
      <c r="B10" s="37"/>
      <c r="C10" s="38"/>
      <c r="D10" s="32" t="s">
        <v>23</v>
      </c>
      <c r="E10" s="38"/>
      <c r="F10" s="30" t="s">
        <v>24</v>
      </c>
      <c r="G10" s="38"/>
      <c r="H10" s="38"/>
      <c r="I10" s="38"/>
      <c r="J10" s="38"/>
      <c r="K10" s="38"/>
      <c r="L10" s="38"/>
      <c r="M10" s="32" t="s">
        <v>25</v>
      </c>
      <c r="N10" s="38"/>
      <c r="O10" s="256" t="str">
        <f>'Rekapitulácia stavby'!AN8</f>
        <v>30. 5. 2018</v>
      </c>
      <c r="P10" s="257"/>
      <c r="Q10" s="38"/>
      <c r="R10" s="39"/>
    </row>
    <row r="11" spans="1:66" s="1" customFormat="1" ht="10.9" customHeight="1"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9"/>
    </row>
    <row r="12" spans="1:66" s="1" customFormat="1" ht="14.45" customHeight="1">
      <c r="B12" s="37"/>
      <c r="C12" s="38"/>
      <c r="D12" s="32" t="s">
        <v>27</v>
      </c>
      <c r="E12" s="38"/>
      <c r="F12" s="38"/>
      <c r="G12" s="38"/>
      <c r="H12" s="38"/>
      <c r="I12" s="38"/>
      <c r="J12" s="38"/>
      <c r="K12" s="38"/>
      <c r="L12" s="38"/>
      <c r="M12" s="32" t="s">
        <v>28</v>
      </c>
      <c r="N12" s="38"/>
      <c r="O12" s="209" t="s">
        <v>21</v>
      </c>
      <c r="P12" s="209"/>
      <c r="Q12" s="38"/>
      <c r="R12" s="39"/>
    </row>
    <row r="13" spans="1:66" s="1" customFormat="1" ht="18" customHeight="1">
      <c r="B13" s="37"/>
      <c r="C13" s="38"/>
      <c r="D13" s="38"/>
      <c r="E13" s="30" t="s">
        <v>29</v>
      </c>
      <c r="F13" s="38"/>
      <c r="G13" s="38"/>
      <c r="H13" s="38"/>
      <c r="I13" s="38"/>
      <c r="J13" s="38"/>
      <c r="K13" s="38"/>
      <c r="L13" s="38"/>
      <c r="M13" s="32" t="s">
        <v>30</v>
      </c>
      <c r="N13" s="38"/>
      <c r="O13" s="209" t="s">
        <v>21</v>
      </c>
      <c r="P13" s="209"/>
      <c r="Q13" s="38"/>
      <c r="R13" s="39"/>
    </row>
    <row r="14" spans="1:66" s="1" customFormat="1" ht="6.95" customHeight="1"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9"/>
    </row>
    <row r="15" spans="1:66" s="1" customFormat="1" ht="14.45" customHeight="1">
      <c r="B15" s="37"/>
      <c r="C15" s="38"/>
      <c r="D15" s="32" t="s">
        <v>31</v>
      </c>
      <c r="E15" s="38"/>
      <c r="F15" s="38"/>
      <c r="G15" s="38"/>
      <c r="H15" s="38"/>
      <c r="I15" s="38"/>
      <c r="J15" s="38"/>
      <c r="K15" s="38"/>
      <c r="L15" s="38"/>
      <c r="M15" s="32" t="s">
        <v>28</v>
      </c>
      <c r="N15" s="38"/>
      <c r="O15" s="258" t="s">
        <v>21</v>
      </c>
      <c r="P15" s="209"/>
      <c r="Q15" s="38"/>
      <c r="R15" s="39"/>
    </row>
    <row r="16" spans="1:66" s="1" customFormat="1" ht="18" customHeight="1">
      <c r="B16" s="37"/>
      <c r="C16" s="38"/>
      <c r="D16" s="38"/>
      <c r="E16" s="258" t="s">
        <v>124</v>
      </c>
      <c r="F16" s="259"/>
      <c r="G16" s="259"/>
      <c r="H16" s="259"/>
      <c r="I16" s="259"/>
      <c r="J16" s="259"/>
      <c r="K16" s="259"/>
      <c r="L16" s="259"/>
      <c r="M16" s="32" t="s">
        <v>30</v>
      </c>
      <c r="N16" s="38"/>
      <c r="O16" s="258" t="s">
        <v>21</v>
      </c>
      <c r="P16" s="209"/>
      <c r="Q16" s="38"/>
      <c r="R16" s="39"/>
    </row>
    <row r="17" spans="2:18" s="1" customFormat="1" ht="6.95" customHeight="1"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9"/>
    </row>
    <row r="18" spans="2:18" s="1" customFormat="1" ht="14.45" customHeight="1">
      <c r="B18" s="37"/>
      <c r="C18" s="38"/>
      <c r="D18" s="32" t="s">
        <v>33</v>
      </c>
      <c r="E18" s="38"/>
      <c r="F18" s="38"/>
      <c r="G18" s="38"/>
      <c r="H18" s="38"/>
      <c r="I18" s="38"/>
      <c r="J18" s="38"/>
      <c r="K18" s="38"/>
      <c r="L18" s="38"/>
      <c r="M18" s="32" t="s">
        <v>28</v>
      </c>
      <c r="N18" s="38"/>
      <c r="O18" s="209" t="s">
        <v>21</v>
      </c>
      <c r="P18" s="209"/>
      <c r="Q18" s="38"/>
      <c r="R18" s="39"/>
    </row>
    <row r="19" spans="2:18" s="1" customFormat="1" ht="18" customHeight="1">
      <c r="B19" s="37"/>
      <c r="C19" s="38"/>
      <c r="D19" s="38"/>
      <c r="E19" s="30" t="s">
        <v>34</v>
      </c>
      <c r="F19" s="38"/>
      <c r="G19" s="38"/>
      <c r="H19" s="38"/>
      <c r="I19" s="38"/>
      <c r="J19" s="38"/>
      <c r="K19" s="38"/>
      <c r="L19" s="38"/>
      <c r="M19" s="32" t="s">
        <v>30</v>
      </c>
      <c r="N19" s="38"/>
      <c r="O19" s="209" t="s">
        <v>21</v>
      </c>
      <c r="P19" s="209"/>
      <c r="Q19" s="38"/>
      <c r="R19" s="39"/>
    </row>
    <row r="20" spans="2:18" s="1" customFormat="1" ht="6.95" customHeight="1"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9"/>
    </row>
    <row r="21" spans="2:18" s="1" customFormat="1" ht="14.45" customHeight="1">
      <c r="B21" s="37"/>
      <c r="C21" s="38"/>
      <c r="D21" s="32" t="s">
        <v>36</v>
      </c>
      <c r="E21" s="38"/>
      <c r="F21" s="38"/>
      <c r="G21" s="38"/>
      <c r="H21" s="38"/>
      <c r="I21" s="38"/>
      <c r="J21" s="38"/>
      <c r="K21" s="38"/>
      <c r="L21" s="38"/>
      <c r="M21" s="32" t="s">
        <v>28</v>
      </c>
      <c r="N21" s="38"/>
      <c r="O21" s="209" t="s">
        <v>37</v>
      </c>
      <c r="P21" s="209"/>
      <c r="Q21" s="38"/>
      <c r="R21" s="39"/>
    </row>
    <row r="22" spans="2:18" s="1" customFormat="1" ht="18" customHeight="1">
      <c r="B22" s="37"/>
      <c r="C22" s="38"/>
      <c r="D22" s="38"/>
      <c r="E22" s="30" t="s">
        <v>38</v>
      </c>
      <c r="F22" s="38"/>
      <c r="G22" s="38"/>
      <c r="H22" s="38"/>
      <c r="I22" s="38"/>
      <c r="J22" s="38"/>
      <c r="K22" s="38"/>
      <c r="L22" s="38"/>
      <c r="M22" s="32" t="s">
        <v>30</v>
      </c>
      <c r="N22" s="38"/>
      <c r="O22" s="209" t="s">
        <v>39</v>
      </c>
      <c r="P22" s="209"/>
      <c r="Q22" s="38"/>
      <c r="R22" s="39"/>
    </row>
    <row r="23" spans="2:18" s="1" customFormat="1" ht="6.95" customHeight="1"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9"/>
    </row>
    <row r="24" spans="2:18" s="1" customFormat="1" ht="14.45" customHeight="1">
      <c r="B24" s="37"/>
      <c r="C24" s="38"/>
      <c r="D24" s="32" t="s">
        <v>40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9"/>
    </row>
    <row r="25" spans="2:18" s="1" customFormat="1" ht="16.5" customHeight="1">
      <c r="B25" s="37"/>
      <c r="C25" s="38"/>
      <c r="D25" s="38"/>
      <c r="E25" s="214" t="s">
        <v>21</v>
      </c>
      <c r="F25" s="214"/>
      <c r="G25" s="214"/>
      <c r="H25" s="214"/>
      <c r="I25" s="214"/>
      <c r="J25" s="214"/>
      <c r="K25" s="214"/>
      <c r="L25" s="214"/>
      <c r="M25" s="38"/>
      <c r="N25" s="38"/>
      <c r="O25" s="38"/>
      <c r="P25" s="38"/>
      <c r="Q25" s="38"/>
      <c r="R25" s="39"/>
    </row>
    <row r="26" spans="2:18" s="1" customFormat="1" ht="6.95" customHeight="1"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9"/>
    </row>
    <row r="27" spans="2:18" s="1" customFormat="1" ht="6.95" customHeight="1">
      <c r="B27" s="37"/>
      <c r="C27" s="38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38"/>
      <c r="R27" s="39"/>
    </row>
    <row r="28" spans="2:18" s="1" customFormat="1" ht="14.45" customHeight="1">
      <c r="B28" s="37"/>
      <c r="C28" s="38"/>
      <c r="D28" s="129" t="s">
        <v>125</v>
      </c>
      <c r="E28" s="38"/>
      <c r="F28" s="38"/>
      <c r="G28" s="38"/>
      <c r="H28" s="38"/>
      <c r="I28" s="38"/>
      <c r="J28" s="38"/>
      <c r="K28" s="38"/>
      <c r="L28" s="38"/>
      <c r="M28" s="215">
        <f>N89</f>
        <v>0</v>
      </c>
      <c r="N28" s="215"/>
      <c r="O28" s="215"/>
      <c r="P28" s="215"/>
      <c r="Q28" s="38"/>
      <c r="R28" s="39"/>
    </row>
    <row r="29" spans="2:18" s="1" customFormat="1" ht="14.45" customHeight="1">
      <c r="B29" s="37"/>
      <c r="C29" s="38"/>
      <c r="D29" s="36" t="s">
        <v>126</v>
      </c>
      <c r="E29" s="38"/>
      <c r="F29" s="38"/>
      <c r="G29" s="38"/>
      <c r="H29" s="38"/>
      <c r="I29" s="38"/>
      <c r="J29" s="38"/>
      <c r="K29" s="38"/>
      <c r="L29" s="38"/>
      <c r="M29" s="215">
        <f>N95</f>
        <v>0</v>
      </c>
      <c r="N29" s="215"/>
      <c r="O29" s="215"/>
      <c r="P29" s="215"/>
      <c r="Q29" s="38"/>
      <c r="R29" s="39"/>
    </row>
    <row r="30" spans="2:18" s="1" customFormat="1" ht="6.95" customHeight="1"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9"/>
    </row>
    <row r="31" spans="2:18" s="1" customFormat="1" ht="25.35" customHeight="1">
      <c r="B31" s="37"/>
      <c r="C31" s="38"/>
      <c r="D31" s="130" t="s">
        <v>43</v>
      </c>
      <c r="E31" s="38"/>
      <c r="F31" s="38"/>
      <c r="G31" s="38"/>
      <c r="H31" s="38"/>
      <c r="I31" s="38"/>
      <c r="J31" s="38"/>
      <c r="K31" s="38"/>
      <c r="L31" s="38"/>
      <c r="M31" s="260">
        <f>ROUND(M28+M29,2)</f>
        <v>0</v>
      </c>
      <c r="N31" s="255"/>
      <c r="O31" s="255"/>
      <c r="P31" s="255"/>
      <c r="Q31" s="38"/>
      <c r="R31" s="39"/>
    </row>
    <row r="32" spans="2:18" s="1" customFormat="1" ht="6.95" customHeight="1">
      <c r="B32" s="37"/>
      <c r="C32" s="38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38"/>
      <c r="R32" s="39"/>
    </row>
    <row r="33" spans="2:18" s="1" customFormat="1" ht="14.45" customHeight="1">
      <c r="B33" s="37"/>
      <c r="C33" s="38"/>
      <c r="D33" s="44" t="s">
        <v>44</v>
      </c>
      <c r="E33" s="44" t="s">
        <v>45</v>
      </c>
      <c r="F33" s="45">
        <v>0.2</v>
      </c>
      <c r="G33" s="131" t="s">
        <v>46</v>
      </c>
      <c r="H33" s="261">
        <f>(SUM(BE95:BE102)+SUM(BE121:BE150))</f>
        <v>0</v>
      </c>
      <c r="I33" s="255"/>
      <c r="J33" s="255"/>
      <c r="K33" s="38"/>
      <c r="L33" s="38"/>
      <c r="M33" s="261">
        <f>ROUND((SUM(BE95:BE102)+SUM(BE121:BE150)), 2)*F33</f>
        <v>0</v>
      </c>
      <c r="N33" s="255"/>
      <c r="O33" s="255"/>
      <c r="P33" s="255"/>
      <c r="Q33" s="38"/>
      <c r="R33" s="39"/>
    </row>
    <row r="34" spans="2:18" s="1" customFormat="1" ht="14.45" customHeight="1">
      <c r="B34" s="37"/>
      <c r="C34" s="38"/>
      <c r="D34" s="38"/>
      <c r="E34" s="44" t="s">
        <v>47</v>
      </c>
      <c r="F34" s="45">
        <v>0.2</v>
      </c>
      <c r="G34" s="131" t="s">
        <v>46</v>
      </c>
      <c r="H34" s="261">
        <f>(SUM(BF95:BF102)+SUM(BF121:BF150))</f>
        <v>0</v>
      </c>
      <c r="I34" s="255"/>
      <c r="J34" s="255"/>
      <c r="K34" s="38"/>
      <c r="L34" s="38"/>
      <c r="M34" s="261">
        <f>ROUND((SUM(BF95:BF102)+SUM(BF121:BF150)), 2)*F34</f>
        <v>0</v>
      </c>
      <c r="N34" s="255"/>
      <c r="O34" s="255"/>
      <c r="P34" s="255"/>
      <c r="Q34" s="38"/>
      <c r="R34" s="39"/>
    </row>
    <row r="35" spans="2:18" s="1" customFormat="1" ht="14.45" hidden="1" customHeight="1">
      <c r="B35" s="37"/>
      <c r="C35" s="38"/>
      <c r="D35" s="38"/>
      <c r="E35" s="44" t="s">
        <v>48</v>
      </c>
      <c r="F35" s="45">
        <v>0.2</v>
      </c>
      <c r="G35" s="131" t="s">
        <v>46</v>
      </c>
      <c r="H35" s="261">
        <f>(SUM(BG95:BG102)+SUM(BG121:BG150))</f>
        <v>0</v>
      </c>
      <c r="I35" s="255"/>
      <c r="J35" s="255"/>
      <c r="K35" s="38"/>
      <c r="L35" s="38"/>
      <c r="M35" s="261">
        <v>0</v>
      </c>
      <c r="N35" s="255"/>
      <c r="O35" s="255"/>
      <c r="P35" s="255"/>
      <c r="Q35" s="38"/>
      <c r="R35" s="39"/>
    </row>
    <row r="36" spans="2:18" s="1" customFormat="1" ht="14.45" hidden="1" customHeight="1">
      <c r="B36" s="37"/>
      <c r="C36" s="38"/>
      <c r="D36" s="38"/>
      <c r="E36" s="44" t="s">
        <v>49</v>
      </c>
      <c r="F36" s="45">
        <v>0.2</v>
      </c>
      <c r="G36" s="131" t="s">
        <v>46</v>
      </c>
      <c r="H36" s="261">
        <f>(SUM(BH95:BH102)+SUM(BH121:BH150))</f>
        <v>0</v>
      </c>
      <c r="I36" s="255"/>
      <c r="J36" s="255"/>
      <c r="K36" s="38"/>
      <c r="L36" s="38"/>
      <c r="M36" s="261">
        <v>0</v>
      </c>
      <c r="N36" s="255"/>
      <c r="O36" s="255"/>
      <c r="P36" s="255"/>
      <c r="Q36" s="38"/>
      <c r="R36" s="39"/>
    </row>
    <row r="37" spans="2:18" s="1" customFormat="1" ht="14.45" hidden="1" customHeight="1">
      <c r="B37" s="37"/>
      <c r="C37" s="38"/>
      <c r="D37" s="38"/>
      <c r="E37" s="44" t="s">
        <v>50</v>
      </c>
      <c r="F37" s="45">
        <v>0</v>
      </c>
      <c r="G37" s="131" t="s">
        <v>46</v>
      </c>
      <c r="H37" s="261">
        <f>(SUM(BI95:BI102)+SUM(BI121:BI150))</f>
        <v>0</v>
      </c>
      <c r="I37" s="255"/>
      <c r="J37" s="255"/>
      <c r="K37" s="38"/>
      <c r="L37" s="38"/>
      <c r="M37" s="261">
        <v>0</v>
      </c>
      <c r="N37" s="255"/>
      <c r="O37" s="255"/>
      <c r="P37" s="255"/>
      <c r="Q37" s="38"/>
      <c r="R37" s="39"/>
    </row>
    <row r="38" spans="2:18" s="1" customFormat="1" ht="6.95" customHeight="1"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9"/>
    </row>
    <row r="39" spans="2:18" s="1" customFormat="1" ht="25.35" customHeight="1">
      <c r="B39" s="37"/>
      <c r="C39" s="126"/>
      <c r="D39" s="132" t="s">
        <v>51</v>
      </c>
      <c r="E39" s="81"/>
      <c r="F39" s="81"/>
      <c r="G39" s="133" t="s">
        <v>52</v>
      </c>
      <c r="H39" s="134" t="s">
        <v>53</v>
      </c>
      <c r="I39" s="81"/>
      <c r="J39" s="81"/>
      <c r="K39" s="81"/>
      <c r="L39" s="262">
        <f>SUM(M31:M37)</f>
        <v>0</v>
      </c>
      <c r="M39" s="262"/>
      <c r="N39" s="262"/>
      <c r="O39" s="262"/>
      <c r="P39" s="263"/>
      <c r="Q39" s="126"/>
      <c r="R39" s="39"/>
    </row>
    <row r="40" spans="2:18" s="1" customFormat="1" ht="14.45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9"/>
    </row>
    <row r="41" spans="2:18" s="1" customFormat="1" ht="14.45" customHeight="1"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9"/>
    </row>
    <row r="42" spans="2:18" ht="13.5">
      <c r="B42" s="25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6"/>
    </row>
    <row r="43" spans="2:18" ht="13.5">
      <c r="B43" s="25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6"/>
    </row>
    <row r="44" spans="2:18" ht="13.5">
      <c r="B44" s="25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6"/>
    </row>
    <row r="45" spans="2:18" ht="13.5">
      <c r="B45" s="25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6"/>
    </row>
    <row r="46" spans="2:18" ht="13.5">
      <c r="B46" s="25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6"/>
    </row>
    <row r="47" spans="2:18" ht="13.5">
      <c r="B47" s="25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6"/>
    </row>
    <row r="48" spans="2:18" ht="13.5">
      <c r="B48" s="25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6"/>
    </row>
    <row r="49" spans="2:18" ht="13.5">
      <c r="B49" s="25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6"/>
    </row>
    <row r="50" spans="2:18" s="1" customFormat="1">
      <c r="B50" s="37"/>
      <c r="C50" s="38"/>
      <c r="D50" s="52" t="s">
        <v>54</v>
      </c>
      <c r="E50" s="53"/>
      <c r="F50" s="53"/>
      <c r="G50" s="53"/>
      <c r="H50" s="54"/>
      <c r="I50" s="38"/>
      <c r="J50" s="52" t="s">
        <v>55</v>
      </c>
      <c r="K50" s="53"/>
      <c r="L50" s="53"/>
      <c r="M50" s="53"/>
      <c r="N50" s="53"/>
      <c r="O50" s="53"/>
      <c r="P50" s="54"/>
      <c r="Q50" s="38"/>
      <c r="R50" s="39"/>
    </row>
    <row r="51" spans="2:18" ht="13.5">
      <c r="B51" s="25"/>
      <c r="C51" s="28"/>
      <c r="D51" s="55"/>
      <c r="E51" s="28"/>
      <c r="F51" s="28"/>
      <c r="G51" s="28"/>
      <c r="H51" s="56"/>
      <c r="I51" s="28"/>
      <c r="J51" s="55"/>
      <c r="K51" s="28"/>
      <c r="L51" s="28"/>
      <c r="M51" s="28"/>
      <c r="N51" s="28"/>
      <c r="O51" s="28"/>
      <c r="P51" s="56"/>
      <c r="Q51" s="28"/>
      <c r="R51" s="26"/>
    </row>
    <row r="52" spans="2:18" ht="13.5">
      <c r="B52" s="25"/>
      <c r="C52" s="28"/>
      <c r="D52" s="55"/>
      <c r="E52" s="28"/>
      <c r="F52" s="28"/>
      <c r="G52" s="28"/>
      <c r="H52" s="56"/>
      <c r="I52" s="28"/>
      <c r="J52" s="55"/>
      <c r="K52" s="28"/>
      <c r="L52" s="28"/>
      <c r="M52" s="28"/>
      <c r="N52" s="28"/>
      <c r="O52" s="28"/>
      <c r="P52" s="56"/>
      <c r="Q52" s="28"/>
      <c r="R52" s="26"/>
    </row>
    <row r="53" spans="2:18" ht="13.5">
      <c r="B53" s="25"/>
      <c r="C53" s="28"/>
      <c r="D53" s="55"/>
      <c r="E53" s="28"/>
      <c r="F53" s="28"/>
      <c r="G53" s="28"/>
      <c r="H53" s="56"/>
      <c r="I53" s="28"/>
      <c r="J53" s="55"/>
      <c r="K53" s="28"/>
      <c r="L53" s="28"/>
      <c r="M53" s="28"/>
      <c r="N53" s="28"/>
      <c r="O53" s="28"/>
      <c r="P53" s="56"/>
      <c r="Q53" s="28"/>
      <c r="R53" s="26"/>
    </row>
    <row r="54" spans="2:18" ht="13.5">
      <c r="B54" s="25"/>
      <c r="C54" s="28"/>
      <c r="D54" s="55"/>
      <c r="E54" s="28"/>
      <c r="F54" s="28"/>
      <c r="G54" s="28"/>
      <c r="H54" s="56"/>
      <c r="I54" s="28"/>
      <c r="J54" s="55"/>
      <c r="K54" s="28"/>
      <c r="L54" s="28"/>
      <c r="M54" s="28"/>
      <c r="N54" s="28"/>
      <c r="O54" s="28"/>
      <c r="P54" s="56"/>
      <c r="Q54" s="28"/>
      <c r="R54" s="26"/>
    </row>
    <row r="55" spans="2:18" ht="13.5">
      <c r="B55" s="25"/>
      <c r="C55" s="28"/>
      <c r="D55" s="55"/>
      <c r="E55" s="28"/>
      <c r="F55" s="28"/>
      <c r="G55" s="28"/>
      <c r="H55" s="56"/>
      <c r="I55" s="28"/>
      <c r="J55" s="55"/>
      <c r="K55" s="28"/>
      <c r="L55" s="28"/>
      <c r="M55" s="28"/>
      <c r="N55" s="28"/>
      <c r="O55" s="28"/>
      <c r="P55" s="56"/>
      <c r="Q55" s="28"/>
      <c r="R55" s="26"/>
    </row>
    <row r="56" spans="2:18" ht="13.5">
      <c r="B56" s="25"/>
      <c r="C56" s="28"/>
      <c r="D56" s="55"/>
      <c r="E56" s="28"/>
      <c r="F56" s="28"/>
      <c r="G56" s="28"/>
      <c r="H56" s="56"/>
      <c r="I56" s="28"/>
      <c r="J56" s="55"/>
      <c r="K56" s="28"/>
      <c r="L56" s="28"/>
      <c r="M56" s="28"/>
      <c r="N56" s="28"/>
      <c r="O56" s="28"/>
      <c r="P56" s="56"/>
      <c r="Q56" s="28"/>
      <c r="R56" s="26"/>
    </row>
    <row r="57" spans="2:18" ht="13.5">
      <c r="B57" s="25"/>
      <c r="C57" s="28"/>
      <c r="D57" s="55"/>
      <c r="E57" s="28"/>
      <c r="F57" s="28"/>
      <c r="G57" s="28"/>
      <c r="H57" s="56"/>
      <c r="I57" s="28"/>
      <c r="J57" s="55"/>
      <c r="K57" s="28"/>
      <c r="L57" s="28"/>
      <c r="M57" s="28"/>
      <c r="N57" s="28"/>
      <c r="O57" s="28"/>
      <c r="P57" s="56"/>
      <c r="Q57" s="28"/>
      <c r="R57" s="26"/>
    </row>
    <row r="58" spans="2:18" ht="13.5">
      <c r="B58" s="25"/>
      <c r="C58" s="28"/>
      <c r="D58" s="55"/>
      <c r="E58" s="28"/>
      <c r="F58" s="28"/>
      <c r="G58" s="28"/>
      <c r="H58" s="56"/>
      <c r="I58" s="28"/>
      <c r="J58" s="55"/>
      <c r="K58" s="28"/>
      <c r="L58" s="28"/>
      <c r="M58" s="28"/>
      <c r="N58" s="28"/>
      <c r="O58" s="28"/>
      <c r="P58" s="56"/>
      <c r="Q58" s="28"/>
      <c r="R58" s="26"/>
    </row>
    <row r="59" spans="2:18" s="1" customFormat="1">
      <c r="B59" s="37"/>
      <c r="C59" s="38"/>
      <c r="D59" s="57" t="s">
        <v>56</v>
      </c>
      <c r="E59" s="58"/>
      <c r="F59" s="58"/>
      <c r="G59" s="59" t="s">
        <v>57</v>
      </c>
      <c r="H59" s="60"/>
      <c r="I59" s="38"/>
      <c r="J59" s="57" t="s">
        <v>56</v>
      </c>
      <c r="K59" s="58"/>
      <c r="L59" s="58"/>
      <c r="M59" s="58"/>
      <c r="N59" s="59" t="s">
        <v>57</v>
      </c>
      <c r="O59" s="58"/>
      <c r="P59" s="60"/>
      <c r="Q59" s="38"/>
      <c r="R59" s="39"/>
    </row>
    <row r="60" spans="2:18" ht="13.5">
      <c r="B60" s="25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6"/>
    </row>
    <row r="61" spans="2:18" s="1" customFormat="1">
      <c r="B61" s="37"/>
      <c r="C61" s="38"/>
      <c r="D61" s="52" t="s">
        <v>58</v>
      </c>
      <c r="E61" s="53"/>
      <c r="F61" s="53"/>
      <c r="G61" s="53"/>
      <c r="H61" s="54"/>
      <c r="I61" s="38"/>
      <c r="J61" s="52" t="s">
        <v>59</v>
      </c>
      <c r="K61" s="53"/>
      <c r="L61" s="53"/>
      <c r="M61" s="53"/>
      <c r="N61" s="53"/>
      <c r="O61" s="53"/>
      <c r="P61" s="54"/>
      <c r="Q61" s="38"/>
      <c r="R61" s="39"/>
    </row>
    <row r="62" spans="2:18" ht="13.5">
      <c r="B62" s="25"/>
      <c r="C62" s="28"/>
      <c r="D62" s="55"/>
      <c r="E62" s="28"/>
      <c r="F62" s="28"/>
      <c r="G62" s="28"/>
      <c r="H62" s="56"/>
      <c r="I62" s="28"/>
      <c r="J62" s="55"/>
      <c r="K62" s="28"/>
      <c r="L62" s="28"/>
      <c r="M62" s="28"/>
      <c r="N62" s="28"/>
      <c r="O62" s="28"/>
      <c r="P62" s="56"/>
      <c r="Q62" s="28"/>
      <c r="R62" s="26"/>
    </row>
    <row r="63" spans="2:18" ht="13.5">
      <c r="B63" s="25"/>
      <c r="C63" s="28"/>
      <c r="D63" s="55"/>
      <c r="E63" s="28"/>
      <c r="F63" s="28"/>
      <c r="G63" s="28"/>
      <c r="H63" s="56"/>
      <c r="I63" s="28"/>
      <c r="J63" s="55"/>
      <c r="K63" s="28"/>
      <c r="L63" s="28"/>
      <c r="M63" s="28"/>
      <c r="N63" s="28"/>
      <c r="O63" s="28"/>
      <c r="P63" s="56"/>
      <c r="Q63" s="28"/>
      <c r="R63" s="26"/>
    </row>
    <row r="64" spans="2:18" ht="13.5">
      <c r="B64" s="25"/>
      <c r="C64" s="28"/>
      <c r="D64" s="55"/>
      <c r="E64" s="28"/>
      <c r="F64" s="28"/>
      <c r="G64" s="28"/>
      <c r="H64" s="56"/>
      <c r="I64" s="28"/>
      <c r="J64" s="55"/>
      <c r="K64" s="28"/>
      <c r="L64" s="28"/>
      <c r="M64" s="28"/>
      <c r="N64" s="28"/>
      <c r="O64" s="28"/>
      <c r="P64" s="56"/>
      <c r="Q64" s="28"/>
      <c r="R64" s="26"/>
    </row>
    <row r="65" spans="2:21" ht="13.5">
      <c r="B65" s="25"/>
      <c r="C65" s="28"/>
      <c r="D65" s="55"/>
      <c r="E65" s="28"/>
      <c r="F65" s="28"/>
      <c r="G65" s="28"/>
      <c r="H65" s="56"/>
      <c r="I65" s="28"/>
      <c r="J65" s="55"/>
      <c r="K65" s="28"/>
      <c r="L65" s="28"/>
      <c r="M65" s="28"/>
      <c r="N65" s="28"/>
      <c r="O65" s="28"/>
      <c r="P65" s="56"/>
      <c r="Q65" s="28"/>
      <c r="R65" s="26"/>
    </row>
    <row r="66" spans="2:21" ht="13.5">
      <c r="B66" s="25"/>
      <c r="C66" s="28"/>
      <c r="D66" s="55"/>
      <c r="E66" s="28"/>
      <c r="F66" s="28"/>
      <c r="G66" s="28"/>
      <c r="H66" s="56"/>
      <c r="I66" s="28"/>
      <c r="J66" s="55"/>
      <c r="K66" s="28"/>
      <c r="L66" s="28"/>
      <c r="M66" s="28"/>
      <c r="N66" s="28"/>
      <c r="O66" s="28"/>
      <c r="P66" s="56"/>
      <c r="Q66" s="28"/>
      <c r="R66" s="26"/>
    </row>
    <row r="67" spans="2:21" ht="13.5">
      <c r="B67" s="25"/>
      <c r="C67" s="28"/>
      <c r="D67" s="55"/>
      <c r="E67" s="28"/>
      <c r="F67" s="28"/>
      <c r="G67" s="28"/>
      <c r="H67" s="56"/>
      <c r="I67" s="28"/>
      <c r="J67" s="55"/>
      <c r="K67" s="28"/>
      <c r="L67" s="28"/>
      <c r="M67" s="28"/>
      <c r="N67" s="28"/>
      <c r="O67" s="28"/>
      <c r="P67" s="56"/>
      <c r="Q67" s="28"/>
      <c r="R67" s="26"/>
    </row>
    <row r="68" spans="2:21" ht="13.5">
      <c r="B68" s="25"/>
      <c r="C68" s="28"/>
      <c r="D68" s="55"/>
      <c r="E68" s="28"/>
      <c r="F68" s="28"/>
      <c r="G68" s="28"/>
      <c r="H68" s="56"/>
      <c r="I68" s="28"/>
      <c r="J68" s="55"/>
      <c r="K68" s="28"/>
      <c r="L68" s="28"/>
      <c r="M68" s="28"/>
      <c r="N68" s="28"/>
      <c r="O68" s="28"/>
      <c r="P68" s="56"/>
      <c r="Q68" s="28"/>
      <c r="R68" s="26"/>
    </row>
    <row r="69" spans="2:21" ht="13.5">
      <c r="B69" s="25"/>
      <c r="C69" s="28"/>
      <c r="D69" s="55"/>
      <c r="E69" s="28"/>
      <c r="F69" s="28"/>
      <c r="G69" s="28"/>
      <c r="H69" s="56"/>
      <c r="I69" s="28"/>
      <c r="J69" s="55"/>
      <c r="K69" s="28"/>
      <c r="L69" s="28"/>
      <c r="M69" s="28"/>
      <c r="N69" s="28"/>
      <c r="O69" s="28"/>
      <c r="P69" s="56"/>
      <c r="Q69" s="28"/>
      <c r="R69" s="26"/>
    </row>
    <row r="70" spans="2:21" s="1" customFormat="1">
      <c r="B70" s="37"/>
      <c r="C70" s="38"/>
      <c r="D70" s="57" t="s">
        <v>56</v>
      </c>
      <c r="E70" s="58"/>
      <c r="F70" s="58"/>
      <c r="G70" s="59" t="s">
        <v>57</v>
      </c>
      <c r="H70" s="60"/>
      <c r="I70" s="38"/>
      <c r="J70" s="57" t="s">
        <v>56</v>
      </c>
      <c r="K70" s="58"/>
      <c r="L70" s="58"/>
      <c r="M70" s="58"/>
      <c r="N70" s="59" t="s">
        <v>57</v>
      </c>
      <c r="O70" s="58"/>
      <c r="P70" s="60"/>
      <c r="Q70" s="38"/>
      <c r="R70" s="39"/>
    </row>
    <row r="71" spans="2:21" s="1" customFormat="1" ht="14.45" customHeight="1"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3"/>
    </row>
    <row r="75" spans="2:21" s="1" customFormat="1" ht="6.95" customHeight="1">
      <c r="B75" s="135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7"/>
    </row>
    <row r="76" spans="2:21" s="1" customFormat="1" ht="36.950000000000003" customHeight="1">
      <c r="B76" s="37"/>
      <c r="C76" s="205" t="s">
        <v>127</v>
      </c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39"/>
      <c r="T76" s="138"/>
      <c r="U76" s="138"/>
    </row>
    <row r="77" spans="2:21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9"/>
      <c r="T77" s="138"/>
      <c r="U77" s="138"/>
    </row>
    <row r="78" spans="2:21" s="1" customFormat="1" ht="30" customHeight="1">
      <c r="B78" s="37"/>
      <c r="C78" s="32" t="s">
        <v>18</v>
      </c>
      <c r="D78" s="38"/>
      <c r="E78" s="38"/>
      <c r="F78" s="253" t="str">
        <f>F6</f>
        <v>REVITALIZÁCIA VNÚTROBLOKOVÝCH PRIESTOROV NA SÍDLISKU OD VŔŠKY V ŽIARI NAD HRONOM</v>
      </c>
      <c r="G78" s="254"/>
      <c r="H78" s="254"/>
      <c r="I78" s="254"/>
      <c r="J78" s="254"/>
      <c r="K78" s="254"/>
      <c r="L78" s="254"/>
      <c r="M78" s="254"/>
      <c r="N78" s="254"/>
      <c r="O78" s="254"/>
      <c r="P78" s="254"/>
      <c r="Q78" s="38"/>
      <c r="R78" s="39"/>
      <c r="T78" s="138"/>
      <c r="U78" s="138"/>
    </row>
    <row r="79" spans="2:21" ht="30" customHeight="1">
      <c r="B79" s="25"/>
      <c r="C79" s="32" t="s">
        <v>120</v>
      </c>
      <c r="D79" s="28"/>
      <c r="E79" s="28"/>
      <c r="F79" s="253" t="s">
        <v>121</v>
      </c>
      <c r="G79" s="210"/>
      <c r="H79" s="210"/>
      <c r="I79" s="210"/>
      <c r="J79" s="210"/>
      <c r="K79" s="210"/>
      <c r="L79" s="210"/>
      <c r="M79" s="210"/>
      <c r="N79" s="210"/>
      <c r="O79" s="210"/>
      <c r="P79" s="210"/>
      <c r="Q79" s="28"/>
      <c r="R79" s="26"/>
      <c r="T79" s="139"/>
      <c r="U79" s="139"/>
    </row>
    <row r="80" spans="2:21" s="1" customFormat="1" ht="36.950000000000003" customHeight="1">
      <c r="B80" s="37"/>
      <c r="C80" s="71" t="s">
        <v>122</v>
      </c>
      <c r="D80" s="38"/>
      <c r="E80" s="38"/>
      <c r="F80" s="225" t="str">
        <f>F8</f>
        <v>01 - SO -01 SPEVNENÉ PLOCHY- hracie prvky</v>
      </c>
      <c r="G80" s="255"/>
      <c r="H80" s="255"/>
      <c r="I80" s="255"/>
      <c r="J80" s="255"/>
      <c r="K80" s="255"/>
      <c r="L80" s="255"/>
      <c r="M80" s="255"/>
      <c r="N80" s="255"/>
      <c r="O80" s="255"/>
      <c r="P80" s="255"/>
      <c r="Q80" s="38"/>
      <c r="R80" s="39"/>
      <c r="T80" s="138"/>
      <c r="U80" s="138"/>
    </row>
    <row r="81" spans="2:65" s="1" customFormat="1" ht="6.95" customHeight="1"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9"/>
      <c r="T81" s="138"/>
      <c r="U81" s="138"/>
    </row>
    <row r="82" spans="2:65" s="1" customFormat="1" ht="18" customHeight="1">
      <c r="B82" s="37"/>
      <c r="C82" s="32" t="s">
        <v>23</v>
      </c>
      <c r="D82" s="38"/>
      <c r="E82" s="38"/>
      <c r="F82" s="30" t="str">
        <f>F10</f>
        <v xml:space="preserve"> Žiar nad Hronom</v>
      </c>
      <c r="G82" s="38"/>
      <c r="H82" s="38"/>
      <c r="I82" s="38"/>
      <c r="J82" s="38"/>
      <c r="K82" s="32" t="s">
        <v>25</v>
      </c>
      <c r="L82" s="38"/>
      <c r="M82" s="257" t="str">
        <f>IF(O10="","",O10)</f>
        <v>30. 5. 2018</v>
      </c>
      <c r="N82" s="257"/>
      <c r="O82" s="257"/>
      <c r="P82" s="257"/>
      <c r="Q82" s="38"/>
      <c r="R82" s="39"/>
      <c r="T82" s="138"/>
      <c r="U82" s="138"/>
    </row>
    <row r="83" spans="2:65" s="1" customFormat="1" ht="6.95" customHeight="1"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9"/>
      <c r="T83" s="138"/>
      <c r="U83" s="138"/>
    </row>
    <row r="84" spans="2:65" s="1" customFormat="1">
      <c r="B84" s="37"/>
      <c r="C84" s="32" t="s">
        <v>27</v>
      </c>
      <c r="D84" s="38"/>
      <c r="E84" s="38"/>
      <c r="F84" s="30" t="str">
        <f>E13</f>
        <v xml:space="preserve"> Mesto Žiar nad Hronom</v>
      </c>
      <c r="G84" s="38"/>
      <c r="H84" s="38"/>
      <c r="I84" s="38"/>
      <c r="J84" s="38"/>
      <c r="K84" s="32" t="s">
        <v>33</v>
      </c>
      <c r="L84" s="38"/>
      <c r="M84" s="209" t="str">
        <f>E19</f>
        <v>ING. ARCH. S. BARÉNYI,ING. ARCH. I. TEPLAN</v>
      </c>
      <c r="N84" s="209"/>
      <c r="O84" s="209"/>
      <c r="P84" s="209"/>
      <c r="Q84" s="209"/>
      <c r="R84" s="39"/>
      <c r="T84" s="138"/>
      <c r="U84" s="138"/>
    </row>
    <row r="85" spans="2:65" s="1" customFormat="1" ht="14.45" customHeight="1">
      <c r="B85" s="37"/>
      <c r="C85" s="32" t="s">
        <v>31</v>
      </c>
      <c r="D85" s="38"/>
      <c r="E85" s="38"/>
      <c r="F85" s="30" t="str">
        <f>IF(E16="","",E16)</f>
        <v>určí výberové konanie</v>
      </c>
      <c r="G85" s="38"/>
      <c r="H85" s="38"/>
      <c r="I85" s="38"/>
      <c r="J85" s="38"/>
      <c r="K85" s="32" t="s">
        <v>36</v>
      </c>
      <c r="L85" s="38"/>
      <c r="M85" s="209" t="str">
        <f>E22</f>
        <v>Ing. Emília Kurillová</v>
      </c>
      <c r="N85" s="209"/>
      <c r="O85" s="209"/>
      <c r="P85" s="209"/>
      <c r="Q85" s="209"/>
      <c r="R85" s="39"/>
      <c r="T85" s="138"/>
      <c r="U85" s="138"/>
    </row>
    <row r="86" spans="2:65" s="1" customFormat="1" ht="10.35" customHeight="1"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9"/>
      <c r="T86" s="138"/>
      <c r="U86" s="138"/>
    </row>
    <row r="87" spans="2:65" s="1" customFormat="1" ht="29.25" customHeight="1">
      <c r="B87" s="37"/>
      <c r="C87" s="264" t="s">
        <v>128</v>
      </c>
      <c r="D87" s="265"/>
      <c r="E87" s="265"/>
      <c r="F87" s="265"/>
      <c r="G87" s="265"/>
      <c r="H87" s="126"/>
      <c r="I87" s="126"/>
      <c r="J87" s="126"/>
      <c r="K87" s="126"/>
      <c r="L87" s="126"/>
      <c r="M87" s="126"/>
      <c r="N87" s="264" t="s">
        <v>129</v>
      </c>
      <c r="O87" s="265"/>
      <c r="P87" s="265"/>
      <c r="Q87" s="265"/>
      <c r="R87" s="39"/>
      <c r="T87" s="138"/>
      <c r="U87" s="138"/>
    </row>
    <row r="88" spans="2:65" s="1" customFormat="1" ht="10.35" customHeight="1"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9"/>
      <c r="T88" s="138"/>
      <c r="U88" s="138"/>
    </row>
    <row r="89" spans="2:65" s="1" customFormat="1" ht="29.25" customHeight="1">
      <c r="B89" s="37"/>
      <c r="C89" s="140" t="s">
        <v>130</v>
      </c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249">
        <f>N121</f>
        <v>0</v>
      </c>
      <c r="O89" s="266"/>
      <c r="P89" s="266"/>
      <c r="Q89" s="266"/>
      <c r="R89" s="39"/>
      <c r="T89" s="138"/>
      <c r="U89" s="138"/>
      <c r="AU89" s="21" t="s">
        <v>131</v>
      </c>
    </row>
    <row r="90" spans="2:65" s="7" customFormat="1" ht="24.95" customHeight="1">
      <c r="B90" s="141"/>
      <c r="C90" s="142"/>
      <c r="D90" s="143" t="s">
        <v>132</v>
      </c>
      <c r="E90" s="142"/>
      <c r="F90" s="142"/>
      <c r="G90" s="142"/>
      <c r="H90" s="142"/>
      <c r="I90" s="142"/>
      <c r="J90" s="142"/>
      <c r="K90" s="142"/>
      <c r="L90" s="142"/>
      <c r="M90" s="142"/>
      <c r="N90" s="267">
        <f>N122</f>
        <v>0</v>
      </c>
      <c r="O90" s="268"/>
      <c r="P90" s="268"/>
      <c r="Q90" s="268"/>
      <c r="R90" s="144"/>
      <c r="T90" s="145"/>
      <c r="U90" s="145"/>
    </row>
    <row r="91" spans="2:65" s="8" customFormat="1" ht="19.899999999999999" customHeight="1">
      <c r="B91" s="146"/>
      <c r="C91" s="105"/>
      <c r="D91" s="116" t="s">
        <v>133</v>
      </c>
      <c r="E91" s="105"/>
      <c r="F91" s="105"/>
      <c r="G91" s="105"/>
      <c r="H91" s="105"/>
      <c r="I91" s="105"/>
      <c r="J91" s="105"/>
      <c r="K91" s="105"/>
      <c r="L91" s="105"/>
      <c r="M91" s="105"/>
      <c r="N91" s="242">
        <f>N123</f>
        <v>0</v>
      </c>
      <c r="O91" s="243"/>
      <c r="P91" s="243"/>
      <c r="Q91" s="243"/>
      <c r="R91" s="147"/>
      <c r="T91" s="148"/>
      <c r="U91" s="148"/>
    </row>
    <row r="92" spans="2:65" s="8" customFormat="1" ht="19.899999999999999" customHeight="1">
      <c r="B92" s="146"/>
      <c r="C92" s="105"/>
      <c r="D92" s="116" t="s">
        <v>134</v>
      </c>
      <c r="E92" s="105"/>
      <c r="F92" s="105"/>
      <c r="G92" s="105"/>
      <c r="H92" s="105"/>
      <c r="I92" s="105"/>
      <c r="J92" s="105"/>
      <c r="K92" s="105"/>
      <c r="L92" s="105"/>
      <c r="M92" s="105"/>
      <c r="N92" s="242">
        <f>N134</f>
        <v>0</v>
      </c>
      <c r="O92" s="243"/>
      <c r="P92" s="243"/>
      <c r="Q92" s="243"/>
      <c r="R92" s="147"/>
      <c r="T92" s="148"/>
      <c r="U92" s="148"/>
    </row>
    <row r="93" spans="2:65" s="8" customFormat="1" ht="19.899999999999999" customHeight="1">
      <c r="B93" s="146"/>
      <c r="C93" s="105"/>
      <c r="D93" s="116" t="s">
        <v>135</v>
      </c>
      <c r="E93" s="105"/>
      <c r="F93" s="105"/>
      <c r="G93" s="105"/>
      <c r="H93" s="105"/>
      <c r="I93" s="105"/>
      <c r="J93" s="105"/>
      <c r="K93" s="105"/>
      <c r="L93" s="105"/>
      <c r="M93" s="105"/>
      <c r="N93" s="242">
        <f>N138</f>
        <v>0</v>
      </c>
      <c r="O93" s="243"/>
      <c r="P93" s="243"/>
      <c r="Q93" s="243"/>
      <c r="R93" s="147"/>
      <c r="T93" s="148"/>
      <c r="U93" s="148"/>
    </row>
    <row r="94" spans="2:65" s="1" customFormat="1" ht="21.75" customHeight="1"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9"/>
      <c r="T94" s="138"/>
      <c r="U94" s="138"/>
    </row>
    <row r="95" spans="2:65" s="1" customFormat="1" ht="29.25" customHeight="1">
      <c r="B95" s="37"/>
      <c r="C95" s="140" t="s">
        <v>136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266">
        <f>ROUND(N96+N97+N98+N99+N100+N101,2)</f>
        <v>0</v>
      </c>
      <c r="O95" s="269"/>
      <c r="P95" s="269"/>
      <c r="Q95" s="269"/>
      <c r="R95" s="39"/>
      <c r="T95" s="149"/>
      <c r="U95" s="150" t="s">
        <v>44</v>
      </c>
    </row>
    <row r="96" spans="2:65" s="1" customFormat="1" ht="18" customHeight="1">
      <c r="B96" s="37"/>
      <c r="C96" s="38"/>
      <c r="D96" s="246" t="s">
        <v>137</v>
      </c>
      <c r="E96" s="247"/>
      <c r="F96" s="247"/>
      <c r="G96" s="247"/>
      <c r="H96" s="247"/>
      <c r="I96" s="38"/>
      <c r="J96" s="38"/>
      <c r="K96" s="38"/>
      <c r="L96" s="38"/>
      <c r="M96" s="38"/>
      <c r="N96" s="245">
        <f>ROUND(N89*T96,2)</f>
        <v>0</v>
      </c>
      <c r="O96" s="242"/>
      <c r="P96" s="242"/>
      <c r="Q96" s="242"/>
      <c r="R96" s="39"/>
      <c r="S96" s="151"/>
      <c r="T96" s="152"/>
      <c r="U96" s="153" t="s">
        <v>47</v>
      </c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4" t="s">
        <v>138</v>
      </c>
      <c r="AZ96" s="151"/>
      <c r="BA96" s="151"/>
      <c r="BB96" s="151"/>
      <c r="BC96" s="151"/>
      <c r="BD96" s="151"/>
      <c r="BE96" s="155">
        <f t="shared" ref="BE96:BE101" si="0">IF(U96="základná",N96,0)</f>
        <v>0</v>
      </c>
      <c r="BF96" s="155">
        <f t="shared" ref="BF96:BF101" si="1">IF(U96="znížená",N96,0)</f>
        <v>0</v>
      </c>
      <c r="BG96" s="155">
        <f t="shared" ref="BG96:BG101" si="2">IF(U96="zákl. prenesená",N96,0)</f>
        <v>0</v>
      </c>
      <c r="BH96" s="155">
        <f t="shared" ref="BH96:BH101" si="3">IF(U96="zníž. prenesená",N96,0)</f>
        <v>0</v>
      </c>
      <c r="BI96" s="155">
        <f t="shared" ref="BI96:BI101" si="4">IF(U96="nulová",N96,0)</f>
        <v>0</v>
      </c>
      <c r="BJ96" s="154" t="s">
        <v>91</v>
      </c>
      <c r="BK96" s="151"/>
      <c r="BL96" s="151"/>
      <c r="BM96" s="151"/>
    </row>
    <row r="97" spans="2:65" s="1" customFormat="1" ht="18" customHeight="1">
      <c r="B97" s="37"/>
      <c r="C97" s="38"/>
      <c r="D97" s="246" t="s">
        <v>139</v>
      </c>
      <c r="E97" s="247"/>
      <c r="F97" s="247"/>
      <c r="G97" s="247"/>
      <c r="H97" s="247"/>
      <c r="I97" s="38"/>
      <c r="J97" s="38"/>
      <c r="K97" s="38"/>
      <c r="L97" s="38"/>
      <c r="M97" s="38"/>
      <c r="N97" s="245">
        <f>ROUND(N89*T97,2)</f>
        <v>0</v>
      </c>
      <c r="O97" s="242"/>
      <c r="P97" s="242"/>
      <c r="Q97" s="242"/>
      <c r="R97" s="39"/>
      <c r="S97" s="151"/>
      <c r="T97" s="152"/>
      <c r="U97" s="153" t="s">
        <v>47</v>
      </c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4" t="s">
        <v>138</v>
      </c>
      <c r="AZ97" s="151"/>
      <c r="BA97" s="151"/>
      <c r="BB97" s="151"/>
      <c r="BC97" s="151"/>
      <c r="BD97" s="151"/>
      <c r="BE97" s="155">
        <f t="shared" si="0"/>
        <v>0</v>
      </c>
      <c r="BF97" s="155">
        <f t="shared" si="1"/>
        <v>0</v>
      </c>
      <c r="BG97" s="155">
        <f t="shared" si="2"/>
        <v>0</v>
      </c>
      <c r="BH97" s="155">
        <f t="shared" si="3"/>
        <v>0</v>
      </c>
      <c r="BI97" s="155">
        <f t="shared" si="4"/>
        <v>0</v>
      </c>
      <c r="BJ97" s="154" t="s">
        <v>91</v>
      </c>
      <c r="BK97" s="151"/>
      <c r="BL97" s="151"/>
      <c r="BM97" s="151"/>
    </row>
    <row r="98" spans="2:65" s="1" customFormat="1" ht="18" customHeight="1">
      <c r="B98" s="37"/>
      <c r="C98" s="38"/>
      <c r="D98" s="246" t="s">
        <v>140</v>
      </c>
      <c r="E98" s="247"/>
      <c r="F98" s="247"/>
      <c r="G98" s="247"/>
      <c r="H98" s="247"/>
      <c r="I98" s="38"/>
      <c r="J98" s="38"/>
      <c r="K98" s="38"/>
      <c r="L98" s="38"/>
      <c r="M98" s="38"/>
      <c r="N98" s="245">
        <f>ROUND(N89*T98,2)</f>
        <v>0</v>
      </c>
      <c r="O98" s="242"/>
      <c r="P98" s="242"/>
      <c r="Q98" s="242"/>
      <c r="R98" s="39"/>
      <c r="S98" s="151"/>
      <c r="T98" s="152"/>
      <c r="U98" s="153" t="s">
        <v>47</v>
      </c>
      <c r="V98" s="151"/>
      <c r="W98" s="151"/>
      <c r="X98" s="151"/>
      <c r="Y98" s="151"/>
      <c r="Z98" s="151"/>
      <c r="AA98" s="151"/>
      <c r="AB98" s="151"/>
      <c r="AC98" s="151"/>
      <c r="AD98" s="151"/>
      <c r="AE98" s="151"/>
      <c r="AF98" s="151"/>
      <c r="AG98" s="151"/>
      <c r="AH98" s="151"/>
      <c r="AI98" s="151"/>
      <c r="AJ98" s="151"/>
      <c r="AK98" s="151"/>
      <c r="AL98" s="151"/>
      <c r="AM98" s="151"/>
      <c r="AN98" s="151"/>
      <c r="AO98" s="151"/>
      <c r="AP98" s="151"/>
      <c r="AQ98" s="151"/>
      <c r="AR98" s="151"/>
      <c r="AS98" s="151"/>
      <c r="AT98" s="151"/>
      <c r="AU98" s="151"/>
      <c r="AV98" s="151"/>
      <c r="AW98" s="151"/>
      <c r="AX98" s="151"/>
      <c r="AY98" s="154" t="s">
        <v>138</v>
      </c>
      <c r="AZ98" s="151"/>
      <c r="BA98" s="151"/>
      <c r="BB98" s="151"/>
      <c r="BC98" s="151"/>
      <c r="BD98" s="151"/>
      <c r="BE98" s="155">
        <f t="shared" si="0"/>
        <v>0</v>
      </c>
      <c r="BF98" s="155">
        <f t="shared" si="1"/>
        <v>0</v>
      </c>
      <c r="BG98" s="155">
        <f t="shared" si="2"/>
        <v>0</v>
      </c>
      <c r="BH98" s="155">
        <f t="shared" si="3"/>
        <v>0</v>
      </c>
      <c r="BI98" s="155">
        <f t="shared" si="4"/>
        <v>0</v>
      </c>
      <c r="BJ98" s="154" t="s">
        <v>91</v>
      </c>
      <c r="BK98" s="151"/>
      <c r="BL98" s="151"/>
      <c r="BM98" s="151"/>
    </row>
    <row r="99" spans="2:65" s="1" customFormat="1" ht="18" customHeight="1">
      <c r="B99" s="37"/>
      <c r="C99" s="38"/>
      <c r="D99" s="246" t="s">
        <v>141</v>
      </c>
      <c r="E99" s="247"/>
      <c r="F99" s="247"/>
      <c r="G99" s="247"/>
      <c r="H99" s="247"/>
      <c r="I99" s="38"/>
      <c r="J99" s="38"/>
      <c r="K99" s="38"/>
      <c r="L99" s="38"/>
      <c r="M99" s="38"/>
      <c r="N99" s="245">
        <f>ROUND(N89*T99,2)</f>
        <v>0</v>
      </c>
      <c r="O99" s="242"/>
      <c r="P99" s="242"/>
      <c r="Q99" s="242"/>
      <c r="R99" s="39"/>
      <c r="S99" s="151"/>
      <c r="T99" s="152"/>
      <c r="U99" s="153" t="s">
        <v>47</v>
      </c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1"/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1"/>
      <c r="AU99" s="151"/>
      <c r="AV99" s="151"/>
      <c r="AW99" s="151"/>
      <c r="AX99" s="151"/>
      <c r="AY99" s="154" t="s">
        <v>138</v>
      </c>
      <c r="AZ99" s="151"/>
      <c r="BA99" s="151"/>
      <c r="BB99" s="151"/>
      <c r="BC99" s="151"/>
      <c r="BD99" s="151"/>
      <c r="BE99" s="155">
        <f t="shared" si="0"/>
        <v>0</v>
      </c>
      <c r="BF99" s="155">
        <f t="shared" si="1"/>
        <v>0</v>
      </c>
      <c r="BG99" s="155">
        <f t="shared" si="2"/>
        <v>0</v>
      </c>
      <c r="BH99" s="155">
        <f t="shared" si="3"/>
        <v>0</v>
      </c>
      <c r="BI99" s="155">
        <f t="shared" si="4"/>
        <v>0</v>
      </c>
      <c r="BJ99" s="154" t="s">
        <v>91</v>
      </c>
      <c r="BK99" s="151"/>
      <c r="BL99" s="151"/>
      <c r="BM99" s="151"/>
    </row>
    <row r="100" spans="2:65" s="1" customFormat="1" ht="18" customHeight="1">
      <c r="B100" s="37"/>
      <c r="C100" s="38"/>
      <c r="D100" s="246" t="s">
        <v>142</v>
      </c>
      <c r="E100" s="247"/>
      <c r="F100" s="247"/>
      <c r="G100" s="247"/>
      <c r="H100" s="247"/>
      <c r="I100" s="38"/>
      <c r="J100" s="38"/>
      <c r="K100" s="38"/>
      <c r="L100" s="38"/>
      <c r="M100" s="38"/>
      <c r="N100" s="245">
        <f>ROUND(N89*T100,2)</f>
        <v>0</v>
      </c>
      <c r="O100" s="242"/>
      <c r="P100" s="242"/>
      <c r="Q100" s="242"/>
      <c r="R100" s="39"/>
      <c r="S100" s="151"/>
      <c r="T100" s="152"/>
      <c r="U100" s="153" t="s">
        <v>47</v>
      </c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/>
      <c r="AF100" s="151"/>
      <c r="AG100" s="151"/>
      <c r="AH100" s="151"/>
      <c r="AI100" s="151"/>
      <c r="AJ100" s="151"/>
      <c r="AK100" s="151"/>
      <c r="AL100" s="151"/>
      <c r="AM100" s="151"/>
      <c r="AN100" s="151"/>
      <c r="AO100" s="151"/>
      <c r="AP100" s="151"/>
      <c r="AQ100" s="151"/>
      <c r="AR100" s="151"/>
      <c r="AS100" s="151"/>
      <c r="AT100" s="151"/>
      <c r="AU100" s="151"/>
      <c r="AV100" s="151"/>
      <c r="AW100" s="151"/>
      <c r="AX100" s="151"/>
      <c r="AY100" s="154" t="s">
        <v>138</v>
      </c>
      <c r="AZ100" s="151"/>
      <c r="BA100" s="151"/>
      <c r="BB100" s="151"/>
      <c r="BC100" s="151"/>
      <c r="BD100" s="151"/>
      <c r="BE100" s="155">
        <f t="shared" si="0"/>
        <v>0</v>
      </c>
      <c r="BF100" s="155">
        <f t="shared" si="1"/>
        <v>0</v>
      </c>
      <c r="BG100" s="155">
        <f t="shared" si="2"/>
        <v>0</v>
      </c>
      <c r="BH100" s="155">
        <f t="shared" si="3"/>
        <v>0</v>
      </c>
      <c r="BI100" s="155">
        <f t="shared" si="4"/>
        <v>0</v>
      </c>
      <c r="BJ100" s="154" t="s">
        <v>91</v>
      </c>
      <c r="BK100" s="151"/>
      <c r="BL100" s="151"/>
      <c r="BM100" s="151"/>
    </row>
    <row r="101" spans="2:65" s="1" customFormat="1" ht="18" customHeight="1">
      <c r="B101" s="37"/>
      <c r="C101" s="38"/>
      <c r="D101" s="116" t="s">
        <v>143</v>
      </c>
      <c r="E101" s="38"/>
      <c r="F101" s="38"/>
      <c r="G101" s="38"/>
      <c r="H101" s="38"/>
      <c r="I101" s="38"/>
      <c r="J101" s="38"/>
      <c r="K101" s="38"/>
      <c r="L101" s="38"/>
      <c r="M101" s="38"/>
      <c r="N101" s="245">
        <f>ROUND(N89*T101,2)</f>
        <v>0</v>
      </c>
      <c r="O101" s="242"/>
      <c r="P101" s="242"/>
      <c r="Q101" s="242"/>
      <c r="R101" s="39"/>
      <c r="S101" s="151"/>
      <c r="T101" s="156"/>
      <c r="U101" s="157" t="s">
        <v>47</v>
      </c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  <c r="AI101" s="151"/>
      <c r="AJ101" s="151"/>
      <c r="AK101" s="151"/>
      <c r="AL101" s="151"/>
      <c r="AM101" s="151"/>
      <c r="AN101" s="151"/>
      <c r="AO101" s="151"/>
      <c r="AP101" s="151"/>
      <c r="AQ101" s="151"/>
      <c r="AR101" s="151"/>
      <c r="AS101" s="151"/>
      <c r="AT101" s="151"/>
      <c r="AU101" s="151"/>
      <c r="AV101" s="151"/>
      <c r="AW101" s="151"/>
      <c r="AX101" s="151"/>
      <c r="AY101" s="154" t="s">
        <v>144</v>
      </c>
      <c r="AZ101" s="151"/>
      <c r="BA101" s="151"/>
      <c r="BB101" s="151"/>
      <c r="BC101" s="151"/>
      <c r="BD101" s="151"/>
      <c r="BE101" s="155">
        <f t="shared" si="0"/>
        <v>0</v>
      </c>
      <c r="BF101" s="155">
        <f t="shared" si="1"/>
        <v>0</v>
      </c>
      <c r="BG101" s="155">
        <f t="shared" si="2"/>
        <v>0</v>
      </c>
      <c r="BH101" s="155">
        <f t="shared" si="3"/>
        <v>0</v>
      </c>
      <c r="BI101" s="155">
        <f t="shared" si="4"/>
        <v>0</v>
      </c>
      <c r="BJ101" s="154" t="s">
        <v>91</v>
      </c>
      <c r="BK101" s="151"/>
      <c r="BL101" s="151"/>
      <c r="BM101" s="151"/>
    </row>
    <row r="102" spans="2:65" s="1" customFormat="1" ht="13.5"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9"/>
      <c r="T102" s="138"/>
      <c r="U102" s="138"/>
    </row>
    <row r="103" spans="2:65" s="1" customFormat="1" ht="29.25" customHeight="1">
      <c r="B103" s="37"/>
      <c r="C103" s="125" t="s">
        <v>111</v>
      </c>
      <c r="D103" s="126"/>
      <c r="E103" s="126"/>
      <c r="F103" s="126"/>
      <c r="G103" s="126"/>
      <c r="H103" s="126"/>
      <c r="I103" s="126"/>
      <c r="J103" s="126"/>
      <c r="K103" s="126"/>
      <c r="L103" s="250">
        <f>ROUND(SUM(N89+N95),2)</f>
        <v>0</v>
      </c>
      <c r="M103" s="250"/>
      <c r="N103" s="250"/>
      <c r="O103" s="250"/>
      <c r="P103" s="250"/>
      <c r="Q103" s="250"/>
      <c r="R103" s="39"/>
      <c r="T103" s="138"/>
      <c r="U103" s="138"/>
    </row>
    <row r="104" spans="2:65" s="1" customFormat="1" ht="6.95" customHeight="1"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3"/>
      <c r="T104" s="138"/>
      <c r="U104" s="138"/>
    </row>
    <row r="108" spans="2:65" s="1" customFormat="1" ht="6.95" customHeight="1">
      <c r="B108" s="64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6"/>
    </row>
    <row r="109" spans="2:65" s="1" customFormat="1" ht="36.950000000000003" customHeight="1">
      <c r="B109" s="37"/>
      <c r="C109" s="205" t="s">
        <v>145</v>
      </c>
      <c r="D109" s="255"/>
      <c r="E109" s="255"/>
      <c r="F109" s="255"/>
      <c r="G109" s="255"/>
      <c r="H109" s="255"/>
      <c r="I109" s="255"/>
      <c r="J109" s="255"/>
      <c r="K109" s="255"/>
      <c r="L109" s="255"/>
      <c r="M109" s="255"/>
      <c r="N109" s="255"/>
      <c r="O109" s="255"/>
      <c r="P109" s="255"/>
      <c r="Q109" s="255"/>
      <c r="R109" s="39"/>
    </row>
    <row r="110" spans="2:65" s="1" customFormat="1" ht="6.95" customHeight="1"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9"/>
    </row>
    <row r="111" spans="2:65" s="1" customFormat="1" ht="30" customHeight="1">
      <c r="B111" s="37"/>
      <c r="C111" s="32" t="s">
        <v>18</v>
      </c>
      <c r="D111" s="38"/>
      <c r="E111" s="38"/>
      <c r="F111" s="253" t="str">
        <f>F6</f>
        <v>REVITALIZÁCIA VNÚTROBLOKOVÝCH PRIESTOROV NA SÍDLISKU OD VŔŠKY V ŽIARI NAD HRONOM</v>
      </c>
      <c r="G111" s="254"/>
      <c r="H111" s="254"/>
      <c r="I111" s="254"/>
      <c r="J111" s="254"/>
      <c r="K111" s="254"/>
      <c r="L111" s="254"/>
      <c r="M111" s="254"/>
      <c r="N111" s="254"/>
      <c r="O111" s="254"/>
      <c r="P111" s="254"/>
      <c r="Q111" s="38"/>
      <c r="R111" s="39"/>
    </row>
    <row r="112" spans="2:65" ht="30" customHeight="1">
      <c r="B112" s="25"/>
      <c r="C112" s="32" t="s">
        <v>120</v>
      </c>
      <c r="D112" s="28"/>
      <c r="E112" s="28"/>
      <c r="F112" s="253" t="s">
        <v>121</v>
      </c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8"/>
      <c r="R112" s="26"/>
    </row>
    <row r="113" spans="2:65" s="1" customFormat="1" ht="36.950000000000003" customHeight="1">
      <c r="B113" s="37"/>
      <c r="C113" s="71" t="s">
        <v>122</v>
      </c>
      <c r="D113" s="38"/>
      <c r="E113" s="38"/>
      <c r="F113" s="225" t="str">
        <f>F8</f>
        <v>01 - SO -01 SPEVNENÉ PLOCHY- hracie prvky</v>
      </c>
      <c r="G113" s="255"/>
      <c r="H113" s="255"/>
      <c r="I113" s="255"/>
      <c r="J113" s="255"/>
      <c r="K113" s="255"/>
      <c r="L113" s="255"/>
      <c r="M113" s="255"/>
      <c r="N113" s="255"/>
      <c r="O113" s="255"/>
      <c r="P113" s="255"/>
      <c r="Q113" s="38"/>
      <c r="R113" s="39"/>
    </row>
    <row r="114" spans="2:65" s="1" customFormat="1" ht="6.95" customHeight="1"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9"/>
    </row>
    <row r="115" spans="2:65" s="1" customFormat="1" ht="18" customHeight="1">
      <c r="B115" s="37"/>
      <c r="C115" s="32" t="s">
        <v>23</v>
      </c>
      <c r="D115" s="38"/>
      <c r="E115" s="38"/>
      <c r="F115" s="30" t="str">
        <f>F10</f>
        <v xml:space="preserve"> Žiar nad Hronom</v>
      </c>
      <c r="G115" s="38"/>
      <c r="H115" s="38"/>
      <c r="I115" s="38"/>
      <c r="J115" s="38"/>
      <c r="K115" s="32" t="s">
        <v>25</v>
      </c>
      <c r="L115" s="38"/>
      <c r="M115" s="257" t="str">
        <f>IF(O10="","",O10)</f>
        <v>30. 5. 2018</v>
      </c>
      <c r="N115" s="257"/>
      <c r="O115" s="257"/>
      <c r="P115" s="257"/>
      <c r="Q115" s="38"/>
      <c r="R115" s="39"/>
    </row>
    <row r="116" spans="2:65" s="1" customFormat="1" ht="6.95" customHeight="1"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9"/>
    </row>
    <row r="117" spans="2:65" s="1" customFormat="1">
      <c r="B117" s="37"/>
      <c r="C117" s="32" t="s">
        <v>27</v>
      </c>
      <c r="D117" s="38"/>
      <c r="E117" s="38"/>
      <c r="F117" s="30" t="str">
        <f>E13</f>
        <v xml:space="preserve"> Mesto Žiar nad Hronom</v>
      </c>
      <c r="G117" s="38"/>
      <c r="H117" s="38"/>
      <c r="I117" s="38"/>
      <c r="J117" s="38"/>
      <c r="K117" s="32" t="s">
        <v>33</v>
      </c>
      <c r="L117" s="38"/>
      <c r="M117" s="209" t="str">
        <f>E19</f>
        <v>ING. ARCH. S. BARÉNYI,ING. ARCH. I. TEPLAN</v>
      </c>
      <c r="N117" s="209"/>
      <c r="O117" s="209"/>
      <c r="P117" s="209"/>
      <c r="Q117" s="209"/>
      <c r="R117" s="39"/>
    </row>
    <row r="118" spans="2:65" s="1" customFormat="1" ht="14.45" customHeight="1">
      <c r="B118" s="37"/>
      <c r="C118" s="32" t="s">
        <v>31</v>
      </c>
      <c r="D118" s="38"/>
      <c r="E118" s="38"/>
      <c r="F118" s="30" t="str">
        <f>IF(E16="","",E16)</f>
        <v>určí výberové konanie</v>
      </c>
      <c r="G118" s="38"/>
      <c r="H118" s="38"/>
      <c r="I118" s="38"/>
      <c r="J118" s="38"/>
      <c r="K118" s="32" t="s">
        <v>36</v>
      </c>
      <c r="L118" s="38"/>
      <c r="M118" s="209" t="str">
        <f>E22</f>
        <v>Ing. Emília Kurillová</v>
      </c>
      <c r="N118" s="209"/>
      <c r="O118" s="209"/>
      <c r="P118" s="209"/>
      <c r="Q118" s="209"/>
      <c r="R118" s="39"/>
    </row>
    <row r="119" spans="2:65" s="1" customFormat="1" ht="10.35" customHeight="1"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9"/>
    </row>
    <row r="120" spans="2:65" s="9" customFormat="1" ht="29.25" customHeight="1">
      <c r="B120" s="158"/>
      <c r="C120" s="159" t="s">
        <v>146</v>
      </c>
      <c r="D120" s="160" t="s">
        <v>147</v>
      </c>
      <c r="E120" s="160" t="s">
        <v>62</v>
      </c>
      <c r="F120" s="270" t="s">
        <v>148</v>
      </c>
      <c r="G120" s="270"/>
      <c r="H120" s="270"/>
      <c r="I120" s="270"/>
      <c r="J120" s="160" t="s">
        <v>149</v>
      </c>
      <c r="K120" s="160" t="s">
        <v>150</v>
      </c>
      <c r="L120" s="270" t="s">
        <v>151</v>
      </c>
      <c r="M120" s="270"/>
      <c r="N120" s="270" t="s">
        <v>129</v>
      </c>
      <c r="O120" s="270"/>
      <c r="P120" s="270"/>
      <c r="Q120" s="271"/>
      <c r="R120" s="161"/>
      <c r="T120" s="82" t="s">
        <v>152</v>
      </c>
      <c r="U120" s="83" t="s">
        <v>44</v>
      </c>
      <c r="V120" s="83" t="s">
        <v>153</v>
      </c>
      <c r="W120" s="83" t="s">
        <v>154</v>
      </c>
      <c r="X120" s="83" t="s">
        <v>155</v>
      </c>
      <c r="Y120" s="83" t="s">
        <v>156</v>
      </c>
      <c r="Z120" s="83" t="s">
        <v>157</v>
      </c>
      <c r="AA120" s="84" t="s">
        <v>158</v>
      </c>
    </row>
    <row r="121" spans="2:65" s="1" customFormat="1" ht="29.25" customHeight="1">
      <c r="B121" s="37"/>
      <c r="C121" s="86" t="s">
        <v>125</v>
      </c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284">
        <f>BK121</f>
        <v>0</v>
      </c>
      <c r="O121" s="285"/>
      <c r="P121" s="285"/>
      <c r="Q121" s="285"/>
      <c r="R121" s="39"/>
      <c r="T121" s="85"/>
      <c r="U121" s="53"/>
      <c r="V121" s="53"/>
      <c r="W121" s="162">
        <f>W122+W151</f>
        <v>0</v>
      </c>
      <c r="X121" s="53"/>
      <c r="Y121" s="162">
        <f>Y122+Y151</f>
        <v>4.3114340000000002</v>
      </c>
      <c r="Z121" s="53"/>
      <c r="AA121" s="163">
        <f>AA122+AA151</f>
        <v>1.016</v>
      </c>
      <c r="AT121" s="21" t="s">
        <v>79</v>
      </c>
      <c r="AU121" s="21" t="s">
        <v>131</v>
      </c>
      <c r="BK121" s="164">
        <f>BK122+BK151</f>
        <v>0</v>
      </c>
    </row>
    <row r="122" spans="2:65" s="10" customFormat="1" ht="37.35" customHeight="1">
      <c r="B122" s="165"/>
      <c r="C122" s="166"/>
      <c r="D122" s="167" t="s">
        <v>132</v>
      </c>
      <c r="E122" s="167"/>
      <c r="F122" s="167"/>
      <c r="G122" s="167"/>
      <c r="H122" s="167"/>
      <c r="I122" s="167"/>
      <c r="J122" s="167"/>
      <c r="K122" s="167"/>
      <c r="L122" s="167"/>
      <c r="M122" s="167"/>
      <c r="N122" s="286">
        <f>BK122</f>
        <v>0</v>
      </c>
      <c r="O122" s="267"/>
      <c r="P122" s="267"/>
      <c r="Q122" s="267"/>
      <c r="R122" s="168"/>
      <c r="T122" s="169"/>
      <c r="U122" s="166"/>
      <c r="V122" s="166"/>
      <c r="W122" s="170">
        <f>W123+W134+W138</f>
        <v>0</v>
      </c>
      <c r="X122" s="166"/>
      <c r="Y122" s="170">
        <f>Y123+Y134+Y138</f>
        <v>4.3114340000000002</v>
      </c>
      <c r="Z122" s="166"/>
      <c r="AA122" s="171">
        <f>AA123+AA134+AA138</f>
        <v>1.016</v>
      </c>
      <c r="AR122" s="172" t="s">
        <v>87</v>
      </c>
      <c r="AT122" s="173" t="s">
        <v>79</v>
      </c>
      <c r="AU122" s="173" t="s">
        <v>80</v>
      </c>
      <c r="AY122" s="172" t="s">
        <v>159</v>
      </c>
      <c r="BK122" s="174">
        <f>BK123+BK134+BK138</f>
        <v>0</v>
      </c>
    </row>
    <row r="123" spans="2:65" s="10" customFormat="1" ht="19.899999999999999" customHeight="1">
      <c r="B123" s="165"/>
      <c r="C123" s="166"/>
      <c r="D123" s="175" t="s">
        <v>133</v>
      </c>
      <c r="E123" s="175"/>
      <c r="F123" s="175"/>
      <c r="G123" s="175"/>
      <c r="H123" s="175"/>
      <c r="I123" s="175"/>
      <c r="J123" s="175"/>
      <c r="K123" s="175"/>
      <c r="L123" s="175"/>
      <c r="M123" s="175"/>
      <c r="N123" s="287">
        <f>BK123</f>
        <v>0</v>
      </c>
      <c r="O123" s="288"/>
      <c r="P123" s="288"/>
      <c r="Q123" s="288"/>
      <c r="R123" s="168"/>
      <c r="T123" s="169"/>
      <c r="U123" s="166"/>
      <c r="V123" s="166"/>
      <c r="W123" s="170">
        <f>SUM(W124:W133)</f>
        <v>0</v>
      </c>
      <c r="X123" s="166"/>
      <c r="Y123" s="170">
        <f>SUM(Y124:Y133)</f>
        <v>0</v>
      </c>
      <c r="Z123" s="166"/>
      <c r="AA123" s="171">
        <f>SUM(AA124:AA133)</f>
        <v>1.016</v>
      </c>
      <c r="AR123" s="172" t="s">
        <v>87</v>
      </c>
      <c r="AT123" s="173" t="s">
        <v>79</v>
      </c>
      <c r="AU123" s="173" t="s">
        <v>87</v>
      </c>
      <c r="AY123" s="172" t="s">
        <v>159</v>
      </c>
      <c r="BK123" s="174">
        <f>SUM(BK124:BK133)</f>
        <v>0</v>
      </c>
    </row>
    <row r="124" spans="2:65" s="1" customFormat="1" ht="38.25" customHeight="1">
      <c r="B124" s="37"/>
      <c r="C124" s="176" t="s">
        <v>87</v>
      </c>
      <c r="D124" s="176" t="s">
        <v>160</v>
      </c>
      <c r="E124" s="177" t="s">
        <v>161</v>
      </c>
      <c r="F124" s="272" t="s">
        <v>162</v>
      </c>
      <c r="G124" s="272"/>
      <c r="H124" s="272"/>
      <c r="I124" s="272"/>
      <c r="J124" s="178" t="s">
        <v>163</v>
      </c>
      <c r="K124" s="179">
        <v>4</v>
      </c>
      <c r="L124" s="273">
        <v>0</v>
      </c>
      <c r="M124" s="274"/>
      <c r="N124" s="275">
        <f>ROUND(L124*K124,2)</f>
        <v>0</v>
      </c>
      <c r="O124" s="275"/>
      <c r="P124" s="275"/>
      <c r="Q124" s="275"/>
      <c r="R124" s="39"/>
      <c r="T124" s="180" t="s">
        <v>21</v>
      </c>
      <c r="U124" s="46" t="s">
        <v>47</v>
      </c>
      <c r="V124" s="38"/>
      <c r="W124" s="181">
        <f>V124*K124</f>
        <v>0</v>
      </c>
      <c r="X124" s="181">
        <v>0</v>
      </c>
      <c r="Y124" s="181">
        <f>X124*K124</f>
        <v>0</v>
      </c>
      <c r="Z124" s="181">
        <v>0.254</v>
      </c>
      <c r="AA124" s="182">
        <f>Z124*K124</f>
        <v>1.016</v>
      </c>
      <c r="AR124" s="21" t="s">
        <v>164</v>
      </c>
      <c r="AT124" s="21" t="s">
        <v>160</v>
      </c>
      <c r="AU124" s="21" t="s">
        <v>91</v>
      </c>
      <c r="AY124" s="21" t="s">
        <v>159</v>
      </c>
      <c r="BE124" s="120">
        <f>IF(U124="základná",N124,0)</f>
        <v>0</v>
      </c>
      <c r="BF124" s="120">
        <f>IF(U124="znížená",N124,0)</f>
        <v>0</v>
      </c>
      <c r="BG124" s="120">
        <f>IF(U124="zákl. prenesená",N124,0)</f>
        <v>0</v>
      </c>
      <c r="BH124" s="120">
        <f>IF(U124="zníž. prenesená",N124,0)</f>
        <v>0</v>
      </c>
      <c r="BI124" s="120">
        <f>IF(U124="nulová",N124,0)</f>
        <v>0</v>
      </c>
      <c r="BJ124" s="21" t="s">
        <v>91</v>
      </c>
      <c r="BK124" s="120">
        <f>ROUND(L124*K124,2)</f>
        <v>0</v>
      </c>
      <c r="BL124" s="21" t="s">
        <v>164</v>
      </c>
      <c r="BM124" s="21" t="s">
        <v>165</v>
      </c>
    </row>
    <row r="125" spans="2:65" s="1" customFormat="1" ht="25.5" customHeight="1">
      <c r="B125" s="37"/>
      <c r="C125" s="176" t="s">
        <v>91</v>
      </c>
      <c r="D125" s="176" t="s">
        <v>160</v>
      </c>
      <c r="E125" s="177" t="s">
        <v>166</v>
      </c>
      <c r="F125" s="272" t="s">
        <v>167</v>
      </c>
      <c r="G125" s="272"/>
      <c r="H125" s="272"/>
      <c r="I125" s="272"/>
      <c r="J125" s="178" t="s">
        <v>168</v>
      </c>
      <c r="K125" s="179">
        <v>1.7</v>
      </c>
      <c r="L125" s="273">
        <v>0</v>
      </c>
      <c r="M125" s="274"/>
      <c r="N125" s="275">
        <f>ROUND(L125*K125,2)</f>
        <v>0</v>
      </c>
      <c r="O125" s="275"/>
      <c r="P125" s="275"/>
      <c r="Q125" s="275"/>
      <c r="R125" s="39"/>
      <c r="T125" s="180" t="s">
        <v>21</v>
      </c>
      <c r="U125" s="46" t="s">
        <v>47</v>
      </c>
      <c r="V125" s="38"/>
      <c r="W125" s="181">
        <f>V125*K125</f>
        <v>0</v>
      </c>
      <c r="X125" s="181">
        <v>0</v>
      </c>
      <c r="Y125" s="181">
        <f>X125*K125</f>
        <v>0</v>
      </c>
      <c r="Z125" s="181">
        <v>0</v>
      </c>
      <c r="AA125" s="182">
        <f>Z125*K125</f>
        <v>0</v>
      </c>
      <c r="AR125" s="21" t="s">
        <v>164</v>
      </c>
      <c r="AT125" s="21" t="s">
        <v>160</v>
      </c>
      <c r="AU125" s="21" t="s">
        <v>91</v>
      </c>
      <c r="AY125" s="21" t="s">
        <v>159</v>
      </c>
      <c r="BE125" s="120">
        <f>IF(U125="základná",N125,0)</f>
        <v>0</v>
      </c>
      <c r="BF125" s="120">
        <f>IF(U125="znížená",N125,0)</f>
        <v>0</v>
      </c>
      <c r="BG125" s="120">
        <f>IF(U125="zákl. prenesená",N125,0)</f>
        <v>0</v>
      </c>
      <c r="BH125" s="120">
        <f>IF(U125="zníž. prenesená",N125,0)</f>
        <v>0</v>
      </c>
      <c r="BI125" s="120">
        <f>IF(U125="nulová",N125,0)</f>
        <v>0</v>
      </c>
      <c r="BJ125" s="21" t="s">
        <v>91</v>
      </c>
      <c r="BK125" s="120">
        <f>ROUND(L125*K125,2)</f>
        <v>0</v>
      </c>
      <c r="BL125" s="21" t="s">
        <v>164</v>
      </c>
      <c r="BM125" s="21" t="s">
        <v>169</v>
      </c>
    </row>
    <row r="126" spans="2:65" s="11" customFormat="1" ht="16.5" customHeight="1">
      <c r="B126" s="183"/>
      <c r="C126" s="184"/>
      <c r="D126" s="184"/>
      <c r="E126" s="185" t="s">
        <v>21</v>
      </c>
      <c r="F126" s="276" t="s">
        <v>118</v>
      </c>
      <c r="G126" s="277"/>
      <c r="H126" s="277"/>
      <c r="I126" s="277"/>
      <c r="J126" s="184"/>
      <c r="K126" s="186">
        <v>1.7</v>
      </c>
      <c r="L126" s="184"/>
      <c r="M126" s="184"/>
      <c r="N126" s="184"/>
      <c r="O126" s="184"/>
      <c r="P126" s="184"/>
      <c r="Q126" s="184"/>
      <c r="R126" s="187"/>
      <c r="T126" s="188"/>
      <c r="U126" s="184"/>
      <c r="V126" s="184"/>
      <c r="W126" s="184"/>
      <c r="X126" s="184"/>
      <c r="Y126" s="184"/>
      <c r="Z126" s="184"/>
      <c r="AA126" s="189"/>
      <c r="AT126" s="190" t="s">
        <v>170</v>
      </c>
      <c r="AU126" s="190" t="s">
        <v>91</v>
      </c>
      <c r="AV126" s="11" t="s">
        <v>91</v>
      </c>
      <c r="AW126" s="11" t="s">
        <v>35</v>
      </c>
      <c r="AX126" s="11" t="s">
        <v>80</v>
      </c>
      <c r="AY126" s="190" t="s">
        <v>159</v>
      </c>
    </row>
    <row r="127" spans="2:65" s="12" customFormat="1" ht="16.5" customHeight="1">
      <c r="B127" s="191"/>
      <c r="C127" s="192"/>
      <c r="D127" s="192"/>
      <c r="E127" s="193" t="s">
        <v>117</v>
      </c>
      <c r="F127" s="278" t="s">
        <v>171</v>
      </c>
      <c r="G127" s="279"/>
      <c r="H127" s="279"/>
      <c r="I127" s="279"/>
      <c r="J127" s="192"/>
      <c r="K127" s="194">
        <v>1.7</v>
      </c>
      <c r="L127" s="192"/>
      <c r="M127" s="192"/>
      <c r="N127" s="192"/>
      <c r="O127" s="192"/>
      <c r="P127" s="192"/>
      <c r="Q127" s="192"/>
      <c r="R127" s="195"/>
      <c r="T127" s="196"/>
      <c r="U127" s="192"/>
      <c r="V127" s="192"/>
      <c r="W127" s="192"/>
      <c r="X127" s="192"/>
      <c r="Y127" s="192"/>
      <c r="Z127" s="192"/>
      <c r="AA127" s="197"/>
      <c r="AT127" s="198" t="s">
        <v>170</v>
      </c>
      <c r="AU127" s="198" t="s">
        <v>91</v>
      </c>
      <c r="AV127" s="12" t="s">
        <v>164</v>
      </c>
      <c r="AW127" s="12" t="s">
        <v>35</v>
      </c>
      <c r="AX127" s="12" t="s">
        <v>87</v>
      </c>
      <c r="AY127" s="198" t="s">
        <v>159</v>
      </c>
    </row>
    <row r="128" spans="2:65" s="1" customFormat="1" ht="25.5" customHeight="1">
      <c r="B128" s="37"/>
      <c r="C128" s="176" t="s">
        <v>172</v>
      </c>
      <c r="D128" s="176" t="s">
        <v>160</v>
      </c>
      <c r="E128" s="177" t="s">
        <v>173</v>
      </c>
      <c r="F128" s="272" t="s">
        <v>174</v>
      </c>
      <c r="G128" s="272"/>
      <c r="H128" s="272"/>
      <c r="I128" s="272"/>
      <c r="J128" s="178" t="s">
        <v>168</v>
      </c>
      <c r="K128" s="179">
        <v>1.7</v>
      </c>
      <c r="L128" s="273">
        <v>0</v>
      </c>
      <c r="M128" s="274"/>
      <c r="N128" s="275">
        <f>ROUND(L128*K128,2)</f>
        <v>0</v>
      </c>
      <c r="O128" s="275"/>
      <c r="P128" s="275"/>
      <c r="Q128" s="275"/>
      <c r="R128" s="39"/>
      <c r="T128" s="180" t="s">
        <v>21</v>
      </c>
      <c r="U128" s="46" t="s">
        <v>47</v>
      </c>
      <c r="V128" s="38"/>
      <c r="W128" s="181">
        <f>V128*K128</f>
        <v>0</v>
      </c>
      <c r="X128" s="181">
        <v>0</v>
      </c>
      <c r="Y128" s="181">
        <f>X128*K128</f>
        <v>0</v>
      </c>
      <c r="Z128" s="181">
        <v>0</v>
      </c>
      <c r="AA128" s="182">
        <f>Z128*K128</f>
        <v>0</v>
      </c>
      <c r="AR128" s="21" t="s">
        <v>164</v>
      </c>
      <c r="AT128" s="21" t="s">
        <v>160</v>
      </c>
      <c r="AU128" s="21" t="s">
        <v>91</v>
      </c>
      <c r="AY128" s="21" t="s">
        <v>159</v>
      </c>
      <c r="BE128" s="120">
        <f>IF(U128="základná",N128,0)</f>
        <v>0</v>
      </c>
      <c r="BF128" s="120">
        <f>IF(U128="znížená",N128,0)</f>
        <v>0</v>
      </c>
      <c r="BG128" s="120">
        <f>IF(U128="zákl. prenesená",N128,0)</f>
        <v>0</v>
      </c>
      <c r="BH128" s="120">
        <f>IF(U128="zníž. prenesená",N128,0)</f>
        <v>0</v>
      </c>
      <c r="BI128" s="120">
        <f>IF(U128="nulová",N128,0)</f>
        <v>0</v>
      </c>
      <c r="BJ128" s="21" t="s">
        <v>91</v>
      </c>
      <c r="BK128" s="120">
        <f>ROUND(L128*K128,2)</f>
        <v>0</v>
      </c>
      <c r="BL128" s="21" t="s">
        <v>164</v>
      </c>
      <c r="BM128" s="21" t="s">
        <v>175</v>
      </c>
    </row>
    <row r="129" spans="2:65" s="1" customFormat="1" ht="25.5" customHeight="1">
      <c r="B129" s="37"/>
      <c r="C129" s="176" t="s">
        <v>164</v>
      </c>
      <c r="D129" s="176" t="s">
        <v>160</v>
      </c>
      <c r="E129" s="177" t="s">
        <v>176</v>
      </c>
      <c r="F129" s="272" t="s">
        <v>177</v>
      </c>
      <c r="G129" s="272"/>
      <c r="H129" s="272"/>
      <c r="I129" s="272"/>
      <c r="J129" s="178" t="s">
        <v>168</v>
      </c>
      <c r="K129" s="179">
        <v>1.7</v>
      </c>
      <c r="L129" s="273">
        <v>0</v>
      </c>
      <c r="M129" s="274"/>
      <c r="N129" s="275">
        <f>ROUND(L129*K129,2)</f>
        <v>0</v>
      </c>
      <c r="O129" s="275"/>
      <c r="P129" s="275"/>
      <c r="Q129" s="275"/>
      <c r="R129" s="39"/>
      <c r="T129" s="180" t="s">
        <v>21</v>
      </c>
      <c r="U129" s="46" t="s">
        <v>47</v>
      </c>
      <c r="V129" s="38"/>
      <c r="W129" s="181">
        <f>V129*K129</f>
        <v>0</v>
      </c>
      <c r="X129" s="181">
        <v>0</v>
      </c>
      <c r="Y129" s="181">
        <f>X129*K129</f>
        <v>0</v>
      </c>
      <c r="Z129" s="181">
        <v>0</v>
      </c>
      <c r="AA129" s="182">
        <f>Z129*K129</f>
        <v>0</v>
      </c>
      <c r="AR129" s="21" t="s">
        <v>164</v>
      </c>
      <c r="AT129" s="21" t="s">
        <v>160</v>
      </c>
      <c r="AU129" s="21" t="s">
        <v>91</v>
      </c>
      <c r="AY129" s="21" t="s">
        <v>159</v>
      </c>
      <c r="BE129" s="120">
        <f>IF(U129="základná",N129,0)</f>
        <v>0</v>
      </c>
      <c r="BF129" s="120">
        <f>IF(U129="znížená",N129,0)</f>
        <v>0</v>
      </c>
      <c r="BG129" s="120">
        <f>IF(U129="zákl. prenesená",N129,0)</f>
        <v>0</v>
      </c>
      <c r="BH129" s="120">
        <f>IF(U129="zníž. prenesená",N129,0)</f>
        <v>0</v>
      </c>
      <c r="BI129" s="120">
        <f>IF(U129="nulová",N129,0)</f>
        <v>0</v>
      </c>
      <c r="BJ129" s="21" t="s">
        <v>91</v>
      </c>
      <c r="BK129" s="120">
        <f>ROUND(L129*K129,2)</f>
        <v>0</v>
      </c>
      <c r="BL129" s="21" t="s">
        <v>164</v>
      </c>
      <c r="BM129" s="21" t="s">
        <v>178</v>
      </c>
    </row>
    <row r="130" spans="2:65" s="11" customFormat="1" ht="16.5" customHeight="1">
      <c r="B130" s="183"/>
      <c r="C130" s="184"/>
      <c r="D130" s="184"/>
      <c r="E130" s="185" t="s">
        <v>21</v>
      </c>
      <c r="F130" s="276" t="s">
        <v>117</v>
      </c>
      <c r="G130" s="277"/>
      <c r="H130" s="277"/>
      <c r="I130" s="277"/>
      <c r="J130" s="184"/>
      <c r="K130" s="186">
        <v>1.7</v>
      </c>
      <c r="L130" s="184"/>
      <c r="M130" s="184"/>
      <c r="N130" s="184"/>
      <c r="O130" s="184"/>
      <c r="P130" s="184"/>
      <c r="Q130" s="184"/>
      <c r="R130" s="187"/>
      <c r="T130" s="188"/>
      <c r="U130" s="184"/>
      <c r="V130" s="184"/>
      <c r="W130" s="184"/>
      <c r="X130" s="184"/>
      <c r="Y130" s="184"/>
      <c r="Z130" s="184"/>
      <c r="AA130" s="189"/>
      <c r="AT130" s="190" t="s">
        <v>170</v>
      </c>
      <c r="AU130" s="190" t="s">
        <v>91</v>
      </c>
      <c r="AV130" s="11" t="s">
        <v>91</v>
      </c>
      <c r="AW130" s="11" t="s">
        <v>35</v>
      </c>
      <c r="AX130" s="11" t="s">
        <v>87</v>
      </c>
      <c r="AY130" s="190" t="s">
        <v>159</v>
      </c>
    </row>
    <row r="131" spans="2:65" s="1" customFormat="1" ht="25.5" customHeight="1">
      <c r="B131" s="37"/>
      <c r="C131" s="176" t="s">
        <v>179</v>
      </c>
      <c r="D131" s="176" t="s">
        <v>160</v>
      </c>
      <c r="E131" s="177" t="s">
        <v>180</v>
      </c>
      <c r="F131" s="272" t="s">
        <v>181</v>
      </c>
      <c r="G131" s="272"/>
      <c r="H131" s="272"/>
      <c r="I131" s="272"/>
      <c r="J131" s="178" t="s">
        <v>168</v>
      </c>
      <c r="K131" s="179">
        <v>1.7</v>
      </c>
      <c r="L131" s="273">
        <v>0</v>
      </c>
      <c r="M131" s="274"/>
      <c r="N131" s="275">
        <f>ROUND(L131*K131,2)</f>
        <v>0</v>
      </c>
      <c r="O131" s="275"/>
      <c r="P131" s="275"/>
      <c r="Q131" s="275"/>
      <c r="R131" s="39"/>
      <c r="T131" s="180" t="s">
        <v>21</v>
      </c>
      <c r="U131" s="46" t="s">
        <v>47</v>
      </c>
      <c r="V131" s="38"/>
      <c r="W131" s="181">
        <f>V131*K131</f>
        <v>0</v>
      </c>
      <c r="X131" s="181">
        <v>0</v>
      </c>
      <c r="Y131" s="181">
        <f>X131*K131</f>
        <v>0</v>
      </c>
      <c r="Z131" s="181">
        <v>0</v>
      </c>
      <c r="AA131" s="182">
        <f>Z131*K131</f>
        <v>0</v>
      </c>
      <c r="AR131" s="21" t="s">
        <v>164</v>
      </c>
      <c r="AT131" s="21" t="s">
        <v>160</v>
      </c>
      <c r="AU131" s="21" t="s">
        <v>91</v>
      </c>
      <c r="AY131" s="21" t="s">
        <v>159</v>
      </c>
      <c r="BE131" s="120">
        <f>IF(U131="základná",N131,0)</f>
        <v>0</v>
      </c>
      <c r="BF131" s="120">
        <f>IF(U131="znížená",N131,0)</f>
        <v>0</v>
      </c>
      <c r="BG131" s="120">
        <f>IF(U131="zákl. prenesená",N131,0)</f>
        <v>0</v>
      </c>
      <c r="BH131" s="120">
        <f>IF(U131="zníž. prenesená",N131,0)</f>
        <v>0</v>
      </c>
      <c r="BI131" s="120">
        <f>IF(U131="nulová",N131,0)</f>
        <v>0</v>
      </c>
      <c r="BJ131" s="21" t="s">
        <v>91</v>
      </c>
      <c r="BK131" s="120">
        <f>ROUND(L131*K131,2)</f>
        <v>0</v>
      </c>
      <c r="BL131" s="21" t="s">
        <v>164</v>
      </c>
      <c r="BM131" s="21" t="s">
        <v>182</v>
      </c>
    </row>
    <row r="132" spans="2:65" s="1" customFormat="1" ht="16.5" customHeight="1">
      <c r="B132" s="37"/>
      <c r="C132" s="176" t="s">
        <v>183</v>
      </c>
      <c r="D132" s="176" t="s">
        <v>160</v>
      </c>
      <c r="E132" s="177" t="s">
        <v>184</v>
      </c>
      <c r="F132" s="272" t="s">
        <v>185</v>
      </c>
      <c r="G132" s="272"/>
      <c r="H132" s="272"/>
      <c r="I132" s="272"/>
      <c r="J132" s="178" t="s">
        <v>168</v>
      </c>
      <c r="K132" s="179">
        <v>1.7</v>
      </c>
      <c r="L132" s="273">
        <v>0</v>
      </c>
      <c r="M132" s="274"/>
      <c r="N132" s="275">
        <f>ROUND(L132*K132,2)</f>
        <v>0</v>
      </c>
      <c r="O132" s="275"/>
      <c r="P132" s="275"/>
      <c r="Q132" s="275"/>
      <c r="R132" s="39"/>
      <c r="T132" s="180" t="s">
        <v>21</v>
      </c>
      <c r="U132" s="46" t="s">
        <v>47</v>
      </c>
      <c r="V132" s="38"/>
      <c r="W132" s="181">
        <f>V132*K132</f>
        <v>0</v>
      </c>
      <c r="X132" s="181">
        <v>0</v>
      </c>
      <c r="Y132" s="181">
        <f>X132*K132</f>
        <v>0</v>
      </c>
      <c r="Z132" s="181">
        <v>0</v>
      </c>
      <c r="AA132" s="182">
        <f>Z132*K132</f>
        <v>0</v>
      </c>
      <c r="AR132" s="21" t="s">
        <v>164</v>
      </c>
      <c r="AT132" s="21" t="s">
        <v>160</v>
      </c>
      <c r="AU132" s="21" t="s">
        <v>91</v>
      </c>
      <c r="AY132" s="21" t="s">
        <v>159</v>
      </c>
      <c r="BE132" s="120">
        <f>IF(U132="základná",N132,0)</f>
        <v>0</v>
      </c>
      <c r="BF132" s="120">
        <f>IF(U132="znížená",N132,0)</f>
        <v>0</v>
      </c>
      <c r="BG132" s="120">
        <f>IF(U132="zákl. prenesená",N132,0)</f>
        <v>0</v>
      </c>
      <c r="BH132" s="120">
        <f>IF(U132="zníž. prenesená",N132,0)</f>
        <v>0</v>
      </c>
      <c r="BI132" s="120">
        <f>IF(U132="nulová",N132,0)</f>
        <v>0</v>
      </c>
      <c r="BJ132" s="21" t="s">
        <v>91</v>
      </c>
      <c r="BK132" s="120">
        <f>ROUND(L132*K132,2)</f>
        <v>0</v>
      </c>
      <c r="BL132" s="21" t="s">
        <v>164</v>
      </c>
      <c r="BM132" s="21" t="s">
        <v>186</v>
      </c>
    </row>
    <row r="133" spans="2:65" s="1" customFormat="1" ht="16.5" customHeight="1">
      <c r="B133" s="37"/>
      <c r="C133" s="176" t="s">
        <v>187</v>
      </c>
      <c r="D133" s="176" t="s">
        <v>160</v>
      </c>
      <c r="E133" s="177" t="s">
        <v>188</v>
      </c>
      <c r="F133" s="272" t="s">
        <v>189</v>
      </c>
      <c r="G133" s="272"/>
      <c r="H133" s="272"/>
      <c r="I133" s="272"/>
      <c r="J133" s="178" t="s">
        <v>168</v>
      </c>
      <c r="K133" s="179">
        <v>1.7</v>
      </c>
      <c r="L133" s="273">
        <v>0</v>
      </c>
      <c r="M133" s="274"/>
      <c r="N133" s="275">
        <f>ROUND(L133*K133,2)</f>
        <v>0</v>
      </c>
      <c r="O133" s="275"/>
      <c r="P133" s="275"/>
      <c r="Q133" s="275"/>
      <c r="R133" s="39"/>
      <c r="T133" s="180" t="s">
        <v>21</v>
      </c>
      <c r="U133" s="46" t="s">
        <v>47</v>
      </c>
      <c r="V133" s="38"/>
      <c r="W133" s="181">
        <f>V133*K133</f>
        <v>0</v>
      </c>
      <c r="X133" s="181">
        <v>0</v>
      </c>
      <c r="Y133" s="181">
        <f>X133*K133</f>
        <v>0</v>
      </c>
      <c r="Z133" s="181">
        <v>0</v>
      </c>
      <c r="AA133" s="182">
        <f>Z133*K133</f>
        <v>0</v>
      </c>
      <c r="AR133" s="21" t="s">
        <v>164</v>
      </c>
      <c r="AT133" s="21" t="s">
        <v>160</v>
      </c>
      <c r="AU133" s="21" t="s">
        <v>91</v>
      </c>
      <c r="AY133" s="21" t="s">
        <v>159</v>
      </c>
      <c r="BE133" s="120">
        <f>IF(U133="základná",N133,0)</f>
        <v>0</v>
      </c>
      <c r="BF133" s="120">
        <f>IF(U133="znížená",N133,0)</f>
        <v>0</v>
      </c>
      <c r="BG133" s="120">
        <f>IF(U133="zákl. prenesená",N133,0)</f>
        <v>0</v>
      </c>
      <c r="BH133" s="120">
        <f>IF(U133="zníž. prenesená",N133,0)</f>
        <v>0</v>
      </c>
      <c r="BI133" s="120">
        <f>IF(U133="nulová",N133,0)</f>
        <v>0</v>
      </c>
      <c r="BJ133" s="21" t="s">
        <v>91</v>
      </c>
      <c r="BK133" s="120">
        <f>ROUND(L133*K133,2)</f>
        <v>0</v>
      </c>
      <c r="BL133" s="21" t="s">
        <v>164</v>
      </c>
      <c r="BM133" s="21" t="s">
        <v>190</v>
      </c>
    </row>
    <row r="134" spans="2:65" s="10" customFormat="1" ht="29.85" customHeight="1">
      <c r="B134" s="165"/>
      <c r="C134" s="166"/>
      <c r="D134" s="175" t="s">
        <v>134</v>
      </c>
      <c r="E134" s="175"/>
      <c r="F134" s="175"/>
      <c r="G134" s="175"/>
      <c r="H134" s="175"/>
      <c r="I134" s="175"/>
      <c r="J134" s="175"/>
      <c r="K134" s="175"/>
      <c r="L134" s="175"/>
      <c r="M134" s="175"/>
      <c r="N134" s="289">
        <f>BK134</f>
        <v>0</v>
      </c>
      <c r="O134" s="290"/>
      <c r="P134" s="290"/>
      <c r="Q134" s="290"/>
      <c r="R134" s="168"/>
      <c r="T134" s="169"/>
      <c r="U134" s="166"/>
      <c r="V134" s="166"/>
      <c r="W134" s="170">
        <f>SUM(W135:W137)</f>
        <v>0</v>
      </c>
      <c r="X134" s="166"/>
      <c r="Y134" s="170">
        <f>SUM(Y135:Y137)</f>
        <v>3.7651140000000001</v>
      </c>
      <c r="Z134" s="166"/>
      <c r="AA134" s="171">
        <f>SUM(AA135:AA137)</f>
        <v>0</v>
      </c>
      <c r="AR134" s="172" t="s">
        <v>87</v>
      </c>
      <c r="AT134" s="173" t="s">
        <v>79</v>
      </c>
      <c r="AU134" s="173" t="s">
        <v>87</v>
      </c>
      <c r="AY134" s="172" t="s">
        <v>159</v>
      </c>
      <c r="BK134" s="174">
        <f>SUM(BK135:BK137)</f>
        <v>0</v>
      </c>
    </row>
    <row r="135" spans="2:65" s="1" customFormat="1" ht="25.5" customHeight="1">
      <c r="B135" s="37"/>
      <c r="C135" s="176" t="s">
        <v>191</v>
      </c>
      <c r="D135" s="176" t="s">
        <v>160</v>
      </c>
      <c r="E135" s="177" t="s">
        <v>192</v>
      </c>
      <c r="F135" s="272" t="s">
        <v>193</v>
      </c>
      <c r="G135" s="272"/>
      <c r="H135" s="272"/>
      <c r="I135" s="272"/>
      <c r="J135" s="178" t="s">
        <v>168</v>
      </c>
      <c r="K135" s="179">
        <v>1.7</v>
      </c>
      <c r="L135" s="273">
        <v>0</v>
      </c>
      <c r="M135" s="274"/>
      <c r="N135" s="275">
        <f>ROUND(L135*K135,2)</f>
        <v>0</v>
      </c>
      <c r="O135" s="275"/>
      <c r="P135" s="275"/>
      <c r="Q135" s="275"/>
      <c r="R135" s="39"/>
      <c r="T135" s="180" t="s">
        <v>21</v>
      </c>
      <c r="U135" s="46" t="s">
        <v>47</v>
      </c>
      <c r="V135" s="38"/>
      <c r="W135" s="181">
        <f>V135*K135</f>
        <v>0</v>
      </c>
      <c r="X135" s="181">
        <v>2.2119</v>
      </c>
      <c r="Y135" s="181">
        <f>X135*K135</f>
        <v>3.76023</v>
      </c>
      <c r="Z135" s="181">
        <v>0</v>
      </c>
      <c r="AA135" s="182">
        <f>Z135*K135</f>
        <v>0</v>
      </c>
      <c r="AR135" s="21" t="s">
        <v>164</v>
      </c>
      <c r="AT135" s="21" t="s">
        <v>160</v>
      </c>
      <c r="AU135" s="21" t="s">
        <v>91</v>
      </c>
      <c r="AY135" s="21" t="s">
        <v>159</v>
      </c>
      <c r="BE135" s="120">
        <f>IF(U135="základná",N135,0)</f>
        <v>0</v>
      </c>
      <c r="BF135" s="120">
        <f>IF(U135="znížená",N135,0)</f>
        <v>0</v>
      </c>
      <c r="BG135" s="120">
        <f>IF(U135="zákl. prenesená",N135,0)</f>
        <v>0</v>
      </c>
      <c r="BH135" s="120">
        <f>IF(U135="zníž. prenesená",N135,0)</f>
        <v>0</v>
      </c>
      <c r="BI135" s="120">
        <f>IF(U135="nulová",N135,0)</f>
        <v>0</v>
      </c>
      <c r="BJ135" s="21" t="s">
        <v>91</v>
      </c>
      <c r="BK135" s="120">
        <f>ROUND(L135*K135,2)</f>
        <v>0</v>
      </c>
      <c r="BL135" s="21" t="s">
        <v>164</v>
      </c>
      <c r="BM135" s="21" t="s">
        <v>194</v>
      </c>
    </row>
    <row r="136" spans="2:65" s="1" customFormat="1" ht="25.5" customHeight="1">
      <c r="B136" s="37"/>
      <c r="C136" s="176" t="s">
        <v>195</v>
      </c>
      <c r="D136" s="176" t="s">
        <v>160</v>
      </c>
      <c r="E136" s="177" t="s">
        <v>196</v>
      </c>
      <c r="F136" s="272" t="s">
        <v>197</v>
      </c>
      <c r="G136" s="272"/>
      <c r="H136" s="272"/>
      <c r="I136" s="272"/>
      <c r="J136" s="178" t="s">
        <v>163</v>
      </c>
      <c r="K136" s="179">
        <v>1.2</v>
      </c>
      <c r="L136" s="273">
        <v>0</v>
      </c>
      <c r="M136" s="274"/>
      <c r="N136" s="275">
        <f>ROUND(L136*K136,2)</f>
        <v>0</v>
      </c>
      <c r="O136" s="275"/>
      <c r="P136" s="275"/>
      <c r="Q136" s="275"/>
      <c r="R136" s="39"/>
      <c r="T136" s="180" t="s">
        <v>21</v>
      </c>
      <c r="U136" s="46" t="s">
        <v>47</v>
      </c>
      <c r="V136" s="38"/>
      <c r="W136" s="181">
        <f>V136*K136</f>
        <v>0</v>
      </c>
      <c r="X136" s="181">
        <v>4.0699999999999998E-3</v>
      </c>
      <c r="Y136" s="181">
        <f>X136*K136</f>
        <v>4.8839999999999995E-3</v>
      </c>
      <c r="Z136" s="181">
        <v>0</v>
      </c>
      <c r="AA136" s="182">
        <f>Z136*K136</f>
        <v>0</v>
      </c>
      <c r="AR136" s="21" t="s">
        <v>164</v>
      </c>
      <c r="AT136" s="21" t="s">
        <v>160</v>
      </c>
      <c r="AU136" s="21" t="s">
        <v>91</v>
      </c>
      <c r="AY136" s="21" t="s">
        <v>159</v>
      </c>
      <c r="BE136" s="120">
        <f>IF(U136="základná",N136,0)</f>
        <v>0</v>
      </c>
      <c r="BF136" s="120">
        <f>IF(U136="znížená",N136,0)</f>
        <v>0</v>
      </c>
      <c r="BG136" s="120">
        <f>IF(U136="zákl. prenesená",N136,0)</f>
        <v>0</v>
      </c>
      <c r="BH136" s="120">
        <f>IF(U136="zníž. prenesená",N136,0)</f>
        <v>0</v>
      </c>
      <c r="BI136" s="120">
        <f>IF(U136="nulová",N136,0)</f>
        <v>0</v>
      </c>
      <c r="BJ136" s="21" t="s">
        <v>91</v>
      </c>
      <c r="BK136" s="120">
        <f>ROUND(L136*K136,2)</f>
        <v>0</v>
      </c>
      <c r="BL136" s="21" t="s">
        <v>164</v>
      </c>
      <c r="BM136" s="21" t="s">
        <v>198</v>
      </c>
    </row>
    <row r="137" spans="2:65" s="1" customFormat="1" ht="25.5" customHeight="1">
      <c r="B137" s="37"/>
      <c r="C137" s="176" t="s">
        <v>199</v>
      </c>
      <c r="D137" s="176" t="s">
        <v>160</v>
      </c>
      <c r="E137" s="177" t="s">
        <v>200</v>
      </c>
      <c r="F137" s="272" t="s">
        <v>201</v>
      </c>
      <c r="G137" s="272"/>
      <c r="H137" s="272"/>
      <c r="I137" s="272"/>
      <c r="J137" s="178" t="s">
        <v>163</v>
      </c>
      <c r="K137" s="179">
        <v>1.2</v>
      </c>
      <c r="L137" s="273">
        <v>0</v>
      </c>
      <c r="M137" s="274"/>
      <c r="N137" s="275">
        <f>ROUND(L137*K137,2)</f>
        <v>0</v>
      </c>
      <c r="O137" s="275"/>
      <c r="P137" s="275"/>
      <c r="Q137" s="275"/>
      <c r="R137" s="39"/>
      <c r="T137" s="180" t="s">
        <v>21</v>
      </c>
      <c r="U137" s="46" t="s">
        <v>47</v>
      </c>
      <c r="V137" s="38"/>
      <c r="W137" s="181">
        <f>V137*K137</f>
        <v>0</v>
      </c>
      <c r="X137" s="181">
        <v>0</v>
      </c>
      <c r="Y137" s="181">
        <f>X137*K137</f>
        <v>0</v>
      </c>
      <c r="Z137" s="181">
        <v>0</v>
      </c>
      <c r="AA137" s="182">
        <f>Z137*K137</f>
        <v>0</v>
      </c>
      <c r="AR137" s="21" t="s">
        <v>164</v>
      </c>
      <c r="AT137" s="21" t="s">
        <v>160</v>
      </c>
      <c r="AU137" s="21" t="s">
        <v>91</v>
      </c>
      <c r="AY137" s="21" t="s">
        <v>159</v>
      </c>
      <c r="BE137" s="120">
        <f>IF(U137="základná",N137,0)</f>
        <v>0</v>
      </c>
      <c r="BF137" s="120">
        <f>IF(U137="znížená",N137,0)</f>
        <v>0</v>
      </c>
      <c r="BG137" s="120">
        <f>IF(U137="zákl. prenesená",N137,0)</f>
        <v>0</v>
      </c>
      <c r="BH137" s="120">
        <f>IF(U137="zníž. prenesená",N137,0)</f>
        <v>0</v>
      </c>
      <c r="BI137" s="120">
        <f>IF(U137="nulová",N137,0)</f>
        <v>0</v>
      </c>
      <c r="BJ137" s="21" t="s">
        <v>91</v>
      </c>
      <c r="BK137" s="120">
        <f>ROUND(L137*K137,2)</f>
        <v>0</v>
      </c>
      <c r="BL137" s="21" t="s">
        <v>164</v>
      </c>
      <c r="BM137" s="21" t="s">
        <v>202</v>
      </c>
    </row>
    <row r="138" spans="2:65" s="10" customFormat="1" ht="29.85" customHeight="1">
      <c r="B138" s="165"/>
      <c r="C138" s="166"/>
      <c r="D138" s="175" t="s">
        <v>135</v>
      </c>
      <c r="E138" s="175"/>
      <c r="F138" s="175"/>
      <c r="G138" s="175"/>
      <c r="H138" s="175"/>
      <c r="I138" s="175"/>
      <c r="J138" s="175"/>
      <c r="K138" s="175"/>
      <c r="L138" s="175"/>
      <c r="M138" s="175"/>
      <c r="N138" s="289">
        <f>BK138</f>
        <v>0</v>
      </c>
      <c r="O138" s="290"/>
      <c r="P138" s="290"/>
      <c r="Q138" s="290"/>
      <c r="R138" s="168"/>
      <c r="T138" s="169"/>
      <c r="U138" s="166"/>
      <c r="V138" s="166"/>
      <c r="W138" s="170">
        <f>SUM(W139:W150)</f>
        <v>0</v>
      </c>
      <c r="X138" s="166"/>
      <c r="Y138" s="170">
        <f>SUM(Y139:Y150)</f>
        <v>0.54632000000000003</v>
      </c>
      <c r="Z138" s="166"/>
      <c r="AA138" s="171">
        <f>SUM(AA139:AA150)</f>
        <v>0</v>
      </c>
      <c r="AR138" s="172" t="s">
        <v>87</v>
      </c>
      <c r="AT138" s="173" t="s">
        <v>79</v>
      </c>
      <c r="AU138" s="173" t="s">
        <v>87</v>
      </c>
      <c r="AY138" s="172" t="s">
        <v>159</v>
      </c>
      <c r="BK138" s="174">
        <f>SUM(BK139:BK150)</f>
        <v>0</v>
      </c>
    </row>
    <row r="139" spans="2:65" s="1" customFormat="1" ht="25.5" customHeight="1">
      <c r="B139" s="37"/>
      <c r="C139" s="176" t="s">
        <v>203</v>
      </c>
      <c r="D139" s="176" t="s">
        <v>160</v>
      </c>
      <c r="E139" s="177" t="s">
        <v>204</v>
      </c>
      <c r="F139" s="272" t="s">
        <v>205</v>
      </c>
      <c r="G139" s="272"/>
      <c r="H139" s="272"/>
      <c r="I139" s="272"/>
      <c r="J139" s="178" t="s">
        <v>206</v>
      </c>
      <c r="K139" s="179">
        <v>8</v>
      </c>
      <c r="L139" s="273">
        <v>0</v>
      </c>
      <c r="M139" s="274"/>
      <c r="N139" s="275">
        <f t="shared" ref="N139:N150" si="5">ROUND(L139*K139,2)</f>
        <v>0</v>
      </c>
      <c r="O139" s="275"/>
      <c r="P139" s="275"/>
      <c r="Q139" s="275"/>
      <c r="R139" s="39"/>
      <c r="T139" s="180" t="s">
        <v>21</v>
      </c>
      <c r="U139" s="46" t="s">
        <v>47</v>
      </c>
      <c r="V139" s="38"/>
      <c r="W139" s="181">
        <f t="shared" ref="W139:W150" si="6">V139*K139</f>
        <v>0</v>
      </c>
      <c r="X139" s="181">
        <v>6.8290000000000003E-2</v>
      </c>
      <c r="Y139" s="181">
        <f t="shared" ref="Y139:Y150" si="7">X139*K139</f>
        <v>0.54632000000000003</v>
      </c>
      <c r="Z139" s="181">
        <v>0</v>
      </c>
      <c r="AA139" s="182">
        <f t="shared" ref="AA139:AA150" si="8">Z139*K139</f>
        <v>0</v>
      </c>
      <c r="AR139" s="21" t="s">
        <v>164</v>
      </c>
      <c r="AT139" s="21" t="s">
        <v>160</v>
      </c>
      <c r="AU139" s="21" t="s">
        <v>91</v>
      </c>
      <c r="AY139" s="21" t="s">
        <v>159</v>
      </c>
      <c r="BE139" s="120">
        <f t="shared" ref="BE139:BE150" si="9">IF(U139="základná",N139,0)</f>
        <v>0</v>
      </c>
      <c r="BF139" s="120">
        <f t="shared" ref="BF139:BF150" si="10">IF(U139="znížená",N139,0)</f>
        <v>0</v>
      </c>
      <c r="BG139" s="120">
        <f t="shared" ref="BG139:BG150" si="11">IF(U139="zákl. prenesená",N139,0)</f>
        <v>0</v>
      </c>
      <c r="BH139" s="120">
        <f t="shared" ref="BH139:BH150" si="12">IF(U139="zníž. prenesená",N139,0)</f>
        <v>0</v>
      </c>
      <c r="BI139" s="120">
        <f t="shared" ref="BI139:BI150" si="13">IF(U139="nulová",N139,0)</f>
        <v>0</v>
      </c>
      <c r="BJ139" s="21" t="s">
        <v>91</v>
      </c>
      <c r="BK139" s="120">
        <f t="shared" ref="BK139:BK150" si="14">ROUND(L139*K139,2)</f>
        <v>0</v>
      </c>
      <c r="BL139" s="21" t="s">
        <v>164</v>
      </c>
      <c r="BM139" s="21" t="s">
        <v>207</v>
      </c>
    </row>
    <row r="140" spans="2:65" s="1" customFormat="1" ht="16.5" customHeight="1">
      <c r="B140" s="37"/>
      <c r="C140" s="199" t="s">
        <v>208</v>
      </c>
      <c r="D140" s="199" t="s">
        <v>209</v>
      </c>
      <c r="E140" s="200" t="s">
        <v>210</v>
      </c>
      <c r="F140" s="280" t="s">
        <v>211</v>
      </c>
      <c r="G140" s="280"/>
      <c r="H140" s="280"/>
      <c r="I140" s="280"/>
      <c r="J140" s="201" t="s">
        <v>206</v>
      </c>
      <c r="K140" s="202">
        <v>1</v>
      </c>
      <c r="L140" s="281">
        <v>0</v>
      </c>
      <c r="M140" s="282"/>
      <c r="N140" s="283">
        <f t="shared" si="5"/>
        <v>0</v>
      </c>
      <c r="O140" s="275"/>
      <c r="P140" s="275"/>
      <c r="Q140" s="275"/>
      <c r="R140" s="39"/>
      <c r="T140" s="180" t="s">
        <v>21</v>
      </c>
      <c r="U140" s="46" t="s">
        <v>47</v>
      </c>
      <c r="V140" s="38"/>
      <c r="W140" s="181">
        <f t="shared" si="6"/>
        <v>0</v>
      </c>
      <c r="X140" s="181">
        <v>0</v>
      </c>
      <c r="Y140" s="181">
        <f t="shared" si="7"/>
        <v>0</v>
      </c>
      <c r="Z140" s="181">
        <v>0</v>
      </c>
      <c r="AA140" s="182">
        <f t="shared" si="8"/>
        <v>0</v>
      </c>
      <c r="AR140" s="21" t="s">
        <v>191</v>
      </c>
      <c r="AT140" s="21" t="s">
        <v>209</v>
      </c>
      <c r="AU140" s="21" t="s">
        <v>91</v>
      </c>
      <c r="AY140" s="21" t="s">
        <v>159</v>
      </c>
      <c r="BE140" s="120">
        <f t="shared" si="9"/>
        <v>0</v>
      </c>
      <c r="BF140" s="120">
        <f t="shared" si="10"/>
        <v>0</v>
      </c>
      <c r="BG140" s="120">
        <f t="shared" si="11"/>
        <v>0</v>
      </c>
      <c r="BH140" s="120">
        <f t="shared" si="12"/>
        <v>0</v>
      </c>
      <c r="BI140" s="120">
        <f t="shared" si="13"/>
        <v>0</v>
      </c>
      <c r="BJ140" s="21" t="s">
        <v>91</v>
      </c>
      <c r="BK140" s="120">
        <f t="shared" si="14"/>
        <v>0</v>
      </c>
      <c r="BL140" s="21" t="s">
        <v>164</v>
      </c>
      <c r="BM140" s="21" t="s">
        <v>212</v>
      </c>
    </row>
    <row r="141" spans="2:65" s="1" customFormat="1" ht="16.5" customHeight="1">
      <c r="B141" s="37"/>
      <c r="C141" s="199" t="s">
        <v>213</v>
      </c>
      <c r="D141" s="199" t="s">
        <v>209</v>
      </c>
      <c r="E141" s="200" t="s">
        <v>214</v>
      </c>
      <c r="F141" s="280" t="s">
        <v>215</v>
      </c>
      <c r="G141" s="280"/>
      <c r="H141" s="280"/>
      <c r="I141" s="280"/>
      <c r="J141" s="201" t="s">
        <v>206</v>
      </c>
      <c r="K141" s="202">
        <v>1</v>
      </c>
      <c r="L141" s="281">
        <v>0</v>
      </c>
      <c r="M141" s="282"/>
      <c r="N141" s="283">
        <f t="shared" si="5"/>
        <v>0</v>
      </c>
      <c r="O141" s="275"/>
      <c r="P141" s="275"/>
      <c r="Q141" s="275"/>
      <c r="R141" s="39"/>
      <c r="T141" s="180" t="s">
        <v>21</v>
      </c>
      <c r="U141" s="46" t="s">
        <v>47</v>
      </c>
      <c r="V141" s="38"/>
      <c r="W141" s="181">
        <f t="shared" si="6"/>
        <v>0</v>
      </c>
      <c r="X141" s="181">
        <v>0</v>
      </c>
      <c r="Y141" s="181">
        <f t="shared" si="7"/>
        <v>0</v>
      </c>
      <c r="Z141" s="181">
        <v>0</v>
      </c>
      <c r="AA141" s="182">
        <f t="shared" si="8"/>
        <v>0</v>
      </c>
      <c r="AR141" s="21" t="s">
        <v>191</v>
      </c>
      <c r="AT141" s="21" t="s">
        <v>209</v>
      </c>
      <c r="AU141" s="21" t="s">
        <v>91</v>
      </c>
      <c r="AY141" s="21" t="s">
        <v>159</v>
      </c>
      <c r="BE141" s="120">
        <f t="shared" si="9"/>
        <v>0</v>
      </c>
      <c r="BF141" s="120">
        <f t="shared" si="10"/>
        <v>0</v>
      </c>
      <c r="BG141" s="120">
        <f t="shared" si="11"/>
        <v>0</v>
      </c>
      <c r="BH141" s="120">
        <f t="shared" si="12"/>
        <v>0</v>
      </c>
      <c r="BI141" s="120">
        <f t="shared" si="13"/>
        <v>0</v>
      </c>
      <c r="BJ141" s="21" t="s">
        <v>91</v>
      </c>
      <c r="BK141" s="120">
        <f t="shared" si="14"/>
        <v>0</v>
      </c>
      <c r="BL141" s="21" t="s">
        <v>164</v>
      </c>
      <c r="BM141" s="21" t="s">
        <v>216</v>
      </c>
    </row>
    <row r="142" spans="2:65" s="1" customFormat="1" ht="16.5" customHeight="1">
      <c r="B142" s="37"/>
      <c r="C142" s="199" t="s">
        <v>217</v>
      </c>
      <c r="D142" s="199" t="s">
        <v>209</v>
      </c>
      <c r="E142" s="200" t="s">
        <v>218</v>
      </c>
      <c r="F142" s="280" t="s">
        <v>219</v>
      </c>
      <c r="G142" s="280"/>
      <c r="H142" s="280"/>
      <c r="I142" s="280"/>
      <c r="J142" s="201" t="s">
        <v>206</v>
      </c>
      <c r="K142" s="202">
        <v>1</v>
      </c>
      <c r="L142" s="281">
        <v>0</v>
      </c>
      <c r="M142" s="282"/>
      <c r="N142" s="283">
        <f t="shared" si="5"/>
        <v>0</v>
      </c>
      <c r="O142" s="275"/>
      <c r="P142" s="275"/>
      <c r="Q142" s="275"/>
      <c r="R142" s="39"/>
      <c r="T142" s="180" t="s">
        <v>21</v>
      </c>
      <c r="U142" s="46" t="s">
        <v>47</v>
      </c>
      <c r="V142" s="38"/>
      <c r="W142" s="181">
        <f t="shared" si="6"/>
        <v>0</v>
      </c>
      <c r="X142" s="181">
        <v>0</v>
      </c>
      <c r="Y142" s="181">
        <f t="shared" si="7"/>
        <v>0</v>
      </c>
      <c r="Z142" s="181">
        <v>0</v>
      </c>
      <c r="AA142" s="182">
        <f t="shared" si="8"/>
        <v>0</v>
      </c>
      <c r="AR142" s="21" t="s">
        <v>191</v>
      </c>
      <c r="AT142" s="21" t="s">
        <v>209</v>
      </c>
      <c r="AU142" s="21" t="s">
        <v>91</v>
      </c>
      <c r="AY142" s="21" t="s">
        <v>159</v>
      </c>
      <c r="BE142" s="120">
        <f t="shared" si="9"/>
        <v>0</v>
      </c>
      <c r="BF142" s="120">
        <f t="shared" si="10"/>
        <v>0</v>
      </c>
      <c r="BG142" s="120">
        <f t="shared" si="11"/>
        <v>0</v>
      </c>
      <c r="BH142" s="120">
        <f t="shared" si="12"/>
        <v>0</v>
      </c>
      <c r="BI142" s="120">
        <f t="shared" si="13"/>
        <v>0</v>
      </c>
      <c r="BJ142" s="21" t="s">
        <v>91</v>
      </c>
      <c r="BK142" s="120">
        <f t="shared" si="14"/>
        <v>0</v>
      </c>
      <c r="BL142" s="21" t="s">
        <v>164</v>
      </c>
      <c r="BM142" s="21" t="s">
        <v>220</v>
      </c>
    </row>
    <row r="143" spans="2:65" s="1" customFormat="1" ht="16.5" customHeight="1">
      <c r="B143" s="37"/>
      <c r="C143" s="199" t="s">
        <v>221</v>
      </c>
      <c r="D143" s="199" t="s">
        <v>209</v>
      </c>
      <c r="E143" s="200" t="s">
        <v>222</v>
      </c>
      <c r="F143" s="280" t="s">
        <v>223</v>
      </c>
      <c r="G143" s="280"/>
      <c r="H143" s="280"/>
      <c r="I143" s="280"/>
      <c r="J143" s="201" t="s">
        <v>206</v>
      </c>
      <c r="K143" s="202">
        <v>1</v>
      </c>
      <c r="L143" s="281">
        <v>0</v>
      </c>
      <c r="M143" s="282"/>
      <c r="N143" s="283">
        <f t="shared" si="5"/>
        <v>0</v>
      </c>
      <c r="O143" s="275"/>
      <c r="P143" s="275"/>
      <c r="Q143" s="275"/>
      <c r="R143" s="39"/>
      <c r="T143" s="180" t="s">
        <v>21</v>
      </c>
      <c r="U143" s="46" t="s">
        <v>47</v>
      </c>
      <c r="V143" s="38"/>
      <c r="W143" s="181">
        <f t="shared" si="6"/>
        <v>0</v>
      </c>
      <c r="X143" s="181">
        <v>0</v>
      </c>
      <c r="Y143" s="181">
        <f t="shared" si="7"/>
        <v>0</v>
      </c>
      <c r="Z143" s="181">
        <v>0</v>
      </c>
      <c r="AA143" s="182">
        <f t="shared" si="8"/>
        <v>0</v>
      </c>
      <c r="AR143" s="21" t="s">
        <v>191</v>
      </c>
      <c r="AT143" s="21" t="s">
        <v>209</v>
      </c>
      <c r="AU143" s="21" t="s">
        <v>91</v>
      </c>
      <c r="AY143" s="21" t="s">
        <v>159</v>
      </c>
      <c r="BE143" s="120">
        <f t="shared" si="9"/>
        <v>0</v>
      </c>
      <c r="BF143" s="120">
        <f t="shared" si="10"/>
        <v>0</v>
      </c>
      <c r="BG143" s="120">
        <f t="shared" si="11"/>
        <v>0</v>
      </c>
      <c r="BH143" s="120">
        <f t="shared" si="12"/>
        <v>0</v>
      </c>
      <c r="BI143" s="120">
        <f t="shared" si="13"/>
        <v>0</v>
      </c>
      <c r="BJ143" s="21" t="s">
        <v>91</v>
      </c>
      <c r="BK143" s="120">
        <f t="shared" si="14"/>
        <v>0</v>
      </c>
      <c r="BL143" s="21" t="s">
        <v>164</v>
      </c>
      <c r="BM143" s="21" t="s">
        <v>224</v>
      </c>
    </row>
    <row r="144" spans="2:65" s="1" customFormat="1" ht="16.5" customHeight="1">
      <c r="B144" s="37"/>
      <c r="C144" s="199" t="s">
        <v>225</v>
      </c>
      <c r="D144" s="199" t="s">
        <v>209</v>
      </c>
      <c r="E144" s="200" t="s">
        <v>226</v>
      </c>
      <c r="F144" s="280" t="s">
        <v>227</v>
      </c>
      <c r="G144" s="280"/>
      <c r="H144" s="280"/>
      <c r="I144" s="280"/>
      <c r="J144" s="201" t="s">
        <v>206</v>
      </c>
      <c r="K144" s="202">
        <v>1</v>
      </c>
      <c r="L144" s="281">
        <v>0</v>
      </c>
      <c r="M144" s="282"/>
      <c r="N144" s="283">
        <f t="shared" si="5"/>
        <v>0</v>
      </c>
      <c r="O144" s="275"/>
      <c r="P144" s="275"/>
      <c r="Q144" s="275"/>
      <c r="R144" s="39"/>
      <c r="T144" s="180" t="s">
        <v>21</v>
      </c>
      <c r="U144" s="46" t="s">
        <v>47</v>
      </c>
      <c r="V144" s="38"/>
      <c r="W144" s="181">
        <f t="shared" si="6"/>
        <v>0</v>
      </c>
      <c r="X144" s="181">
        <v>0</v>
      </c>
      <c r="Y144" s="181">
        <f t="shared" si="7"/>
        <v>0</v>
      </c>
      <c r="Z144" s="181">
        <v>0</v>
      </c>
      <c r="AA144" s="182">
        <f t="shared" si="8"/>
        <v>0</v>
      </c>
      <c r="AR144" s="21" t="s">
        <v>191</v>
      </c>
      <c r="AT144" s="21" t="s">
        <v>209</v>
      </c>
      <c r="AU144" s="21" t="s">
        <v>91</v>
      </c>
      <c r="AY144" s="21" t="s">
        <v>159</v>
      </c>
      <c r="BE144" s="120">
        <f t="shared" si="9"/>
        <v>0</v>
      </c>
      <c r="BF144" s="120">
        <f t="shared" si="10"/>
        <v>0</v>
      </c>
      <c r="BG144" s="120">
        <f t="shared" si="11"/>
        <v>0</v>
      </c>
      <c r="BH144" s="120">
        <f t="shared" si="12"/>
        <v>0</v>
      </c>
      <c r="BI144" s="120">
        <f t="shared" si="13"/>
        <v>0</v>
      </c>
      <c r="BJ144" s="21" t="s">
        <v>91</v>
      </c>
      <c r="BK144" s="120">
        <f t="shared" si="14"/>
        <v>0</v>
      </c>
      <c r="BL144" s="21" t="s">
        <v>164</v>
      </c>
      <c r="BM144" s="21" t="s">
        <v>228</v>
      </c>
    </row>
    <row r="145" spans="2:65" s="1" customFormat="1" ht="16.5" customHeight="1">
      <c r="B145" s="37"/>
      <c r="C145" s="199" t="s">
        <v>229</v>
      </c>
      <c r="D145" s="199" t="s">
        <v>209</v>
      </c>
      <c r="E145" s="200" t="s">
        <v>230</v>
      </c>
      <c r="F145" s="280" t="s">
        <v>231</v>
      </c>
      <c r="G145" s="280"/>
      <c r="H145" s="280"/>
      <c r="I145" s="280"/>
      <c r="J145" s="201" t="s">
        <v>206</v>
      </c>
      <c r="K145" s="202">
        <v>3</v>
      </c>
      <c r="L145" s="281">
        <v>0</v>
      </c>
      <c r="M145" s="282"/>
      <c r="N145" s="283">
        <f t="shared" si="5"/>
        <v>0</v>
      </c>
      <c r="O145" s="275"/>
      <c r="P145" s="275"/>
      <c r="Q145" s="275"/>
      <c r="R145" s="39"/>
      <c r="T145" s="180" t="s">
        <v>21</v>
      </c>
      <c r="U145" s="46" t="s">
        <v>47</v>
      </c>
      <c r="V145" s="38"/>
      <c r="W145" s="181">
        <f t="shared" si="6"/>
        <v>0</v>
      </c>
      <c r="X145" s="181">
        <v>0</v>
      </c>
      <c r="Y145" s="181">
        <f t="shared" si="7"/>
        <v>0</v>
      </c>
      <c r="Z145" s="181">
        <v>0</v>
      </c>
      <c r="AA145" s="182">
        <f t="shared" si="8"/>
        <v>0</v>
      </c>
      <c r="AR145" s="21" t="s">
        <v>191</v>
      </c>
      <c r="AT145" s="21" t="s">
        <v>209</v>
      </c>
      <c r="AU145" s="21" t="s">
        <v>91</v>
      </c>
      <c r="AY145" s="21" t="s">
        <v>159</v>
      </c>
      <c r="BE145" s="120">
        <f t="shared" si="9"/>
        <v>0</v>
      </c>
      <c r="BF145" s="120">
        <f t="shared" si="10"/>
        <v>0</v>
      </c>
      <c r="BG145" s="120">
        <f t="shared" si="11"/>
        <v>0</v>
      </c>
      <c r="BH145" s="120">
        <f t="shared" si="12"/>
        <v>0</v>
      </c>
      <c r="BI145" s="120">
        <f t="shared" si="13"/>
        <v>0</v>
      </c>
      <c r="BJ145" s="21" t="s">
        <v>91</v>
      </c>
      <c r="BK145" s="120">
        <f t="shared" si="14"/>
        <v>0</v>
      </c>
      <c r="BL145" s="21" t="s">
        <v>164</v>
      </c>
      <c r="BM145" s="21" t="s">
        <v>232</v>
      </c>
    </row>
    <row r="146" spans="2:65" s="1" customFormat="1" ht="25.5" customHeight="1">
      <c r="B146" s="37"/>
      <c r="C146" s="176" t="s">
        <v>233</v>
      </c>
      <c r="D146" s="176" t="s">
        <v>160</v>
      </c>
      <c r="E146" s="177" t="s">
        <v>234</v>
      </c>
      <c r="F146" s="272" t="s">
        <v>235</v>
      </c>
      <c r="G146" s="272"/>
      <c r="H146" s="272"/>
      <c r="I146" s="272"/>
      <c r="J146" s="178" t="s">
        <v>236</v>
      </c>
      <c r="K146" s="179">
        <v>1.016</v>
      </c>
      <c r="L146" s="273">
        <v>0</v>
      </c>
      <c r="M146" s="274"/>
      <c r="N146" s="275">
        <f t="shared" si="5"/>
        <v>0</v>
      </c>
      <c r="O146" s="275"/>
      <c r="P146" s="275"/>
      <c r="Q146" s="275"/>
      <c r="R146" s="39"/>
      <c r="T146" s="180" t="s">
        <v>21</v>
      </c>
      <c r="U146" s="46" t="s">
        <v>47</v>
      </c>
      <c r="V146" s="38"/>
      <c r="W146" s="181">
        <f t="shared" si="6"/>
        <v>0</v>
      </c>
      <c r="X146" s="181">
        <v>0</v>
      </c>
      <c r="Y146" s="181">
        <f t="shared" si="7"/>
        <v>0</v>
      </c>
      <c r="Z146" s="181">
        <v>0</v>
      </c>
      <c r="AA146" s="182">
        <f t="shared" si="8"/>
        <v>0</v>
      </c>
      <c r="AR146" s="21" t="s">
        <v>164</v>
      </c>
      <c r="AT146" s="21" t="s">
        <v>160</v>
      </c>
      <c r="AU146" s="21" t="s">
        <v>91</v>
      </c>
      <c r="AY146" s="21" t="s">
        <v>159</v>
      </c>
      <c r="BE146" s="120">
        <f t="shared" si="9"/>
        <v>0</v>
      </c>
      <c r="BF146" s="120">
        <f t="shared" si="10"/>
        <v>0</v>
      </c>
      <c r="BG146" s="120">
        <f t="shared" si="11"/>
        <v>0</v>
      </c>
      <c r="BH146" s="120">
        <f t="shared" si="12"/>
        <v>0</v>
      </c>
      <c r="BI146" s="120">
        <f t="shared" si="13"/>
        <v>0</v>
      </c>
      <c r="BJ146" s="21" t="s">
        <v>91</v>
      </c>
      <c r="BK146" s="120">
        <f t="shared" si="14"/>
        <v>0</v>
      </c>
      <c r="BL146" s="21" t="s">
        <v>164</v>
      </c>
      <c r="BM146" s="21" t="s">
        <v>237</v>
      </c>
    </row>
    <row r="147" spans="2:65" s="1" customFormat="1" ht="25.5" customHeight="1">
      <c r="B147" s="37"/>
      <c r="C147" s="176" t="s">
        <v>238</v>
      </c>
      <c r="D147" s="176" t="s">
        <v>160</v>
      </c>
      <c r="E147" s="177" t="s">
        <v>239</v>
      </c>
      <c r="F147" s="272" t="s">
        <v>240</v>
      </c>
      <c r="G147" s="272"/>
      <c r="H147" s="272"/>
      <c r="I147" s="272"/>
      <c r="J147" s="178" t="s">
        <v>236</v>
      </c>
      <c r="K147" s="179">
        <v>14.224</v>
      </c>
      <c r="L147" s="273">
        <v>0</v>
      </c>
      <c r="M147" s="274"/>
      <c r="N147" s="275">
        <f t="shared" si="5"/>
        <v>0</v>
      </c>
      <c r="O147" s="275"/>
      <c r="P147" s="275"/>
      <c r="Q147" s="275"/>
      <c r="R147" s="39"/>
      <c r="T147" s="180" t="s">
        <v>21</v>
      </c>
      <c r="U147" s="46" t="s">
        <v>47</v>
      </c>
      <c r="V147" s="38"/>
      <c r="W147" s="181">
        <f t="shared" si="6"/>
        <v>0</v>
      </c>
      <c r="X147" s="181">
        <v>0</v>
      </c>
      <c r="Y147" s="181">
        <f t="shared" si="7"/>
        <v>0</v>
      </c>
      <c r="Z147" s="181">
        <v>0</v>
      </c>
      <c r="AA147" s="182">
        <f t="shared" si="8"/>
        <v>0</v>
      </c>
      <c r="AR147" s="21" t="s">
        <v>164</v>
      </c>
      <c r="AT147" s="21" t="s">
        <v>160</v>
      </c>
      <c r="AU147" s="21" t="s">
        <v>91</v>
      </c>
      <c r="AY147" s="21" t="s">
        <v>159</v>
      </c>
      <c r="BE147" s="120">
        <f t="shared" si="9"/>
        <v>0</v>
      </c>
      <c r="BF147" s="120">
        <f t="shared" si="10"/>
        <v>0</v>
      </c>
      <c r="BG147" s="120">
        <f t="shared" si="11"/>
        <v>0</v>
      </c>
      <c r="BH147" s="120">
        <f t="shared" si="12"/>
        <v>0</v>
      </c>
      <c r="BI147" s="120">
        <f t="shared" si="13"/>
        <v>0</v>
      </c>
      <c r="BJ147" s="21" t="s">
        <v>91</v>
      </c>
      <c r="BK147" s="120">
        <f t="shared" si="14"/>
        <v>0</v>
      </c>
      <c r="BL147" s="21" t="s">
        <v>164</v>
      </c>
      <c r="BM147" s="21" t="s">
        <v>241</v>
      </c>
    </row>
    <row r="148" spans="2:65" s="1" customFormat="1" ht="25.5" customHeight="1">
      <c r="B148" s="37"/>
      <c r="C148" s="176" t="s">
        <v>10</v>
      </c>
      <c r="D148" s="176" t="s">
        <v>160</v>
      </c>
      <c r="E148" s="177" t="s">
        <v>242</v>
      </c>
      <c r="F148" s="272" t="s">
        <v>243</v>
      </c>
      <c r="G148" s="272"/>
      <c r="H148" s="272"/>
      <c r="I148" s="272"/>
      <c r="J148" s="178" t="s">
        <v>236</v>
      </c>
      <c r="K148" s="179">
        <v>1.016</v>
      </c>
      <c r="L148" s="273">
        <v>0</v>
      </c>
      <c r="M148" s="274"/>
      <c r="N148" s="275">
        <f t="shared" si="5"/>
        <v>0</v>
      </c>
      <c r="O148" s="275"/>
      <c r="P148" s="275"/>
      <c r="Q148" s="275"/>
      <c r="R148" s="39"/>
      <c r="T148" s="180" t="s">
        <v>21</v>
      </c>
      <c r="U148" s="46" t="s">
        <v>47</v>
      </c>
      <c r="V148" s="38"/>
      <c r="W148" s="181">
        <f t="shared" si="6"/>
        <v>0</v>
      </c>
      <c r="X148" s="181">
        <v>0</v>
      </c>
      <c r="Y148" s="181">
        <f t="shared" si="7"/>
        <v>0</v>
      </c>
      <c r="Z148" s="181">
        <v>0</v>
      </c>
      <c r="AA148" s="182">
        <f t="shared" si="8"/>
        <v>0</v>
      </c>
      <c r="AR148" s="21" t="s">
        <v>164</v>
      </c>
      <c r="AT148" s="21" t="s">
        <v>160</v>
      </c>
      <c r="AU148" s="21" t="s">
        <v>91</v>
      </c>
      <c r="AY148" s="21" t="s">
        <v>159</v>
      </c>
      <c r="BE148" s="120">
        <f t="shared" si="9"/>
        <v>0</v>
      </c>
      <c r="BF148" s="120">
        <f t="shared" si="10"/>
        <v>0</v>
      </c>
      <c r="BG148" s="120">
        <f t="shared" si="11"/>
        <v>0</v>
      </c>
      <c r="BH148" s="120">
        <f t="shared" si="12"/>
        <v>0</v>
      </c>
      <c r="BI148" s="120">
        <f t="shared" si="13"/>
        <v>0</v>
      </c>
      <c r="BJ148" s="21" t="s">
        <v>91</v>
      </c>
      <c r="BK148" s="120">
        <f t="shared" si="14"/>
        <v>0</v>
      </c>
      <c r="BL148" s="21" t="s">
        <v>164</v>
      </c>
      <c r="BM148" s="21" t="s">
        <v>244</v>
      </c>
    </row>
    <row r="149" spans="2:65" s="1" customFormat="1" ht="25.5" customHeight="1">
      <c r="B149" s="37"/>
      <c r="C149" s="176" t="s">
        <v>245</v>
      </c>
      <c r="D149" s="176" t="s">
        <v>160</v>
      </c>
      <c r="E149" s="177" t="s">
        <v>246</v>
      </c>
      <c r="F149" s="272" t="s">
        <v>247</v>
      </c>
      <c r="G149" s="272"/>
      <c r="H149" s="272"/>
      <c r="I149" s="272"/>
      <c r="J149" s="178" t="s">
        <v>236</v>
      </c>
      <c r="K149" s="179">
        <v>1.016</v>
      </c>
      <c r="L149" s="273">
        <v>0</v>
      </c>
      <c r="M149" s="274"/>
      <c r="N149" s="275">
        <f t="shared" si="5"/>
        <v>0</v>
      </c>
      <c r="O149" s="275"/>
      <c r="P149" s="275"/>
      <c r="Q149" s="275"/>
      <c r="R149" s="39"/>
      <c r="T149" s="180" t="s">
        <v>21</v>
      </c>
      <c r="U149" s="46" t="s">
        <v>47</v>
      </c>
      <c r="V149" s="38"/>
      <c r="W149" s="181">
        <f t="shared" si="6"/>
        <v>0</v>
      </c>
      <c r="X149" s="181">
        <v>0</v>
      </c>
      <c r="Y149" s="181">
        <f t="shared" si="7"/>
        <v>0</v>
      </c>
      <c r="Z149" s="181">
        <v>0</v>
      </c>
      <c r="AA149" s="182">
        <f t="shared" si="8"/>
        <v>0</v>
      </c>
      <c r="AR149" s="21" t="s">
        <v>164</v>
      </c>
      <c r="AT149" s="21" t="s">
        <v>160</v>
      </c>
      <c r="AU149" s="21" t="s">
        <v>91</v>
      </c>
      <c r="AY149" s="21" t="s">
        <v>159</v>
      </c>
      <c r="BE149" s="120">
        <f t="shared" si="9"/>
        <v>0</v>
      </c>
      <c r="BF149" s="120">
        <f t="shared" si="10"/>
        <v>0</v>
      </c>
      <c r="BG149" s="120">
        <f t="shared" si="11"/>
        <v>0</v>
      </c>
      <c r="BH149" s="120">
        <f t="shared" si="12"/>
        <v>0</v>
      </c>
      <c r="BI149" s="120">
        <f t="shared" si="13"/>
        <v>0</v>
      </c>
      <c r="BJ149" s="21" t="s">
        <v>91</v>
      </c>
      <c r="BK149" s="120">
        <f t="shared" si="14"/>
        <v>0</v>
      </c>
      <c r="BL149" s="21" t="s">
        <v>164</v>
      </c>
      <c r="BM149" s="21" t="s">
        <v>248</v>
      </c>
    </row>
    <row r="150" spans="2:65" s="1" customFormat="1" ht="16.5" customHeight="1">
      <c r="B150" s="37"/>
      <c r="C150" s="176" t="s">
        <v>249</v>
      </c>
      <c r="D150" s="176" t="s">
        <v>160</v>
      </c>
      <c r="E150" s="177" t="s">
        <v>250</v>
      </c>
      <c r="F150" s="272" t="s">
        <v>251</v>
      </c>
      <c r="G150" s="272"/>
      <c r="H150" s="272"/>
      <c r="I150" s="272"/>
      <c r="J150" s="178" t="s">
        <v>236</v>
      </c>
      <c r="K150" s="179">
        <v>1.016</v>
      </c>
      <c r="L150" s="273">
        <v>0</v>
      </c>
      <c r="M150" s="274"/>
      <c r="N150" s="275">
        <f t="shared" si="5"/>
        <v>0</v>
      </c>
      <c r="O150" s="275"/>
      <c r="P150" s="275"/>
      <c r="Q150" s="275"/>
      <c r="R150" s="39"/>
      <c r="T150" s="180" t="s">
        <v>21</v>
      </c>
      <c r="U150" s="46" t="s">
        <v>47</v>
      </c>
      <c r="V150" s="38"/>
      <c r="W150" s="181">
        <f t="shared" si="6"/>
        <v>0</v>
      </c>
      <c r="X150" s="181">
        <v>0</v>
      </c>
      <c r="Y150" s="181">
        <f t="shared" si="7"/>
        <v>0</v>
      </c>
      <c r="Z150" s="181">
        <v>0</v>
      </c>
      <c r="AA150" s="182">
        <f t="shared" si="8"/>
        <v>0</v>
      </c>
      <c r="AR150" s="21" t="s">
        <v>164</v>
      </c>
      <c r="AT150" s="21" t="s">
        <v>160</v>
      </c>
      <c r="AU150" s="21" t="s">
        <v>91</v>
      </c>
      <c r="AY150" s="21" t="s">
        <v>159</v>
      </c>
      <c r="BE150" s="120">
        <f t="shared" si="9"/>
        <v>0</v>
      </c>
      <c r="BF150" s="120">
        <f t="shared" si="10"/>
        <v>0</v>
      </c>
      <c r="BG150" s="120">
        <f t="shared" si="11"/>
        <v>0</v>
      </c>
      <c r="BH150" s="120">
        <f t="shared" si="12"/>
        <v>0</v>
      </c>
      <c r="BI150" s="120">
        <f t="shared" si="13"/>
        <v>0</v>
      </c>
      <c r="BJ150" s="21" t="s">
        <v>91</v>
      </c>
      <c r="BK150" s="120">
        <f t="shared" si="14"/>
        <v>0</v>
      </c>
      <c r="BL150" s="21" t="s">
        <v>164</v>
      </c>
      <c r="BM150" s="21" t="s">
        <v>252</v>
      </c>
    </row>
    <row r="151" spans="2:65" s="1" customFormat="1" ht="49.9" customHeight="1">
      <c r="B151" s="37"/>
      <c r="C151" s="38"/>
      <c r="D151" s="167" t="s">
        <v>253</v>
      </c>
      <c r="E151" s="38"/>
      <c r="F151" s="38"/>
      <c r="G151" s="38"/>
      <c r="H151" s="38"/>
      <c r="I151" s="38"/>
      <c r="J151" s="38"/>
      <c r="K151" s="38"/>
      <c r="L151" s="38"/>
      <c r="M151" s="38"/>
      <c r="N151" s="291">
        <f>BK151</f>
        <v>0</v>
      </c>
      <c r="O151" s="292"/>
      <c r="P151" s="292"/>
      <c r="Q151" s="292"/>
      <c r="R151" s="39"/>
      <c r="T151" s="156"/>
      <c r="U151" s="58"/>
      <c r="V151" s="58"/>
      <c r="W151" s="58"/>
      <c r="X151" s="58"/>
      <c r="Y151" s="58"/>
      <c r="Z151" s="58"/>
      <c r="AA151" s="60"/>
      <c r="AT151" s="21" t="s">
        <v>79</v>
      </c>
      <c r="AU151" s="21" t="s">
        <v>80</v>
      </c>
      <c r="AY151" s="21" t="s">
        <v>254</v>
      </c>
      <c r="BK151" s="120">
        <v>0</v>
      </c>
    </row>
    <row r="152" spans="2:65" s="1" customFormat="1" ht="6.95" customHeight="1">
      <c r="B152" s="61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3"/>
    </row>
  </sheetData>
  <sheetProtection algorithmName="SHA-512" hashValue="47LozmxdURfGjngHze5kfCuAYkGzXV1+HdPPJHD4f9l//P8j8aKDV/VQwIGGxeplAXmJlfTELmAME8E+AN8A7w==" saltValue="qxQmff94xxxKCAS1Tc4G4XOxo2tZT/06DxP3lMRaEtVS38EzUa9i4+0BX/o5K/h+W7LCyl+m3A1jayX11f1gIQ==" spinCount="10" sheet="1" objects="1" scenarios="1" formatColumns="0" formatRows="0"/>
  <mergeCells count="144">
    <mergeCell ref="N134:Q134"/>
    <mergeCell ref="N138:Q138"/>
    <mergeCell ref="N151:Q151"/>
    <mergeCell ref="H1:K1"/>
    <mergeCell ref="S2:AC2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26:I126"/>
    <mergeCell ref="F127:I127"/>
    <mergeCell ref="F128:I128"/>
    <mergeCell ref="L128:M128"/>
    <mergeCell ref="N128:Q128"/>
    <mergeCell ref="F129:I129"/>
    <mergeCell ref="L129:M129"/>
    <mergeCell ref="N129:Q129"/>
    <mergeCell ref="F130:I130"/>
    <mergeCell ref="F120:I120"/>
    <mergeCell ref="L120:M120"/>
    <mergeCell ref="N120:Q120"/>
    <mergeCell ref="F124:I124"/>
    <mergeCell ref="L124:M124"/>
    <mergeCell ref="N124:Q124"/>
    <mergeCell ref="F125:I125"/>
    <mergeCell ref="L125:M125"/>
    <mergeCell ref="N125:Q125"/>
    <mergeCell ref="N121:Q121"/>
    <mergeCell ref="N122:Q122"/>
    <mergeCell ref="N123:Q123"/>
    <mergeCell ref="N101:Q101"/>
    <mergeCell ref="L103:Q103"/>
    <mergeCell ref="C109:Q109"/>
    <mergeCell ref="F111:P111"/>
    <mergeCell ref="F112:P112"/>
    <mergeCell ref="F113:P113"/>
    <mergeCell ref="M115:P115"/>
    <mergeCell ref="M117:Q117"/>
    <mergeCell ref="M118:Q118"/>
    <mergeCell ref="D96:H96"/>
    <mergeCell ref="N96:Q96"/>
    <mergeCell ref="D97:H97"/>
    <mergeCell ref="N97:Q97"/>
    <mergeCell ref="D98:H98"/>
    <mergeCell ref="N98:Q98"/>
    <mergeCell ref="D99:H99"/>
    <mergeCell ref="N99:Q99"/>
    <mergeCell ref="D100:H100"/>
    <mergeCell ref="N100:Q100"/>
    <mergeCell ref="M85:Q85"/>
    <mergeCell ref="C87:G87"/>
    <mergeCell ref="N87:Q87"/>
    <mergeCell ref="N89:Q89"/>
    <mergeCell ref="N90:Q90"/>
    <mergeCell ref="N91:Q91"/>
    <mergeCell ref="N92:Q92"/>
    <mergeCell ref="N93:Q93"/>
    <mergeCell ref="N95:Q95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hyperlinks>
    <hyperlink ref="F1:G1" location="C2" display="1) Krycí list rozpočtu"/>
    <hyperlink ref="H1:K1" location="C87" display="2) Rekapitulácia rozpočtu"/>
    <hyperlink ref="L1" location="C120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154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7"/>
      <c r="B1" s="14"/>
      <c r="C1" s="14"/>
      <c r="D1" s="15" t="s">
        <v>1</v>
      </c>
      <c r="E1" s="14"/>
      <c r="F1" s="16" t="s">
        <v>112</v>
      </c>
      <c r="G1" s="16"/>
      <c r="H1" s="293" t="s">
        <v>113</v>
      </c>
      <c r="I1" s="293"/>
      <c r="J1" s="293"/>
      <c r="K1" s="293"/>
      <c r="L1" s="16" t="s">
        <v>114</v>
      </c>
      <c r="M1" s="14"/>
      <c r="N1" s="14"/>
      <c r="O1" s="15" t="s">
        <v>115</v>
      </c>
      <c r="P1" s="14"/>
      <c r="Q1" s="14"/>
      <c r="R1" s="14"/>
      <c r="S1" s="16" t="s">
        <v>116</v>
      </c>
      <c r="T1" s="16"/>
      <c r="U1" s="127"/>
      <c r="V1" s="12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50000000000003" customHeight="1">
      <c r="C2" s="203" t="s">
        <v>7</v>
      </c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S2" s="251" t="s">
        <v>8</v>
      </c>
      <c r="T2" s="252"/>
      <c r="U2" s="252"/>
      <c r="V2" s="252"/>
      <c r="W2" s="252"/>
      <c r="X2" s="252"/>
      <c r="Y2" s="252"/>
      <c r="Z2" s="252"/>
      <c r="AA2" s="252"/>
      <c r="AB2" s="252"/>
      <c r="AC2" s="252"/>
      <c r="AT2" s="21" t="s">
        <v>97</v>
      </c>
      <c r="AZ2" s="128" t="s">
        <v>255</v>
      </c>
      <c r="BA2" s="128" t="s">
        <v>21</v>
      </c>
      <c r="BB2" s="128" t="s">
        <v>21</v>
      </c>
      <c r="BC2" s="128" t="s">
        <v>256</v>
      </c>
      <c r="BD2" s="128" t="s">
        <v>91</v>
      </c>
    </row>
    <row r="3" spans="1:66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80</v>
      </c>
    </row>
    <row r="4" spans="1:66" ht="36.950000000000003" customHeight="1">
      <c r="B4" s="25"/>
      <c r="C4" s="205" t="s">
        <v>119</v>
      </c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6"/>
      <c r="T4" s="20" t="s">
        <v>12</v>
      </c>
      <c r="AT4" s="21" t="s">
        <v>6</v>
      </c>
    </row>
    <row r="5" spans="1:66" ht="6.95" customHeight="1">
      <c r="B5" s="25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6"/>
    </row>
    <row r="6" spans="1:66" ht="25.35" customHeight="1">
      <c r="B6" s="25"/>
      <c r="C6" s="28"/>
      <c r="D6" s="32" t="s">
        <v>18</v>
      </c>
      <c r="E6" s="28"/>
      <c r="F6" s="253" t="str">
        <f>'Rekapitulácia stavby'!K6</f>
        <v>REVITALIZÁCIA VNÚTROBLOKOVÝCH PRIESTOROV NA SÍDLISKU OD VŔŠKY V ŽIARI NAD HRONOM</v>
      </c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8"/>
      <c r="R6" s="26"/>
    </row>
    <row r="7" spans="1:66" ht="25.35" customHeight="1">
      <c r="B7" s="25"/>
      <c r="C7" s="28"/>
      <c r="D7" s="32" t="s">
        <v>120</v>
      </c>
      <c r="E7" s="28"/>
      <c r="F7" s="253" t="s">
        <v>257</v>
      </c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8"/>
      <c r="R7" s="26"/>
    </row>
    <row r="8" spans="1:66" s="1" customFormat="1" ht="32.85" customHeight="1">
      <c r="B8" s="37"/>
      <c r="C8" s="38"/>
      <c r="D8" s="31" t="s">
        <v>122</v>
      </c>
      <c r="E8" s="38"/>
      <c r="F8" s="211" t="s">
        <v>258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38"/>
      <c r="R8" s="39"/>
    </row>
    <row r="9" spans="1:66" s="1" customFormat="1" ht="14.45" customHeight="1">
      <c r="B9" s="37"/>
      <c r="C9" s="38"/>
      <c r="D9" s="32" t="s">
        <v>20</v>
      </c>
      <c r="E9" s="38"/>
      <c r="F9" s="30" t="s">
        <v>21</v>
      </c>
      <c r="G9" s="38"/>
      <c r="H9" s="38"/>
      <c r="I9" s="38"/>
      <c r="J9" s="38"/>
      <c r="K9" s="38"/>
      <c r="L9" s="38"/>
      <c r="M9" s="32" t="s">
        <v>22</v>
      </c>
      <c r="N9" s="38"/>
      <c r="O9" s="30" t="s">
        <v>21</v>
      </c>
      <c r="P9" s="38"/>
      <c r="Q9" s="38"/>
      <c r="R9" s="39"/>
    </row>
    <row r="10" spans="1:66" s="1" customFormat="1" ht="14.45" customHeight="1">
      <c r="B10" s="37"/>
      <c r="C10" s="38"/>
      <c r="D10" s="32" t="s">
        <v>23</v>
      </c>
      <c r="E10" s="38"/>
      <c r="F10" s="30" t="s">
        <v>24</v>
      </c>
      <c r="G10" s="38"/>
      <c r="H10" s="38"/>
      <c r="I10" s="38"/>
      <c r="J10" s="38"/>
      <c r="K10" s="38"/>
      <c r="L10" s="38"/>
      <c r="M10" s="32" t="s">
        <v>25</v>
      </c>
      <c r="N10" s="38"/>
      <c r="O10" s="256" t="str">
        <f>'Rekapitulácia stavby'!AN8</f>
        <v>30. 5. 2018</v>
      </c>
      <c r="P10" s="257"/>
      <c r="Q10" s="38"/>
      <c r="R10" s="39"/>
    </row>
    <row r="11" spans="1:66" s="1" customFormat="1" ht="10.9" customHeight="1"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9"/>
    </row>
    <row r="12" spans="1:66" s="1" customFormat="1" ht="14.45" customHeight="1">
      <c r="B12" s="37"/>
      <c r="C12" s="38"/>
      <c r="D12" s="32" t="s">
        <v>27</v>
      </c>
      <c r="E12" s="38"/>
      <c r="F12" s="38"/>
      <c r="G12" s="38"/>
      <c r="H12" s="38"/>
      <c r="I12" s="38"/>
      <c r="J12" s="38"/>
      <c r="K12" s="38"/>
      <c r="L12" s="38"/>
      <c r="M12" s="32" t="s">
        <v>28</v>
      </c>
      <c r="N12" s="38"/>
      <c r="O12" s="209" t="s">
        <v>21</v>
      </c>
      <c r="P12" s="209"/>
      <c r="Q12" s="38"/>
      <c r="R12" s="39"/>
    </row>
    <row r="13" spans="1:66" s="1" customFormat="1" ht="18" customHeight="1">
      <c r="B13" s="37"/>
      <c r="C13" s="38"/>
      <c r="D13" s="38"/>
      <c r="E13" s="30" t="s">
        <v>29</v>
      </c>
      <c r="F13" s="38"/>
      <c r="G13" s="38"/>
      <c r="H13" s="38"/>
      <c r="I13" s="38"/>
      <c r="J13" s="38"/>
      <c r="K13" s="38"/>
      <c r="L13" s="38"/>
      <c r="M13" s="32" t="s">
        <v>30</v>
      </c>
      <c r="N13" s="38"/>
      <c r="O13" s="209" t="s">
        <v>21</v>
      </c>
      <c r="P13" s="209"/>
      <c r="Q13" s="38"/>
      <c r="R13" s="39"/>
    </row>
    <row r="14" spans="1:66" s="1" customFormat="1" ht="6.95" customHeight="1"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9"/>
    </row>
    <row r="15" spans="1:66" s="1" customFormat="1" ht="14.45" customHeight="1">
      <c r="B15" s="37"/>
      <c r="C15" s="38"/>
      <c r="D15" s="32" t="s">
        <v>31</v>
      </c>
      <c r="E15" s="38"/>
      <c r="F15" s="38"/>
      <c r="G15" s="38"/>
      <c r="H15" s="38"/>
      <c r="I15" s="38"/>
      <c r="J15" s="38"/>
      <c r="K15" s="38"/>
      <c r="L15" s="38"/>
      <c r="M15" s="32" t="s">
        <v>28</v>
      </c>
      <c r="N15" s="38"/>
      <c r="O15" s="258" t="s">
        <v>21</v>
      </c>
      <c r="P15" s="209"/>
      <c r="Q15" s="38"/>
      <c r="R15" s="39"/>
    </row>
    <row r="16" spans="1:66" s="1" customFormat="1" ht="18" customHeight="1">
      <c r="B16" s="37"/>
      <c r="C16" s="38"/>
      <c r="D16" s="38"/>
      <c r="E16" s="258" t="s">
        <v>124</v>
      </c>
      <c r="F16" s="259"/>
      <c r="G16" s="259"/>
      <c r="H16" s="259"/>
      <c r="I16" s="259"/>
      <c r="J16" s="259"/>
      <c r="K16" s="259"/>
      <c r="L16" s="259"/>
      <c r="M16" s="32" t="s">
        <v>30</v>
      </c>
      <c r="N16" s="38"/>
      <c r="O16" s="258" t="s">
        <v>21</v>
      </c>
      <c r="P16" s="209"/>
      <c r="Q16" s="38"/>
      <c r="R16" s="39"/>
    </row>
    <row r="17" spans="2:18" s="1" customFormat="1" ht="6.95" customHeight="1"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9"/>
    </row>
    <row r="18" spans="2:18" s="1" customFormat="1" ht="14.45" customHeight="1">
      <c r="B18" s="37"/>
      <c r="C18" s="38"/>
      <c r="D18" s="32" t="s">
        <v>33</v>
      </c>
      <c r="E18" s="38"/>
      <c r="F18" s="38"/>
      <c r="G18" s="38"/>
      <c r="H18" s="38"/>
      <c r="I18" s="38"/>
      <c r="J18" s="38"/>
      <c r="K18" s="38"/>
      <c r="L18" s="38"/>
      <c r="M18" s="32" t="s">
        <v>28</v>
      </c>
      <c r="N18" s="38"/>
      <c r="O18" s="209" t="s">
        <v>21</v>
      </c>
      <c r="P18" s="209"/>
      <c r="Q18" s="38"/>
      <c r="R18" s="39"/>
    </row>
    <row r="19" spans="2:18" s="1" customFormat="1" ht="18" customHeight="1">
      <c r="B19" s="37"/>
      <c r="C19" s="38"/>
      <c r="D19" s="38"/>
      <c r="E19" s="30" t="s">
        <v>34</v>
      </c>
      <c r="F19" s="38"/>
      <c r="G19" s="38"/>
      <c r="H19" s="38"/>
      <c r="I19" s="38"/>
      <c r="J19" s="38"/>
      <c r="K19" s="38"/>
      <c r="L19" s="38"/>
      <c r="M19" s="32" t="s">
        <v>30</v>
      </c>
      <c r="N19" s="38"/>
      <c r="O19" s="209" t="s">
        <v>21</v>
      </c>
      <c r="P19" s="209"/>
      <c r="Q19" s="38"/>
      <c r="R19" s="39"/>
    </row>
    <row r="20" spans="2:18" s="1" customFormat="1" ht="6.95" customHeight="1"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9"/>
    </row>
    <row r="21" spans="2:18" s="1" customFormat="1" ht="14.45" customHeight="1">
      <c r="B21" s="37"/>
      <c r="C21" s="38"/>
      <c r="D21" s="32" t="s">
        <v>36</v>
      </c>
      <c r="E21" s="38"/>
      <c r="F21" s="38"/>
      <c r="G21" s="38"/>
      <c r="H21" s="38"/>
      <c r="I21" s="38"/>
      <c r="J21" s="38"/>
      <c r="K21" s="38"/>
      <c r="L21" s="38"/>
      <c r="M21" s="32" t="s">
        <v>28</v>
      </c>
      <c r="N21" s="38"/>
      <c r="O21" s="209" t="s">
        <v>37</v>
      </c>
      <c r="P21" s="209"/>
      <c r="Q21" s="38"/>
      <c r="R21" s="39"/>
    </row>
    <row r="22" spans="2:18" s="1" customFormat="1" ht="18" customHeight="1">
      <c r="B22" s="37"/>
      <c r="C22" s="38"/>
      <c r="D22" s="38"/>
      <c r="E22" s="30" t="s">
        <v>38</v>
      </c>
      <c r="F22" s="38"/>
      <c r="G22" s="38"/>
      <c r="H22" s="38"/>
      <c r="I22" s="38"/>
      <c r="J22" s="38"/>
      <c r="K22" s="38"/>
      <c r="L22" s="38"/>
      <c r="M22" s="32" t="s">
        <v>30</v>
      </c>
      <c r="N22" s="38"/>
      <c r="O22" s="209" t="s">
        <v>39</v>
      </c>
      <c r="P22" s="209"/>
      <c r="Q22" s="38"/>
      <c r="R22" s="39"/>
    </row>
    <row r="23" spans="2:18" s="1" customFormat="1" ht="6.95" customHeight="1"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9"/>
    </row>
    <row r="24" spans="2:18" s="1" customFormat="1" ht="14.45" customHeight="1">
      <c r="B24" s="37"/>
      <c r="C24" s="38"/>
      <c r="D24" s="32" t="s">
        <v>40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9"/>
    </row>
    <row r="25" spans="2:18" s="1" customFormat="1" ht="16.5" customHeight="1">
      <c r="B25" s="37"/>
      <c r="C25" s="38"/>
      <c r="D25" s="38"/>
      <c r="E25" s="214" t="s">
        <v>21</v>
      </c>
      <c r="F25" s="214"/>
      <c r="G25" s="214"/>
      <c r="H25" s="214"/>
      <c r="I25" s="214"/>
      <c r="J25" s="214"/>
      <c r="K25" s="214"/>
      <c r="L25" s="214"/>
      <c r="M25" s="38"/>
      <c r="N25" s="38"/>
      <c r="O25" s="38"/>
      <c r="P25" s="38"/>
      <c r="Q25" s="38"/>
      <c r="R25" s="39"/>
    </row>
    <row r="26" spans="2:18" s="1" customFormat="1" ht="6.95" customHeight="1"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9"/>
    </row>
    <row r="27" spans="2:18" s="1" customFormat="1" ht="6.95" customHeight="1">
      <c r="B27" s="37"/>
      <c r="C27" s="38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38"/>
      <c r="R27" s="39"/>
    </row>
    <row r="28" spans="2:18" s="1" customFormat="1" ht="14.45" customHeight="1">
      <c r="B28" s="37"/>
      <c r="C28" s="38"/>
      <c r="D28" s="129" t="s">
        <v>125</v>
      </c>
      <c r="E28" s="38"/>
      <c r="F28" s="38"/>
      <c r="G28" s="38"/>
      <c r="H28" s="38"/>
      <c r="I28" s="38"/>
      <c r="J28" s="38"/>
      <c r="K28" s="38"/>
      <c r="L28" s="38"/>
      <c r="M28" s="215">
        <f>N89</f>
        <v>0</v>
      </c>
      <c r="N28" s="215"/>
      <c r="O28" s="215"/>
      <c r="P28" s="215"/>
      <c r="Q28" s="38"/>
      <c r="R28" s="39"/>
    </row>
    <row r="29" spans="2:18" s="1" customFormat="1" ht="14.45" customHeight="1">
      <c r="B29" s="37"/>
      <c r="C29" s="38"/>
      <c r="D29" s="36" t="s">
        <v>126</v>
      </c>
      <c r="E29" s="38"/>
      <c r="F29" s="38"/>
      <c r="G29" s="38"/>
      <c r="H29" s="38"/>
      <c r="I29" s="38"/>
      <c r="J29" s="38"/>
      <c r="K29" s="38"/>
      <c r="L29" s="38"/>
      <c r="M29" s="215">
        <f>N95</f>
        <v>0</v>
      </c>
      <c r="N29" s="215"/>
      <c r="O29" s="215"/>
      <c r="P29" s="215"/>
      <c r="Q29" s="38"/>
      <c r="R29" s="39"/>
    </row>
    <row r="30" spans="2:18" s="1" customFormat="1" ht="6.95" customHeight="1"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9"/>
    </row>
    <row r="31" spans="2:18" s="1" customFormat="1" ht="25.35" customHeight="1">
      <c r="B31" s="37"/>
      <c r="C31" s="38"/>
      <c r="D31" s="130" t="s">
        <v>43</v>
      </c>
      <c r="E31" s="38"/>
      <c r="F31" s="38"/>
      <c r="G31" s="38"/>
      <c r="H31" s="38"/>
      <c r="I31" s="38"/>
      <c r="J31" s="38"/>
      <c r="K31" s="38"/>
      <c r="L31" s="38"/>
      <c r="M31" s="260">
        <f>ROUND(M28+M29,2)</f>
        <v>0</v>
      </c>
      <c r="N31" s="255"/>
      <c r="O31" s="255"/>
      <c r="P31" s="255"/>
      <c r="Q31" s="38"/>
      <c r="R31" s="39"/>
    </row>
    <row r="32" spans="2:18" s="1" customFormat="1" ht="6.95" customHeight="1">
      <c r="B32" s="37"/>
      <c r="C32" s="38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38"/>
      <c r="R32" s="39"/>
    </row>
    <row r="33" spans="2:18" s="1" customFormat="1" ht="14.45" customHeight="1">
      <c r="B33" s="37"/>
      <c r="C33" s="38"/>
      <c r="D33" s="44" t="s">
        <v>44</v>
      </c>
      <c r="E33" s="44" t="s">
        <v>45</v>
      </c>
      <c r="F33" s="45">
        <v>0.2</v>
      </c>
      <c r="G33" s="131" t="s">
        <v>46</v>
      </c>
      <c r="H33" s="261">
        <f>(SUM(BE95:BE102)+SUM(BE121:BE152))</f>
        <v>0</v>
      </c>
      <c r="I33" s="255"/>
      <c r="J33" s="255"/>
      <c r="K33" s="38"/>
      <c r="L33" s="38"/>
      <c r="M33" s="261">
        <f>ROUND((SUM(BE95:BE102)+SUM(BE121:BE152)), 2)*F33</f>
        <v>0</v>
      </c>
      <c r="N33" s="255"/>
      <c r="O33" s="255"/>
      <c r="P33" s="255"/>
      <c r="Q33" s="38"/>
      <c r="R33" s="39"/>
    </row>
    <row r="34" spans="2:18" s="1" customFormat="1" ht="14.45" customHeight="1">
      <c r="B34" s="37"/>
      <c r="C34" s="38"/>
      <c r="D34" s="38"/>
      <c r="E34" s="44" t="s">
        <v>47</v>
      </c>
      <c r="F34" s="45">
        <v>0.2</v>
      </c>
      <c r="G34" s="131" t="s">
        <v>46</v>
      </c>
      <c r="H34" s="261">
        <f>(SUM(BF95:BF102)+SUM(BF121:BF152))</f>
        <v>0</v>
      </c>
      <c r="I34" s="255"/>
      <c r="J34" s="255"/>
      <c r="K34" s="38"/>
      <c r="L34" s="38"/>
      <c r="M34" s="261">
        <f>ROUND((SUM(BF95:BF102)+SUM(BF121:BF152)), 2)*F34</f>
        <v>0</v>
      </c>
      <c r="N34" s="255"/>
      <c r="O34" s="255"/>
      <c r="P34" s="255"/>
      <c r="Q34" s="38"/>
      <c r="R34" s="39"/>
    </row>
    <row r="35" spans="2:18" s="1" customFormat="1" ht="14.45" hidden="1" customHeight="1">
      <c r="B35" s="37"/>
      <c r="C35" s="38"/>
      <c r="D35" s="38"/>
      <c r="E35" s="44" t="s">
        <v>48</v>
      </c>
      <c r="F35" s="45">
        <v>0.2</v>
      </c>
      <c r="G35" s="131" t="s">
        <v>46</v>
      </c>
      <c r="H35" s="261">
        <f>(SUM(BG95:BG102)+SUM(BG121:BG152))</f>
        <v>0</v>
      </c>
      <c r="I35" s="255"/>
      <c r="J35" s="255"/>
      <c r="K35" s="38"/>
      <c r="L35" s="38"/>
      <c r="M35" s="261">
        <v>0</v>
      </c>
      <c r="N35" s="255"/>
      <c r="O35" s="255"/>
      <c r="P35" s="255"/>
      <c r="Q35" s="38"/>
      <c r="R35" s="39"/>
    </row>
    <row r="36" spans="2:18" s="1" customFormat="1" ht="14.45" hidden="1" customHeight="1">
      <c r="B36" s="37"/>
      <c r="C36" s="38"/>
      <c r="D36" s="38"/>
      <c r="E36" s="44" t="s">
        <v>49</v>
      </c>
      <c r="F36" s="45">
        <v>0.2</v>
      </c>
      <c r="G36" s="131" t="s">
        <v>46</v>
      </c>
      <c r="H36" s="261">
        <f>(SUM(BH95:BH102)+SUM(BH121:BH152))</f>
        <v>0</v>
      </c>
      <c r="I36" s="255"/>
      <c r="J36" s="255"/>
      <c r="K36" s="38"/>
      <c r="L36" s="38"/>
      <c r="M36" s="261">
        <v>0</v>
      </c>
      <c r="N36" s="255"/>
      <c r="O36" s="255"/>
      <c r="P36" s="255"/>
      <c r="Q36" s="38"/>
      <c r="R36" s="39"/>
    </row>
    <row r="37" spans="2:18" s="1" customFormat="1" ht="14.45" hidden="1" customHeight="1">
      <c r="B37" s="37"/>
      <c r="C37" s="38"/>
      <c r="D37" s="38"/>
      <c r="E37" s="44" t="s">
        <v>50</v>
      </c>
      <c r="F37" s="45">
        <v>0</v>
      </c>
      <c r="G37" s="131" t="s">
        <v>46</v>
      </c>
      <c r="H37" s="261">
        <f>(SUM(BI95:BI102)+SUM(BI121:BI152))</f>
        <v>0</v>
      </c>
      <c r="I37" s="255"/>
      <c r="J37" s="255"/>
      <c r="K37" s="38"/>
      <c r="L37" s="38"/>
      <c r="M37" s="261">
        <v>0</v>
      </c>
      <c r="N37" s="255"/>
      <c r="O37" s="255"/>
      <c r="P37" s="255"/>
      <c r="Q37" s="38"/>
      <c r="R37" s="39"/>
    </row>
    <row r="38" spans="2:18" s="1" customFormat="1" ht="6.95" customHeight="1"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9"/>
    </row>
    <row r="39" spans="2:18" s="1" customFormat="1" ht="25.35" customHeight="1">
      <c r="B39" s="37"/>
      <c r="C39" s="126"/>
      <c r="D39" s="132" t="s">
        <v>51</v>
      </c>
      <c r="E39" s="81"/>
      <c r="F39" s="81"/>
      <c r="G39" s="133" t="s">
        <v>52</v>
      </c>
      <c r="H39" s="134" t="s">
        <v>53</v>
      </c>
      <c r="I39" s="81"/>
      <c r="J39" s="81"/>
      <c r="K39" s="81"/>
      <c r="L39" s="262">
        <f>SUM(M31:M37)</f>
        <v>0</v>
      </c>
      <c r="M39" s="262"/>
      <c r="N39" s="262"/>
      <c r="O39" s="262"/>
      <c r="P39" s="263"/>
      <c r="Q39" s="126"/>
      <c r="R39" s="39"/>
    </row>
    <row r="40" spans="2:18" s="1" customFormat="1" ht="14.45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9"/>
    </row>
    <row r="41" spans="2:18" s="1" customFormat="1" ht="14.45" customHeight="1"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9"/>
    </row>
    <row r="42" spans="2:18" ht="13.5">
      <c r="B42" s="25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6"/>
    </row>
    <row r="43" spans="2:18" ht="13.5">
      <c r="B43" s="25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6"/>
    </row>
    <row r="44" spans="2:18" ht="13.5">
      <c r="B44" s="25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6"/>
    </row>
    <row r="45" spans="2:18" ht="13.5">
      <c r="B45" s="25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6"/>
    </row>
    <row r="46" spans="2:18" ht="13.5">
      <c r="B46" s="25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6"/>
    </row>
    <row r="47" spans="2:18" ht="13.5">
      <c r="B47" s="25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6"/>
    </row>
    <row r="48" spans="2:18" ht="13.5">
      <c r="B48" s="25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6"/>
    </row>
    <row r="49" spans="2:18" ht="13.5">
      <c r="B49" s="25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6"/>
    </row>
    <row r="50" spans="2:18" s="1" customFormat="1">
      <c r="B50" s="37"/>
      <c r="C50" s="38"/>
      <c r="D50" s="52" t="s">
        <v>54</v>
      </c>
      <c r="E50" s="53"/>
      <c r="F50" s="53"/>
      <c r="G50" s="53"/>
      <c r="H50" s="54"/>
      <c r="I50" s="38"/>
      <c r="J50" s="52" t="s">
        <v>55</v>
      </c>
      <c r="K50" s="53"/>
      <c r="L50" s="53"/>
      <c r="M50" s="53"/>
      <c r="N50" s="53"/>
      <c r="O50" s="53"/>
      <c r="P50" s="54"/>
      <c r="Q50" s="38"/>
      <c r="R50" s="39"/>
    </row>
    <row r="51" spans="2:18" ht="13.5">
      <c r="B51" s="25"/>
      <c r="C51" s="28"/>
      <c r="D51" s="55"/>
      <c r="E51" s="28"/>
      <c r="F51" s="28"/>
      <c r="G51" s="28"/>
      <c r="H51" s="56"/>
      <c r="I51" s="28"/>
      <c r="J51" s="55"/>
      <c r="K51" s="28"/>
      <c r="L51" s="28"/>
      <c r="M51" s="28"/>
      <c r="N51" s="28"/>
      <c r="O51" s="28"/>
      <c r="P51" s="56"/>
      <c r="Q51" s="28"/>
      <c r="R51" s="26"/>
    </row>
    <row r="52" spans="2:18" ht="13.5">
      <c r="B52" s="25"/>
      <c r="C52" s="28"/>
      <c r="D52" s="55"/>
      <c r="E52" s="28"/>
      <c r="F52" s="28"/>
      <c r="G52" s="28"/>
      <c r="H52" s="56"/>
      <c r="I52" s="28"/>
      <c r="J52" s="55"/>
      <c r="K52" s="28"/>
      <c r="L52" s="28"/>
      <c r="M52" s="28"/>
      <c r="N52" s="28"/>
      <c r="O52" s="28"/>
      <c r="P52" s="56"/>
      <c r="Q52" s="28"/>
      <c r="R52" s="26"/>
    </row>
    <row r="53" spans="2:18" ht="13.5">
      <c r="B53" s="25"/>
      <c r="C53" s="28"/>
      <c r="D53" s="55"/>
      <c r="E53" s="28"/>
      <c r="F53" s="28"/>
      <c r="G53" s="28"/>
      <c r="H53" s="56"/>
      <c r="I53" s="28"/>
      <c r="J53" s="55"/>
      <c r="K53" s="28"/>
      <c r="L53" s="28"/>
      <c r="M53" s="28"/>
      <c r="N53" s="28"/>
      <c r="O53" s="28"/>
      <c r="P53" s="56"/>
      <c r="Q53" s="28"/>
      <c r="R53" s="26"/>
    </row>
    <row r="54" spans="2:18" ht="13.5">
      <c r="B54" s="25"/>
      <c r="C54" s="28"/>
      <c r="D54" s="55"/>
      <c r="E54" s="28"/>
      <c r="F54" s="28"/>
      <c r="G54" s="28"/>
      <c r="H54" s="56"/>
      <c r="I54" s="28"/>
      <c r="J54" s="55"/>
      <c r="K54" s="28"/>
      <c r="L54" s="28"/>
      <c r="M54" s="28"/>
      <c r="N54" s="28"/>
      <c r="O54" s="28"/>
      <c r="P54" s="56"/>
      <c r="Q54" s="28"/>
      <c r="R54" s="26"/>
    </row>
    <row r="55" spans="2:18" ht="13.5">
      <c r="B55" s="25"/>
      <c r="C55" s="28"/>
      <c r="D55" s="55"/>
      <c r="E55" s="28"/>
      <c r="F55" s="28"/>
      <c r="G55" s="28"/>
      <c r="H55" s="56"/>
      <c r="I55" s="28"/>
      <c r="J55" s="55"/>
      <c r="K55" s="28"/>
      <c r="L55" s="28"/>
      <c r="M55" s="28"/>
      <c r="N55" s="28"/>
      <c r="O55" s="28"/>
      <c r="P55" s="56"/>
      <c r="Q55" s="28"/>
      <c r="R55" s="26"/>
    </row>
    <row r="56" spans="2:18" ht="13.5">
      <c r="B56" s="25"/>
      <c r="C56" s="28"/>
      <c r="D56" s="55"/>
      <c r="E56" s="28"/>
      <c r="F56" s="28"/>
      <c r="G56" s="28"/>
      <c r="H56" s="56"/>
      <c r="I56" s="28"/>
      <c r="J56" s="55"/>
      <c r="K56" s="28"/>
      <c r="L56" s="28"/>
      <c r="M56" s="28"/>
      <c r="N56" s="28"/>
      <c r="O56" s="28"/>
      <c r="P56" s="56"/>
      <c r="Q56" s="28"/>
      <c r="R56" s="26"/>
    </row>
    <row r="57" spans="2:18" ht="13.5">
      <c r="B57" s="25"/>
      <c r="C57" s="28"/>
      <c r="D57" s="55"/>
      <c r="E57" s="28"/>
      <c r="F57" s="28"/>
      <c r="G57" s="28"/>
      <c r="H57" s="56"/>
      <c r="I57" s="28"/>
      <c r="J57" s="55"/>
      <c r="K57" s="28"/>
      <c r="L57" s="28"/>
      <c r="M57" s="28"/>
      <c r="N57" s="28"/>
      <c r="O57" s="28"/>
      <c r="P57" s="56"/>
      <c r="Q57" s="28"/>
      <c r="R57" s="26"/>
    </row>
    <row r="58" spans="2:18" ht="13.5">
      <c r="B58" s="25"/>
      <c r="C58" s="28"/>
      <c r="D58" s="55"/>
      <c r="E58" s="28"/>
      <c r="F58" s="28"/>
      <c r="G58" s="28"/>
      <c r="H58" s="56"/>
      <c r="I58" s="28"/>
      <c r="J58" s="55"/>
      <c r="K58" s="28"/>
      <c r="L58" s="28"/>
      <c r="M58" s="28"/>
      <c r="N58" s="28"/>
      <c r="O58" s="28"/>
      <c r="P58" s="56"/>
      <c r="Q58" s="28"/>
      <c r="R58" s="26"/>
    </row>
    <row r="59" spans="2:18" s="1" customFormat="1">
      <c r="B59" s="37"/>
      <c r="C59" s="38"/>
      <c r="D59" s="57" t="s">
        <v>56</v>
      </c>
      <c r="E59" s="58"/>
      <c r="F59" s="58"/>
      <c r="G59" s="59" t="s">
        <v>57</v>
      </c>
      <c r="H59" s="60"/>
      <c r="I59" s="38"/>
      <c r="J59" s="57" t="s">
        <v>56</v>
      </c>
      <c r="K59" s="58"/>
      <c r="L59" s="58"/>
      <c r="M59" s="58"/>
      <c r="N59" s="59" t="s">
        <v>57</v>
      </c>
      <c r="O59" s="58"/>
      <c r="P59" s="60"/>
      <c r="Q59" s="38"/>
      <c r="R59" s="39"/>
    </row>
    <row r="60" spans="2:18" ht="13.5">
      <c r="B60" s="25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6"/>
    </row>
    <row r="61" spans="2:18" s="1" customFormat="1">
      <c r="B61" s="37"/>
      <c r="C61" s="38"/>
      <c r="D61" s="52" t="s">
        <v>58</v>
      </c>
      <c r="E61" s="53"/>
      <c r="F61" s="53"/>
      <c r="G61" s="53"/>
      <c r="H61" s="54"/>
      <c r="I61" s="38"/>
      <c r="J61" s="52" t="s">
        <v>59</v>
      </c>
      <c r="K61" s="53"/>
      <c r="L61" s="53"/>
      <c r="M61" s="53"/>
      <c r="N61" s="53"/>
      <c r="O61" s="53"/>
      <c r="P61" s="54"/>
      <c r="Q61" s="38"/>
      <c r="R61" s="39"/>
    </row>
    <row r="62" spans="2:18" ht="13.5">
      <c r="B62" s="25"/>
      <c r="C62" s="28"/>
      <c r="D62" s="55"/>
      <c r="E62" s="28"/>
      <c r="F62" s="28"/>
      <c r="G62" s="28"/>
      <c r="H62" s="56"/>
      <c r="I62" s="28"/>
      <c r="J62" s="55"/>
      <c r="K62" s="28"/>
      <c r="L62" s="28"/>
      <c r="M62" s="28"/>
      <c r="N62" s="28"/>
      <c r="O62" s="28"/>
      <c r="P62" s="56"/>
      <c r="Q62" s="28"/>
      <c r="R62" s="26"/>
    </row>
    <row r="63" spans="2:18" ht="13.5">
      <c r="B63" s="25"/>
      <c r="C63" s="28"/>
      <c r="D63" s="55"/>
      <c r="E63" s="28"/>
      <c r="F63" s="28"/>
      <c r="G63" s="28"/>
      <c r="H63" s="56"/>
      <c r="I63" s="28"/>
      <c r="J63" s="55"/>
      <c r="K63" s="28"/>
      <c r="L63" s="28"/>
      <c r="M63" s="28"/>
      <c r="N63" s="28"/>
      <c r="O63" s="28"/>
      <c r="P63" s="56"/>
      <c r="Q63" s="28"/>
      <c r="R63" s="26"/>
    </row>
    <row r="64" spans="2:18" ht="13.5">
      <c r="B64" s="25"/>
      <c r="C64" s="28"/>
      <c r="D64" s="55"/>
      <c r="E64" s="28"/>
      <c r="F64" s="28"/>
      <c r="G64" s="28"/>
      <c r="H64" s="56"/>
      <c r="I64" s="28"/>
      <c r="J64" s="55"/>
      <c r="K64" s="28"/>
      <c r="L64" s="28"/>
      <c r="M64" s="28"/>
      <c r="N64" s="28"/>
      <c r="O64" s="28"/>
      <c r="P64" s="56"/>
      <c r="Q64" s="28"/>
      <c r="R64" s="26"/>
    </row>
    <row r="65" spans="2:21" ht="13.5">
      <c r="B65" s="25"/>
      <c r="C65" s="28"/>
      <c r="D65" s="55"/>
      <c r="E65" s="28"/>
      <c r="F65" s="28"/>
      <c r="G65" s="28"/>
      <c r="H65" s="56"/>
      <c r="I65" s="28"/>
      <c r="J65" s="55"/>
      <c r="K65" s="28"/>
      <c r="L65" s="28"/>
      <c r="M65" s="28"/>
      <c r="N65" s="28"/>
      <c r="O65" s="28"/>
      <c r="P65" s="56"/>
      <c r="Q65" s="28"/>
      <c r="R65" s="26"/>
    </row>
    <row r="66" spans="2:21" ht="13.5">
      <c r="B66" s="25"/>
      <c r="C66" s="28"/>
      <c r="D66" s="55"/>
      <c r="E66" s="28"/>
      <c r="F66" s="28"/>
      <c r="G66" s="28"/>
      <c r="H66" s="56"/>
      <c r="I66" s="28"/>
      <c r="J66" s="55"/>
      <c r="K66" s="28"/>
      <c r="L66" s="28"/>
      <c r="M66" s="28"/>
      <c r="N66" s="28"/>
      <c r="O66" s="28"/>
      <c r="P66" s="56"/>
      <c r="Q66" s="28"/>
      <c r="R66" s="26"/>
    </row>
    <row r="67" spans="2:21" ht="13.5">
      <c r="B67" s="25"/>
      <c r="C67" s="28"/>
      <c r="D67" s="55"/>
      <c r="E67" s="28"/>
      <c r="F67" s="28"/>
      <c r="G67" s="28"/>
      <c r="H67" s="56"/>
      <c r="I67" s="28"/>
      <c r="J67" s="55"/>
      <c r="K67" s="28"/>
      <c r="L67" s="28"/>
      <c r="M67" s="28"/>
      <c r="N67" s="28"/>
      <c r="O67" s="28"/>
      <c r="P67" s="56"/>
      <c r="Q67" s="28"/>
      <c r="R67" s="26"/>
    </row>
    <row r="68" spans="2:21" ht="13.5">
      <c r="B68" s="25"/>
      <c r="C68" s="28"/>
      <c r="D68" s="55"/>
      <c r="E68" s="28"/>
      <c r="F68" s="28"/>
      <c r="G68" s="28"/>
      <c r="H68" s="56"/>
      <c r="I68" s="28"/>
      <c r="J68" s="55"/>
      <c r="K68" s="28"/>
      <c r="L68" s="28"/>
      <c r="M68" s="28"/>
      <c r="N68" s="28"/>
      <c r="O68" s="28"/>
      <c r="P68" s="56"/>
      <c r="Q68" s="28"/>
      <c r="R68" s="26"/>
    </row>
    <row r="69" spans="2:21" ht="13.5">
      <c r="B69" s="25"/>
      <c r="C69" s="28"/>
      <c r="D69" s="55"/>
      <c r="E69" s="28"/>
      <c r="F69" s="28"/>
      <c r="G69" s="28"/>
      <c r="H69" s="56"/>
      <c r="I69" s="28"/>
      <c r="J69" s="55"/>
      <c r="K69" s="28"/>
      <c r="L69" s="28"/>
      <c r="M69" s="28"/>
      <c r="N69" s="28"/>
      <c r="O69" s="28"/>
      <c r="P69" s="56"/>
      <c r="Q69" s="28"/>
      <c r="R69" s="26"/>
    </row>
    <row r="70" spans="2:21" s="1" customFormat="1">
      <c r="B70" s="37"/>
      <c r="C70" s="38"/>
      <c r="D70" s="57" t="s">
        <v>56</v>
      </c>
      <c r="E70" s="58"/>
      <c r="F70" s="58"/>
      <c r="G70" s="59" t="s">
        <v>57</v>
      </c>
      <c r="H70" s="60"/>
      <c r="I70" s="38"/>
      <c r="J70" s="57" t="s">
        <v>56</v>
      </c>
      <c r="K70" s="58"/>
      <c r="L70" s="58"/>
      <c r="M70" s="58"/>
      <c r="N70" s="59" t="s">
        <v>57</v>
      </c>
      <c r="O70" s="58"/>
      <c r="P70" s="60"/>
      <c r="Q70" s="38"/>
      <c r="R70" s="39"/>
    </row>
    <row r="71" spans="2:21" s="1" customFormat="1" ht="14.45" customHeight="1"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3"/>
    </row>
    <row r="75" spans="2:21" s="1" customFormat="1" ht="6.95" customHeight="1">
      <c r="B75" s="135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7"/>
    </row>
    <row r="76" spans="2:21" s="1" customFormat="1" ht="36.950000000000003" customHeight="1">
      <c r="B76" s="37"/>
      <c r="C76" s="205" t="s">
        <v>127</v>
      </c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39"/>
      <c r="T76" s="138"/>
      <c r="U76" s="138"/>
    </row>
    <row r="77" spans="2:21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9"/>
      <c r="T77" s="138"/>
      <c r="U77" s="138"/>
    </row>
    <row r="78" spans="2:21" s="1" customFormat="1" ht="30" customHeight="1">
      <c r="B78" s="37"/>
      <c r="C78" s="32" t="s">
        <v>18</v>
      </c>
      <c r="D78" s="38"/>
      <c r="E78" s="38"/>
      <c r="F78" s="253" t="str">
        <f>F6</f>
        <v>REVITALIZÁCIA VNÚTROBLOKOVÝCH PRIESTOROV NA SÍDLISKU OD VŔŠKY V ŽIARI NAD HRONOM</v>
      </c>
      <c r="G78" s="254"/>
      <c r="H78" s="254"/>
      <c r="I78" s="254"/>
      <c r="J78" s="254"/>
      <c r="K78" s="254"/>
      <c r="L78" s="254"/>
      <c r="M78" s="254"/>
      <c r="N78" s="254"/>
      <c r="O78" s="254"/>
      <c r="P78" s="254"/>
      <c r="Q78" s="38"/>
      <c r="R78" s="39"/>
      <c r="T78" s="138"/>
      <c r="U78" s="138"/>
    </row>
    <row r="79" spans="2:21" ht="30" customHeight="1">
      <c r="B79" s="25"/>
      <c r="C79" s="32" t="s">
        <v>120</v>
      </c>
      <c r="D79" s="28"/>
      <c r="E79" s="28"/>
      <c r="F79" s="253" t="s">
        <v>257</v>
      </c>
      <c r="G79" s="210"/>
      <c r="H79" s="210"/>
      <c r="I79" s="210"/>
      <c r="J79" s="210"/>
      <c r="K79" s="210"/>
      <c r="L79" s="210"/>
      <c r="M79" s="210"/>
      <c r="N79" s="210"/>
      <c r="O79" s="210"/>
      <c r="P79" s="210"/>
      <c r="Q79" s="28"/>
      <c r="R79" s="26"/>
      <c r="T79" s="139"/>
      <c r="U79" s="139"/>
    </row>
    <row r="80" spans="2:21" s="1" customFormat="1" ht="36.950000000000003" customHeight="1">
      <c r="B80" s="37"/>
      <c r="C80" s="71" t="s">
        <v>122</v>
      </c>
      <c r="D80" s="38"/>
      <c r="E80" s="38"/>
      <c r="F80" s="225" t="str">
        <f>F8</f>
        <v>01 - SO -02 SPEVNENÉ PLOCHY- hracie prvky</v>
      </c>
      <c r="G80" s="255"/>
      <c r="H80" s="255"/>
      <c r="I80" s="255"/>
      <c r="J80" s="255"/>
      <c r="K80" s="255"/>
      <c r="L80" s="255"/>
      <c r="M80" s="255"/>
      <c r="N80" s="255"/>
      <c r="O80" s="255"/>
      <c r="P80" s="255"/>
      <c r="Q80" s="38"/>
      <c r="R80" s="39"/>
      <c r="T80" s="138"/>
      <c r="U80" s="138"/>
    </row>
    <row r="81" spans="2:65" s="1" customFormat="1" ht="6.95" customHeight="1"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9"/>
      <c r="T81" s="138"/>
      <c r="U81" s="138"/>
    </row>
    <row r="82" spans="2:65" s="1" customFormat="1" ht="18" customHeight="1">
      <c r="B82" s="37"/>
      <c r="C82" s="32" t="s">
        <v>23</v>
      </c>
      <c r="D82" s="38"/>
      <c r="E82" s="38"/>
      <c r="F82" s="30" t="str">
        <f>F10</f>
        <v xml:space="preserve"> Žiar nad Hronom</v>
      </c>
      <c r="G82" s="38"/>
      <c r="H82" s="38"/>
      <c r="I82" s="38"/>
      <c r="J82" s="38"/>
      <c r="K82" s="32" t="s">
        <v>25</v>
      </c>
      <c r="L82" s="38"/>
      <c r="M82" s="257" t="str">
        <f>IF(O10="","",O10)</f>
        <v>30. 5. 2018</v>
      </c>
      <c r="N82" s="257"/>
      <c r="O82" s="257"/>
      <c r="P82" s="257"/>
      <c r="Q82" s="38"/>
      <c r="R82" s="39"/>
      <c r="T82" s="138"/>
      <c r="U82" s="138"/>
    </row>
    <row r="83" spans="2:65" s="1" customFormat="1" ht="6.95" customHeight="1"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9"/>
      <c r="T83" s="138"/>
      <c r="U83" s="138"/>
    </row>
    <row r="84" spans="2:65" s="1" customFormat="1">
      <c r="B84" s="37"/>
      <c r="C84" s="32" t="s">
        <v>27</v>
      </c>
      <c r="D84" s="38"/>
      <c r="E84" s="38"/>
      <c r="F84" s="30" t="str">
        <f>E13</f>
        <v xml:space="preserve"> Mesto Žiar nad Hronom</v>
      </c>
      <c r="G84" s="38"/>
      <c r="H84" s="38"/>
      <c r="I84" s="38"/>
      <c r="J84" s="38"/>
      <c r="K84" s="32" t="s">
        <v>33</v>
      </c>
      <c r="L84" s="38"/>
      <c r="M84" s="209" t="str">
        <f>E19</f>
        <v>ING. ARCH. S. BARÉNYI,ING. ARCH. I. TEPLAN</v>
      </c>
      <c r="N84" s="209"/>
      <c r="O84" s="209"/>
      <c r="P84" s="209"/>
      <c r="Q84" s="209"/>
      <c r="R84" s="39"/>
      <c r="T84" s="138"/>
      <c r="U84" s="138"/>
    </row>
    <row r="85" spans="2:65" s="1" customFormat="1" ht="14.45" customHeight="1">
      <c r="B85" s="37"/>
      <c r="C85" s="32" t="s">
        <v>31</v>
      </c>
      <c r="D85" s="38"/>
      <c r="E85" s="38"/>
      <c r="F85" s="30" t="str">
        <f>IF(E16="","",E16)</f>
        <v>určí výberové konanie</v>
      </c>
      <c r="G85" s="38"/>
      <c r="H85" s="38"/>
      <c r="I85" s="38"/>
      <c r="J85" s="38"/>
      <c r="K85" s="32" t="s">
        <v>36</v>
      </c>
      <c r="L85" s="38"/>
      <c r="M85" s="209" t="str">
        <f>E22</f>
        <v>Ing. Emília Kurillová</v>
      </c>
      <c r="N85" s="209"/>
      <c r="O85" s="209"/>
      <c r="P85" s="209"/>
      <c r="Q85" s="209"/>
      <c r="R85" s="39"/>
      <c r="T85" s="138"/>
      <c r="U85" s="138"/>
    </row>
    <row r="86" spans="2:65" s="1" customFormat="1" ht="10.35" customHeight="1"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9"/>
      <c r="T86" s="138"/>
      <c r="U86" s="138"/>
    </row>
    <row r="87" spans="2:65" s="1" customFormat="1" ht="29.25" customHeight="1">
      <c r="B87" s="37"/>
      <c r="C87" s="264" t="s">
        <v>128</v>
      </c>
      <c r="D87" s="265"/>
      <c r="E87" s="265"/>
      <c r="F87" s="265"/>
      <c r="G87" s="265"/>
      <c r="H87" s="126"/>
      <c r="I87" s="126"/>
      <c r="J87" s="126"/>
      <c r="K87" s="126"/>
      <c r="L87" s="126"/>
      <c r="M87" s="126"/>
      <c r="N87" s="264" t="s">
        <v>129</v>
      </c>
      <c r="O87" s="265"/>
      <c r="P87" s="265"/>
      <c r="Q87" s="265"/>
      <c r="R87" s="39"/>
      <c r="T87" s="138"/>
      <c r="U87" s="138"/>
    </row>
    <row r="88" spans="2:65" s="1" customFormat="1" ht="10.35" customHeight="1"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9"/>
      <c r="T88" s="138"/>
      <c r="U88" s="138"/>
    </row>
    <row r="89" spans="2:65" s="1" customFormat="1" ht="29.25" customHeight="1">
      <c r="B89" s="37"/>
      <c r="C89" s="140" t="s">
        <v>130</v>
      </c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249">
        <f>N121</f>
        <v>0</v>
      </c>
      <c r="O89" s="266"/>
      <c r="P89" s="266"/>
      <c r="Q89" s="266"/>
      <c r="R89" s="39"/>
      <c r="T89" s="138"/>
      <c r="U89" s="138"/>
      <c r="AU89" s="21" t="s">
        <v>131</v>
      </c>
    </row>
    <row r="90" spans="2:65" s="7" customFormat="1" ht="24.95" customHeight="1">
      <c r="B90" s="141"/>
      <c r="C90" s="142"/>
      <c r="D90" s="143" t="s">
        <v>132</v>
      </c>
      <c r="E90" s="142"/>
      <c r="F90" s="142"/>
      <c r="G90" s="142"/>
      <c r="H90" s="142"/>
      <c r="I90" s="142"/>
      <c r="J90" s="142"/>
      <c r="K90" s="142"/>
      <c r="L90" s="142"/>
      <c r="M90" s="142"/>
      <c r="N90" s="267">
        <f>N122</f>
        <v>0</v>
      </c>
      <c r="O90" s="268"/>
      <c r="P90" s="268"/>
      <c r="Q90" s="268"/>
      <c r="R90" s="144"/>
      <c r="T90" s="145"/>
      <c r="U90" s="145"/>
    </row>
    <row r="91" spans="2:65" s="8" customFormat="1" ht="19.899999999999999" customHeight="1">
      <c r="B91" s="146"/>
      <c r="C91" s="105"/>
      <c r="D91" s="116" t="s">
        <v>133</v>
      </c>
      <c r="E91" s="105"/>
      <c r="F91" s="105"/>
      <c r="G91" s="105"/>
      <c r="H91" s="105"/>
      <c r="I91" s="105"/>
      <c r="J91" s="105"/>
      <c r="K91" s="105"/>
      <c r="L91" s="105"/>
      <c r="M91" s="105"/>
      <c r="N91" s="242">
        <f>N123</f>
        <v>0</v>
      </c>
      <c r="O91" s="243"/>
      <c r="P91" s="243"/>
      <c r="Q91" s="243"/>
      <c r="R91" s="147"/>
      <c r="T91" s="148"/>
      <c r="U91" s="148"/>
    </row>
    <row r="92" spans="2:65" s="8" customFormat="1" ht="19.899999999999999" customHeight="1">
      <c r="B92" s="146"/>
      <c r="C92" s="105"/>
      <c r="D92" s="116" t="s">
        <v>134</v>
      </c>
      <c r="E92" s="105"/>
      <c r="F92" s="105"/>
      <c r="G92" s="105"/>
      <c r="H92" s="105"/>
      <c r="I92" s="105"/>
      <c r="J92" s="105"/>
      <c r="K92" s="105"/>
      <c r="L92" s="105"/>
      <c r="M92" s="105"/>
      <c r="N92" s="242">
        <f>N135</f>
        <v>0</v>
      </c>
      <c r="O92" s="243"/>
      <c r="P92" s="243"/>
      <c r="Q92" s="243"/>
      <c r="R92" s="147"/>
      <c r="T92" s="148"/>
      <c r="U92" s="148"/>
    </row>
    <row r="93" spans="2:65" s="8" customFormat="1" ht="19.899999999999999" customHeight="1">
      <c r="B93" s="146"/>
      <c r="C93" s="105"/>
      <c r="D93" s="116" t="s">
        <v>135</v>
      </c>
      <c r="E93" s="105"/>
      <c r="F93" s="105"/>
      <c r="G93" s="105"/>
      <c r="H93" s="105"/>
      <c r="I93" s="105"/>
      <c r="J93" s="105"/>
      <c r="K93" s="105"/>
      <c r="L93" s="105"/>
      <c r="M93" s="105"/>
      <c r="N93" s="242">
        <f>N139</f>
        <v>0</v>
      </c>
      <c r="O93" s="243"/>
      <c r="P93" s="243"/>
      <c r="Q93" s="243"/>
      <c r="R93" s="147"/>
      <c r="T93" s="148"/>
      <c r="U93" s="148"/>
    </row>
    <row r="94" spans="2:65" s="1" customFormat="1" ht="21.75" customHeight="1"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9"/>
      <c r="T94" s="138"/>
      <c r="U94" s="138"/>
    </row>
    <row r="95" spans="2:65" s="1" customFormat="1" ht="29.25" customHeight="1">
      <c r="B95" s="37"/>
      <c r="C95" s="140" t="s">
        <v>136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266">
        <f>ROUND(N96+N97+N98+N99+N100+N101,2)</f>
        <v>0</v>
      </c>
      <c r="O95" s="269"/>
      <c r="P95" s="269"/>
      <c r="Q95" s="269"/>
      <c r="R95" s="39"/>
      <c r="T95" s="149"/>
      <c r="U95" s="150" t="s">
        <v>44</v>
      </c>
    </row>
    <row r="96" spans="2:65" s="1" customFormat="1" ht="18" customHeight="1">
      <c r="B96" s="37"/>
      <c r="C96" s="38"/>
      <c r="D96" s="246" t="s">
        <v>137</v>
      </c>
      <c r="E96" s="247"/>
      <c r="F96" s="247"/>
      <c r="G96" s="247"/>
      <c r="H96" s="247"/>
      <c r="I96" s="38"/>
      <c r="J96" s="38"/>
      <c r="K96" s="38"/>
      <c r="L96" s="38"/>
      <c r="M96" s="38"/>
      <c r="N96" s="245">
        <f>ROUND(N89*T96,2)</f>
        <v>0</v>
      </c>
      <c r="O96" s="242"/>
      <c r="P96" s="242"/>
      <c r="Q96" s="242"/>
      <c r="R96" s="39"/>
      <c r="S96" s="151"/>
      <c r="T96" s="152"/>
      <c r="U96" s="153" t="s">
        <v>47</v>
      </c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4" t="s">
        <v>138</v>
      </c>
      <c r="AZ96" s="151"/>
      <c r="BA96" s="151"/>
      <c r="BB96" s="151"/>
      <c r="BC96" s="151"/>
      <c r="BD96" s="151"/>
      <c r="BE96" s="155">
        <f t="shared" ref="BE96:BE101" si="0">IF(U96="základná",N96,0)</f>
        <v>0</v>
      </c>
      <c r="BF96" s="155">
        <f t="shared" ref="BF96:BF101" si="1">IF(U96="znížená",N96,0)</f>
        <v>0</v>
      </c>
      <c r="BG96" s="155">
        <f t="shared" ref="BG96:BG101" si="2">IF(U96="zákl. prenesená",N96,0)</f>
        <v>0</v>
      </c>
      <c r="BH96" s="155">
        <f t="shared" ref="BH96:BH101" si="3">IF(U96="zníž. prenesená",N96,0)</f>
        <v>0</v>
      </c>
      <c r="BI96" s="155">
        <f t="shared" ref="BI96:BI101" si="4">IF(U96="nulová",N96,0)</f>
        <v>0</v>
      </c>
      <c r="BJ96" s="154" t="s">
        <v>91</v>
      </c>
      <c r="BK96" s="151"/>
      <c r="BL96" s="151"/>
      <c r="BM96" s="151"/>
    </row>
    <row r="97" spans="2:65" s="1" customFormat="1" ht="18" customHeight="1">
      <c r="B97" s="37"/>
      <c r="C97" s="38"/>
      <c r="D97" s="246" t="s">
        <v>139</v>
      </c>
      <c r="E97" s="247"/>
      <c r="F97" s="247"/>
      <c r="G97" s="247"/>
      <c r="H97" s="247"/>
      <c r="I97" s="38"/>
      <c r="J97" s="38"/>
      <c r="K97" s="38"/>
      <c r="L97" s="38"/>
      <c r="M97" s="38"/>
      <c r="N97" s="245">
        <f>ROUND(N89*T97,2)</f>
        <v>0</v>
      </c>
      <c r="O97" s="242"/>
      <c r="P97" s="242"/>
      <c r="Q97" s="242"/>
      <c r="R97" s="39"/>
      <c r="S97" s="151"/>
      <c r="T97" s="152"/>
      <c r="U97" s="153" t="s">
        <v>47</v>
      </c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4" t="s">
        <v>138</v>
      </c>
      <c r="AZ97" s="151"/>
      <c r="BA97" s="151"/>
      <c r="BB97" s="151"/>
      <c r="BC97" s="151"/>
      <c r="BD97" s="151"/>
      <c r="BE97" s="155">
        <f t="shared" si="0"/>
        <v>0</v>
      </c>
      <c r="BF97" s="155">
        <f t="shared" si="1"/>
        <v>0</v>
      </c>
      <c r="BG97" s="155">
        <f t="shared" si="2"/>
        <v>0</v>
      </c>
      <c r="BH97" s="155">
        <f t="shared" si="3"/>
        <v>0</v>
      </c>
      <c r="BI97" s="155">
        <f t="shared" si="4"/>
        <v>0</v>
      </c>
      <c r="BJ97" s="154" t="s">
        <v>91</v>
      </c>
      <c r="BK97" s="151"/>
      <c r="BL97" s="151"/>
      <c r="BM97" s="151"/>
    </row>
    <row r="98" spans="2:65" s="1" customFormat="1" ht="18" customHeight="1">
      <c r="B98" s="37"/>
      <c r="C98" s="38"/>
      <c r="D98" s="246" t="s">
        <v>140</v>
      </c>
      <c r="E98" s="247"/>
      <c r="F98" s="247"/>
      <c r="G98" s="247"/>
      <c r="H98" s="247"/>
      <c r="I98" s="38"/>
      <c r="J98" s="38"/>
      <c r="K98" s="38"/>
      <c r="L98" s="38"/>
      <c r="M98" s="38"/>
      <c r="N98" s="245">
        <f>ROUND(N89*T98,2)</f>
        <v>0</v>
      </c>
      <c r="O98" s="242"/>
      <c r="P98" s="242"/>
      <c r="Q98" s="242"/>
      <c r="R98" s="39"/>
      <c r="S98" s="151"/>
      <c r="T98" s="152"/>
      <c r="U98" s="153" t="s">
        <v>47</v>
      </c>
      <c r="V98" s="151"/>
      <c r="W98" s="151"/>
      <c r="X98" s="151"/>
      <c r="Y98" s="151"/>
      <c r="Z98" s="151"/>
      <c r="AA98" s="151"/>
      <c r="AB98" s="151"/>
      <c r="AC98" s="151"/>
      <c r="AD98" s="151"/>
      <c r="AE98" s="151"/>
      <c r="AF98" s="151"/>
      <c r="AG98" s="151"/>
      <c r="AH98" s="151"/>
      <c r="AI98" s="151"/>
      <c r="AJ98" s="151"/>
      <c r="AK98" s="151"/>
      <c r="AL98" s="151"/>
      <c r="AM98" s="151"/>
      <c r="AN98" s="151"/>
      <c r="AO98" s="151"/>
      <c r="AP98" s="151"/>
      <c r="AQ98" s="151"/>
      <c r="AR98" s="151"/>
      <c r="AS98" s="151"/>
      <c r="AT98" s="151"/>
      <c r="AU98" s="151"/>
      <c r="AV98" s="151"/>
      <c r="AW98" s="151"/>
      <c r="AX98" s="151"/>
      <c r="AY98" s="154" t="s">
        <v>138</v>
      </c>
      <c r="AZ98" s="151"/>
      <c r="BA98" s="151"/>
      <c r="BB98" s="151"/>
      <c r="BC98" s="151"/>
      <c r="BD98" s="151"/>
      <c r="BE98" s="155">
        <f t="shared" si="0"/>
        <v>0</v>
      </c>
      <c r="BF98" s="155">
        <f t="shared" si="1"/>
        <v>0</v>
      </c>
      <c r="BG98" s="155">
        <f t="shared" si="2"/>
        <v>0</v>
      </c>
      <c r="BH98" s="155">
        <f t="shared" si="3"/>
        <v>0</v>
      </c>
      <c r="BI98" s="155">
        <f t="shared" si="4"/>
        <v>0</v>
      </c>
      <c r="BJ98" s="154" t="s">
        <v>91</v>
      </c>
      <c r="BK98" s="151"/>
      <c r="BL98" s="151"/>
      <c r="BM98" s="151"/>
    </row>
    <row r="99" spans="2:65" s="1" customFormat="1" ht="18" customHeight="1">
      <c r="B99" s="37"/>
      <c r="C99" s="38"/>
      <c r="D99" s="246" t="s">
        <v>141</v>
      </c>
      <c r="E99" s="247"/>
      <c r="F99" s="247"/>
      <c r="G99" s="247"/>
      <c r="H99" s="247"/>
      <c r="I99" s="38"/>
      <c r="J99" s="38"/>
      <c r="K99" s="38"/>
      <c r="L99" s="38"/>
      <c r="M99" s="38"/>
      <c r="N99" s="245">
        <f>ROUND(N89*T99,2)</f>
        <v>0</v>
      </c>
      <c r="O99" s="242"/>
      <c r="P99" s="242"/>
      <c r="Q99" s="242"/>
      <c r="R99" s="39"/>
      <c r="S99" s="151"/>
      <c r="T99" s="152"/>
      <c r="U99" s="153" t="s">
        <v>47</v>
      </c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1"/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1"/>
      <c r="AU99" s="151"/>
      <c r="AV99" s="151"/>
      <c r="AW99" s="151"/>
      <c r="AX99" s="151"/>
      <c r="AY99" s="154" t="s">
        <v>138</v>
      </c>
      <c r="AZ99" s="151"/>
      <c r="BA99" s="151"/>
      <c r="BB99" s="151"/>
      <c r="BC99" s="151"/>
      <c r="BD99" s="151"/>
      <c r="BE99" s="155">
        <f t="shared" si="0"/>
        <v>0</v>
      </c>
      <c r="BF99" s="155">
        <f t="shared" si="1"/>
        <v>0</v>
      </c>
      <c r="BG99" s="155">
        <f t="shared" si="2"/>
        <v>0</v>
      </c>
      <c r="BH99" s="155">
        <f t="shared" si="3"/>
        <v>0</v>
      </c>
      <c r="BI99" s="155">
        <f t="shared" si="4"/>
        <v>0</v>
      </c>
      <c r="BJ99" s="154" t="s">
        <v>91</v>
      </c>
      <c r="BK99" s="151"/>
      <c r="BL99" s="151"/>
      <c r="BM99" s="151"/>
    </row>
    <row r="100" spans="2:65" s="1" customFormat="1" ht="18" customHeight="1">
      <c r="B100" s="37"/>
      <c r="C100" s="38"/>
      <c r="D100" s="246" t="s">
        <v>142</v>
      </c>
      <c r="E100" s="247"/>
      <c r="F100" s="247"/>
      <c r="G100" s="247"/>
      <c r="H100" s="247"/>
      <c r="I100" s="38"/>
      <c r="J100" s="38"/>
      <c r="K100" s="38"/>
      <c r="L100" s="38"/>
      <c r="M100" s="38"/>
      <c r="N100" s="245">
        <f>ROUND(N89*T100,2)</f>
        <v>0</v>
      </c>
      <c r="O100" s="242"/>
      <c r="P100" s="242"/>
      <c r="Q100" s="242"/>
      <c r="R100" s="39"/>
      <c r="S100" s="151"/>
      <c r="T100" s="152"/>
      <c r="U100" s="153" t="s">
        <v>47</v>
      </c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/>
      <c r="AF100" s="151"/>
      <c r="AG100" s="151"/>
      <c r="AH100" s="151"/>
      <c r="AI100" s="151"/>
      <c r="AJ100" s="151"/>
      <c r="AK100" s="151"/>
      <c r="AL100" s="151"/>
      <c r="AM100" s="151"/>
      <c r="AN100" s="151"/>
      <c r="AO100" s="151"/>
      <c r="AP100" s="151"/>
      <c r="AQ100" s="151"/>
      <c r="AR100" s="151"/>
      <c r="AS100" s="151"/>
      <c r="AT100" s="151"/>
      <c r="AU100" s="151"/>
      <c r="AV100" s="151"/>
      <c r="AW100" s="151"/>
      <c r="AX100" s="151"/>
      <c r="AY100" s="154" t="s">
        <v>138</v>
      </c>
      <c r="AZ100" s="151"/>
      <c r="BA100" s="151"/>
      <c r="BB100" s="151"/>
      <c r="BC100" s="151"/>
      <c r="BD100" s="151"/>
      <c r="BE100" s="155">
        <f t="shared" si="0"/>
        <v>0</v>
      </c>
      <c r="BF100" s="155">
        <f t="shared" si="1"/>
        <v>0</v>
      </c>
      <c r="BG100" s="155">
        <f t="shared" si="2"/>
        <v>0</v>
      </c>
      <c r="BH100" s="155">
        <f t="shared" si="3"/>
        <v>0</v>
      </c>
      <c r="BI100" s="155">
        <f t="shared" si="4"/>
        <v>0</v>
      </c>
      <c r="BJ100" s="154" t="s">
        <v>91</v>
      </c>
      <c r="BK100" s="151"/>
      <c r="BL100" s="151"/>
      <c r="BM100" s="151"/>
    </row>
    <row r="101" spans="2:65" s="1" customFormat="1" ht="18" customHeight="1">
      <c r="B101" s="37"/>
      <c r="C101" s="38"/>
      <c r="D101" s="116" t="s">
        <v>143</v>
      </c>
      <c r="E101" s="38"/>
      <c r="F101" s="38"/>
      <c r="G101" s="38"/>
      <c r="H101" s="38"/>
      <c r="I101" s="38"/>
      <c r="J101" s="38"/>
      <c r="K101" s="38"/>
      <c r="L101" s="38"/>
      <c r="M101" s="38"/>
      <c r="N101" s="245">
        <f>ROUND(N89*T101,2)</f>
        <v>0</v>
      </c>
      <c r="O101" s="242"/>
      <c r="P101" s="242"/>
      <c r="Q101" s="242"/>
      <c r="R101" s="39"/>
      <c r="S101" s="151"/>
      <c r="T101" s="156"/>
      <c r="U101" s="157" t="s">
        <v>47</v>
      </c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  <c r="AI101" s="151"/>
      <c r="AJ101" s="151"/>
      <c r="AK101" s="151"/>
      <c r="AL101" s="151"/>
      <c r="AM101" s="151"/>
      <c r="AN101" s="151"/>
      <c r="AO101" s="151"/>
      <c r="AP101" s="151"/>
      <c r="AQ101" s="151"/>
      <c r="AR101" s="151"/>
      <c r="AS101" s="151"/>
      <c r="AT101" s="151"/>
      <c r="AU101" s="151"/>
      <c r="AV101" s="151"/>
      <c r="AW101" s="151"/>
      <c r="AX101" s="151"/>
      <c r="AY101" s="154" t="s">
        <v>144</v>
      </c>
      <c r="AZ101" s="151"/>
      <c r="BA101" s="151"/>
      <c r="BB101" s="151"/>
      <c r="BC101" s="151"/>
      <c r="BD101" s="151"/>
      <c r="BE101" s="155">
        <f t="shared" si="0"/>
        <v>0</v>
      </c>
      <c r="BF101" s="155">
        <f t="shared" si="1"/>
        <v>0</v>
      </c>
      <c r="BG101" s="155">
        <f t="shared" si="2"/>
        <v>0</v>
      </c>
      <c r="BH101" s="155">
        <f t="shared" si="3"/>
        <v>0</v>
      </c>
      <c r="BI101" s="155">
        <f t="shared" si="4"/>
        <v>0</v>
      </c>
      <c r="BJ101" s="154" t="s">
        <v>91</v>
      </c>
      <c r="BK101" s="151"/>
      <c r="BL101" s="151"/>
      <c r="BM101" s="151"/>
    </row>
    <row r="102" spans="2:65" s="1" customFormat="1" ht="13.5"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9"/>
      <c r="T102" s="138"/>
      <c r="U102" s="138"/>
    </row>
    <row r="103" spans="2:65" s="1" customFormat="1" ht="29.25" customHeight="1">
      <c r="B103" s="37"/>
      <c r="C103" s="125" t="s">
        <v>111</v>
      </c>
      <c r="D103" s="126"/>
      <c r="E103" s="126"/>
      <c r="F103" s="126"/>
      <c r="G103" s="126"/>
      <c r="H103" s="126"/>
      <c r="I103" s="126"/>
      <c r="J103" s="126"/>
      <c r="K103" s="126"/>
      <c r="L103" s="250">
        <f>ROUND(SUM(N89+N95),2)</f>
        <v>0</v>
      </c>
      <c r="M103" s="250"/>
      <c r="N103" s="250"/>
      <c r="O103" s="250"/>
      <c r="P103" s="250"/>
      <c r="Q103" s="250"/>
      <c r="R103" s="39"/>
      <c r="T103" s="138"/>
      <c r="U103" s="138"/>
    </row>
    <row r="104" spans="2:65" s="1" customFormat="1" ht="6.95" customHeight="1"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3"/>
      <c r="T104" s="138"/>
      <c r="U104" s="138"/>
    </row>
    <row r="108" spans="2:65" s="1" customFormat="1" ht="6.95" customHeight="1">
      <c r="B108" s="64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6"/>
    </row>
    <row r="109" spans="2:65" s="1" customFormat="1" ht="36.950000000000003" customHeight="1">
      <c r="B109" s="37"/>
      <c r="C109" s="205" t="s">
        <v>145</v>
      </c>
      <c r="D109" s="255"/>
      <c r="E109" s="255"/>
      <c r="F109" s="255"/>
      <c r="G109" s="255"/>
      <c r="H109" s="255"/>
      <c r="I109" s="255"/>
      <c r="J109" s="255"/>
      <c r="K109" s="255"/>
      <c r="L109" s="255"/>
      <c r="M109" s="255"/>
      <c r="N109" s="255"/>
      <c r="O109" s="255"/>
      <c r="P109" s="255"/>
      <c r="Q109" s="255"/>
      <c r="R109" s="39"/>
    </row>
    <row r="110" spans="2:65" s="1" customFormat="1" ht="6.95" customHeight="1"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9"/>
    </row>
    <row r="111" spans="2:65" s="1" customFormat="1" ht="30" customHeight="1">
      <c r="B111" s="37"/>
      <c r="C111" s="32" t="s">
        <v>18</v>
      </c>
      <c r="D111" s="38"/>
      <c r="E111" s="38"/>
      <c r="F111" s="253" t="str">
        <f>F6</f>
        <v>REVITALIZÁCIA VNÚTROBLOKOVÝCH PRIESTOROV NA SÍDLISKU OD VŔŠKY V ŽIARI NAD HRONOM</v>
      </c>
      <c r="G111" s="254"/>
      <c r="H111" s="254"/>
      <c r="I111" s="254"/>
      <c r="J111" s="254"/>
      <c r="K111" s="254"/>
      <c r="L111" s="254"/>
      <c r="M111" s="254"/>
      <c r="N111" s="254"/>
      <c r="O111" s="254"/>
      <c r="P111" s="254"/>
      <c r="Q111" s="38"/>
      <c r="R111" s="39"/>
    </row>
    <row r="112" spans="2:65" ht="30" customHeight="1">
      <c r="B112" s="25"/>
      <c r="C112" s="32" t="s">
        <v>120</v>
      </c>
      <c r="D112" s="28"/>
      <c r="E112" s="28"/>
      <c r="F112" s="253" t="s">
        <v>257</v>
      </c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8"/>
      <c r="R112" s="26"/>
    </row>
    <row r="113" spans="2:65" s="1" customFormat="1" ht="36.950000000000003" customHeight="1">
      <c r="B113" s="37"/>
      <c r="C113" s="71" t="s">
        <v>122</v>
      </c>
      <c r="D113" s="38"/>
      <c r="E113" s="38"/>
      <c r="F113" s="225" t="str">
        <f>F8</f>
        <v>01 - SO -02 SPEVNENÉ PLOCHY- hracie prvky</v>
      </c>
      <c r="G113" s="255"/>
      <c r="H113" s="255"/>
      <c r="I113" s="255"/>
      <c r="J113" s="255"/>
      <c r="K113" s="255"/>
      <c r="L113" s="255"/>
      <c r="M113" s="255"/>
      <c r="N113" s="255"/>
      <c r="O113" s="255"/>
      <c r="P113" s="255"/>
      <c r="Q113" s="38"/>
      <c r="R113" s="39"/>
    </row>
    <row r="114" spans="2:65" s="1" customFormat="1" ht="6.95" customHeight="1"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9"/>
    </row>
    <row r="115" spans="2:65" s="1" customFormat="1" ht="18" customHeight="1">
      <c r="B115" s="37"/>
      <c r="C115" s="32" t="s">
        <v>23</v>
      </c>
      <c r="D115" s="38"/>
      <c r="E115" s="38"/>
      <c r="F115" s="30" t="str">
        <f>F10</f>
        <v xml:space="preserve"> Žiar nad Hronom</v>
      </c>
      <c r="G115" s="38"/>
      <c r="H115" s="38"/>
      <c r="I115" s="38"/>
      <c r="J115" s="38"/>
      <c r="K115" s="32" t="s">
        <v>25</v>
      </c>
      <c r="L115" s="38"/>
      <c r="M115" s="257" t="str">
        <f>IF(O10="","",O10)</f>
        <v>30. 5. 2018</v>
      </c>
      <c r="N115" s="257"/>
      <c r="O115" s="257"/>
      <c r="P115" s="257"/>
      <c r="Q115" s="38"/>
      <c r="R115" s="39"/>
    </row>
    <row r="116" spans="2:65" s="1" customFormat="1" ht="6.95" customHeight="1"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9"/>
    </row>
    <row r="117" spans="2:65" s="1" customFormat="1">
      <c r="B117" s="37"/>
      <c r="C117" s="32" t="s">
        <v>27</v>
      </c>
      <c r="D117" s="38"/>
      <c r="E117" s="38"/>
      <c r="F117" s="30" t="str">
        <f>E13</f>
        <v xml:space="preserve"> Mesto Žiar nad Hronom</v>
      </c>
      <c r="G117" s="38"/>
      <c r="H117" s="38"/>
      <c r="I117" s="38"/>
      <c r="J117" s="38"/>
      <c r="K117" s="32" t="s">
        <v>33</v>
      </c>
      <c r="L117" s="38"/>
      <c r="M117" s="209" t="str">
        <f>E19</f>
        <v>ING. ARCH. S. BARÉNYI,ING. ARCH. I. TEPLAN</v>
      </c>
      <c r="N117" s="209"/>
      <c r="O117" s="209"/>
      <c r="P117" s="209"/>
      <c r="Q117" s="209"/>
      <c r="R117" s="39"/>
    </row>
    <row r="118" spans="2:65" s="1" customFormat="1" ht="14.45" customHeight="1">
      <c r="B118" s="37"/>
      <c r="C118" s="32" t="s">
        <v>31</v>
      </c>
      <c r="D118" s="38"/>
      <c r="E118" s="38"/>
      <c r="F118" s="30" t="str">
        <f>IF(E16="","",E16)</f>
        <v>určí výberové konanie</v>
      </c>
      <c r="G118" s="38"/>
      <c r="H118" s="38"/>
      <c r="I118" s="38"/>
      <c r="J118" s="38"/>
      <c r="K118" s="32" t="s">
        <v>36</v>
      </c>
      <c r="L118" s="38"/>
      <c r="M118" s="209" t="str">
        <f>E22</f>
        <v>Ing. Emília Kurillová</v>
      </c>
      <c r="N118" s="209"/>
      <c r="O118" s="209"/>
      <c r="P118" s="209"/>
      <c r="Q118" s="209"/>
      <c r="R118" s="39"/>
    </row>
    <row r="119" spans="2:65" s="1" customFormat="1" ht="10.35" customHeight="1"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9"/>
    </row>
    <row r="120" spans="2:65" s="9" customFormat="1" ht="29.25" customHeight="1">
      <c r="B120" s="158"/>
      <c r="C120" s="159" t="s">
        <v>146</v>
      </c>
      <c r="D120" s="160" t="s">
        <v>147</v>
      </c>
      <c r="E120" s="160" t="s">
        <v>62</v>
      </c>
      <c r="F120" s="270" t="s">
        <v>148</v>
      </c>
      <c r="G120" s="270"/>
      <c r="H120" s="270"/>
      <c r="I120" s="270"/>
      <c r="J120" s="160" t="s">
        <v>149</v>
      </c>
      <c r="K120" s="160" t="s">
        <v>150</v>
      </c>
      <c r="L120" s="270" t="s">
        <v>151</v>
      </c>
      <c r="M120" s="270"/>
      <c r="N120" s="270" t="s">
        <v>129</v>
      </c>
      <c r="O120" s="270"/>
      <c r="P120" s="270"/>
      <c r="Q120" s="271"/>
      <c r="R120" s="161"/>
      <c r="T120" s="82" t="s">
        <v>152</v>
      </c>
      <c r="U120" s="83" t="s">
        <v>44</v>
      </c>
      <c r="V120" s="83" t="s">
        <v>153</v>
      </c>
      <c r="W120" s="83" t="s">
        <v>154</v>
      </c>
      <c r="X120" s="83" t="s">
        <v>155</v>
      </c>
      <c r="Y120" s="83" t="s">
        <v>156</v>
      </c>
      <c r="Z120" s="83" t="s">
        <v>157</v>
      </c>
      <c r="AA120" s="84" t="s">
        <v>158</v>
      </c>
    </row>
    <row r="121" spans="2:65" s="1" customFormat="1" ht="29.25" customHeight="1">
      <c r="B121" s="37"/>
      <c r="C121" s="86" t="s">
        <v>125</v>
      </c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284">
        <f>BK121</f>
        <v>0</v>
      </c>
      <c r="O121" s="285"/>
      <c r="P121" s="285"/>
      <c r="Q121" s="285"/>
      <c r="R121" s="39"/>
      <c r="T121" s="85"/>
      <c r="U121" s="53"/>
      <c r="V121" s="53"/>
      <c r="W121" s="162">
        <f>W122+W153</f>
        <v>0</v>
      </c>
      <c r="X121" s="53"/>
      <c r="Y121" s="162">
        <f>Y122+Y153</f>
        <v>14.484506</v>
      </c>
      <c r="Z121" s="53"/>
      <c r="AA121" s="163">
        <f>AA122+AA153</f>
        <v>1.1503000000000001</v>
      </c>
      <c r="AT121" s="21" t="s">
        <v>79</v>
      </c>
      <c r="AU121" s="21" t="s">
        <v>131</v>
      </c>
      <c r="BK121" s="164">
        <f>BK122+BK153</f>
        <v>0</v>
      </c>
    </row>
    <row r="122" spans="2:65" s="10" customFormat="1" ht="37.35" customHeight="1">
      <c r="B122" s="165"/>
      <c r="C122" s="166"/>
      <c r="D122" s="167" t="s">
        <v>132</v>
      </c>
      <c r="E122" s="167"/>
      <c r="F122" s="167"/>
      <c r="G122" s="167"/>
      <c r="H122" s="167"/>
      <c r="I122" s="167"/>
      <c r="J122" s="167"/>
      <c r="K122" s="167"/>
      <c r="L122" s="167"/>
      <c r="M122" s="167"/>
      <c r="N122" s="286">
        <f>BK122</f>
        <v>0</v>
      </c>
      <c r="O122" s="267"/>
      <c r="P122" s="267"/>
      <c r="Q122" s="267"/>
      <c r="R122" s="168"/>
      <c r="T122" s="169"/>
      <c r="U122" s="166"/>
      <c r="V122" s="166"/>
      <c r="W122" s="170">
        <f>W123+W135+W139</f>
        <v>0</v>
      </c>
      <c r="X122" s="166"/>
      <c r="Y122" s="170">
        <f>Y123+Y135+Y139</f>
        <v>14.484506</v>
      </c>
      <c r="Z122" s="166"/>
      <c r="AA122" s="171">
        <f>AA123+AA135+AA139</f>
        <v>1.1503000000000001</v>
      </c>
      <c r="AR122" s="172" t="s">
        <v>87</v>
      </c>
      <c r="AT122" s="173" t="s">
        <v>79</v>
      </c>
      <c r="AU122" s="173" t="s">
        <v>80</v>
      </c>
      <c r="AY122" s="172" t="s">
        <v>159</v>
      </c>
      <c r="BK122" s="174">
        <f>BK123+BK135+BK139</f>
        <v>0</v>
      </c>
    </row>
    <row r="123" spans="2:65" s="10" customFormat="1" ht="19.899999999999999" customHeight="1">
      <c r="B123" s="165"/>
      <c r="C123" s="166"/>
      <c r="D123" s="175" t="s">
        <v>133</v>
      </c>
      <c r="E123" s="175"/>
      <c r="F123" s="175"/>
      <c r="G123" s="175"/>
      <c r="H123" s="175"/>
      <c r="I123" s="175"/>
      <c r="J123" s="175"/>
      <c r="K123" s="175"/>
      <c r="L123" s="175"/>
      <c r="M123" s="175"/>
      <c r="N123" s="287">
        <f>BK123</f>
        <v>0</v>
      </c>
      <c r="O123" s="288"/>
      <c r="P123" s="288"/>
      <c r="Q123" s="288"/>
      <c r="R123" s="168"/>
      <c r="T123" s="169"/>
      <c r="U123" s="166"/>
      <c r="V123" s="166"/>
      <c r="W123" s="170">
        <f>SUM(W124:W134)</f>
        <v>0</v>
      </c>
      <c r="X123" s="166"/>
      <c r="Y123" s="170">
        <f>SUM(Y124:Y134)</f>
        <v>0</v>
      </c>
      <c r="Z123" s="166"/>
      <c r="AA123" s="171">
        <f>SUM(AA124:AA134)</f>
        <v>1.1503000000000001</v>
      </c>
      <c r="AR123" s="172" t="s">
        <v>87</v>
      </c>
      <c r="AT123" s="173" t="s">
        <v>79</v>
      </c>
      <c r="AU123" s="173" t="s">
        <v>87</v>
      </c>
      <c r="AY123" s="172" t="s">
        <v>159</v>
      </c>
      <c r="BK123" s="174">
        <f>SUM(BK124:BK134)</f>
        <v>0</v>
      </c>
    </row>
    <row r="124" spans="2:65" s="1" customFormat="1" ht="38.25" customHeight="1">
      <c r="B124" s="37"/>
      <c r="C124" s="176" t="s">
        <v>87</v>
      </c>
      <c r="D124" s="176" t="s">
        <v>160</v>
      </c>
      <c r="E124" s="177" t="s">
        <v>161</v>
      </c>
      <c r="F124" s="272" t="s">
        <v>162</v>
      </c>
      <c r="G124" s="272"/>
      <c r="H124" s="272"/>
      <c r="I124" s="272"/>
      <c r="J124" s="178" t="s">
        <v>163</v>
      </c>
      <c r="K124" s="179">
        <v>3.2</v>
      </c>
      <c r="L124" s="273">
        <v>0</v>
      </c>
      <c r="M124" s="274"/>
      <c r="N124" s="275">
        <f>ROUND(L124*K124,2)</f>
        <v>0</v>
      </c>
      <c r="O124" s="275"/>
      <c r="P124" s="275"/>
      <c r="Q124" s="275"/>
      <c r="R124" s="39"/>
      <c r="T124" s="180" t="s">
        <v>21</v>
      </c>
      <c r="U124" s="46" t="s">
        <v>47</v>
      </c>
      <c r="V124" s="38"/>
      <c r="W124" s="181">
        <f>V124*K124</f>
        <v>0</v>
      </c>
      <c r="X124" s="181">
        <v>0</v>
      </c>
      <c r="Y124" s="181">
        <f>X124*K124</f>
        <v>0</v>
      </c>
      <c r="Z124" s="181">
        <v>0.254</v>
      </c>
      <c r="AA124" s="182">
        <f>Z124*K124</f>
        <v>0.81280000000000008</v>
      </c>
      <c r="AR124" s="21" t="s">
        <v>164</v>
      </c>
      <c r="AT124" s="21" t="s">
        <v>160</v>
      </c>
      <c r="AU124" s="21" t="s">
        <v>91</v>
      </c>
      <c r="AY124" s="21" t="s">
        <v>159</v>
      </c>
      <c r="BE124" s="120">
        <f>IF(U124="základná",N124,0)</f>
        <v>0</v>
      </c>
      <c r="BF124" s="120">
        <f>IF(U124="znížená",N124,0)</f>
        <v>0</v>
      </c>
      <c r="BG124" s="120">
        <f>IF(U124="zákl. prenesená",N124,0)</f>
        <v>0</v>
      </c>
      <c r="BH124" s="120">
        <f>IF(U124="zníž. prenesená",N124,0)</f>
        <v>0</v>
      </c>
      <c r="BI124" s="120">
        <f>IF(U124="nulová",N124,0)</f>
        <v>0</v>
      </c>
      <c r="BJ124" s="21" t="s">
        <v>91</v>
      </c>
      <c r="BK124" s="120">
        <f>ROUND(L124*K124,2)</f>
        <v>0</v>
      </c>
      <c r="BL124" s="21" t="s">
        <v>164</v>
      </c>
      <c r="BM124" s="21" t="s">
        <v>259</v>
      </c>
    </row>
    <row r="125" spans="2:65" s="1" customFormat="1" ht="38.25" customHeight="1">
      <c r="B125" s="37"/>
      <c r="C125" s="176" t="s">
        <v>91</v>
      </c>
      <c r="D125" s="176" t="s">
        <v>160</v>
      </c>
      <c r="E125" s="177" t="s">
        <v>260</v>
      </c>
      <c r="F125" s="272" t="s">
        <v>261</v>
      </c>
      <c r="G125" s="272"/>
      <c r="H125" s="272"/>
      <c r="I125" s="272"/>
      <c r="J125" s="178" t="s">
        <v>163</v>
      </c>
      <c r="K125" s="179">
        <v>1.5</v>
      </c>
      <c r="L125" s="273">
        <v>0</v>
      </c>
      <c r="M125" s="274"/>
      <c r="N125" s="275">
        <f>ROUND(L125*K125,2)</f>
        <v>0</v>
      </c>
      <c r="O125" s="275"/>
      <c r="P125" s="275"/>
      <c r="Q125" s="275"/>
      <c r="R125" s="39"/>
      <c r="T125" s="180" t="s">
        <v>21</v>
      </c>
      <c r="U125" s="46" t="s">
        <v>47</v>
      </c>
      <c r="V125" s="38"/>
      <c r="W125" s="181">
        <f>V125*K125</f>
        <v>0</v>
      </c>
      <c r="X125" s="181">
        <v>0</v>
      </c>
      <c r="Y125" s="181">
        <f>X125*K125</f>
        <v>0</v>
      </c>
      <c r="Z125" s="181">
        <v>0.22500000000000001</v>
      </c>
      <c r="AA125" s="182">
        <f>Z125*K125</f>
        <v>0.33750000000000002</v>
      </c>
      <c r="AR125" s="21" t="s">
        <v>164</v>
      </c>
      <c r="AT125" s="21" t="s">
        <v>160</v>
      </c>
      <c r="AU125" s="21" t="s">
        <v>91</v>
      </c>
      <c r="AY125" s="21" t="s">
        <v>159</v>
      </c>
      <c r="BE125" s="120">
        <f>IF(U125="základná",N125,0)</f>
        <v>0</v>
      </c>
      <c r="BF125" s="120">
        <f>IF(U125="znížená",N125,0)</f>
        <v>0</v>
      </c>
      <c r="BG125" s="120">
        <f>IF(U125="zákl. prenesená",N125,0)</f>
        <v>0</v>
      </c>
      <c r="BH125" s="120">
        <f>IF(U125="zníž. prenesená",N125,0)</f>
        <v>0</v>
      </c>
      <c r="BI125" s="120">
        <f>IF(U125="nulová",N125,0)</f>
        <v>0</v>
      </c>
      <c r="BJ125" s="21" t="s">
        <v>91</v>
      </c>
      <c r="BK125" s="120">
        <f>ROUND(L125*K125,2)</f>
        <v>0</v>
      </c>
      <c r="BL125" s="21" t="s">
        <v>164</v>
      </c>
      <c r="BM125" s="21" t="s">
        <v>262</v>
      </c>
    </row>
    <row r="126" spans="2:65" s="1" customFormat="1" ht="25.5" customHeight="1">
      <c r="B126" s="37"/>
      <c r="C126" s="176" t="s">
        <v>172</v>
      </c>
      <c r="D126" s="176" t="s">
        <v>160</v>
      </c>
      <c r="E126" s="177" t="s">
        <v>166</v>
      </c>
      <c r="F126" s="272" t="s">
        <v>167</v>
      </c>
      <c r="G126" s="272"/>
      <c r="H126" s="272"/>
      <c r="I126" s="272"/>
      <c r="J126" s="178" t="s">
        <v>168</v>
      </c>
      <c r="K126" s="179">
        <v>6.2</v>
      </c>
      <c r="L126" s="273">
        <v>0</v>
      </c>
      <c r="M126" s="274"/>
      <c r="N126" s="275">
        <f>ROUND(L126*K126,2)</f>
        <v>0</v>
      </c>
      <c r="O126" s="275"/>
      <c r="P126" s="275"/>
      <c r="Q126" s="275"/>
      <c r="R126" s="39"/>
      <c r="T126" s="180" t="s">
        <v>21</v>
      </c>
      <c r="U126" s="46" t="s">
        <v>47</v>
      </c>
      <c r="V126" s="38"/>
      <c r="W126" s="181">
        <f>V126*K126</f>
        <v>0</v>
      </c>
      <c r="X126" s="181">
        <v>0</v>
      </c>
      <c r="Y126" s="181">
        <f>X126*K126</f>
        <v>0</v>
      </c>
      <c r="Z126" s="181">
        <v>0</v>
      </c>
      <c r="AA126" s="182">
        <f>Z126*K126</f>
        <v>0</v>
      </c>
      <c r="AR126" s="21" t="s">
        <v>164</v>
      </c>
      <c r="AT126" s="21" t="s">
        <v>160</v>
      </c>
      <c r="AU126" s="21" t="s">
        <v>91</v>
      </c>
      <c r="AY126" s="21" t="s">
        <v>159</v>
      </c>
      <c r="BE126" s="120">
        <f>IF(U126="základná",N126,0)</f>
        <v>0</v>
      </c>
      <c r="BF126" s="120">
        <f>IF(U126="znížená",N126,0)</f>
        <v>0</v>
      </c>
      <c r="BG126" s="120">
        <f>IF(U126="zákl. prenesená",N126,0)</f>
        <v>0</v>
      </c>
      <c r="BH126" s="120">
        <f>IF(U126="zníž. prenesená",N126,0)</f>
        <v>0</v>
      </c>
      <c r="BI126" s="120">
        <f>IF(U126="nulová",N126,0)</f>
        <v>0</v>
      </c>
      <c r="BJ126" s="21" t="s">
        <v>91</v>
      </c>
      <c r="BK126" s="120">
        <f>ROUND(L126*K126,2)</f>
        <v>0</v>
      </c>
      <c r="BL126" s="21" t="s">
        <v>164</v>
      </c>
      <c r="BM126" s="21" t="s">
        <v>263</v>
      </c>
    </row>
    <row r="127" spans="2:65" s="11" customFormat="1" ht="16.5" customHeight="1">
      <c r="B127" s="183"/>
      <c r="C127" s="184"/>
      <c r="D127" s="184"/>
      <c r="E127" s="185" t="s">
        <v>21</v>
      </c>
      <c r="F127" s="276" t="s">
        <v>256</v>
      </c>
      <c r="G127" s="277"/>
      <c r="H127" s="277"/>
      <c r="I127" s="277"/>
      <c r="J127" s="184"/>
      <c r="K127" s="186">
        <v>6.2</v>
      </c>
      <c r="L127" s="184"/>
      <c r="M127" s="184"/>
      <c r="N127" s="184"/>
      <c r="O127" s="184"/>
      <c r="P127" s="184"/>
      <c r="Q127" s="184"/>
      <c r="R127" s="187"/>
      <c r="T127" s="188"/>
      <c r="U127" s="184"/>
      <c r="V127" s="184"/>
      <c r="W127" s="184"/>
      <c r="X127" s="184"/>
      <c r="Y127" s="184"/>
      <c r="Z127" s="184"/>
      <c r="AA127" s="189"/>
      <c r="AT127" s="190" t="s">
        <v>170</v>
      </c>
      <c r="AU127" s="190" t="s">
        <v>91</v>
      </c>
      <c r="AV127" s="11" t="s">
        <v>91</v>
      </c>
      <c r="AW127" s="11" t="s">
        <v>35</v>
      </c>
      <c r="AX127" s="11" t="s">
        <v>80</v>
      </c>
      <c r="AY127" s="190" t="s">
        <v>159</v>
      </c>
    </row>
    <row r="128" spans="2:65" s="12" customFormat="1" ht="16.5" customHeight="1">
      <c r="B128" s="191"/>
      <c r="C128" s="192"/>
      <c r="D128" s="192"/>
      <c r="E128" s="193" t="s">
        <v>255</v>
      </c>
      <c r="F128" s="278" t="s">
        <v>171</v>
      </c>
      <c r="G128" s="279"/>
      <c r="H128" s="279"/>
      <c r="I128" s="279"/>
      <c r="J128" s="192"/>
      <c r="K128" s="194">
        <v>6.2</v>
      </c>
      <c r="L128" s="192"/>
      <c r="M128" s="192"/>
      <c r="N128" s="192"/>
      <c r="O128" s="192"/>
      <c r="P128" s="192"/>
      <c r="Q128" s="192"/>
      <c r="R128" s="195"/>
      <c r="T128" s="196"/>
      <c r="U128" s="192"/>
      <c r="V128" s="192"/>
      <c r="W128" s="192"/>
      <c r="X128" s="192"/>
      <c r="Y128" s="192"/>
      <c r="Z128" s="192"/>
      <c r="AA128" s="197"/>
      <c r="AT128" s="198" t="s">
        <v>170</v>
      </c>
      <c r="AU128" s="198" t="s">
        <v>91</v>
      </c>
      <c r="AV128" s="12" t="s">
        <v>164</v>
      </c>
      <c r="AW128" s="12" t="s">
        <v>35</v>
      </c>
      <c r="AX128" s="12" t="s">
        <v>87</v>
      </c>
      <c r="AY128" s="198" t="s">
        <v>159</v>
      </c>
    </row>
    <row r="129" spans="2:65" s="1" customFormat="1" ht="25.5" customHeight="1">
      <c r="B129" s="37"/>
      <c r="C129" s="176" t="s">
        <v>164</v>
      </c>
      <c r="D129" s="176" t="s">
        <v>160</v>
      </c>
      <c r="E129" s="177" t="s">
        <v>173</v>
      </c>
      <c r="F129" s="272" t="s">
        <v>174</v>
      </c>
      <c r="G129" s="272"/>
      <c r="H129" s="272"/>
      <c r="I129" s="272"/>
      <c r="J129" s="178" t="s">
        <v>168</v>
      </c>
      <c r="K129" s="179">
        <v>6.2</v>
      </c>
      <c r="L129" s="273">
        <v>0</v>
      </c>
      <c r="M129" s="274"/>
      <c r="N129" s="275">
        <f>ROUND(L129*K129,2)</f>
        <v>0</v>
      </c>
      <c r="O129" s="275"/>
      <c r="P129" s="275"/>
      <c r="Q129" s="275"/>
      <c r="R129" s="39"/>
      <c r="T129" s="180" t="s">
        <v>21</v>
      </c>
      <c r="U129" s="46" t="s">
        <v>47</v>
      </c>
      <c r="V129" s="38"/>
      <c r="W129" s="181">
        <f>V129*K129</f>
        <v>0</v>
      </c>
      <c r="X129" s="181">
        <v>0</v>
      </c>
      <c r="Y129" s="181">
        <f>X129*K129</f>
        <v>0</v>
      </c>
      <c r="Z129" s="181">
        <v>0</v>
      </c>
      <c r="AA129" s="182">
        <f>Z129*K129</f>
        <v>0</v>
      </c>
      <c r="AR129" s="21" t="s">
        <v>164</v>
      </c>
      <c r="AT129" s="21" t="s">
        <v>160</v>
      </c>
      <c r="AU129" s="21" t="s">
        <v>91</v>
      </c>
      <c r="AY129" s="21" t="s">
        <v>159</v>
      </c>
      <c r="BE129" s="120">
        <f>IF(U129="základná",N129,0)</f>
        <v>0</v>
      </c>
      <c r="BF129" s="120">
        <f>IF(U129="znížená",N129,0)</f>
        <v>0</v>
      </c>
      <c r="BG129" s="120">
        <f>IF(U129="zákl. prenesená",N129,0)</f>
        <v>0</v>
      </c>
      <c r="BH129" s="120">
        <f>IF(U129="zníž. prenesená",N129,0)</f>
        <v>0</v>
      </c>
      <c r="BI129" s="120">
        <f>IF(U129="nulová",N129,0)</f>
        <v>0</v>
      </c>
      <c r="BJ129" s="21" t="s">
        <v>91</v>
      </c>
      <c r="BK129" s="120">
        <f>ROUND(L129*K129,2)</f>
        <v>0</v>
      </c>
      <c r="BL129" s="21" t="s">
        <v>164</v>
      </c>
      <c r="BM129" s="21" t="s">
        <v>264</v>
      </c>
    </row>
    <row r="130" spans="2:65" s="1" customFormat="1" ht="25.5" customHeight="1">
      <c r="B130" s="37"/>
      <c r="C130" s="176" t="s">
        <v>179</v>
      </c>
      <c r="D130" s="176" t="s">
        <v>160</v>
      </c>
      <c r="E130" s="177" t="s">
        <v>176</v>
      </c>
      <c r="F130" s="272" t="s">
        <v>177</v>
      </c>
      <c r="G130" s="272"/>
      <c r="H130" s="272"/>
      <c r="I130" s="272"/>
      <c r="J130" s="178" t="s">
        <v>168</v>
      </c>
      <c r="K130" s="179">
        <v>6.2</v>
      </c>
      <c r="L130" s="273">
        <v>0</v>
      </c>
      <c r="M130" s="274"/>
      <c r="N130" s="275">
        <f>ROUND(L130*K130,2)</f>
        <v>0</v>
      </c>
      <c r="O130" s="275"/>
      <c r="P130" s="275"/>
      <c r="Q130" s="275"/>
      <c r="R130" s="39"/>
      <c r="T130" s="180" t="s">
        <v>21</v>
      </c>
      <c r="U130" s="46" t="s">
        <v>47</v>
      </c>
      <c r="V130" s="38"/>
      <c r="W130" s="181">
        <f>V130*K130</f>
        <v>0</v>
      </c>
      <c r="X130" s="181">
        <v>0</v>
      </c>
      <c r="Y130" s="181">
        <f>X130*K130</f>
        <v>0</v>
      </c>
      <c r="Z130" s="181">
        <v>0</v>
      </c>
      <c r="AA130" s="182">
        <f>Z130*K130</f>
        <v>0</v>
      </c>
      <c r="AR130" s="21" t="s">
        <v>164</v>
      </c>
      <c r="AT130" s="21" t="s">
        <v>160</v>
      </c>
      <c r="AU130" s="21" t="s">
        <v>91</v>
      </c>
      <c r="AY130" s="21" t="s">
        <v>159</v>
      </c>
      <c r="BE130" s="120">
        <f>IF(U130="základná",N130,0)</f>
        <v>0</v>
      </c>
      <c r="BF130" s="120">
        <f>IF(U130="znížená",N130,0)</f>
        <v>0</v>
      </c>
      <c r="BG130" s="120">
        <f>IF(U130="zákl. prenesená",N130,0)</f>
        <v>0</v>
      </c>
      <c r="BH130" s="120">
        <f>IF(U130="zníž. prenesená",N130,0)</f>
        <v>0</v>
      </c>
      <c r="BI130" s="120">
        <f>IF(U130="nulová",N130,0)</f>
        <v>0</v>
      </c>
      <c r="BJ130" s="21" t="s">
        <v>91</v>
      </c>
      <c r="BK130" s="120">
        <f>ROUND(L130*K130,2)</f>
        <v>0</v>
      </c>
      <c r="BL130" s="21" t="s">
        <v>164</v>
      </c>
      <c r="BM130" s="21" t="s">
        <v>265</v>
      </c>
    </row>
    <row r="131" spans="2:65" s="11" customFormat="1" ht="16.5" customHeight="1">
      <c r="B131" s="183"/>
      <c r="C131" s="184"/>
      <c r="D131" s="184"/>
      <c r="E131" s="185" t="s">
        <v>21</v>
      </c>
      <c r="F131" s="276" t="s">
        <v>255</v>
      </c>
      <c r="G131" s="277"/>
      <c r="H131" s="277"/>
      <c r="I131" s="277"/>
      <c r="J131" s="184"/>
      <c r="K131" s="186">
        <v>6.2</v>
      </c>
      <c r="L131" s="184"/>
      <c r="M131" s="184"/>
      <c r="N131" s="184"/>
      <c r="O131" s="184"/>
      <c r="P131" s="184"/>
      <c r="Q131" s="184"/>
      <c r="R131" s="187"/>
      <c r="T131" s="188"/>
      <c r="U131" s="184"/>
      <c r="V131" s="184"/>
      <c r="W131" s="184"/>
      <c r="X131" s="184"/>
      <c r="Y131" s="184"/>
      <c r="Z131" s="184"/>
      <c r="AA131" s="189"/>
      <c r="AT131" s="190" t="s">
        <v>170</v>
      </c>
      <c r="AU131" s="190" t="s">
        <v>91</v>
      </c>
      <c r="AV131" s="11" t="s">
        <v>91</v>
      </c>
      <c r="AW131" s="11" t="s">
        <v>35</v>
      </c>
      <c r="AX131" s="11" t="s">
        <v>87</v>
      </c>
      <c r="AY131" s="190" t="s">
        <v>159</v>
      </c>
    </row>
    <row r="132" spans="2:65" s="1" customFormat="1" ht="25.5" customHeight="1">
      <c r="B132" s="37"/>
      <c r="C132" s="176" t="s">
        <v>183</v>
      </c>
      <c r="D132" s="176" t="s">
        <v>160</v>
      </c>
      <c r="E132" s="177" t="s">
        <v>180</v>
      </c>
      <c r="F132" s="272" t="s">
        <v>181</v>
      </c>
      <c r="G132" s="272"/>
      <c r="H132" s="272"/>
      <c r="I132" s="272"/>
      <c r="J132" s="178" t="s">
        <v>168</v>
      </c>
      <c r="K132" s="179">
        <v>6.2</v>
      </c>
      <c r="L132" s="273">
        <v>0</v>
      </c>
      <c r="M132" s="274"/>
      <c r="N132" s="275">
        <f>ROUND(L132*K132,2)</f>
        <v>0</v>
      </c>
      <c r="O132" s="275"/>
      <c r="P132" s="275"/>
      <c r="Q132" s="275"/>
      <c r="R132" s="39"/>
      <c r="T132" s="180" t="s">
        <v>21</v>
      </c>
      <c r="U132" s="46" t="s">
        <v>47</v>
      </c>
      <c r="V132" s="38"/>
      <c r="W132" s="181">
        <f>V132*K132</f>
        <v>0</v>
      </c>
      <c r="X132" s="181">
        <v>0</v>
      </c>
      <c r="Y132" s="181">
        <f>X132*K132</f>
        <v>0</v>
      </c>
      <c r="Z132" s="181">
        <v>0</v>
      </c>
      <c r="AA132" s="182">
        <f>Z132*K132</f>
        <v>0</v>
      </c>
      <c r="AR132" s="21" t="s">
        <v>164</v>
      </c>
      <c r="AT132" s="21" t="s">
        <v>160</v>
      </c>
      <c r="AU132" s="21" t="s">
        <v>91</v>
      </c>
      <c r="AY132" s="21" t="s">
        <v>159</v>
      </c>
      <c r="BE132" s="120">
        <f>IF(U132="základná",N132,0)</f>
        <v>0</v>
      </c>
      <c r="BF132" s="120">
        <f>IF(U132="znížená",N132,0)</f>
        <v>0</v>
      </c>
      <c r="BG132" s="120">
        <f>IF(U132="zákl. prenesená",N132,0)</f>
        <v>0</v>
      </c>
      <c r="BH132" s="120">
        <f>IF(U132="zníž. prenesená",N132,0)</f>
        <v>0</v>
      </c>
      <c r="BI132" s="120">
        <f>IF(U132="nulová",N132,0)</f>
        <v>0</v>
      </c>
      <c r="BJ132" s="21" t="s">
        <v>91</v>
      </c>
      <c r="BK132" s="120">
        <f>ROUND(L132*K132,2)</f>
        <v>0</v>
      </c>
      <c r="BL132" s="21" t="s">
        <v>164</v>
      </c>
      <c r="BM132" s="21" t="s">
        <v>266</v>
      </c>
    </row>
    <row r="133" spans="2:65" s="1" customFormat="1" ht="16.5" customHeight="1">
      <c r="B133" s="37"/>
      <c r="C133" s="176" t="s">
        <v>187</v>
      </c>
      <c r="D133" s="176" t="s">
        <v>160</v>
      </c>
      <c r="E133" s="177" t="s">
        <v>184</v>
      </c>
      <c r="F133" s="272" t="s">
        <v>185</v>
      </c>
      <c r="G133" s="272"/>
      <c r="H133" s="272"/>
      <c r="I133" s="272"/>
      <c r="J133" s="178" t="s">
        <v>168</v>
      </c>
      <c r="K133" s="179">
        <v>6.2</v>
      </c>
      <c r="L133" s="273">
        <v>0</v>
      </c>
      <c r="M133" s="274"/>
      <c r="N133" s="275">
        <f>ROUND(L133*K133,2)</f>
        <v>0</v>
      </c>
      <c r="O133" s="275"/>
      <c r="P133" s="275"/>
      <c r="Q133" s="275"/>
      <c r="R133" s="39"/>
      <c r="T133" s="180" t="s">
        <v>21</v>
      </c>
      <c r="U133" s="46" t="s">
        <v>47</v>
      </c>
      <c r="V133" s="38"/>
      <c r="W133" s="181">
        <f>V133*K133</f>
        <v>0</v>
      </c>
      <c r="X133" s="181">
        <v>0</v>
      </c>
      <c r="Y133" s="181">
        <f>X133*K133</f>
        <v>0</v>
      </c>
      <c r="Z133" s="181">
        <v>0</v>
      </c>
      <c r="AA133" s="182">
        <f>Z133*K133</f>
        <v>0</v>
      </c>
      <c r="AR133" s="21" t="s">
        <v>164</v>
      </c>
      <c r="AT133" s="21" t="s">
        <v>160</v>
      </c>
      <c r="AU133" s="21" t="s">
        <v>91</v>
      </c>
      <c r="AY133" s="21" t="s">
        <v>159</v>
      </c>
      <c r="BE133" s="120">
        <f>IF(U133="základná",N133,0)</f>
        <v>0</v>
      </c>
      <c r="BF133" s="120">
        <f>IF(U133="znížená",N133,0)</f>
        <v>0</v>
      </c>
      <c r="BG133" s="120">
        <f>IF(U133="zákl. prenesená",N133,0)</f>
        <v>0</v>
      </c>
      <c r="BH133" s="120">
        <f>IF(U133="zníž. prenesená",N133,0)</f>
        <v>0</v>
      </c>
      <c r="BI133" s="120">
        <f>IF(U133="nulová",N133,0)</f>
        <v>0</v>
      </c>
      <c r="BJ133" s="21" t="s">
        <v>91</v>
      </c>
      <c r="BK133" s="120">
        <f>ROUND(L133*K133,2)</f>
        <v>0</v>
      </c>
      <c r="BL133" s="21" t="s">
        <v>164</v>
      </c>
      <c r="BM133" s="21" t="s">
        <v>267</v>
      </c>
    </row>
    <row r="134" spans="2:65" s="1" customFormat="1" ht="16.5" customHeight="1">
      <c r="B134" s="37"/>
      <c r="C134" s="176" t="s">
        <v>191</v>
      </c>
      <c r="D134" s="176" t="s">
        <v>160</v>
      </c>
      <c r="E134" s="177" t="s">
        <v>188</v>
      </c>
      <c r="F134" s="272" t="s">
        <v>189</v>
      </c>
      <c r="G134" s="272"/>
      <c r="H134" s="272"/>
      <c r="I134" s="272"/>
      <c r="J134" s="178" t="s">
        <v>168</v>
      </c>
      <c r="K134" s="179">
        <v>6.2</v>
      </c>
      <c r="L134" s="273">
        <v>0</v>
      </c>
      <c r="M134" s="274"/>
      <c r="N134" s="275">
        <f>ROUND(L134*K134,2)</f>
        <v>0</v>
      </c>
      <c r="O134" s="275"/>
      <c r="P134" s="275"/>
      <c r="Q134" s="275"/>
      <c r="R134" s="39"/>
      <c r="T134" s="180" t="s">
        <v>21</v>
      </c>
      <c r="U134" s="46" t="s">
        <v>47</v>
      </c>
      <c r="V134" s="38"/>
      <c r="W134" s="181">
        <f>V134*K134</f>
        <v>0</v>
      </c>
      <c r="X134" s="181">
        <v>0</v>
      </c>
      <c r="Y134" s="181">
        <f>X134*K134</f>
        <v>0</v>
      </c>
      <c r="Z134" s="181">
        <v>0</v>
      </c>
      <c r="AA134" s="182">
        <f>Z134*K134</f>
        <v>0</v>
      </c>
      <c r="AR134" s="21" t="s">
        <v>164</v>
      </c>
      <c r="AT134" s="21" t="s">
        <v>160</v>
      </c>
      <c r="AU134" s="21" t="s">
        <v>91</v>
      </c>
      <c r="AY134" s="21" t="s">
        <v>159</v>
      </c>
      <c r="BE134" s="120">
        <f>IF(U134="základná",N134,0)</f>
        <v>0</v>
      </c>
      <c r="BF134" s="120">
        <f>IF(U134="znížená",N134,0)</f>
        <v>0</v>
      </c>
      <c r="BG134" s="120">
        <f>IF(U134="zákl. prenesená",N134,0)</f>
        <v>0</v>
      </c>
      <c r="BH134" s="120">
        <f>IF(U134="zníž. prenesená",N134,0)</f>
        <v>0</v>
      </c>
      <c r="BI134" s="120">
        <f>IF(U134="nulová",N134,0)</f>
        <v>0</v>
      </c>
      <c r="BJ134" s="21" t="s">
        <v>91</v>
      </c>
      <c r="BK134" s="120">
        <f>ROUND(L134*K134,2)</f>
        <v>0</v>
      </c>
      <c r="BL134" s="21" t="s">
        <v>164</v>
      </c>
      <c r="BM134" s="21" t="s">
        <v>268</v>
      </c>
    </row>
    <row r="135" spans="2:65" s="10" customFormat="1" ht="29.85" customHeight="1">
      <c r="B135" s="165"/>
      <c r="C135" s="166"/>
      <c r="D135" s="175" t="s">
        <v>134</v>
      </c>
      <c r="E135" s="175"/>
      <c r="F135" s="175"/>
      <c r="G135" s="175"/>
      <c r="H135" s="175"/>
      <c r="I135" s="175"/>
      <c r="J135" s="175"/>
      <c r="K135" s="175"/>
      <c r="L135" s="175"/>
      <c r="M135" s="175"/>
      <c r="N135" s="289">
        <f>BK135</f>
        <v>0</v>
      </c>
      <c r="O135" s="290"/>
      <c r="P135" s="290"/>
      <c r="Q135" s="290"/>
      <c r="R135" s="168"/>
      <c r="T135" s="169"/>
      <c r="U135" s="166"/>
      <c r="V135" s="166"/>
      <c r="W135" s="170">
        <f>SUM(W136:W138)</f>
        <v>0</v>
      </c>
      <c r="X135" s="166"/>
      <c r="Y135" s="170">
        <f>SUM(Y136:Y138)</f>
        <v>13.733316</v>
      </c>
      <c r="Z135" s="166"/>
      <c r="AA135" s="171">
        <f>SUM(AA136:AA138)</f>
        <v>0</v>
      </c>
      <c r="AR135" s="172" t="s">
        <v>87</v>
      </c>
      <c r="AT135" s="173" t="s">
        <v>79</v>
      </c>
      <c r="AU135" s="173" t="s">
        <v>87</v>
      </c>
      <c r="AY135" s="172" t="s">
        <v>159</v>
      </c>
      <c r="BK135" s="174">
        <f>SUM(BK136:BK138)</f>
        <v>0</v>
      </c>
    </row>
    <row r="136" spans="2:65" s="1" customFormat="1" ht="25.5" customHeight="1">
      <c r="B136" s="37"/>
      <c r="C136" s="176" t="s">
        <v>195</v>
      </c>
      <c r="D136" s="176" t="s">
        <v>160</v>
      </c>
      <c r="E136" s="177" t="s">
        <v>192</v>
      </c>
      <c r="F136" s="272" t="s">
        <v>193</v>
      </c>
      <c r="G136" s="272"/>
      <c r="H136" s="272"/>
      <c r="I136" s="272"/>
      <c r="J136" s="178" t="s">
        <v>168</v>
      </c>
      <c r="K136" s="179">
        <v>6.2</v>
      </c>
      <c r="L136" s="273">
        <v>0</v>
      </c>
      <c r="M136" s="274"/>
      <c r="N136" s="275">
        <f>ROUND(L136*K136,2)</f>
        <v>0</v>
      </c>
      <c r="O136" s="275"/>
      <c r="P136" s="275"/>
      <c r="Q136" s="275"/>
      <c r="R136" s="39"/>
      <c r="T136" s="180" t="s">
        <v>21</v>
      </c>
      <c r="U136" s="46" t="s">
        <v>47</v>
      </c>
      <c r="V136" s="38"/>
      <c r="W136" s="181">
        <f>V136*K136</f>
        <v>0</v>
      </c>
      <c r="X136" s="181">
        <v>2.2119</v>
      </c>
      <c r="Y136" s="181">
        <f>X136*K136</f>
        <v>13.71378</v>
      </c>
      <c r="Z136" s="181">
        <v>0</v>
      </c>
      <c r="AA136" s="182">
        <f>Z136*K136</f>
        <v>0</v>
      </c>
      <c r="AR136" s="21" t="s">
        <v>164</v>
      </c>
      <c r="AT136" s="21" t="s">
        <v>160</v>
      </c>
      <c r="AU136" s="21" t="s">
        <v>91</v>
      </c>
      <c r="AY136" s="21" t="s">
        <v>159</v>
      </c>
      <c r="BE136" s="120">
        <f>IF(U136="základná",N136,0)</f>
        <v>0</v>
      </c>
      <c r="BF136" s="120">
        <f>IF(U136="znížená",N136,0)</f>
        <v>0</v>
      </c>
      <c r="BG136" s="120">
        <f>IF(U136="zákl. prenesená",N136,0)</f>
        <v>0</v>
      </c>
      <c r="BH136" s="120">
        <f>IF(U136="zníž. prenesená",N136,0)</f>
        <v>0</v>
      </c>
      <c r="BI136" s="120">
        <f>IF(U136="nulová",N136,0)</f>
        <v>0</v>
      </c>
      <c r="BJ136" s="21" t="s">
        <v>91</v>
      </c>
      <c r="BK136" s="120">
        <f>ROUND(L136*K136,2)</f>
        <v>0</v>
      </c>
      <c r="BL136" s="21" t="s">
        <v>164</v>
      </c>
      <c r="BM136" s="21" t="s">
        <v>269</v>
      </c>
    </row>
    <row r="137" spans="2:65" s="1" customFormat="1" ht="25.5" customHeight="1">
      <c r="B137" s="37"/>
      <c r="C137" s="176" t="s">
        <v>199</v>
      </c>
      <c r="D137" s="176" t="s">
        <v>160</v>
      </c>
      <c r="E137" s="177" t="s">
        <v>196</v>
      </c>
      <c r="F137" s="272" t="s">
        <v>197</v>
      </c>
      <c r="G137" s="272"/>
      <c r="H137" s="272"/>
      <c r="I137" s="272"/>
      <c r="J137" s="178" t="s">
        <v>163</v>
      </c>
      <c r="K137" s="179">
        <v>4.8</v>
      </c>
      <c r="L137" s="273">
        <v>0</v>
      </c>
      <c r="M137" s="274"/>
      <c r="N137" s="275">
        <f>ROUND(L137*K137,2)</f>
        <v>0</v>
      </c>
      <c r="O137" s="275"/>
      <c r="P137" s="275"/>
      <c r="Q137" s="275"/>
      <c r="R137" s="39"/>
      <c r="T137" s="180" t="s">
        <v>21</v>
      </c>
      <c r="U137" s="46" t="s">
        <v>47</v>
      </c>
      <c r="V137" s="38"/>
      <c r="W137" s="181">
        <f>V137*K137</f>
        <v>0</v>
      </c>
      <c r="X137" s="181">
        <v>4.0699999999999998E-3</v>
      </c>
      <c r="Y137" s="181">
        <f>X137*K137</f>
        <v>1.9535999999999998E-2</v>
      </c>
      <c r="Z137" s="181">
        <v>0</v>
      </c>
      <c r="AA137" s="182">
        <f>Z137*K137</f>
        <v>0</v>
      </c>
      <c r="AR137" s="21" t="s">
        <v>164</v>
      </c>
      <c r="AT137" s="21" t="s">
        <v>160</v>
      </c>
      <c r="AU137" s="21" t="s">
        <v>91</v>
      </c>
      <c r="AY137" s="21" t="s">
        <v>159</v>
      </c>
      <c r="BE137" s="120">
        <f>IF(U137="základná",N137,0)</f>
        <v>0</v>
      </c>
      <c r="BF137" s="120">
        <f>IF(U137="znížená",N137,0)</f>
        <v>0</v>
      </c>
      <c r="BG137" s="120">
        <f>IF(U137="zákl. prenesená",N137,0)</f>
        <v>0</v>
      </c>
      <c r="BH137" s="120">
        <f>IF(U137="zníž. prenesená",N137,0)</f>
        <v>0</v>
      </c>
      <c r="BI137" s="120">
        <f>IF(U137="nulová",N137,0)</f>
        <v>0</v>
      </c>
      <c r="BJ137" s="21" t="s">
        <v>91</v>
      </c>
      <c r="BK137" s="120">
        <f>ROUND(L137*K137,2)</f>
        <v>0</v>
      </c>
      <c r="BL137" s="21" t="s">
        <v>164</v>
      </c>
      <c r="BM137" s="21" t="s">
        <v>270</v>
      </c>
    </row>
    <row r="138" spans="2:65" s="1" customFormat="1" ht="25.5" customHeight="1">
      <c r="B138" s="37"/>
      <c r="C138" s="176" t="s">
        <v>203</v>
      </c>
      <c r="D138" s="176" t="s">
        <v>160</v>
      </c>
      <c r="E138" s="177" t="s">
        <v>200</v>
      </c>
      <c r="F138" s="272" t="s">
        <v>201</v>
      </c>
      <c r="G138" s="272"/>
      <c r="H138" s="272"/>
      <c r="I138" s="272"/>
      <c r="J138" s="178" t="s">
        <v>163</v>
      </c>
      <c r="K138" s="179">
        <v>4.8</v>
      </c>
      <c r="L138" s="273">
        <v>0</v>
      </c>
      <c r="M138" s="274"/>
      <c r="N138" s="275">
        <f>ROUND(L138*K138,2)</f>
        <v>0</v>
      </c>
      <c r="O138" s="275"/>
      <c r="P138" s="275"/>
      <c r="Q138" s="275"/>
      <c r="R138" s="39"/>
      <c r="T138" s="180" t="s">
        <v>21</v>
      </c>
      <c r="U138" s="46" t="s">
        <v>47</v>
      </c>
      <c r="V138" s="38"/>
      <c r="W138" s="181">
        <f>V138*K138</f>
        <v>0</v>
      </c>
      <c r="X138" s="181">
        <v>0</v>
      </c>
      <c r="Y138" s="181">
        <f>X138*K138</f>
        <v>0</v>
      </c>
      <c r="Z138" s="181">
        <v>0</v>
      </c>
      <c r="AA138" s="182">
        <f>Z138*K138</f>
        <v>0</v>
      </c>
      <c r="AR138" s="21" t="s">
        <v>164</v>
      </c>
      <c r="AT138" s="21" t="s">
        <v>160</v>
      </c>
      <c r="AU138" s="21" t="s">
        <v>91</v>
      </c>
      <c r="AY138" s="21" t="s">
        <v>159</v>
      </c>
      <c r="BE138" s="120">
        <f>IF(U138="základná",N138,0)</f>
        <v>0</v>
      </c>
      <c r="BF138" s="120">
        <f>IF(U138="znížená",N138,0)</f>
        <v>0</v>
      </c>
      <c r="BG138" s="120">
        <f>IF(U138="zákl. prenesená",N138,0)</f>
        <v>0</v>
      </c>
      <c r="BH138" s="120">
        <f>IF(U138="zníž. prenesená",N138,0)</f>
        <v>0</v>
      </c>
      <c r="BI138" s="120">
        <f>IF(U138="nulová",N138,0)</f>
        <v>0</v>
      </c>
      <c r="BJ138" s="21" t="s">
        <v>91</v>
      </c>
      <c r="BK138" s="120">
        <f>ROUND(L138*K138,2)</f>
        <v>0</v>
      </c>
      <c r="BL138" s="21" t="s">
        <v>164</v>
      </c>
      <c r="BM138" s="21" t="s">
        <v>271</v>
      </c>
    </row>
    <row r="139" spans="2:65" s="10" customFormat="1" ht="29.85" customHeight="1">
      <c r="B139" s="165"/>
      <c r="C139" s="166"/>
      <c r="D139" s="175" t="s">
        <v>135</v>
      </c>
      <c r="E139" s="175"/>
      <c r="F139" s="175"/>
      <c r="G139" s="175"/>
      <c r="H139" s="175"/>
      <c r="I139" s="175"/>
      <c r="J139" s="175"/>
      <c r="K139" s="175"/>
      <c r="L139" s="175"/>
      <c r="M139" s="175"/>
      <c r="N139" s="289">
        <f>BK139</f>
        <v>0</v>
      </c>
      <c r="O139" s="290"/>
      <c r="P139" s="290"/>
      <c r="Q139" s="290"/>
      <c r="R139" s="168"/>
      <c r="T139" s="169"/>
      <c r="U139" s="166"/>
      <c r="V139" s="166"/>
      <c r="W139" s="170">
        <f>SUM(W140:W152)</f>
        <v>0</v>
      </c>
      <c r="X139" s="166"/>
      <c r="Y139" s="170">
        <f>SUM(Y140:Y152)</f>
        <v>0.75119000000000002</v>
      </c>
      <c r="Z139" s="166"/>
      <c r="AA139" s="171">
        <f>SUM(AA140:AA152)</f>
        <v>0</v>
      </c>
      <c r="AR139" s="172" t="s">
        <v>87</v>
      </c>
      <c r="AT139" s="173" t="s">
        <v>79</v>
      </c>
      <c r="AU139" s="173" t="s">
        <v>87</v>
      </c>
      <c r="AY139" s="172" t="s">
        <v>159</v>
      </c>
      <c r="BK139" s="174">
        <f>SUM(BK140:BK152)</f>
        <v>0</v>
      </c>
    </row>
    <row r="140" spans="2:65" s="1" customFormat="1" ht="25.5" customHeight="1">
      <c r="B140" s="37"/>
      <c r="C140" s="176" t="s">
        <v>208</v>
      </c>
      <c r="D140" s="176" t="s">
        <v>160</v>
      </c>
      <c r="E140" s="177" t="s">
        <v>204</v>
      </c>
      <c r="F140" s="272" t="s">
        <v>205</v>
      </c>
      <c r="G140" s="272"/>
      <c r="H140" s="272"/>
      <c r="I140" s="272"/>
      <c r="J140" s="178" t="s">
        <v>206</v>
      </c>
      <c r="K140" s="179">
        <v>11</v>
      </c>
      <c r="L140" s="273">
        <v>0</v>
      </c>
      <c r="M140" s="274"/>
      <c r="N140" s="275">
        <f t="shared" ref="N140:N152" si="5">ROUND(L140*K140,2)</f>
        <v>0</v>
      </c>
      <c r="O140" s="275"/>
      <c r="P140" s="275"/>
      <c r="Q140" s="275"/>
      <c r="R140" s="39"/>
      <c r="T140" s="180" t="s">
        <v>21</v>
      </c>
      <c r="U140" s="46" t="s">
        <v>47</v>
      </c>
      <c r="V140" s="38"/>
      <c r="W140" s="181">
        <f t="shared" ref="W140:W152" si="6">V140*K140</f>
        <v>0</v>
      </c>
      <c r="X140" s="181">
        <v>6.8290000000000003E-2</v>
      </c>
      <c r="Y140" s="181">
        <f t="shared" ref="Y140:Y152" si="7">X140*K140</f>
        <v>0.75119000000000002</v>
      </c>
      <c r="Z140" s="181">
        <v>0</v>
      </c>
      <c r="AA140" s="182">
        <f t="shared" ref="AA140:AA152" si="8">Z140*K140</f>
        <v>0</v>
      </c>
      <c r="AR140" s="21" t="s">
        <v>164</v>
      </c>
      <c r="AT140" s="21" t="s">
        <v>160</v>
      </c>
      <c r="AU140" s="21" t="s">
        <v>91</v>
      </c>
      <c r="AY140" s="21" t="s">
        <v>159</v>
      </c>
      <c r="BE140" s="120">
        <f t="shared" ref="BE140:BE152" si="9">IF(U140="základná",N140,0)</f>
        <v>0</v>
      </c>
      <c r="BF140" s="120">
        <f t="shared" ref="BF140:BF152" si="10">IF(U140="znížená",N140,0)</f>
        <v>0</v>
      </c>
      <c r="BG140" s="120">
        <f t="shared" ref="BG140:BG152" si="11">IF(U140="zákl. prenesená",N140,0)</f>
        <v>0</v>
      </c>
      <c r="BH140" s="120">
        <f t="shared" ref="BH140:BH152" si="12">IF(U140="zníž. prenesená",N140,0)</f>
        <v>0</v>
      </c>
      <c r="BI140" s="120">
        <f t="shared" ref="BI140:BI152" si="13">IF(U140="nulová",N140,0)</f>
        <v>0</v>
      </c>
      <c r="BJ140" s="21" t="s">
        <v>91</v>
      </c>
      <c r="BK140" s="120">
        <f t="shared" ref="BK140:BK152" si="14">ROUND(L140*K140,2)</f>
        <v>0</v>
      </c>
      <c r="BL140" s="21" t="s">
        <v>164</v>
      </c>
      <c r="BM140" s="21" t="s">
        <v>207</v>
      </c>
    </row>
    <row r="141" spans="2:65" s="1" customFormat="1" ht="16.5" customHeight="1">
      <c r="B141" s="37"/>
      <c r="C141" s="199" t="s">
        <v>213</v>
      </c>
      <c r="D141" s="199" t="s">
        <v>209</v>
      </c>
      <c r="E141" s="200" t="s">
        <v>272</v>
      </c>
      <c r="F141" s="280" t="s">
        <v>273</v>
      </c>
      <c r="G141" s="280"/>
      <c r="H141" s="280"/>
      <c r="I141" s="280"/>
      <c r="J141" s="201" t="s">
        <v>206</v>
      </c>
      <c r="K141" s="202">
        <v>1</v>
      </c>
      <c r="L141" s="281">
        <v>0</v>
      </c>
      <c r="M141" s="282"/>
      <c r="N141" s="283">
        <f t="shared" si="5"/>
        <v>0</v>
      </c>
      <c r="O141" s="275"/>
      <c r="P141" s="275"/>
      <c r="Q141" s="275"/>
      <c r="R141" s="39"/>
      <c r="T141" s="180" t="s">
        <v>21</v>
      </c>
      <c r="U141" s="46" t="s">
        <v>47</v>
      </c>
      <c r="V141" s="38"/>
      <c r="W141" s="181">
        <f t="shared" si="6"/>
        <v>0</v>
      </c>
      <c r="X141" s="181">
        <v>0</v>
      </c>
      <c r="Y141" s="181">
        <f t="shared" si="7"/>
        <v>0</v>
      </c>
      <c r="Z141" s="181">
        <v>0</v>
      </c>
      <c r="AA141" s="182">
        <f t="shared" si="8"/>
        <v>0</v>
      </c>
      <c r="AR141" s="21" t="s">
        <v>191</v>
      </c>
      <c r="AT141" s="21" t="s">
        <v>209</v>
      </c>
      <c r="AU141" s="21" t="s">
        <v>91</v>
      </c>
      <c r="AY141" s="21" t="s">
        <v>159</v>
      </c>
      <c r="BE141" s="120">
        <f t="shared" si="9"/>
        <v>0</v>
      </c>
      <c r="BF141" s="120">
        <f t="shared" si="10"/>
        <v>0</v>
      </c>
      <c r="BG141" s="120">
        <f t="shared" si="11"/>
        <v>0</v>
      </c>
      <c r="BH141" s="120">
        <f t="shared" si="12"/>
        <v>0</v>
      </c>
      <c r="BI141" s="120">
        <f t="shared" si="13"/>
        <v>0</v>
      </c>
      <c r="BJ141" s="21" t="s">
        <v>91</v>
      </c>
      <c r="BK141" s="120">
        <f t="shared" si="14"/>
        <v>0</v>
      </c>
      <c r="BL141" s="21" t="s">
        <v>164</v>
      </c>
      <c r="BM141" s="21" t="s">
        <v>274</v>
      </c>
    </row>
    <row r="142" spans="2:65" s="1" customFormat="1" ht="16.5" customHeight="1">
      <c r="B142" s="37"/>
      <c r="C142" s="199" t="s">
        <v>217</v>
      </c>
      <c r="D142" s="199" t="s">
        <v>209</v>
      </c>
      <c r="E142" s="200" t="s">
        <v>275</v>
      </c>
      <c r="F142" s="280" t="s">
        <v>276</v>
      </c>
      <c r="G142" s="280"/>
      <c r="H142" s="280"/>
      <c r="I142" s="280"/>
      <c r="J142" s="201" t="s">
        <v>206</v>
      </c>
      <c r="K142" s="202">
        <v>1</v>
      </c>
      <c r="L142" s="281">
        <v>0</v>
      </c>
      <c r="M142" s="282"/>
      <c r="N142" s="283">
        <f t="shared" si="5"/>
        <v>0</v>
      </c>
      <c r="O142" s="275"/>
      <c r="P142" s="275"/>
      <c r="Q142" s="275"/>
      <c r="R142" s="39"/>
      <c r="T142" s="180" t="s">
        <v>21</v>
      </c>
      <c r="U142" s="46" t="s">
        <v>47</v>
      </c>
      <c r="V142" s="38"/>
      <c r="W142" s="181">
        <f t="shared" si="6"/>
        <v>0</v>
      </c>
      <c r="X142" s="181">
        <v>0</v>
      </c>
      <c r="Y142" s="181">
        <f t="shared" si="7"/>
        <v>0</v>
      </c>
      <c r="Z142" s="181">
        <v>0</v>
      </c>
      <c r="AA142" s="182">
        <f t="shared" si="8"/>
        <v>0</v>
      </c>
      <c r="AR142" s="21" t="s">
        <v>191</v>
      </c>
      <c r="AT142" s="21" t="s">
        <v>209</v>
      </c>
      <c r="AU142" s="21" t="s">
        <v>91</v>
      </c>
      <c r="AY142" s="21" t="s">
        <v>159</v>
      </c>
      <c r="BE142" s="120">
        <f t="shared" si="9"/>
        <v>0</v>
      </c>
      <c r="BF142" s="120">
        <f t="shared" si="10"/>
        <v>0</v>
      </c>
      <c r="BG142" s="120">
        <f t="shared" si="11"/>
        <v>0</v>
      </c>
      <c r="BH142" s="120">
        <f t="shared" si="12"/>
        <v>0</v>
      </c>
      <c r="BI142" s="120">
        <f t="shared" si="13"/>
        <v>0</v>
      </c>
      <c r="BJ142" s="21" t="s">
        <v>91</v>
      </c>
      <c r="BK142" s="120">
        <f t="shared" si="14"/>
        <v>0</v>
      </c>
      <c r="BL142" s="21" t="s">
        <v>164</v>
      </c>
      <c r="BM142" s="21" t="s">
        <v>277</v>
      </c>
    </row>
    <row r="143" spans="2:65" s="1" customFormat="1" ht="25.5" customHeight="1">
      <c r="B143" s="37"/>
      <c r="C143" s="199" t="s">
        <v>221</v>
      </c>
      <c r="D143" s="199" t="s">
        <v>209</v>
      </c>
      <c r="E143" s="200" t="s">
        <v>278</v>
      </c>
      <c r="F143" s="280" t="s">
        <v>279</v>
      </c>
      <c r="G143" s="280"/>
      <c r="H143" s="280"/>
      <c r="I143" s="280"/>
      <c r="J143" s="201" t="s">
        <v>206</v>
      </c>
      <c r="K143" s="202">
        <v>1</v>
      </c>
      <c r="L143" s="281">
        <v>0</v>
      </c>
      <c r="M143" s="282"/>
      <c r="N143" s="283">
        <f t="shared" si="5"/>
        <v>0</v>
      </c>
      <c r="O143" s="275"/>
      <c r="P143" s="275"/>
      <c r="Q143" s="275"/>
      <c r="R143" s="39"/>
      <c r="T143" s="180" t="s">
        <v>21</v>
      </c>
      <c r="U143" s="46" t="s">
        <v>47</v>
      </c>
      <c r="V143" s="38"/>
      <c r="W143" s="181">
        <f t="shared" si="6"/>
        <v>0</v>
      </c>
      <c r="X143" s="181">
        <v>0</v>
      </c>
      <c r="Y143" s="181">
        <f t="shared" si="7"/>
        <v>0</v>
      </c>
      <c r="Z143" s="181">
        <v>0</v>
      </c>
      <c r="AA143" s="182">
        <f t="shared" si="8"/>
        <v>0</v>
      </c>
      <c r="AR143" s="21" t="s">
        <v>191</v>
      </c>
      <c r="AT143" s="21" t="s">
        <v>209</v>
      </c>
      <c r="AU143" s="21" t="s">
        <v>91</v>
      </c>
      <c r="AY143" s="21" t="s">
        <v>159</v>
      </c>
      <c r="BE143" s="120">
        <f t="shared" si="9"/>
        <v>0</v>
      </c>
      <c r="BF143" s="120">
        <f t="shared" si="10"/>
        <v>0</v>
      </c>
      <c r="BG143" s="120">
        <f t="shared" si="11"/>
        <v>0</v>
      </c>
      <c r="BH143" s="120">
        <f t="shared" si="12"/>
        <v>0</v>
      </c>
      <c r="BI143" s="120">
        <f t="shared" si="13"/>
        <v>0</v>
      </c>
      <c r="BJ143" s="21" t="s">
        <v>91</v>
      </c>
      <c r="BK143" s="120">
        <f t="shared" si="14"/>
        <v>0</v>
      </c>
      <c r="BL143" s="21" t="s">
        <v>164</v>
      </c>
      <c r="BM143" s="21" t="s">
        <v>280</v>
      </c>
    </row>
    <row r="144" spans="2:65" s="1" customFormat="1" ht="25.5" customHeight="1">
      <c r="B144" s="37"/>
      <c r="C144" s="199" t="s">
        <v>225</v>
      </c>
      <c r="D144" s="199" t="s">
        <v>209</v>
      </c>
      <c r="E144" s="200" t="s">
        <v>281</v>
      </c>
      <c r="F144" s="280" t="s">
        <v>282</v>
      </c>
      <c r="G144" s="280"/>
      <c r="H144" s="280"/>
      <c r="I144" s="280"/>
      <c r="J144" s="201" t="s">
        <v>206</v>
      </c>
      <c r="K144" s="202">
        <v>1</v>
      </c>
      <c r="L144" s="281">
        <v>0</v>
      </c>
      <c r="M144" s="282"/>
      <c r="N144" s="283">
        <f t="shared" si="5"/>
        <v>0</v>
      </c>
      <c r="O144" s="275"/>
      <c r="P144" s="275"/>
      <c r="Q144" s="275"/>
      <c r="R144" s="39"/>
      <c r="T144" s="180" t="s">
        <v>21</v>
      </c>
      <c r="U144" s="46" t="s">
        <v>47</v>
      </c>
      <c r="V144" s="38"/>
      <c r="W144" s="181">
        <f t="shared" si="6"/>
        <v>0</v>
      </c>
      <c r="X144" s="181">
        <v>0</v>
      </c>
      <c r="Y144" s="181">
        <f t="shared" si="7"/>
        <v>0</v>
      </c>
      <c r="Z144" s="181">
        <v>0</v>
      </c>
      <c r="AA144" s="182">
        <f t="shared" si="8"/>
        <v>0</v>
      </c>
      <c r="AR144" s="21" t="s">
        <v>191</v>
      </c>
      <c r="AT144" s="21" t="s">
        <v>209</v>
      </c>
      <c r="AU144" s="21" t="s">
        <v>91</v>
      </c>
      <c r="AY144" s="21" t="s">
        <v>159</v>
      </c>
      <c r="BE144" s="120">
        <f t="shared" si="9"/>
        <v>0</v>
      </c>
      <c r="BF144" s="120">
        <f t="shared" si="10"/>
        <v>0</v>
      </c>
      <c r="BG144" s="120">
        <f t="shared" si="11"/>
        <v>0</v>
      </c>
      <c r="BH144" s="120">
        <f t="shared" si="12"/>
        <v>0</v>
      </c>
      <c r="BI144" s="120">
        <f t="shared" si="13"/>
        <v>0</v>
      </c>
      <c r="BJ144" s="21" t="s">
        <v>91</v>
      </c>
      <c r="BK144" s="120">
        <f t="shared" si="14"/>
        <v>0</v>
      </c>
      <c r="BL144" s="21" t="s">
        <v>164</v>
      </c>
      <c r="BM144" s="21" t="s">
        <v>283</v>
      </c>
    </row>
    <row r="145" spans="2:65" s="1" customFormat="1" ht="25.5" customHeight="1">
      <c r="B145" s="37"/>
      <c r="C145" s="199" t="s">
        <v>229</v>
      </c>
      <c r="D145" s="199" t="s">
        <v>209</v>
      </c>
      <c r="E145" s="200" t="s">
        <v>284</v>
      </c>
      <c r="F145" s="280" t="s">
        <v>285</v>
      </c>
      <c r="G145" s="280"/>
      <c r="H145" s="280"/>
      <c r="I145" s="280"/>
      <c r="J145" s="201" t="s">
        <v>206</v>
      </c>
      <c r="K145" s="202">
        <v>1</v>
      </c>
      <c r="L145" s="281">
        <v>0</v>
      </c>
      <c r="M145" s="282"/>
      <c r="N145" s="283">
        <f t="shared" si="5"/>
        <v>0</v>
      </c>
      <c r="O145" s="275"/>
      <c r="P145" s="275"/>
      <c r="Q145" s="275"/>
      <c r="R145" s="39"/>
      <c r="T145" s="180" t="s">
        <v>21</v>
      </c>
      <c r="U145" s="46" t="s">
        <v>47</v>
      </c>
      <c r="V145" s="38"/>
      <c r="W145" s="181">
        <f t="shared" si="6"/>
        <v>0</v>
      </c>
      <c r="X145" s="181">
        <v>0</v>
      </c>
      <c r="Y145" s="181">
        <f t="shared" si="7"/>
        <v>0</v>
      </c>
      <c r="Z145" s="181">
        <v>0</v>
      </c>
      <c r="AA145" s="182">
        <f t="shared" si="8"/>
        <v>0</v>
      </c>
      <c r="AR145" s="21" t="s">
        <v>191</v>
      </c>
      <c r="AT145" s="21" t="s">
        <v>209</v>
      </c>
      <c r="AU145" s="21" t="s">
        <v>91</v>
      </c>
      <c r="AY145" s="21" t="s">
        <v>159</v>
      </c>
      <c r="BE145" s="120">
        <f t="shared" si="9"/>
        <v>0</v>
      </c>
      <c r="BF145" s="120">
        <f t="shared" si="10"/>
        <v>0</v>
      </c>
      <c r="BG145" s="120">
        <f t="shared" si="11"/>
        <v>0</v>
      </c>
      <c r="BH145" s="120">
        <f t="shared" si="12"/>
        <v>0</v>
      </c>
      <c r="BI145" s="120">
        <f t="shared" si="13"/>
        <v>0</v>
      </c>
      <c r="BJ145" s="21" t="s">
        <v>91</v>
      </c>
      <c r="BK145" s="120">
        <f t="shared" si="14"/>
        <v>0</v>
      </c>
      <c r="BL145" s="21" t="s">
        <v>164</v>
      </c>
      <c r="BM145" s="21" t="s">
        <v>286</v>
      </c>
    </row>
    <row r="146" spans="2:65" s="1" customFormat="1" ht="25.5" customHeight="1">
      <c r="B146" s="37"/>
      <c r="C146" s="199" t="s">
        <v>233</v>
      </c>
      <c r="D146" s="199" t="s">
        <v>209</v>
      </c>
      <c r="E146" s="200" t="s">
        <v>287</v>
      </c>
      <c r="F146" s="280" t="s">
        <v>288</v>
      </c>
      <c r="G146" s="280"/>
      <c r="H146" s="280"/>
      <c r="I146" s="280"/>
      <c r="J146" s="201" t="s">
        <v>206</v>
      </c>
      <c r="K146" s="202">
        <v>1</v>
      </c>
      <c r="L146" s="281">
        <v>0</v>
      </c>
      <c r="M146" s="282"/>
      <c r="N146" s="283">
        <f t="shared" si="5"/>
        <v>0</v>
      </c>
      <c r="O146" s="275"/>
      <c r="P146" s="275"/>
      <c r="Q146" s="275"/>
      <c r="R146" s="39"/>
      <c r="T146" s="180" t="s">
        <v>21</v>
      </c>
      <c r="U146" s="46" t="s">
        <v>47</v>
      </c>
      <c r="V146" s="38"/>
      <c r="W146" s="181">
        <f t="shared" si="6"/>
        <v>0</v>
      </c>
      <c r="X146" s="181">
        <v>0</v>
      </c>
      <c r="Y146" s="181">
        <f t="shared" si="7"/>
        <v>0</v>
      </c>
      <c r="Z146" s="181">
        <v>0</v>
      </c>
      <c r="AA146" s="182">
        <f t="shared" si="8"/>
        <v>0</v>
      </c>
      <c r="AR146" s="21" t="s">
        <v>191</v>
      </c>
      <c r="AT146" s="21" t="s">
        <v>209</v>
      </c>
      <c r="AU146" s="21" t="s">
        <v>91</v>
      </c>
      <c r="AY146" s="21" t="s">
        <v>159</v>
      </c>
      <c r="BE146" s="120">
        <f t="shared" si="9"/>
        <v>0</v>
      </c>
      <c r="BF146" s="120">
        <f t="shared" si="10"/>
        <v>0</v>
      </c>
      <c r="BG146" s="120">
        <f t="shared" si="11"/>
        <v>0</v>
      </c>
      <c r="BH146" s="120">
        <f t="shared" si="12"/>
        <v>0</v>
      </c>
      <c r="BI146" s="120">
        <f t="shared" si="13"/>
        <v>0</v>
      </c>
      <c r="BJ146" s="21" t="s">
        <v>91</v>
      </c>
      <c r="BK146" s="120">
        <f t="shared" si="14"/>
        <v>0</v>
      </c>
      <c r="BL146" s="21" t="s">
        <v>164</v>
      </c>
      <c r="BM146" s="21" t="s">
        <v>289</v>
      </c>
    </row>
    <row r="147" spans="2:65" s="1" customFormat="1" ht="25.5" customHeight="1">
      <c r="B147" s="37"/>
      <c r="C147" s="199" t="s">
        <v>238</v>
      </c>
      <c r="D147" s="199" t="s">
        <v>209</v>
      </c>
      <c r="E147" s="200" t="s">
        <v>290</v>
      </c>
      <c r="F147" s="280" t="s">
        <v>291</v>
      </c>
      <c r="G147" s="280"/>
      <c r="H147" s="280"/>
      <c r="I147" s="280"/>
      <c r="J147" s="201" t="s">
        <v>206</v>
      </c>
      <c r="K147" s="202">
        <v>5</v>
      </c>
      <c r="L147" s="281">
        <v>0</v>
      </c>
      <c r="M147" s="282"/>
      <c r="N147" s="283">
        <f t="shared" si="5"/>
        <v>0</v>
      </c>
      <c r="O147" s="275"/>
      <c r="P147" s="275"/>
      <c r="Q147" s="275"/>
      <c r="R147" s="39"/>
      <c r="T147" s="180" t="s">
        <v>21</v>
      </c>
      <c r="U147" s="46" t="s">
        <v>47</v>
      </c>
      <c r="V147" s="38"/>
      <c r="W147" s="181">
        <f t="shared" si="6"/>
        <v>0</v>
      </c>
      <c r="X147" s="181">
        <v>0</v>
      </c>
      <c r="Y147" s="181">
        <f t="shared" si="7"/>
        <v>0</v>
      </c>
      <c r="Z147" s="181">
        <v>0</v>
      </c>
      <c r="AA147" s="182">
        <f t="shared" si="8"/>
        <v>0</v>
      </c>
      <c r="AR147" s="21" t="s">
        <v>191</v>
      </c>
      <c r="AT147" s="21" t="s">
        <v>209</v>
      </c>
      <c r="AU147" s="21" t="s">
        <v>91</v>
      </c>
      <c r="AY147" s="21" t="s">
        <v>159</v>
      </c>
      <c r="BE147" s="120">
        <f t="shared" si="9"/>
        <v>0</v>
      </c>
      <c r="BF147" s="120">
        <f t="shared" si="10"/>
        <v>0</v>
      </c>
      <c r="BG147" s="120">
        <f t="shared" si="11"/>
        <v>0</v>
      </c>
      <c r="BH147" s="120">
        <f t="shared" si="12"/>
        <v>0</v>
      </c>
      <c r="BI147" s="120">
        <f t="shared" si="13"/>
        <v>0</v>
      </c>
      <c r="BJ147" s="21" t="s">
        <v>91</v>
      </c>
      <c r="BK147" s="120">
        <f t="shared" si="14"/>
        <v>0</v>
      </c>
      <c r="BL147" s="21" t="s">
        <v>164</v>
      </c>
      <c r="BM147" s="21" t="s">
        <v>292</v>
      </c>
    </row>
    <row r="148" spans="2:65" s="1" customFormat="1" ht="25.5" customHeight="1">
      <c r="B148" s="37"/>
      <c r="C148" s="176" t="s">
        <v>10</v>
      </c>
      <c r="D148" s="176" t="s">
        <v>160</v>
      </c>
      <c r="E148" s="177" t="s">
        <v>234</v>
      </c>
      <c r="F148" s="272" t="s">
        <v>235</v>
      </c>
      <c r="G148" s="272"/>
      <c r="H148" s="272"/>
      <c r="I148" s="272"/>
      <c r="J148" s="178" t="s">
        <v>236</v>
      </c>
      <c r="K148" s="179">
        <v>1.1499999999999999</v>
      </c>
      <c r="L148" s="273">
        <v>0</v>
      </c>
      <c r="M148" s="274"/>
      <c r="N148" s="275">
        <f t="shared" si="5"/>
        <v>0</v>
      </c>
      <c r="O148" s="275"/>
      <c r="P148" s="275"/>
      <c r="Q148" s="275"/>
      <c r="R148" s="39"/>
      <c r="T148" s="180" t="s">
        <v>21</v>
      </c>
      <c r="U148" s="46" t="s">
        <v>47</v>
      </c>
      <c r="V148" s="38"/>
      <c r="W148" s="181">
        <f t="shared" si="6"/>
        <v>0</v>
      </c>
      <c r="X148" s="181">
        <v>0</v>
      </c>
      <c r="Y148" s="181">
        <f t="shared" si="7"/>
        <v>0</v>
      </c>
      <c r="Z148" s="181">
        <v>0</v>
      </c>
      <c r="AA148" s="182">
        <f t="shared" si="8"/>
        <v>0</v>
      </c>
      <c r="AR148" s="21" t="s">
        <v>164</v>
      </c>
      <c r="AT148" s="21" t="s">
        <v>160</v>
      </c>
      <c r="AU148" s="21" t="s">
        <v>91</v>
      </c>
      <c r="AY148" s="21" t="s">
        <v>159</v>
      </c>
      <c r="BE148" s="120">
        <f t="shared" si="9"/>
        <v>0</v>
      </c>
      <c r="BF148" s="120">
        <f t="shared" si="10"/>
        <v>0</v>
      </c>
      <c r="BG148" s="120">
        <f t="shared" si="11"/>
        <v>0</v>
      </c>
      <c r="BH148" s="120">
        <f t="shared" si="12"/>
        <v>0</v>
      </c>
      <c r="BI148" s="120">
        <f t="shared" si="13"/>
        <v>0</v>
      </c>
      <c r="BJ148" s="21" t="s">
        <v>91</v>
      </c>
      <c r="BK148" s="120">
        <f t="shared" si="14"/>
        <v>0</v>
      </c>
      <c r="BL148" s="21" t="s">
        <v>164</v>
      </c>
      <c r="BM148" s="21" t="s">
        <v>293</v>
      </c>
    </row>
    <row r="149" spans="2:65" s="1" customFormat="1" ht="25.5" customHeight="1">
      <c r="B149" s="37"/>
      <c r="C149" s="176" t="s">
        <v>245</v>
      </c>
      <c r="D149" s="176" t="s">
        <v>160</v>
      </c>
      <c r="E149" s="177" t="s">
        <v>239</v>
      </c>
      <c r="F149" s="272" t="s">
        <v>240</v>
      </c>
      <c r="G149" s="272"/>
      <c r="H149" s="272"/>
      <c r="I149" s="272"/>
      <c r="J149" s="178" t="s">
        <v>236</v>
      </c>
      <c r="K149" s="179">
        <v>16.100000000000001</v>
      </c>
      <c r="L149" s="273">
        <v>0</v>
      </c>
      <c r="M149" s="274"/>
      <c r="N149" s="275">
        <f t="shared" si="5"/>
        <v>0</v>
      </c>
      <c r="O149" s="275"/>
      <c r="P149" s="275"/>
      <c r="Q149" s="275"/>
      <c r="R149" s="39"/>
      <c r="T149" s="180" t="s">
        <v>21</v>
      </c>
      <c r="U149" s="46" t="s">
        <v>47</v>
      </c>
      <c r="V149" s="38"/>
      <c r="W149" s="181">
        <f t="shared" si="6"/>
        <v>0</v>
      </c>
      <c r="X149" s="181">
        <v>0</v>
      </c>
      <c r="Y149" s="181">
        <f t="shared" si="7"/>
        <v>0</v>
      </c>
      <c r="Z149" s="181">
        <v>0</v>
      </c>
      <c r="AA149" s="182">
        <f t="shared" si="8"/>
        <v>0</v>
      </c>
      <c r="AR149" s="21" t="s">
        <v>164</v>
      </c>
      <c r="AT149" s="21" t="s">
        <v>160</v>
      </c>
      <c r="AU149" s="21" t="s">
        <v>91</v>
      </c>
      <c r="AY149" s="21" t="s">
        <v>159</v>
      </c>
      <c r="BE149" s="120">
        <f t="shared" si="9"/>
        <v>0</v>
      </c>
      <c r="BF149" s="120">
        <f t="shared" si="10"/>
        <v>0</v>
      </c>
      <c r="BG149" s="120">
        <f t="shared" si="11"/>
        <v>0</v>
      </c>
      <c r="BH149" s="120">
        <f t="shared" si="12"/>
        <v>0</v>
      </c>
      <c r="BI149" s="120">
        <f t="shared" si="13"/>
        <v>0</v>
      </c>
      <c r="BJ149" s="21" t="s">
        <v>91</v>
      </c>
      <c r="BK149" s="120">
        <f t="shared" si="14"/>
        <v>0</v>
      </c>
      <c r="BL149" s="21" t="s">
        <v>164</v>
      </c>
      <c r="BM149" s="21" t="s">
        <v>294</v>
      </c>
    </row>
    <row r="150" spans="2:65" s="1" customFormat="1" ht="25.5" customHeight="1">
      <c r="B150" s="37"/>
      <c r="C150" s="176" t="s">
        <v>249</v>
      </c>
      <c r="D150" s="176" t="s">
        <v>160</v>
      </c>
      <c r="E150" s="177" t="s">
        <v>242</v>
      </c>
      <c r="F150" s="272" t="s">
        <v>243</v>
      </c>
      <c r="G150" s="272"/>
      <c r="H150" s="272"/>
      <c r="I150" s="272"/>
      <c r="J150" s="178" t="s">
        <v>236</v>
      </c>
      <c r="K150" s="179">
        <v>1.1499999999999999</v>
      </c>
      <c r="L150" s="273">
        <v>0</v>
      </c>
      <c r="M150" s="274"/>
      <c r="N150" s="275">
        <f t="shared" si="5"/>
        <v>0</v>
      </c>
      <c r="O150" s="275"/>
      <c r="P150" s="275"/>
      <c r="Q150" s="275"/>
      <c r="R150" s="39"/>
      <c r="T150" s="180" t="s">
        <v>21</v>
      </c>
      <c r="U150" s="46" t="s">
        <v>47</v>
      </c>
      <c r="V150" s="38"/>
      <c r="W150" s="181">
        <f t="shared" si="6"/>
        <v>0</v>
      </c>
      <c r="X150" s="181">
        <v>0</v>
      </c>
      <c r="Y150" s="181">
        <f t="shared" si="7"/>
        <v>0</v>
      </c>
      <c r="Z150" s="181">
        <v>0</v>
      </c>
      <c r="AA150" s="182">
        <f t="shared" si="8"/>
        <v>0</v>
      </c>
      <c r="AR150" s="21" t="s">
        <v>164</v>
      </c>
      <c r="AT150" s="21" t="s">
        <v>160</v>
      </c>
      <c r="AU150" s="21" t="s">
        <v>91</v>
      </c>
      <c r="AY150" s="21" t="s">
        <v>159</v>
      </c>
      <c r="BE150" s="120">
        <f t="shared" si="9"/>
        <v>0</v>
      </c>
      <c r="BF150" s="120">
        <f t="shared" si="10"/>
        <v>0</v>
      </c>
      <c r="BG150" s="120">
        <f t="shared" si="11"/>
        <v>0</v>
      </c>
      <c r="BH150" s="120">
        <f t="shared" si="12"/>
        <v>0</v>
      </c>
      <c r="BI150" s="120">
        <f t="shared" si="13"/>
        <v>0</v>
      </c>
      <c r="BJ150" s="21" t="s">
        <v>91</v>
      </c>
      <c r="BK150" s="120">
        <f t="shared" si="14"/>
        <v>0</v>
      </c>
      <c r="BL150" s="21" t="s">
        <v>164</v>
      </c>
      <c r="BM150" s="21" t="s">
        <v>295</v>
      </c>
    </row>
    <row r="151" spans="2:65" s="1" customFormat="1" ht="25.5" customHeight="1">
      <c r="B151" s="37"/>
      <c r="C151" s="176" t="s">
        <v>296</v>
      </c>
      <c r="D151" s="176" t="s">
        <v>160</v>
      </c>
      <c r="E151" s="177" t="s">
        <v>246</v>
      </c>
      <c r="F151" s="272" t="s">
        <v>247</v>
      </c>
      <c r="G151" s="272"/>
      <c r="H151" s="272"/>
      <c r="I151" s="272"/>
      <c r="J151" s="178" t="s">
        <v>236</v>
      </c>
      <c r="K151" s="179">
        <v>1.1499999999999999</v>
      </c>
      <c r="L151" s="273">
        <v>0</v>
      </c>
      <c r="M151" s="274"/>
      <c r="N151" s="275">
        <f t="shared" si="5"/>
        <v>0</v>
      </c>
      <c r="O151" s="275"/>
      <c r="P151" s="275"/>
      <c r="Q151" s="275"/>
      <c r="R151" s="39"/>
      <c r="T151" s="180" t="s">
        <v>21</v>
      </c>
      <c r="U151" s="46" t="s">
        <v>47</v>
      </c>
      <c r="V151" s="38"/>
      <c r="W151" s="181">
        <f t="shared" si="6"/>
        <v>0</v>
      </c>
      <c r="X151" s="181">
        <v>0</v>
      </c>
      <c r="Y151" s="181">
        <f t="shared" si="7"/>
        <v>0</v>
      </c>
      <c r="Z151" s="181">
        <v>0</v>
      </c>
      <c r="AA151" s="182">
        <f t="shared" si="8"/>
        <v>0</v>
      </c>
      <c r="AR151" s="21" t="s">
        <v>164</v>
      </c>
      <c r="AT151" s="21" t="s">
        <v>160</v>
      </c>
      <c r="AU151" s="21" t="s">
        <v>91</v>
      </c>
      <c r="AY151" s="21" t="s">
        <v>159</v>
      </c>
      <c r="BE151" s="120">
        <f t="shared" si="9"/>
        <v>0</v>
      </c>
      <c r="BF151" s="120">
        <f t="shared" si="10"/>
        <v>0</v>
      </c>
      <c r="BG151" s="120">
        <f t="shared" si="11"/>
        <v>0</v>
      </c>
      <c r="BH151" s="120">
        <f t="shared" si="12"/>
        <v>0</v>
      </c>
      <c r="BI151" s="120">
        <f t="shared" si="13"/>
        <v>0</v>
      </c>
      <c r="BJ151" s="21" t="s">
        <v>91</v>
      </c>
      <c r="BK151" s="120">
        <f t="shared" si="14"/>
        <v>0</v>
      </c>
      <c r="BL151" s="21" t="s">
        <v>164</v>
      </c>
      <c r="BM151" s="21" t="s">
        <v>297</v>
      </c>
    </row>
    <row r="152" spans="2:65" s="1" customFormat="1" ht="16.5" customHeight="1">
      <c r="B152" s="37"/>
      <c r="C152" s="176" t="s">
        <v>298</v>
      </c>
      <c r="D152" s="176" t="s">
        <v>160</v>
      </c>
      <c r="E152" s="177" t="s">
        <v>250</v>
      </c>
      <c r="F152" s="272" t="s">
        <v>251</v>
      </c>
      <c r="G152" s="272"/>
      <c r="H152" s="272"/>
      <c r="I152" s="272"/>
      <c r="J152" s="178" t="s">
        <v>236</v>
      </c>
      <c r="K152" s="179">
        <v>1.1499999999999999</v>
      </c>
      <c r="L152" s="273">
        <v>0</v>
      </c>
      <c r="M152" s="274"/>
      <c r="N152" s="275">
        <f t="shared" si="5"/>
        <v>0</v>
      </c>
      <c r="O152" s="275"/>
      <c r="P152" s="275"/>
      <c r="Q152" s="275"/>
      <c r="R152" s="39"/>
      <c r="T152" s="180" t="s">
        <v>21</v>
      </c>
      <c r="U152" s="46" t="s">
        <v>47</v>
      </c>
      <c r="V152" s="38"/>
      <c r="W152" s="181">
        <f t="shared" si="6"/>
        <v>0</v>
      </c>
      <c r="X152" s="181">
        <v>0</v>
      </c>
      <c r="Y152" s="181">
        <f t="shared" si="7"/>
        <v>0</v>
      </c>
      <c r="Z152" s="181">
        <v>0</v>
      </c>
      <c r="AA152" s="182">
        <f t="shared" si="8"/>
        <v>0</v>
      </c>
      <c r="AR152" s="21" t="s">
        <v>164</v>
      </c>
      <c r="AT152" s="21" t="s">
        <v>160</v>
      </c>
      <c r="AU152" s="21" t="s">
        <v>91</v>
      </c>
      <c r="AY152" s="21" t="s">
        <v>159</v>
      </c>
      <c r="BE152" s="120">
        <f t="shared" si="9"/>
        <v>0</v>
      </c>
      <c r="BF152" s="120">
        <f t="shared" si="10"/>
        <v>0</v>
      </c>
      <c r="BG152" s="120">
        <f t="shared" si="11"/>
        <v>0</v>
      </c>
      <c r="BH152" s="120">
        <f t="shared" si="12"/>
        <v>0</v>
      </c>
      <c r="BI152" s="120">
        <f t="shared" si="13"/>
        <v>0</v>
      </c>
      <c r="BJ152" s="21" t="s">
        <v>91</v>
      </c>
      <c r="BK152" s="120">
        <f t="shared" si="14"/>
        <v>0</v>
      </c>
      <c r="BL152" s="21" t="s">
        <v>164</v>
      </c>
      <c r="BM152" s="21" t="s">
        <v>299</v>
      </c>
    </row>
    <row r="153" spans="2:65" s="1" customFormat="1" ht="49.9" customHeight="1">
      <c r="B153" s="37"/>
      <c r="C153" s="38"/>
      <c r="D153" s="167" t="s">
        <v>253</v>
      </c>
      <c r="E153" s="38"/>
      <c r="F153" s="38"/>
      <c r="G153" s="38"/>
      <c r="H153" s="38"/>
      <c r="I153" s="38"/>
      <c r="J153" s="38"/>
      <c r="K153" s="38"/>
      <c r="L153" s="38"/>
      <c r="M153" s="38"/>
      <c r="N153" s="291">
        <f>BK153</f>
        <v>0</v>
      </c>
      <c r="O153" s="292"/>
      <c r="P153" s="292"/>
      <c r="Q153" s="292"/>
      <c r="R153" s="39"/>
      <c r="T153" s="156"/>
      <c r="U153" s="58"/>
      <c r="V153" s="58"/>
      <c r="W153" s="58"/>
      <c r="X153" s="58"/>
      <c r="Y153" s="58"/>
      <c r="Z153" s="58"/>
      <c r="AA153" s="60"/>
      <c r="AT153" s="21" t="s">
        <v>79</v>
      </c>
      <c r="AU153" s="21" t="s">
        <v>80</v>
      </c>
      <c r="AY153" s="21" t="s">
        <v>254</v>
      </c>
      <c r="BK153" s="120">
        <v>0</v>
      </c>
    </row>
    <row r="154" spans="2:65" s="1" customFormat="1" ht="6.95" customHeight="1">
      <c r="B154" s="61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3"/>
    </row>
  </sheetData>
  <sheetProtection algorithmName="SHA-512" hashValue="56c1sD3SRGk1xokrmwQtlVpgK/rI9FT8dfIks5qZeRtGpRm22uk6M52MZIVvyDa6yzEyTbsEiwkQKFCQiYGG3A==" saltValue="J4UzVsTbDEOuVqHp6LLgo6XcNY202rtWJ6J5Jbc0/8CAHMHqRIkcnVWlP1Fr/bjAZx9EhIGW+9Km67cUgdlNgA==" spinCount="10" sheet="1" objects="1" scenarios="1" formatColumns="0" formatRows="0"/>
  <mergeCells count="150">
    <mergeCell ref="H1:K1"/>
    <mergeCell ref="S2:AC2"/>
    <mergeCell ref="F152:I152"/>
    <mergeCell ref="L152:M152"/>
    <mergeCell ref="N152:Q152"/>
    <mergeCell ref="N121:Q121"/>
    <mergeCell ref="N122:Q122"/>
    <mergeCell ref="N123:Q123"/>
    <mergeCell ref="N135:Q135"/>
    <mergeCell ref="N139:Q139"/>
    <mergeCell ref="N153:Q153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N145:Q145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1:I131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26:I126"/>
    <mergeCell ref="L126:M126"/>
    <mergeCell ref="N126:Q126"/>
    <mergeCell ref="F127:I127"/>
    <mergeCell ref="F128:I128"/>
    <mergeCell ref="F129:I129"/>
    <mergeCell ref="L129:M129"/>
    <mergeCell ref="N129:Q129"/>
    <mergeCell ref="F130:I130"/>
    <mergeCell ref="L130:M130"/>
    <mergeCell ref="N130:Q130"/>
    <mergeCell ref="F120:I120"/>
    <mergeCell ref="L120:M120"/>
    <mergeCell ref="N120:Q120"/>
    <mergeCell ref="F124:I124"/>
    <mergeCell ref="L124:M124"/>
    <mergeCell ref="N124:Q124"/>
    <mergeCell ref="F125:I125"/>
    <mergeCell ref="L125:M125"/>
    <mergeCell ref="N125:Q125"/>
    <mergeCell ref="N101:Q101"/>
    <mergeCell ref="L103:Q103"/>
    <mergeCell ref="C109:Q109"/>
    <mergeCell ref="F111:P111"/>
    <mergeCell ref="F112:P112"/>
    <mergeCell ref="F113:P113"/>
    <mergeCell ref="M115:P115"/>
    <mergeCell ref="M117:Q117"/>
    <mergeCell ref="M118:Q118"/>
    <mergeCell ref="D96:H96"/>
    <mergeCell ref="N96:Q96"/>
    <mergeCell ref="D97:H97"/>
    <mergeCell ref="N97:Q97"/>
    <mergeCell ref="D98:H98"/>
    <mergeCell ref="N98:Q98"/>
    <mergeCell ref="D99:H99"/>
    <mergeCell ref="N99:Q99"/>
    <mergeCell ref="D100:H100"/>
    <mergeCell ref="N100:Q100"/>
    <mergeCell ref="M85:Q85"/>
    <mergeCell ref="C87:G87"/>
    <mergeCell ref="N87:Q87"/>
    <mergeCell ref="N89:Q89"/>
    <mergeCell ref="N90:Q90"/>
    <mergeCell ref="N91:Q91"/>
    <mergeCell ref="N92:Q92"/>
    <mergeCell ref="N93:Q93"/>
    <mergeCell ref="N95:Q95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hyperlinks>
    <hyperlink ref="F1:G1" location="C2" display="1) Krycí list rozpočtu"/>
    <hyperlink ref="H1:K1" location="C87" display="2) Rekapitulácia rozpočtu"/>
    <hyperlink ref="L1" location="C120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151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7"/>
      <c r="B1" s="14"/>
      <c r="C1" s="14"/>
      <c r="D1" s="15" t="s">
        <v>1</v>
      </c>
      <c r="E1" s="14"/>
      <c r="F1" s="16" t="s">
        <v>112</v>
      </c>
      <c r="G1" s="16"/>
      <c r="H1" s="293" t="s">
        <v>113</v>
      </c>
      <c r="I1" s="293"/>
      <c r="J1" s="293"/>
      <c r="K1" s="293"/>
      <c r="L1" s="16" t="s">
        <v>114</v>
      </c>
      <c r="M1" s="14"/>
      <c r="N1" s="14"/>
      <c r="O1" s="15" t="s">
        <v>115</v>
      </c>
      <c r="P1" s="14"/>
      <c r="Q1" s="14"/>
      <c r="R1" s="14"/>
      <c r="S1" s="16" t="s">
        <v>116</v>
      </c>
      <c r="T1" s="16"/>
      <c r="U1" s="127"/>
      <c r="V1" s="12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50000000000003" customHeight="1">
      <c r="C2" s="203" t="s">
        <v>7</v>
      </c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S2" s="251" t="s">
        <v>8</v>
      </c>
      <c r="T2" s="252"/>
      <c r="U2" s="252"/>
      <c r="V2" s="252"/>
      <c r="W2" s="252"/>
      <c r="X2" s="252"/>
      <c r="Y2" s="252"/>
      <c r="Z2" s="252"/>
      <c r="AA2" s="252"/>
      <c r="AB2" s="252"/>
      <c r="AC2" s="252"/>
      <c r="AT2" s="21" t="s">
        <v>102</v>
      </c>
      <c r="AZ2" s="128" t="s">
        <v>255</v>
      </c>
      <c r="BA2" s="128" t="s">
        <v>21</v>
      </c>
      <c r="BB2" s="128" t="s">
        <v>21</v>
      </c>
      <c r="BC2" s="128" t="s">
        <v>300</v>
      </c>
      <c r="BD2" s="128" t="s">
        <v>91</v>
      </c>
    </row>
    <row r="3" spans="1:66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80</v>
      </c>
    </row>
    <row r="4" spans="1:66" ht="36.950000000000003" customHeight="1">
      <c r="B4" s="25"/>
      <c r="C4" s="205" t="s">
        <v>119</v>
      </c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6"/>
      <c r="T4" s="20" t="s">
        <v>12</v>
      </c>
      <c r="AT4" s="21" t="s">
        <v>6</v>
      </c>
    </row>
    <row r="5" spans="1:66" ht="6.95" customHeight="1">
      <c r="B5" s="25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6"/>
    </row>
    <row r="6" spans="1:66" ht="25.35" customHeight="1">
      <c r="B6" s="25"/>
      <c r="C6" s="28"/>
      <c r="D6" s="32" t="s">
        <v>18</v>
      </c>
      <c r="E6" s="28"/>
      <c r="F6" s="253" t="str">
        <f>'Rekapitulácia stavby'!K6</f>
        <v>REVITALIZÁCIA VNÚTROBLOKOVÝCH PRIESTOROV NA SÍDLISKU OD VŔŠKY V ŽIARI NAD HRONOM</v>
      </c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8"/>
      <c r="R6" s="26"/>
    </row>
    <row r="7" spans="1:66" ht="25.35" customHeight="1">
      <c r="B7" s="25"/>
      <c r="C7" s="28"/>
      <c r="D7" s="32" t="s">
        <v>120</v>
      </c>
      <c r="E7" s="28"/>
      <c r="F7" s="253" t="s">
        <v>301</v>
      </c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8"/>
      <c r="R7" s="26"/>
    </row>
    <row r="8" spans="1:66" s="1" customFormat="1" ht="32.85" customHeight="1">
      <c r="B8" s="37"/>
      <c r="C8" s="38"/>
      <c r="D8" s="31" t="s">
        <v>122</v>
      </c>
      <c r="E8" s="38"/>
      <c r="F8" s="211" t="s">
        <v>302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38"/>
      <c r="R8" s="39"/>
    </row>
    <row r="9" spans="1:66" s="1" customFormat="1" ht="14.45" customHeight="1">
      <c r="B9" s="37"/>
      <c r="C9" s="38"/>
      <c r="D9" s="32" t="s">
        <v>20</v>
      </c>
      <c r="E9" s="38"/>
      <c r="F9" s="30" t="s">
        <v>21</v>
      </c>
      <c r="G9" s="38"/>
      <c r="H9" s="38"/>
      <c r="I9" s="38"/>
      <c r="J9" s="38"/>
      <c r="K9" s="38"/>
      <c r="L9" s="38"/>
      <c r="M9" s="32" t="s">
        <v>22</v>
      </c>
      <c r="N9" s="38"/>
      <c r="O9" s="30" t="s">
        <v>21</v>
      </c>
      <c r="P9" s="38"/>
      <c r="Q9" s="38"/>
      <c r="R9" s="39"/>
    </row>
    <row r="10" spans="1:66" s="1" customFormat="1" ht="14.45" customHeight="1">
      <c r="B10" s="37"/>
      <c r="C10" s="38"/>
      <c r="D10" s="32" t="s">
        <v>23</v>
      </c>
      <c r="E10" s="38"/>
      <c r="F10" s="30" t="s">
        <v>24</v>
      </c>
      <c r="G10" s="38"/>
      <c r="H10" s="38"/>
      <c r="I10" s="38"/>
      <c r="J10" s="38"/>
      <c r="K10" s="38"/>
      <c r="L10" s="38"/>
      <c r="M10" s="32" t="s">
        <v>25</v>
      </c>
      <c r="N10" s="38"/>
      <c r="O10" s="256" t="str">
        <f>'Rekapitulácia stavby'!AN8</f>
        <v>30. 5. 2018</v>
      </c>
      <c r="P10" s="257"/>
      <c r="Q10" s="38"/>
      <c r="R10" s="39"/>
    </row>
    <row r="11" spans="1:66" s="1" customFormat="1" ht="10.9" customHeight="1"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9"/>
    </row>
    <row r="12" spans="1:66" s="1" customFormat="1" ht="14.45" customHeight="1">
      <c r="B12" s="37"/>
      <c r="C12" s="38"/>
      <c r="D12" s="32" t="s">
        <v>27</v>
      </c>
      <c r="E12" s="38"/>
      <c r="F12" s="38"/>
      <c r="G12" s="38"/>
      <c r="H12" s="38"/>
      <c r="I12" s="38"/>
      <c r="J12" s="38"/>
      <c r="K12" s="38"/>
      <c r="L12" s="38"/>
      <c r="M12" s="32" t="s">
        <v>28</v>
      </c>
      <c r="N12" s="38"/>
      <c r="O12" s="209" t="s">
        <v>21</v>
      </c>
      <c r="P12" s="209"/>
      <c r="Q12" s="38"/>
      <c r="R12" s="39"/>
    </row>
    <row r="13" spans="1:66" s="1" customFormat="1" ht="18" customHeight="1">
      <c r="B13" s="37"/>
      <c r="C13" s="38"/>
      <c r="D13" s="38"/>
      <c r="E13" s="30" t="s">
        <v>29</v>
      </c>
      <c r="F13" s="38"/>
      <c r="G13" s="38"/>
      <c r="H13" s="38"/>
      <c r="I13" s="38"/>
      <c r="J13" s="38"/>
      <c r="K13" s="38"/>
      <c r="L13" s="38"/>
      <c r="M13" s="32" t="s">
        <v>30</v>
      </c>
      <c r="N13" s="38"/>
      <c r="O13" s="209" t="s">
        <v>21</v>
      </c>
      <c r="P13" s="209"/>
      <c r="Q13" s="38"/>
      <c r="R13" s="39"/>
    </row>
    <row r="14" spans="1:66" s="1" customFormat="1" ht="6.95" customHeight="1"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9"/>
    </row>
    <row r="15" spans="1:66" s="1" customFormat="1" ht="14.45" customHeight="1">
      <c r="B15" s="37"/>
      <c r="C15" s="38"/>
      <c r="D15" s="32" t="s">
        <v>31</v>
      </c>
      <c r="E15" s="38"/>
      <c r="F15" s="38"/>
      <c r="G15" s="38"/>
      <c r="H15" s="38"/>
      <c r="I15" s="38"/>
      <c r="J15" s="38"/>
      <c r="K15" s="38"/>
      <c r="L15" s="38"/>
      <c r="M15" s="32" t="s">
        <v>28</v>
      </c>
      <c r="N15" s="38"/>
      <c r="O15" s="258" t="s">
        <v>21</v>
      </c>
      <c r="P15" s="209"/>
      <c r="Q15" s="38"/>
      <c r="R15" s="39"/>
    </row>
    <row r="16" spans="1:66" s="1" customFormat="1" ht="18" customHeight="1">
      <c r="B16" s="37"/>
      <c r="C16" s="38"/>
      <c r="D16" s="38"/>
      <c r="E16" s="258" t="s">
        <v>124</v>
      </c>
      <c r="F16" s="259"/>
      <c r="G16" s="259"/>
      <c r="H16" s="259"/>
      <c r="I16" s="259"/>
      <c r="J16" s="259"/>
      <c r="K16" s="259"/>
      <c r="L16" s="259"/>
      <c r="M16" s="32" t="s">
        <v>30</v>
      </c>
      <c r="N16" s="38"/>
      <c r="O16" s="258" t="s">
        <v>21</v>
      </c>
      <c r="P16" s="209"/>
      <c r="Q16" s="38"/>
      <c r="R16" s="39"/>
    </row>
    <row r="17" spans="2:18" s="1" customFormat="1" ht="6.95" customHeight="1"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9"/>
    </row>
    <row r="18" spans="2:18" s="1" customFormat="1" ht="14.45" customHeight="1">
      <c r="B18" s="37"/>
      <c r="C18" s="38"/>
      <c r="D18" s="32" t="s">
        <v>33</v>
      </c>
      <c r="E18" s="38"/>
      <c r="F18" s="38"/>
      <c r="G18" s="38"/>
      <c r="H18" s="38"/>
      <c r="I18" s="38"/>
      <c r="J18" s="38"/>
      <c r="K18" s="38"/>
      <c r="L18" s="38"/>
      <c r="M18" s="32" t="s">
        <v>28</v>
      </c>
      <c r="N18" s="38"/>
      <c r="O18" s="209" t="s">
        <v>21</v>
      </c>
      <c r="P18" s="209"/>
      <c r="Q18" s="38"/>
      <c r="R18" s="39"/>
    </row>
    <row r="19" spans="2:18" s="1" customFormat="1" ht="18" customHeight="1">
      <c r="B19" s="37"/>
      <c r="C19" s="38"/>
      <c r="D19" s="38"/>
      <c r="E19" s="30" t="s">
        <v>34</v>
      </c>
      <c r="F19" s="38"/>
      <c r="G19" s="38"/>
      <c r="H19" s="38"/>
      <c r="I19" s="38"/>
      <c r="J19" s="38"/>
      <c r="K19" s="38"/>
      <c r="L19" s="38"/>
      <c r="M19" s="32" t="s">
        <v>30</v>
      </c>
      <c r="N19" s="38"/>
      <c r="O19" s="209" t="s">
        <v>21</v>
      </c>
      <c r="P19" s="209"/>
      <c r="Q19" s="38"/>
      <c r="R19" s="39"/>
    </row>
    <row r="20" spans="2:18" s="1" customFormat="1" ht="6.95" customHeight="1"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9"/>
    </row>
    <row r="21" spans="2:18" s="1" customFormat="1" ht="14.45" customHeight="1">
      <c r="B21" s="37"/>
      <c r="C21" s="38"/>
      <c r="D21" s="32" t="s">
        <v>36</v>
      </c>
      <c r="E21" s="38"/>
      <c r="F21" s="38"/>
      <c r="G21" s="38"/>
      <c r="H21" s="38"/>
      <c r="I21" s="38"/>
      <c r="J21" s="38"/>
      <c r="K21" s="38"/>
      <c r="L21" s="38"/>
      <c r="M21" s="32" t="s">
        <v>28</v>
      </c>
      <c r="N21" s="38"/>
      <c r="O21" s="209" t="s">
        <v>37</v>
      </c>
      <c r="P21" s="209"/>
      <c r="Q21" s="38"/>
      <c r="R21" s="39"/>
    </row>
    <row r="22" spans="2:18" s="1" customFormat="1" ht="18" customHeight="1">
      <c r="B22" s="37"/>
      <c r="C22" s="38"/>
      <c r="D22" s="38"/>
      <c r="E22" s="30" t="s">
        <v>38</v>
      </c>
      <c r="F22" s="38"/>
      <c r="G22" s="38"/>
      <c r="H22" s="38"/>
      <c r="I22" s="38"/>
      <c r="J22" s="38"/>
      <c r="K22" s="38"/>
      <c r="L22" s="38"/>
      <c r="M22" s="32" t="s">
        <v>30</v>
      </c>
      <c r="N22" s="38"/>
      <c r="O22" s="209" t="s">
        <v>39</v>
      </c>
      <c r="P22" s="209"/>
      <c r="Q22" s="38"/>
      <c r="R22" s="39"/>
    </row>
    <row r="23" spans="2:18" s="1" customFormat="1" ht="6.95" customHeight="1"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9"/>
    </row>
    <row r="24" spans="2:18" s="1" customFormat="1" ht="14.45" customHeight="1">
      <c r="B24" s="37"/>
      <c r="C24" s="38"/>
      <c r="D24" s="32" t="s">
        <v>40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9"/>
    </row>
    <row r="25" spans="2:18" s="1" customFormat="1" ht="16.5" customHeight="1">
      <c r="B25" s="37"/>
      <c r="C25" s="38"/>
      <c r="D25" s="38"/>
      <c r="E25" s="214" t="s">
        <v>21</v>
      </c>
      <c r="F25" s="214"/>
      <c r="G25" s="214"/>
      <c r="H25" s="214"/>
      <c r="I25" s="214"/>
      <c r="J25" s="214"/>
      <c r="K25" s="214"/>
      <c r="L25" s="214"/>
      <c r="M25" s="38"/>
      <c r="N25" s="38"/>
      <c r="O25" s="38"/>
      <c r="P25" s="38"/>
      <c r="Q25" s="38"/>
      <c r="R25" s="39"/>
    </row>
    <row r="26" spans="2:18" s="1" customFormat="1" ht="6.95" customHeight="1"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9"/>
    </row>
    <row r="27" spans="2:18" s="1" customFormat="1" ht="6.95" customHeight="1">
      <c r="B27" s="37"/>
      <c r="C27" s="38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38"/>
      <c r="R27" s="39"/>
    </row>
    <row r="28" spans="2:18" s="1" customFormat="1" ht="14.45" customHeight="1">
      <c r="B28" s="37"/>
      <c r="C28" s="38"/>
      <c r="D28" s="129" t="s">
        <v>125</v>
      </c>
      <c r="E28" s="38"/>
      <c r="F28" s="38"/>
      <c r="G28" s="38"/>
      <c r="H28" s="38"/>
      <c r="I28" s="38"/>
      <c r="J28" s="38"/>
      <c r="K28" s="38"/>
      <c r="L28" s="38"/>
      <c r="M28" s="215">
        <f>N89</f>
        <v>0</v>
      </c>
      <c r="N28" s="215"/>
      <c r="O28" s="215"/>
      <c r="P28" s="215"/>
      <c r="Q28" s="38"/>
      <c r="R28" s="39"/>
    </row>
    <row r="29" spans="2:18" s="1" customFormat="1" ht="14.45" customHeight="1">
      <c r="B29" s="37"/>
      <c r="C29" s="38"/>
      <c r="D29" s="36" t="s">
        <v>126</v>
      </c>
      <c r="E29" s="38"/>
      <c r="F29" s="38"/>
      <c r="G29" s="38"/>
      <c r="H29" s="38"/>
      <c r="I29" s="38"/>
      <c r="J29" s="38"/>
      <c r="K29" s="38"/>
      <c r="L29" s="38"/>
      <c r="M29" s="215">
        <f>N95</f>
        <v>0</v>
      </c>
      <c r="N29" s="215"/>
      <c r="O29" s="215"/>
      <c r="P29" s="215"/>
      <c r="Q29" s="38"/>
      <c r="R29" s="39"/>
    </row>
    <row r="30" spans="2:18" s="1" customFormat="1" ht="6.95" customHeight="1"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9"/>
    </row>
    <row r="31" spans="2:18" s="1" customFormat="1" ht="25.35" customHeight="1">
      <c r="B31" s="37"/>
      <c r="C31" s="38"/>
      <c r="D31" s="130" t="s">
        <v>43</v>
      </c>
      <c r="E31" s="38"/>
      <c r="F31" s="38"/>
      <c r="G31" s="38"/>
      <c r="H31" s="38"/>
      <c r="I31" s="38"/>
      <c r="J31" s="38"/>
      <c r="K31" s="38"/>
      <c r="L31" s="38"/>
      <c r="M31" s="260">
        <f>ROUND(M28+M29,2)</f>
        <v>0</v>
      </c>
      <c r="N31" s="255"/>
      <c r="O31" s="255"/>
      <c r="P31" s="255"/>
      <c r="Q31" s="38"/>
      <c r="R31" s="39"/>
    </row>
    <row r="32" spans="2:18" s="1" customFormat="1" ht="6.95" customHeight="1">
      <c r="B32" s="37"/>
      <c r="C32" s="38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38"/>
      <c r="R32" s="39"/>
    </row>
    <row r="33" spans="2:18" s="1" customFormat="1" ht="14.45" customHeight="1">
      <c r="B33" s="37"/>
      <c r="C33" s="38"/>
      <c r="D33" s="44" t="s">
        <v>44</v>
      </c>
      <c r="E33" s="44" t="s">
        <v>45</v>
      </c>
      <c r="F33" s="45">
        <v>0.2</v>
      </c>
      <c r="G33" s="131" t="s">
        <v>46</v>
      </c>
      <c r="H33" s="261">
        <f>(SUM(BE95:BE102)+SUM(BE121:BE149))</f>
        <v>0</v>
      </c>
      <c r="I33" s="255"/>
      <c r="J33" s="255"/>
      <c r="K33" s="38"/>
      <c r="L33" s="38"/>
      <c r="M33" s="261">
        <f>ROUND((SUM(BE95:BE102)+SUM(BE121:BE149)), 2)*F33</f>
        <v>0</v>
      </c>
      <c r="N33" s="255"/>
      <c r="O33" s="255"/>
      <c r="P33" s="255"/>
      <c r="Q33" s="38"/>
      <c r="R33" s="39"/>
    </row>
    <row r="34" spans="2:18" s="1" customFormat="1" ht="14.45" customHeight="1">
      <c r="B34" s="37"/>
      <c r="C34" s="38"/>
      <c r="D34" s="38"/>
      <c r="E34" s="44" t="s">
        <v>47</v>
      </c>
      <c r="F34" s="45">
        <v>0.2</v>
      </c>
      <c r="G34" s="131" t="s">
        <v>46</v>
      </c>
      <c r="H34" s="261">
        <f>(SUM(BF95:BF102)+SUM(BF121:BF149))</f>
        <v>0</v>
      </c>
      <c r="I34" s="255"/>
      <c r="J34" s="255"/>
      <c r="K34" s="38"/>
      <c r="L34" s="38"/>
      <c r="M34" s="261">
        <f>ROUND((SUM(BF95:BF102)+SUM(BF121:BF149)), 2)*F34</f>
        <v>0</v>
      </c>
      <c r="N34" s="255"/>
      <c r="O34" s="255"/>
      <c r="P34" s="255"/>
      <c r="Q34" s="38"/>
      <c r="R34" s="39"/>
    </row>
    <row r="35" spans="2:18" s="1" customFormat="1" ht="14.45" hidden="1" customHeight="1">
      <c r="B35" s="37"/>
      <c r="C35" s="38"/>
      <c r="D35" s="38"/>
      <c r="E35" s="44" t="s">
        <v>48</v>
      </c>
      <c r="F35" s="45">
        <v>0.2</v>
      </c>
      <c r="G35" s="131" t="s">
        <v>46</v>
      </c>
      <c r="H35" s="261">
        <f>(SUM(BG95:BG102)+SUM(BG121:BG149))</f>
        <v>0</v>
      </c>
      <c r="I35" s="255"/>
      <c r="J35" s="255"/>
      <c r="K35" s="38"/>
      <c r="L35" s="38"/>
      <c r="M35" s="261">
        <v>0</v>
      </c>
      <c r="N35" s="255"/>
      <c r="O35" s="255"/>
      <c r="P35" s="255"/>
      <c r="Q35" s="38"/>
      <c r="R35" s="39"/>
    </row>
    <row r="36" spans="2:18" s="1" customFormat="1" ht="14.45" hidden="1" customHeight="1">
      <c r="B36" s="37"/>
      <c r="C36" s="38"/>
      <c r="D36" s="38"/>
      <c r="E36" s="44" t="s">
        <v>49</v>
      </c>
      <c r="F36" s="45">
        <v>0.2</v>
      </c>
      <c r="G36" s="131" t="s">
        <v>46</v>
      </c>
      <c r="H36" s="261">
        <f>(SUM(BH95:BH102)+SUM(BH121:BH149))</f>
        <v>0</v>
      </c>
      <c r="I36" s="255"/>
      <c r="J36" s="255"/>
      <c r="K36" s="38"/>
      <c r="L36" s="38"/>
      <c r="M36" s="261">
        <v>0</v>
      </c>
      <c r="N36" s="255"/>
      <c r="O36" s="255"/>
      <c r="P36" s="255"/>
      <c r="Q36" s="38"/>
      <c r="R36" s="39"/>
    </row>
    <row r="37" spans="2:18" s="1" customFormat="1" ht="14.45" hidden="1" customHeight="1">
      <c r="B37" s="37"/>
      <c r="C37" s="38"/>
      <c r="D37" s="38"/>
      <c r="E37" s="44" t="s">
        <v>50</v>
      </c>
      <c r="F37" s="45">
        <v>0</v>
      </c>
      <c r="G37" s="131" t="s">
        <v>46</v>
      </c>
      <c r="H37" s="261">
        <f>(SUM(BI95:BI102)+SUM(BI121:BI149))</f>
        <v>0</v>
      </c>
      <c r="I37" s="255"/>
      <c r="J37" s="255"/>
      <c r="K37" s="38"/>
      <c r="L37" s="38"/>
      <c r="M37" s="261">
        <v>0</v>
      </c>
      <c r="N37" s="255"/>
      <c r="O37" s="255"/>
      <c r="P37" s="255"/>
      <c r="Q37" s="38"/>
      <c r="R37" s="39"/>
    </row>
    <row r="38" spans="2:18" s="1" customFormat="1" ht="6.95" customHeight="1"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9"/>
    </row>
    <row r="39" spans="2:18" s="1" customFormat="1" ht="25.35" customHeight="1">
      <c r="B39" s="37"/>
      <c r="C39" s="126"/>
      <c r="D39" s="132" t="s">
        <v>51</v>
      </c>
      <c r="E39" s="81"/>
      <c r="F39" s="81"/>
      <c r="G39" s="133" t="s">
        <v>52</v>
      </c>
      <c r="H39" s="134" t="s">
        <v>53</v>
      </c>
      <c r="I39" s="81"/>
      <c r="J39" s="81"/>
      <c r="K39" s="81"/>
      <c r="L39" s="262">
        <f>SUM(M31:M37)</f>
        <v>0</v>
      </c>
      <c r="M39" s="262"/>
      <c r="N39" s="262"/>
      <c r="O39" s="262"/>
      <c r="P39" s="263"/>
      <c r="Q39" s="126"/>
      <c r="R39" s="39"/>
    </row>
    <row r="40" spans="2:18" s="1" customFormat="1" ht="14.45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9"/>
    </row>
    <row r="41" spans="2:18" s="1" customFormat="1" ht="14.45" customHeight="1"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9"/>
    </row>
    <row r="42" spans="2:18" ht="13.5">
      <c r="B42" s="25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6"/>
    </row>
    <row r="43" spans="2:18" ht="13.5">
      <c r="B43" s="25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6"/>
    </row>
    <row r="44" spans="2:18" ht="13.5">
      <c r="B44" s="25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6"/>
    </row>
    <row r="45" spans="2:18" ht="13.5">
      <c r="B45" s="25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6"/>
    </row>
    <row r="46" spans="2:18" ht="13.5">
      <c r="B46" s="25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6"/>
    </row>
    <row r="47" spans="2:18" ht="13.5">
      <c r="B47" s="25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6"/>
    </row>
    <row r="48" spans="2:18" ht="13.5">
      <c r="B48" s="25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6"/>
    </row>
    <row r="49" spans="2:18" ht="13.5">
      <c r="B49" s="25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6"/>
    </row>
    <row r="50" spans="2:18" s="1" customFormat="1">
      <c r="B50" s="37"/>
      <c r="C50" s="38"/>
      <c r="D50" s="52" t="s">
        <v>54</v>
      </c>
      <c r="E50" s="53"/>
      <c r="F50" s="53"/>
      <c r="G50" s="53"/>
      <c r="H50" s="54"/>
      <c r="I50" s="38"/>
      <c r="J50" s="52" t="s">
        <v>55</v>
      </c>
      <c r="K50" s="53"/>
      <c r="L50" s="53"/>
      <c r="M50" s="53"/>
      <c r="N50" s="53"/>
      <c r="O50" s="53"/>
      <c r="P50" s="54"/>
      <c r="Q50" s="38"/>
      <c r="R50" s="39"/>
    </row>
    <row r="51" spans="2:18" ht="13.5">
      <c r="B51" s="25"/>
      <c r="C51" s="28"/>
      <c r="D51" s="55"/>
      <c r="E51" s="28"/>
      <c r="F51" s="28"/>
      <c r="G51" s="28"/>
      <c r="H51" s="56"/>
      <c r="I51" s="28"/>
      <c r="J51" s="55"/>
      <c r="K51" s="28"/>
      <c r="L51" s="28"/>
      <c r="M51" s="28"/>
      <c r="N51" s="28"/>
      <c r="O51" s="28"/>
      <c r="P51" s="56"/>
      <c r="Q51" s="28"/>
      <c r="R51" s="26"/>
    </row>
    <row r="52" spans="2:18" ht="13.5">
      <c r="B52" s="25"/>
      <c r="C52" s="28"/>
      <c r="D52" s="55"/>
      <c r="E52" s="28"/>
      <c r="F52" s="28"/>
      <c r="G52" s="28"/>
      <c r="H52" s="56"/>
      <c r="I52" s="28"/>
      <c r="J52" s="55"/>
      <c r="K52" s="28"/>
      <c r="L52" s="28"/>
      <c r="M52" s="28"/>
      <c r="N52" s="28"/>
      <c r="O52" s="28"/>
      <c r="P52" s="56"/>
      <c r="Q52" s="28"/>
      <c r="R52" s="26"/>
    </row>
    <row r="53" spans="2:18" ht="13.5">
      <c r="B53" s="25"/>
      <c r="C53" s="28"/>
      <c r="D53" s="55"/>
      <c r="E53" s="28"/>
      <c r="F53" s="28"/>
      <c r="G53" s="28"/>
      <c r="H53" s="56"/>
      <c r="I53" s="28"/>
      <c r="J53" s="55"/>
      <c r="K53" s="28"/>
      <c r="L53" s="28"/>
      <c r="M53" s="28"/>
      <c r="N53" s="28"/>
      <c r="O53" s="28"/>
      <c r="P53" s="56"/>
      <c r="Q53" s="28"/>
      <c r="R53" s="26"/>
    </row>
    <row r="54" spans="2:18" ht="13.5">
      <c r="B54" s="25"/>
      <c r="C54" s="28"/>
      <c r="D54" s="55"/>
      <c r="E54" s="28"/>
      <c r="F54" s="28"/>
      <c r="G54" s="28"/>
      <c r="H54" s="56"/>
      <c r="I54" s="28"/>
      <c r="J54" s="55"/>
      <c r="K54" s="28"/>
      <c r="L54" s="28"/>
      <c r="M54" s="28"/>
      <c r="N54" s="28"/>
      <c r="O54" s="28"/>
      <c r="P54" s="56"/>
      <c r="Q54" s="28"/>
      <c r="R54" s="26"/>
    </row>
    <row r="55" spans="2:18" ht="13.5">
      <c r="B55" s="25"/>
      <c r="C55" s="28"/>
      <c r="D55" s="55"/>
      <c r="E55" s="28"/>
      <c r="F55" s="28"/>
      <c r="G55" s="28"/>
      <c r="H55" s="56"/>
      <c r="I55" s="28"/>
      <c r="J55" s="55"/>
      <c r="K55" s="28"/>
      <c r="L55" s="28"/>
      <c r="M55" s="28"/>
      <c r="N55" s="28"/>
      <c r="O55" s="28"/>
      <c r="P55" s="56"/>
      <c r="Q55" s="28"/>
      <c r="R55" s="26"/>
    </row>
    <row r="56" spans="2:18" ht="13.5">
      <c r="B56" s="25"/>
      <c r="C56" s="28"/>
      <c r="D56" s="55"/>
      <c r="E56" s="28"/>
      <c r="F56" s="28"/>
      <c r="G56" s="28"/>
      <c r="H56" s="56"/>
      <c r="I56" s="28"/>
      <c r="J56" s="55"/>
      <c r="K56" s="28"/>
      <c r="L56" s="28"/>
      <c r="M56" s="28"/>
      <c r="N56" s="28"/>
      <c r="O56" s="28"/>
      <c r="P56" s="56"/>
      <c r="Q56" s="28"/>
      <c r="R56" s="26"/>
    </row>
    <row r="57" spans="2:18" ht="13.5">
      <c r="B57" s="25"/>
      <c r="C57" s="28"/>
      <c r="D57" s="55"/>
      <c r="E57" s="28"/>
      <c r="F57" s="28"/>
      <c r="G57" s="28"/>
      <c r="H57" s="56"/>
      <c r="I57" s="28"/>
      <c r="J57" s="55"/>
      <c r="K57" s="28"/>
      <c r="L57" s="28"/>
      <c r="M57" s="28"/>
      <c r="N57" s="28"/>
      <c r="O57" s="28"/>
      <c r="P57" s="56"/>
      <c r="Q57" s="28"/>
      <c r="R57" s="26"/>
    </row>
    <row r="58" spans="2:18" ht="13.5">
      <c r="B58" s="25"/>
      <c r="C58" s="28"/>
      <c r="D58" s="55"/>
      <c r="E58" s="28"/>
      <c r="F58" s="28"/>
      <c r="G58" s="28"/>
      <c r="H58" s="56"/>
      <c r="I58" s="28"/>
      <c r="J58" s="55"/>
      <c r="K58" s="28"/>
      <c r="L58" s="28"/>
      <c r="M58" s="28"/>
      <c r="N58" s="28"/>
      <c r="O58" s="28"/>
      <c r="P58" s="56"/>
      <c r="Q58" s="28"/>
      <c r="R58" s="26"/>
    </row>
    <row r="59" spans="2:18" s="1" customFormat="1">
      <c r="B59" s="37"/>
      <c r="C59" s="38"/>
      <c r="D59" s="57" t="s">
        <v>56</v>
      </c>
      <c r="E59" s="58"/>
      <c r="F59" s="58"/>
      <c r="G59" s="59" t="s">
        <v>57</v>
      </c>
      <c r="H59" s="60"/>
      <c r="I59" s="38"/>
      <c r="J59" s="57" t="s">
        <v>56</v>
      </c>
      <c r="K59" s="58"/>
      <c r="L59" s="58"/>
      <c r="M59" s="58"/>
      <c r="N59" s="59" t="s">
        <v>57</v>
      </c>
      <c r="O59" s="58"/>
      <c r="P59" s="60"/>
      <c r="Q59" s="38"/>
      <c r="R59" s="39"/>
    </row>
    <row r="60" spans="2:18" ht="13.5">
      <c r="B60" s="25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6"/>
    </row>
    <row r="61" spans="2:18" s="1" customFormat="1">
      <c r="B61" s="37"/>
      <c r="C61" s="38"/>
      <c r="D61" s="52" t="s">
        <v>58</v>
      </c>
      <c r="E61" s="53"/>
      <c r="F61" s="53"/>
      <c r="G61" s="53"/>
      <c r="H61" s="54"/>
      <c r="I61" s="38"/>
      <c r="J61" s="52" t="s">
        <v>59</v>
      </c>
      <c r="K61" s="53"/>
      <c r="L61" s="53"/>
      <c r="M61" s="53"/>
      <c r="N61" s="53"/>
      <c r="O61" s="53"/>
      <c r="P61" s="54"/>
      <c r="Q61" s="38"/>
      <c r="R61" s="39"/>
    </row>
    <row r="62" spans="2:18" ht="13.5">
      <c r="B62" s="25"/>
      <c r="C62" s="28"/>
      <c r="D62" s="55"/>
      <c r="E62" s="28"/>
      <c r="F62" s="28"/>
      <c r="G62" s="28"/>
      <c r="H62" s="56"/>
      <c r="I62" s="28"/>
      <c r="J62" s="55"/>
      <c r="K62" s="28"/>
      <c r="L62" s="28"/>
      <c r="M62" s="28"/>
      <c r="N62" s="28"/>
      <c r="O62" s="28"/>
      <c r="P62" s="56"/>
      <c r="Q62" s="28"/>
      <c r="R62" s="26"/>
    </row>
    <row r="63" spans="2:18" ht="13.5">
      <c r="B63" s="25"/>
      <c r="C63" s="28"/>
      <c r="D63" s="55"/>
      <c r="E63" s="28"/>
      <c r="F63" s="28"/>
      <c r="G63" s="28"/>
      <c r="H63" s="56"/>
      <c r="I63" s="28"/>
      <c r="J63" s="55"/>
      <c r="K63" s="28"/>
      <c r="L63" s="28"/>
      <c r="M63" s="28"/>
      <c r="N63" s="28"/>
      <c r="O63" s="28"/>
      <c r="P63" s="56"/>
      <c r="Q63" s="28"/>
      <c r="R63" s="26"/>
    </row>
    <row r="64" spans="2:18" ht="13.5">
      <c r="B64" s="25"/>
      <c r="C64" s="28"/>
      <c r="D64" s="55"/>
      <c r="E64" s="28"/>
      <c r="F64" s="28"/>
      <c r="G64" s="28"/>
      <c r="H64" s="56"/>
      <c r="I64" s="28"/>
      <c r="J64" s="55"/>
      <c r="K64" s="28"/>
      <c r="L64" s="28"/>
      <c r="M64" s="28"/>
      <c r="N64" s="28"/>
      <c r="O64" s="28"/>
      <c r="P64" s="56"/>
      <c r="Q64" s="28"/>
      <c r="R64" s="26"/>
    </row>
    <row r="65" spans="2:21" ht="13.5">
      <c r="B65" s="25"/>
      <c r="C65" s="28"/>
      <c r="D65" s="55"/>
      <c r="E65" s="28"/>
      <c r="F65" s="28"/>
      <c r="G65" s="28"/>
      <c r="H65" s="56"/>
      <c r="I65" s="28"/>
      <c r="J65" s="55"/>
      <c r="K65" s="28"/>
      <c r="L65" s="28"/>
      <c r="M65" s="28"/>
      <c r="N65" s="28"/>
      <c r="O65" s="28"/>
      <c r="P65" s="56"/>
      <c r="Q65" s="28"/>
      <c r="R65" s="26"/>
    </row>
    <row r="66" spans="2:21" ht="13.5">
      <c r="B66" s="25"/>
      <c r="C66" s="28"/>
      <c r="D66" s="55"/>
      <c r="E66" s="28"/>
      <c r="F66" s="28"/>
      <c r="G66" s="28"/>
      <c r="H66" s="56"/>
      <c r="I66" s="28"/>
      <c r="J66" s="55"/>
      <c r="K66" s="28"/>
      <c r="L66" s="28"/>
      <c r="M66" s="28"/>
      <c r="N66" s="28"/>
      <c r="O66" s="28"/>
      <c r="P66" s="56"/>
      <c r="Q66" s="28"/>
      <c r="R66" s="26"/>
    </row>
    <row r="67" spans="2:21" ht="13.5">
      <c r="B67" s="25"/>
      <c r="C67" s="28"/>
      <c r="D67" s="55"/>
      <c r="E67" s="28"/>
      <c r="F67" s="28"/>
      <c r="G67" s="28"/>
      <c r="H67" s="56"/>
      <c r="I67" s="28"/>
      <c r="J67" s="55"/>
      <c r="K67" s="28"/>
      <c r="L67" s="28"/>
      <c r="M67" s="28"/>
      <c r="N67" s="28"/>
      <c r="O67" s="28"/>
      <c r="P67" s="56"/>
      <c r="Q67" s="28"/>
      <c r="R67" s="26"/>
    </row>
    <row r="68" spans="2:21" ht="13.5">
      <c r="B68" s="25"/>
      <c r="C68" s="28"/>
      <c r="D68" s="55"/>
      <c r="E68" s="28"/>
      <c r="F68" s="28"/>
      <c r="G68" s="28"/>
      <c r="H68" s="56"/>
      <c r="I68" s="28"/>
      <c r="J68" s="55"/>
      <c r="K68" s="28"/>
      <c r="L68" s="28"/>
      <c r="M68" s="28"/>
      <c r="N68" s="28"/>
      <c r="O68" s="28"/>
      <c r="P68" s="56"/>
      <c r="Q68" s="28"/>
      <c r="R68" s="26"/>
    </row>
    <row r="69" spans="2:21" ht="13.5">
      <c r="B69" s="25"/>
      <c r="C69" s="28"/>
      <c r="D69" s="55"/>
      <c r="E69" s="28"/>
      <c r="F69" s="28"/>
      <c r="G69" s="28"/>
      <c r="H69" s="56"/>
      <c r="I69" s="28"/>
      <c r="J69" s="55"/>
      <c r="K69" s="28"/>
      <c r="L69" s="28"/>
      <c r="M69" s="28"/>
      <c r="N69" s="28"/>
      <c r="O69" s="28"/>
      <c r="P69" s="56"/>
      <c r="Q69" s="28"/>
      <c r="R69" s="26"/>
    </row>
    <row r="70" spans="2:21" s="1" customFormat="1">
      <c r="B70" s="37"/>
      <c r="C70" s="38"/>
      <c r="D70" s="57" t="s">
        <v>56</v>
      </c>
      <c r="E70" s="58"/>
      <c r="F70" s="58"/>
      <c r="G70" s="59" t="s">
        <v>57</v>
      </c>
      <c r="H70" s="60"/>
      <c r="I70" s="38"/>
      <c r="J70" s="57" t="s">
        <v>56</v>
      </c>
      <c r="K70" s="58"/>
      <c r="L70" s="58"/>
      <c r="M70" s="58"/>
      <c r="N70" s="59" t="s">
        <v>57</v>
      </c>
      <c r="O70" s="58"/>
      <c r="P70" s="60"/>
      <c r="Q70" s="38"/>
      <c r="R70" s="39"/>
    </row>
    <row r="71" spans="2:21" s="1" customFormat="1" ht="14.45" customHeight="1"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3"/>
    </row>
    <row r="75" spans="2:21" s="1" customFormat="1" ht="6.95" customHeight="1">
      <c r="B75" s="135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7"/>
    </row>
    <row r="76" spans="2:21" s="1" customFormat="1" ht="36.950000000000003" customHeight="1">
      <c r="B76" s="37"/>
      <c r="C76" s="205" t="s">
        <v>127</v>
      </c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39"/>
      <c r="T76" s="138"/>
      <c r="U76" s="138"/>
    </row>
    <row r="77" spans="2:21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9"/>
      <c r="T77" s="138"/>
      <c r="U77" s="138"/>
    </row>
    <row r="78" spans="2:21" s="1" customFormat="1" ht="30" customHeight="1">
      <c r="B78" s="37"/>
      <c r="C78" s="32" t="s">
        <v>18</v>
      </c>
      <c r="D78" s="38"/>
      <c r="E78" s="38"/>
      <c r="F78" s="253" t="str">
        <f>F6</f>
        <v>REVITALIZÁCIA VNÚTROBLOKOVÝCH PRIESTOROV NA SÍDLISKU OD VŔŠKY V ŽIARI NAD HRONOM</v>
      </c>
      <c r="G78" s="254"/>
      <c r="H78" s="254"/>
      <c r="I78" s="254"/>
      <c r="J78" s="254"/>
      <c r="K78" s="254"/>
      <c r="L78" s="254"/>
      <c r="M78" s="254"/>
      <c r="N78" s="254"/>
      <c r="O78" s="254"/>
      <c r="P78" s="254"/>
      <c r="Q78" s="38"/>
      <c r="R78" s="39"/>
      <c r="T78" s="138"/>
      <c r="U78" s="138"/>
    </row>
    <row r="79" spans="2:21" ht="30" customHeight="1">
      <c r="B79" s="25"/>
      <c r="C79" s="32" t="s">
        <v>120</v>
      </c>
      <c r="D79" s="28"/>
      <c r="E79" s="28"/>
      <c r="F79" s="253" t="s">
        <v>301</v>
      </c>
      <c r="G79" s="210"/>
      <c r="H79" s="210"/>
      <c r="I79" s="210"/>
      <c r="J79" s="210"/>
      <c r="K79" s="210"/>
      <c r="L79" s="210"/>
      <c r="M79" s="210"/>
      <c r="N79" s="210"/>
      <c r="O79" s="210"/>
      <c r="P79" s="210"/>
      <c r="Q79" s="28"/>
      <c r="R79" s="26"/>
      <c r="T79" s="139"/>
      <c r="U79" s="139"/>
    </row>
    <row r="80" spans="2:21" s="1" customFormat="1" ht="36.950000000000003" customHeight="1">
      <c r="B80" s="37"/>
      <c r="C80" s="71" t="s">
        <v>122</v>
      </c>
      <c r="D80" s="38"/>
      <c r="E80" s="38"/>
      <c r="F80" s="225" t="str">
        <f>F8</f>
        <v>01 - SO -03 SPEVNENÉ PLOCHY- hracie prvky</v>
      </c>
      <c r="G80" s="255"/>
      <c r="H80" s="255"/>
      <c r="I80" s="255"/>
      <c r="J80" s="255"/>
      <c r="K80" s="255"/>
      <c r="L80" s="255"/>
      <c r="M80" s="255"/>
      <c r="N80" s="255"/>
      <c r="O80" s="255"/>
      <c r="P80" s="255"/>
      <c r="Q80" s="38"/>
      <c r="R80" s="39"/>
      <c r="T80" s="138"/>
      <c r="U80" s="138"/>
    </row>
    <row r="81" spans="2:65" s="1" customFormat="1" ht="6.95" customHeight="1"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9"/>
      <c r="T81" s="138"/>
      <c r="U81" s="138"/>
    </row>
    <row r="82" spans="2:65" s="1" customFormat="1" ht="18" customHeight="1">
      <c r="B82" s="37"/>
      <c r="C82" s="32" t="s">
        <v>23</v>
      </c>
      <c r="D82" s="38"/>
      <c r="E82" s="38"/>
      <c r="F82" s="30" t="str">
        <f>F10</f>
        <v xml:space="preserve"> Žiar nad Hronom</v>
      </c>
      <c r="G82" s="38"/>
      <c r="H82" s="38"/>
      <c r="I82" s="38"/>
      <c r="J82" s="38"/>
      <c r="K82" s="32" t="s">
        <v>25</v>
      </c>
      <c r="L82" s="38"/>
      <c r="M82" s="257" t="str">
        <f>IF(O10="","",O10)</f>
        <v>30. 5. 2018</v>
      </c>
      <c r="N82" s="257"/>
      <c r="O82" s="257"/>
      <c r="P82" s="257"/>
      <c r="Q82" s="38"/>
      <c r="R82" s="39"/>
      <c r="T82" s="138"/>
      <c r="U82" s="138"/>
    </row>
    <row r="83" spans="2:65" s="1" customFormat="1" ht="6.95" customHeight="1"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9"/>
      <c r="T83" s="138"/>
      <c r="U83" s="138"/>
    </row>
    <row r="84" spans="2:65" s="1" customFormat="1">
      <c r="B84" s="37"/>
      <c r="C84" s="32" t="s">
        <v>27</v>
      </c>
      <c r="D84" s="38"/>
      <c r="E84" s="38"/>
      <c r="F84" s="30" t="str">
        <f>E13</f>
        <v xml:space="preserve"> Mesto Žiar nad Hronom</v>
      </c>
      <c r="G84" s="38"/>
      <c r="H84" s="38"/>
      <c r="I84" s="38"/>
      <c r="J84" s="38"/>
      <c r="K84" s="32" t="s">
        <v>33</v>
      </c>
      <c r="L84" s="38"/>
      <c r="M84" s="209" t="str">
        <f>E19</f>
        <v>ING. ARCH. S. BARÉNYI,ING. ARCH. I. TEPLAN</v>
      </c>
      <c r="N84" s="209"/>
      <c r="O84" s="209"/>
      <c r="P84" s="209"/>
      <c r="Q84" s="209"/>
      <c r="R84" s="39"/>
      <c r="T84" s="138"/>
      <c r="U84" s="138"/>
    </row>
    <row r="85" spans="2:65" s="1" customFormat="1" ht="14.45" customHeight="1">
      <c r="B85" s="37"/>
      <c r="C85" s="32" t="s">
        <v>31</v>
      </c>
      <c r="D85" s="38"/>
      <c r="E85" s="38"/>
      <c r="F85" s="30" t="str">
        <f>IF(E16="","",E16)</f>
        <v>určí výberové konanie</v>
      </c>
      <c r="G85" s="38"/>
      <c r="H85" s="38"/>
      <c r="I85" s="38"/>
      <c r="J85" s="38"/>
      <c r="K85" s="32" t="s">
        <v>36</v>
      </c>
      <c r="L85" s="38"/>
      <c r="M85" s="209" t="str">
        <f>E22</f>
        <v>Ing. Emília Kurillová</v>
      </c>
      <c r="N85" s="209"/>
      <c r="O85" s="209"/>
      <c r="P85" s="209"/>
      <c r="Q85" s="209"/>
      <c r="R85" s="39"/>
      <c r="T85" s="138"/>
      <c r="U85" s="138"/>
    </row>
    <row r="86" spans="2:65" s="1" customFormat="1" ht="10.35" customHeight="1"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9"/>
      <c r="T86" s="138"/>
      <c r="U86" s="138"/>
    </row>
    <row r="87" spans="2:65" s="1" customFormat="1" ht="29.25" customHeight="1">
      <c r="B87" s="37"/>
      <c r="C87" s="264" t="s">
        <v>128</v>
      </c>
      <c r="D87" s="265"/>
      <c r="E87" s="265"/>
      <c r="F87" s="265"/>
      <c r="G87" s="265"/>
      <c r="H87" s="126"/>
      <c r="I87" s="126"/>
      <c r="J87" s="126"/>
      <c r="K87" s="126"/>
      <c r="L87" s="126"/>
      <c r="M87" s="126"/>
      <c r="N87" s="264" t="s">
        <v>129</v>
      </c>
      <c r="O87" s="265"/>
      <c r="P87" s="265"/>
      <c r="Q87" s="265"/>
      <c r="R87" s="39"/>
      <c r="T87" s="138"/>
      <c r="U87" s="138"/>
    </row>
    <row r="88" spans="2:65" s="1" customFormat="1" ht="10.35" customHeight="1"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9"/>
      <c r="T88" s="138"/>
      <c r="U88" s="138"/>
    </row>
    <row r="89" spans="2:65" s="1" customFormat="1" ht="29.25" customHeight="1">
      <c r="B89" s="37"/>
      <c r="C89" s="140" t="s">
        <v>130</v>
      </c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249">
        <f>N121</f>
        <v>0</v>
      </c>
      <c r="O89" s="266"/>
      <c r="P89" s="266"/>
      <c r="Q89" s="266"/>
      <c r="R89" s="39"/>
      <c r="T89" s="138"/>
      <c r="U89" s="138"/>
      <c r="AU89" s="21" t="s">
        <v>131</v>
      </c>
    </row>
    <row r="90" spans="2:65" s="7" customFormat="1" ht="24.95" customHeight="1">
      <c r="B90" s="141"/>
      <c r="C90" s="142"/>
      <c r="D90" s="143" t="s">
        <v>132</v>
      </c>
      <c r="E90" s="142"/>
      <c r="F90" s="142"/>
      <c r="G90" s="142"/>
      <c r="H90" s="142"/>
      <c r="I90" s="142"/>
      <c r="J90" s="142"/>
      <c r="K90" s="142"/>
      <c r="L90" s="142"/>
      <c r="M90" s="142"/>
      <c r="N90" s="267">
        <f>N122</f>
        <v>0</v>
      </c>
      <c r="O90" s="268"/>
      <c r="P90" s="268"/>
      <c r="Q90" s="268"/>
      <c r="R90" s="144"/>
      <c r="T90" s="145"/>
      <c r="U90" s="145"/>
    </row>
    <row r="91" spans="2:65" s="8" customFormat="1" ht="19.899999999999999" customHeight="1">
      <c r="B91" s="146"/>
      <c r="C91" s="105"/>
      <c r="D91" s="116" t="s">
        <v>133</v>
      </c>
      <c r="E91" s="105"/>
      <c r="F91" s="105"/>
      <c r="G91" s="105"/>
      <c r="H91" s="105"/>
      <c r="I91" s="105"/>
      <c r="J91" s="105"/>
      <c r="K91" s="105"/>
      <c r="L91" s="105"/>
      <c r="M91" s="105"/>
      <c r="N91" s="242">
        <f>N123</f>
        <v>0</v>
      </c>
      <c r="O91" s="243"/>
      <c r="P91" s="243"/>
      <c r="Q91" s="243"/>
      <c r="R91" s="147"/>
      <c r="T91" s="148"/>
      <c r="U91" s="148"/>
    </row>
    <row r="92" spans="2:65" s="8" customFormat="1" ht="19.899999999999999" customHeight="1">
      <c r="B92" s="146"/>
      <c r="C92" s="105"/>
      <c r="D92" s="116" t="s">
        <v>134</v>
      </c>
      <c r="E92" s="105"/>
      <c r="F92" s="105"/>
      <c r="G92" s="105"/>
      <c r="H92" s="105"/>
      <c r="I92" s="105"/>
      <c r="J92" s="105"/>
      <c r="K92" s="105"/>
      <c r="L92" s="105"/>
      <c r="M92" s="105"/>
      <c r="N92" s="242">
        <f>N134</f>
        <v>0</v>
      </c>
      <c r="O92" s="243"/>
      <c r="P92" s="243"/>
      <c r="Q92" s="243"/>
      <c r="R92" s="147"/>
      <c r="T92" s="148"/>
      <c r="U92" s="148"/>
    </row>
    <row r="93" spans="2:65" s="8" customFormat="1" ht="19.899999999999999" customHeight="1">
      <c r="B93" s="146"/>
      <c r="C93" s="105"/>
      <c r="D93" s="116" t="s">
        <v>135</v>
      </c>
      <c r="E93" s="105"/>
      <c r="F93" s="105"/>
      <c r="G93" s="105"/>
      <c r="H93" s="105"/>
      <c r="I93" s="105"/>
      <c r="J93" s="105"/>
      <c r="K93" s="105"/>
      <c r="L93" s="105"/>
      <c r="M93" s="105"/>
      <c r="N93" s="242">
        <f>N138</f>
        <v>0</v>
      </c>
      <c r="O93" s="243"/>
      <c r="P93" s="243"/>
      <c r="Q93" s="243"/>
      <c r="R93" s="147"/>
      <c r="T93" s="148"/>
      <c r="U93" s="148"/>
    </row>
    <row r="94" spans="2:65" s="1" customFormat="1" ht="21.75" customHeight="1"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9"/>
      <c r="T94" s="138"/>
      <c r="U94" s="138"/>
    </row>
    <row r="95" spans="2:65" s="1" customFormat="1" ht="29.25" customHeight="1">
      <c r="B95" s="37"/>
      <c r="C95" s="140" t="s">
        <v>136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266">
        <f>ROUND(N96+N97+N98+N99+N100+N101,2)</f>
        <v>0</v>
      </c>
      <c r="O95" s="269"/>
      <c r="P95" s="269"/>
      <c r="Q95" s="269"/>
      <c r="R95" s="39"/>
      <c r="T95" s="149"/>
      <c r="U95" s="150" t="s">
        <v>44</v>
      </c>
    </row>
    <row r="96" spans="2:65" s="1" customFormat="1" ht="18" customHeight="1">
      <c r="B96" s="37"/>
      <c r="C96" s="38"/>
      <c r="D96" s="246" t="s">
        <v>137</v>
      </c>
      <c r="E96" s="247"/>
      <c r="F96" s="247"/>
      <c r="G96" s="247"/>
      <c r="H96" s="247"/>
      <c r="I96" s="38"/>
      <c r="J96" s="38"/>
      <c r="K96" s="38"/>
      <c r="L96" s="38"/>
      <c r="M96" s="38"/>
      <c r="N96" s="245">
        <f>ROUND(N89*T96,2)</f>
        <v>0</v>
      </c>
      <c r="O96" s="242"/>
      <c r="P96" s="242"/>
      <c r="Q96" s="242"/>
      <c r="R96" s="39"/>
      <c r="S96" s="151"/>
      <c r="T96" s="152"/>
      <c r="U96" s="153" t="s">
        <v>47</v>
      </c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4" t="s">
        <v>138</v>
      </c>
      <c r="AZ96" s="151"/>
      <c r="BA96" s="151"/>
      <c r="BB96" s="151"/>
      <c r="BC96" s="151"/>
      <c r="BD96" s="151"/>
      <c r="BE96" s="155">
        <f t="shared" ref="BE96:BE101" si="0">IF(U96="základná",N96,0)</f>
        <v>0</v>
      </c>
      <c r="BF96" s="155">
        <f t="shared" ref="BF96:BF101" si="1">IF(U96="znížená",N96,0)</f>
        <v>0</v>
      </c>
      <c r="BG96" s="155">
        <f t="shared" ref="BG96:BG101" si="2">IF(U96="zákl. prenesená",N96,0)</f>
        <v>0</v>
      </c>
      <c r="BH96" s="155">
        <f t="shared" ref="BH96:BH101" si="3">IF(U96="zníž. prenesená",N96,0)</f>
        <v>0</v>
      </c>
      <c r="BI96" s="155">
        <f t="shared" ref="BI96:BI101" si="4">IF(U96="nulová",N96,0)</f>
        <v>0</v>
      </c>
      <c r="BJ96" s="154" t="s">
        <v>91</v>
      </c>
      <c r="BK96" s="151"/>
      <c r="BL96" s="151"/>
      <c r="BM96" s="151"/>
    </row>
    <row r="97" spans="2:65" s="1" customFormat="1" ht="18" customHeight="1">
      <c r="B97" s="37"/>
      <c r="C97" s="38"/>
      <c r="D97" s="246" t="s">
        <v>139</v>
      </c>
      <c r="E97" s="247"/>
      <c r="F97" s="247"/>
      <c r="G97" s="247"/>
      <c r="H97" s="247"/>
      <c r="I97" s="38"/>
      <c r="J97" s="38"/>
      <c r="K97" s="38"/>
      <c r="L97" s="38"/>
      <c r="M97" s="38"/>
      <c r="N97" s="245">
        <f>ROUND(N89*T97,2)</f>
        <v>0</v>
      </c>
      <c r="O97" s="242"/>
      <c r="P97" s="242"/>
      <c r="Q97" s="242"/>
      <c r="R97" s="39"/>
      <c r="S97" s="151"/>
      <c r="T97" s="152"/>
      <c r="U97" s="153" t="s">
        <v>47</v>
      </c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4" t="s">
        <v>138</v>
      </c>
      <c r="AZ97" s="151"/>
      <c r="BA97" s="151"/>
      <c r="BB97" s="151"/>
      <c r="BC97" s="151"/>
      <c r="BD97" s="151"/>
      <c r="BE97" s="155">
        <f t="shared" si="0"/>
        <v>0</v>
      </c>
      <c r="BF97" s="155">
        <f t="shared" si="1"/>
        <v>0</v>
      </c>
      <c r="BG97" s="155">
        <f t="shared" si="2"/>
        <v>0</v>
      </c>
      <c r="BH97" s="155">
        <f t="shared" si="3"/>
        <v>0</v>
      </c>
      <c r="BI97" s="155">
        <f t="shared" si="4"/>
        <v>0</v>
      </c>
      <c r="BJ97" s="154" t="s">
        <v>91</v>
      </c>
      <c r="BK97" s="151"/>
      <c r="BL97" s="151"/>
      <c r="BM97" s="151"/>
    </row>
    <row r="98" spans="2:65" s="1" customFormat="1" ht="18" customHeight="1">
      <c r="B98" s="37"/>
      <c r="C98" s="38"/>
      <c r="D98" s="246" t="s">
        <v>140</v>
      </c>
      <c r="E98" s="247"/>
      <c r="F98" s="247"/>
      <c r="G98" s="247"/>
      <c r="H98" s="247"/>
      <c r="I98" s="38"/>
      <c r="J98" s="38"/>
      <c r="K98" s="38"/>
      <c r="L98" s="38"/>
      <c r="M98" s="38"/>
      <c r="N98" s="245">
        <f>ROUND(N89*T98,2)</f>
        <v>0</v>
      </c>
      <c r="O98" s="242"/>
      <c r="P98" s="242"/>
      <c r="Q98" s="242"/>
      <c r="R98" s="39"/>
      <c r="S98" s="151"/>
      <c r="T98" s="152"/>
      <c r="U98" s="153" t="s">
        <v>47</v>
      </c>
      <c r="V98" s="151"/>
      <c r="W98" s="151"/>
      <c r="X98" s="151"/>
      <c r="Y98" s="151"/>
      <c r="Z98" s="151"/>
      <c r="AA98" s="151"/>
      <c r="AB98" s="151"/>
      <c r="AC98" s="151"/>
      <c r="AD98" s="151"/>
      <c r="AE98" s="151"/>
      <c r="AF98" s="151"/>
      <c r="AG98" s="151"/>
      <c r="AH98" s="151"/>
      <c r="AI98" s="151"/>
      <c r="AJ98" s="151"/>
      <c r="AK98" s="151"/>
      <c r="AL98" s="151"/>
      <c r="AM98" s="151"/>
      <c r="AN98" s="151"/>
      <c r="AO98" s="151"/>
      <c r="AP98" s="151"/>
      <c r="AQ98" s="151"/>
      <c r="AR98" s="151"/>
      <c r="AS98" s="151"/>
      <c r="AT98" s="151"/>
      <c r="AU98" s="151"/>
      <c r="AV98" s="151"/>
      <c r="AW98" s="151"/>
      <c r="AX98" s="151"/>
      <c r="AY98" s="154" t="s">
        <v>138</v>
      </c>
      <c r="AZ98" s="151"/>
      <c r="BA98" s="151"/>
      <c r="BB98" s="151"/>
      <c r="BC98" s="151"/>
      <c r="BD98" s="151"/>
      <c r="BE98" s="155">
        <f t="shared" si="0"/>
        <v>0</v>
      </c>
      <c r="BF98" s="155">
        <f t="shared" si="1"/>
        <v>0</v>
      </c>
      <c r="BG98" s="155">
        <f t="shared" si="2"/>
        <v>0</v>
      </c>
      <c r="BH98" s="155">
        <f t="shared" si="3"/>
        <v>0</v>
      </c>
      <c r="BI98" s="155">
        <f t="shared" si="4"/>
        <v>0</v>
      </c>
      <c r="BJ98" s="154" t="s">
        <v>91</v>
      </c>
      <c r="BK98" s="151"/>
      <c r="BL98" s="151"/>
      <c r="BM98" s="151"/>
    </row>
    <row r="99" spans="2:65" s="1" customFormat="1" ht="18" customHeight="1">
      <c r="B99" s="37"/>
      <c r="C99" s="38"/>
      <c r="D99" s="246" t="s">
        <v>141</v>
      </c>
      <c r="E99" s="247"/>
      <c r="F99" s="247"/>
      <c r="G99" s="247"/>
      <c r="H99" s="247"/>
      <c r="I99" s="38"/>
      <c r="J99" s="38"/>
      <c r="K99" s="38"/>
      <c r="L99" s="38"/>
      <c r="M99" s="38"/>
      <c r="N99" s="245">
        <f>ROUND(N89*T99,2)</f>
        <v>0</v>
      </c>
      <c r="O99" s="242"/>
      <c r="P99" s="242"/>
      <c r="Q99" s="242"/>
      <c r="R99" s="39"/>
      <c r="S99" s="151"/>
      <c r="T99" s="152"/>
      <c r="U99" s="153" t="s">
        <v>47</v>
      </c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1"/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1"/>
      <c r="AU99" s="151"/>
      <c r="AV99" s="151"/>
      <c r="AW99" s="151"/>
      <c r="AX99" s="151"/>
      <c r="AY99" s="154" t="s">
        <v>138</v>
      </c>
      <c r="AZ99" s="151"/>
      <c r="BA99" s="151"/>
      <c r="BB99" s="151"/>
      <c r="BC99" s="151"/>
      <c r="BD99" s="151"/>
      <c r="BE99" s="155">
        <f t="shared" si="0"/>
        <v>0</v>
      </c>
      <c r="BF99" s="155">
        <f t="shared" si="1"/>
        <v>0</v>
      </c>
      <c r="BG99" s="155">
        <f t="shared" si="2"/>
        <v>0</v>
      </c>
      <c r="BH99" s="155">
        <f t="shared" si="3"/>
        <v>0</v>
      </c>
      <c r="BI99" s="155">
        <f t="shared" si="4"/>
        <v>0</v>
      </c>
      <c r="BJ99" s="154" t="s">
        <v>91</v>
      </c>
      <c r="BK99" s="151"/>
      <c r="BL99" s="151"/>
      <c r="BM99" s="151"/>
    </row>
    <row r="100" spans="2:65" s="1" customFormat="1" ht="18" customHeight="1">
      <c r="B100" s="37"/>
      <c r="C100" s="38"/>
      <c r="D100" s="246" t="s">
        <v>142</v>
      </c>
      <c r="E100" s="247"/>
      <c r="F100" s="247"/>
      <c r="G100" s="247"/>
      <c r="H100" s="247"/>
      <c r="I100" s="38"/>
      <c r="J100" s="38"/>
      <c r="K100" s="38"/>
      <c r="L100" s="38"/>
      <c r="M100" s="38"/>
      <c r="N100" s="245">
        <f>ROUND(N89*T100,2)</f>
        <v>0</v>
      </c>
      <c r="O100" s="242"/>
      <c r="P100" s="242"/>
      <c r="Q100" s="242"/>
      <c r="R100" s="39"/>
      <c r="S100" s="151"/>
      <c r="T100" s="152"/>
      <c r="U100" s="153" t="s">
        <v>47</v>
      </c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/>
      <c r="AF100" s="151"/>
      <c r="AG100" s="151"/>
      <c r="AH100" s="151"/>
      <c r="AI100" s="151"/>
      <c r="AJ100" s="151"/>
      <c r="AK100" s="151"/>
      <c r="AL100" s="151"/>
      <c r="AM100" s="151"/>
      <c r="AN100" s="151"/>
      <c r="AO100" s="151"/>
      <c r="AP100" s="151"/>
      <c r="AQ100" s="151"/>
      <c r="AR100" s="151"/>
      <c r="AS100" s="151"/>
      <c r="AT100" s="151"/>
      <c r="AU100" s="151"/>
      <c r="AV100" s="151"/>
      <c r="AW100" s="151"/>
      <c r="AX100" s="151"/>
      <c r="AY100" s="154" t="s">
        <v>138</v>
      </c>
      <c r="AZ100" s="151"/>
      <c r="BA100" s="151"/>
      <c r="BB100" s="151"/>
      <c r="BC100" s="151"/>
      <c r="BD100" s="151"/>
      <c r="BE100" s="155">
        <f t="shared" si="0"/>
        <v>0</v>
      </c>
      <c r="BF100" s="155">
        <f t="shared" si="1"/>
        <v>0</v>
      </c>
      <c r="BG100" s="155">
        <f t="shared" si="2"/>
        <v>0</v>
      </c>
      <c r="BH100" s="155">
        <f t="shared" si="3"/>
        <v>0</v>
      </c>
      <c r="BI100" s="155">
        <f t="shared" si="4"/>
        <v>0</v>
      </c>
      <c r="BJ100" s="154" t="s">
        <v>91</v>
      </c>
      <c r="BK100" s="151"/>
      <c r="BL100" s="151"/>
      <c r="BM100" s="151"/>
    </row>
    <row r="101" spans="2:65" s="1" customFormat="1" ht="18" customHeight="1">
      <c r="B101" s="37"/>
      <c r="C101" s="38"/>
      <c r="D101" s="116" t="s">
        <v>143</v>
      </c>
      <c r="E101" s="38"/>
      <c r="F101" s="38"/>
      <c r="G101" s="38"/>
      <c r="H101" s="38"/>
      <c r="I101" s="38"/>
      <c r="J101" s="38"/>
      <c r="K101" s="38"/>
      <c r="L101" s="38"/>
      <c r="M101" s="38"/>
      <c r="N101" s="245">
        <f>ROUND(N89*T101,2)</f>
        <v>0</v>
      </c>
      <c r="O101" s="242"/>
      <c r="P101" s="242"/>
      <c r="Q101" s="242"/>
      <c r="R101" s="39"/>
      <c r="S101" s="151"/>
      <c r="T101" s="156"/>
      <c r="U101" s="157" t="s">
        <v>47</v>
      </c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  <c r="AI101" s="151"/>
      <c r="AJ101" s="151"/>
      <c r="AK101" s="151"/>
      <c r="AL101" s="151"/>
      <c r="AM101" s="151"/>
      <c r="AN101" s="151"/>
      <c r="AO101" s="151"/>
      <c r="AP101" s="151"/>
      <c r="AQ101" s="151"/>
      <c r="AR101" s="151"/>
      <c r="AS101" s="151"/>
      <c r="AT101" s="151"/>
      <c r="AU101" s="151"/>
      <c r="AV101" s="151"/>
      <c r="AW101" s="151"/>
      <c r="AX101" s="151"/>
      <c r="AY101" s="154" t="s">
        <v>144</v>
      </c>
      <c r="AZ101" s="151"/>
      <c r="BA101" s="151"/>
      <c r="BB101" s="151"/>
      <c r="BC101" s="151"/>
      <c r="BD101" s="151"/>
      <c r="BE101" s="155">
        <f t="shared" si="0"/>
        <v>0</v>
      </c>
      <c r="BF101" s="155">
        <f t="shared" si="1"/>
        <v>0</v>
      </c>
      <c r="BG101" s="155">
        <f t="shared" si="2"/>
        <v>0</v>
      </c>
      <c r="BH101" s="155">
        <f t="shared" si="3"/>
        <v>0</v>
      </c>
      <c r="BI101" s="155">
        <f t="shared" si="4"/>
        <v>0</v>
      </c>
      <c r="BJ101" s="154" t="s">
        <v>91</v>
      </c>
      <c r="BK101" s="151"/>
      <c r="BL101" s="151"/>
      <c r="BM101" s="151"/>
    </row>
    <row r="102" spans="2:65" s="1" customFormat="1" ht="13.5"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9"/>
      <c r="T102" s="138"/>
      <c r="U102" s="138"/>
    </row>
    <row r="103" spans="2:65" s="1" customFormat="1" ht="29.25" customHeight="1">
      <c r="B103" s="37"/>
      <c r="C103" s="125" t="s">
        <v>111</v>
      </c>
      <c r="D103" s="126"/>
      <c r="E103" s="126"/>
      <c r="F103" s="126"/>
      <c r="G103" s="126"/>
      <c r="H103" s="126"/>
      <c r="I103" s="126"/>
      <c r="J103" s="126"/>
      <c r="K103" s="126"/>
      <c r="L103" s="250">
        <f>ROUND(SUM(N89+N95),2)</f>
        <v>0</v>
      </c>
      <c r="M103" s="250"/>
      <c r="N103" s="250"/>
      <c r="O103" s="250"/>
      <c r="P103" s="250"/>
      <c r="Q103" s="250"/>
      <c r="R103" s="39"/>
      <c r="T103" s="138"/>
      <c r="U103" s="138"/>
    </row>
    <row r="104" spans="2:65" s="1" customFormat="1" ht="6.95" customHeight="1"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3"/>
      <c r="T104" s="138"/>
      <c r="U104" s="138"/>
    </row>
    <row r="108" spans="2:65" s="1" customFormat="1" ht="6.95" customHeight="1">
      <c r="B108" s="64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6"/>
    </row>
    <row r="109" spans="2:65" s="1" customFormat="1" ht="36.950000000000003" customHeight="1">
      <c r="B109" s="37"/>
      <c r="C109" s="205" t="s">
        <v>145</v>
      </c>
      <c r="D109" s="255"/>
      <c r="E109" s="255"/>
      <c r="F109" s="255"/>
      <c r="G109" s="255"/>
      <c r="H109" s="255"/>
      <c r="I109" s="255"/>
      <c r="J109" s="255"/>
      <c r="K109" s="255"/>
      <c r="L109" s="255"/>
      <c r="M109" s="255"/>
      <c r="N109" s="255"/>
      <c r="O109" s="255"/>
      <c r="P109" s="255"/>
      <c r="Q109" s="255"/>
      <c r="R109" s="39"/>
    </row>
    <row r="110" spans="2:65" s="1" customFormat="1" ht="6.95" customHeight="1"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9"/>
    </row>
    <row r="111" spans="2:65" s="1" customFormat="1" ht="30" customHeight="1">
      <c r="B111" s="37"/>
      <c r="C111" s="32" t="s">
        <v>18</v>
      </c>
      <c r="D111" s="38"/>
      <c r="E111" s="38"/>
      <c r="F111" s="253" t="str">
        <f>F6</f>
        <v>REVITALIZÁCIA VNÚTROBLOKOVÝCH PRIESTOROV NA SÍDLISKU OD VŔŠKY V ŽIARI NAD HRONOM</v>
      </c>
      <c r="G111" s="254"/>
      <c r="H111" s="254"/>
      <c r="I111" s="254"/>
      <c r="J111" s="254"/>
      <c r="K111" s="254"/>
      <c r="L111" s="254"/>
      <c r="M111" s="254"/>
      <c r="N111" s="254"/>
      <c r="O111" s="254"/>
      <c r="P111" s="254"/>
      <c r="Q111" s="38"/>
      <c r="R111" s="39"/>
    </row>
    <row r="112" spans="2:65" ht="30" customHeight="1">
      <c r="B112" s="25"/>
      <c r="C112" s="32" t="s">
        <v>120</v>
      </c>
      <c r="D112" s="28"/>
      <c r="E112" s="28"/>
      <c r="F112" s="253" t="s">
        <v>301</v>
      </c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8"/>
      <c r="R112" s="26"/>
    </row>
    <row r="113" spans="2:65" s="1" customFormat="1" ht="36.950000000000003" customHeight="1">
      <c r="B113" s="37"/>
      <c r="C113" s="71" t="s">
        <v>122</v>
      </c>
      <c r="D113" s="38"/>
      <c r="E113" s="38"/>
      <c r="F113" s="225" t="str">
        <f>F8</f>
        <v>01 - SO -03 SPEVNENÉ PLOCHY- hracie prvky</v>
      </c>
      <c r="G113" s="255"/>
      <c r="H113" s="255"/>
      <c r="I113" s="255"/>
      <c r="J113" s="255"/>
      <c r="K113" s="255"/>
      <c r="L113" s="255"/>
      <c r="M113" s="255"/>
      <c r="N113" s="255"/>
      <c r="O113" s="255"/>
      <c r="P113" s="255"/>
      <c r="Q113" s="38"/>
      <c r="R113" s="39"/>
    </row>
    <row r="114" spans="2:65" s="1" customFormat="1" ht="6.95" customHeight="1"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9"/>
    </row>
    <row r="115" spans="2:65" s="1" customFormat="1" ht="18" customHeight="1">
      <c r="B115" s="37"/>
      <c r="C115" s="32" t="s">
        <v>23</v>
      </c>
      <c r="D115" s="38"/>
      <c r="E115" s="38"/>
      <c r="F115" s="30" t="str">
        <f>F10</f>
        <v xml:space="preserve"> Žiar nad Hronom</v>
      </c>
      <c r="G115" s="38"/>
      <c r="H115" s="38"/>
      <c r="I115" s="38"/>
      <c r="J115" s="38"/>
      <c r="K115" s="32" t="s">
        <v>25</v>
      </c>
      <c r="L115" s="38"/>
      <c r="M115" s="257" t="str">
        <f>IF(O10="","",O10)</f>
        <v>30. 5. 2018</v>
      </c>
      <c r="N115" s="257"/>
      <c r="O115" s="257"/>
      <c r="P115" s="257"/>
      <c r="Q115" s="38"/>
      <c r="R115" s="39"/>
    </row>
    <row r="116" spans="2:65" s="1" customFormat="1" ht="6.95" customHeight="1"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9"/>
    </row>
    <row r="117" spans="2:65" s="1" customFormat="1">
      <c r="B117" s="37"/>
      <c r="C117" s="32" t="s">
        <v>27</v>
      </c>
      <c r="D117" s="38"/>
      <c r="E117" s="38"/>
      <c r="F117" s="30" t="str">
        <f>E13</f>
        <v xml:space="preserve"> Mesto Žiar nad Hronom</v>
      </c>
      <c r="G117" s="38"/>
      <c r="H117" s="38"/>
      <c r="I117" s="38"/>
      <c r="J117" s="38"/>
      <c r="K117" s="32" t="s">
        <v>33</v>
      </c>
      <c r="L117" s="38"/>
      <c r="M117" s="209" t="str">
        <f>E19</f>
        <v>ING. ARCH. S. BARÉNYI,ING. ARCH. I. TEPLAN</v>
      </c>
      <c r="N117" s="209"/>
      <c r="O117" s="209"/>
      <c r="P117" s="209"/>
      <c r="Q117" s="209"/>
      <c r="R117" s="39"/>
    </row>
    <row r="118" spans="2:65" s="1" customFormat="1" ht="14.45" customHeight="1">
      <c r="B118" s="37"/>
      <c r="C118" s="32" t="s">
        <v>31</v>
      </c>
      <c r="D118" s="38"/>
      <c r="E118" s="38"/>
      <c r="F118" s="30" t="str">
        <f>IF(E16="","",E16)</f>
        <v>určí výberové konanie</v>
      </c>
      <c r="G118" s="38"/>
      <c r="H118" s="38"/>
      <c r="I118" s="38"/>
      <c r="J118" s="38"/>
      <c r="K118" s="32" t="s">
        <v>36</v>
      </c>
      <c r="L118" s="38"/>
      <c r="M118" s="209" t="str">
        <f>E22</f>
        <v>Ing. Emília Kurillová</v>
      </c>
      <c r="N118" s="209"/>
      <c r="O118" s="209"/>
      <c r="P118" s="209"/>
      <c r="Q118" s="209"/>
      <c r="R118" s="39"/>
    </row>
    <row r="119" spans="2:65" s="1" customFormat="1" ht="10.35" customHeight="1"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9"/>
    </row>
    <row r="120" spans="2:65" s="9" customFormat="1" ht="29.25" customHeight="1">
      <c r="B120" s="158"/>
      <c r="C120" s="159" t="s">
        <v>146</v>
      </c>
      <c r="D120" s="160" t="s">
        <v>147</v>
      </c>
      <c r="E120" s="160" t="s">
        <v>62</v>
      </c>
      <c r="F120" s="270" t="s">
        <v>148</v>
      </c>
      <c r="G120" s="270"/>
      <c r="H120" s="270"/>
      <c r="I120" s="270"/>
      <c r="J120" s="160" t="s">
        <v>149</v>
      </c>
      <c r="K120" s="160" t="s">
        <v>150</v>
      </c>
      <c r="L120" s="270" t="s">
        <v>151</v>
      </c>
      <c r="M120" s="270"/>
      <c r="N120" s="270" t="s">
        <v>129</v>
      </c>
      <c r="O120" s="270"/>
      <c r="P120" s="270"/>
      <c r="Q120" s="271"/>
      <c r="R120" s="161"/>
      <c r="T120" s="82" t="s">
        <v>152</v>
      </c>
      <c r="U120" s="83" t="s">
        <v>44</v>
      </c>
      <c r="V120" s="83" t="s">
        <v>153</v>
      </c>
      <c r="W120" s="83" t="s">
        <v>154</v>
      </c>
      <c r="X120" s="83" t="s">
        <v>155</v>
      </c>
      <c r="Y120" s="83" t="s">
        <v>156</v>
      </c>
      <c r="Z120" s="83" t="s">
        <v>157</v>
      </c>
      <c r="AA120" s="84" t="s">
        <v>158</v>
      </c>
    </row>
    <row r="121" spans="2:65" s="1" customFormat="1" ht="29.25" customHeight="1">
      <c r="B121" s="37"/>
      <c r="C121" s="86" t="s">
        <v>125</v>
      </c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284">
        <f>BK121</f>
        <v>0</v>
      </c>
      <c r="O121" s="285"/>
      <c r="P121" s="285"/>
      <c r="Q121" s="285"/>
      <c r="R121" s="39"/>
      <c r="T121" s="85"/>
      <c r="U121" s="53"/>
      <c r="V121" s="53"/>
      <c r="W121" s="162">
        <f>W122+W150</f>
        <v>0</v>
      </c>
      <c r="X121" s="53"/>
      <c r="Y121" s="162">
        <f>Y122+Y150</f>
        <v>4.3293819999999998</v>
      </c>
      <c r="Z121" s="53"/>
      <c r="AA121" s="163">
        <f>AA122+AA150</f>
        <v>0.81280000000000008</v>
      </c>
      <c r="AT121" s="21" t="s">
        <v>79</v>
      </c>
      <c r="AU121" s="21" t="s">
        <v>131</v>
      </c>
      <c r="BK121" s="164">
        <f>BK122+BK150</f>
        <v>0</v>
      </c>
    </row>
    <row r="122" spans="2:65" s="10" customFormat="1" ht="37.35" customHeight="1">
      <c r="B122" s="165"/>
      <c r="C122" s="166"/>
      <c r="D122" s="167" t="s">
        <v>132</v>
      </c>
      <c r="E122" s="167"/>
      <c r="F122" s="167"/>
      <c r="G122" s="167"/>
      <c r="H122" s="167"/>
      <c r="I122" s="167"/>
      <c r="J122" s="167"/>
      <c r="K122" s="167"/>
      <c r="L122" s="167"/>
      <c r="M122" s="167"/>
      <c r="N122" s="286">
        <f>BK122</f>
        <v>0</v>
      </c>
      <c r="O122" s="267"/>
      <c r="P122" s="267"/>
      <c r="Q122" s="267"/>
      <c r="R122" s="168"/>
      <c r="T122" s="169"/>
      <c r="U122" s="166"/>
      <c r="V122" s="166"/>
      <c r="W122" s="170">
        <f>W123+W134+W138</f>
        <v>0</v>
      </c>
      <c r="X122" s="166"/>
      <c r="Y122" s="170">
        <f>Y123+Y134+Y138</f>
        <v>4.3293819999999998</v>
      </c>
      <c r="Z122" s="166"/>
      <c r="AA122" s="171">
        <f>AA123+AA134+AA138</f>
        <v>0.81280000000000008</v>
      </c>
      <c r="AR122" s="172" t="s">
        <v>87</v>
      </c>
      <c r="AT122" s="173" t="s">
        <v>79</v>
      </c>
      <c r="AU122" s="173" t="s">
        <v>80</v>
      </c>
      <c r="AY122" s="172" t="s">
        <v>159</v>
      </c>
      <c r="BK122" s="174">
        <f>BK123+BK134+BK138</f>
        <v>0</v>
      </c>
    </row>
    <row r="123" spans="2:65" s="10" customFormat="1" ht="19.899999999999999" customHeight="1">
      <c r="B123" s="165"/>
      <c r="C123" s="166"/>
      <c r="D123" s="175" t="s">
        <v>133</v>
      </c>
      <c r="E123" s="175"/>
      <c r="F123" s="175"/>
      <c r="G123" s="175"/>
      <c r="H123" s="175"/>
      <c r="I123" s="175"/>
      <c r="J123" s="175"/>
      <c r="K123" s="175"/>
      <c r="L123" s="175"/>
      <c r="M123" s="175"/>
      <c r="N123" s="287">
        <f>BK123</f>
        <v>0</v>
      </c>
      <c r="O123" s="288"/>
      <c r="P123" s="288"/>
      <c r="Q123" s="288"/>
      <c r="R123" s="168"/>
      <c r="T123" s="169"/>
      <c r="U123" s="166"/>
      <c r="V123" s="166"/>
      <c r="W123" s="170">
        <f>SUM(W124:W133)</f>
        <v>0</v>
      </c>
      <c r="X123" s="166"/>
      <c r="Y123" s="170">
        <f>SUM(Y124:Y133)</f>
        <v>0</v>
      </c>
      <c r="Z123" s="166"/>
      <c r="AA123" s="171">
        <f>SUM(AA124:AA133)</f>
        <v>0.81280000000000008</v>
      </c>
      <c r="AR123" s="172" t="s">
        <v>87</v>
      </c>
      <c r="AT123" s="173" t="s">
        <v>79</v>
      </c>
      <c r="AU123" s="173" t="s">
        <v>87</v>
      </c>
      <c r="AY123" s="172" t="s">
        <v>159</v>
      </c>
      <c r="BK123" s="174">
        <f>SUM(BK124:BK133)</f>
        <v>0</v>
      </c>
    </row>
    <row r="124" spans="2:65" s="1" customFormat="1" ht="38.25" customHeight="1">
      <c r="B124" s="37"/>
      <c r="C124" s="176" t="s">
        <v>87</v>
      </c>
      <c r="D124" s="176" t="s">
        <v>160</v>
      </c>
      <c r="E124" s="177" t="s">
        <v>161</v>
      </c>
      <c r="F124" s="272" t="s">
        <v>162</v>
      </c>
      <c r="G124" s="272"/>
      <c r="H124" s="272"/>
      <c r="I124" s="272"/>
      <c r="J124" s="178" t="s">
        <v>163</v>
      </c>
      <c r="K124" s="179">
        <v>3.2</v>
      </c>
      <c r="L124" s="273">
        <v>0</v>
      </c>
      <c r="M124" s="274"/>
      <c r="N124" s="275">
        <f>ROUND(L124*K124,2)</f>
        <v>0</v>
      </c>
      <c r="O124" s="275"/>
      <c r="P124" s="275"/>
      <c r="Q124" s="275"/>
      <c r="R124" s="39"/>
      <c r="T124" s="180" t="s">
        <v>21</v>
      </c>
      <c r="U124" s="46" t="s">
        <v>47</v>
      </c>
      <c r="V124" s="38"/>
      <c r="W124" s="181">
        <f>V124*K124</f>
        <v>0</v>
      </c>
      <c r="X124" s="181">
        <v>0</v>
      </c>
      <c r="Y124" s="181">
        <f>X124*K124</f>
        <v>0</v>
      </c>
      <c r="Z124" s="181">
        <v>0.254</v>
      </c>
      <c r="AA124" s="182">
        <f>Z124*K124</f>
        <v>0.81280000000000008</v>
      </c>
      <c r="AR124" s="21" t="s">
        <v>164</v>
      </c>
      <c r="AT124" s="21" t="s">
        <v>160</v>
      </c>
      <c r="AU124" s="21" t="s">
        <v>91</v>
      </c>
      <c r="AY124" s="21" t="s">
        <v>159</v>
      </c>
      <c r="BE124" s="120">
        <f>IF(U124="základná",N124,0)</f>
        <v>0</v>
      </c>
      <c r="BF124" s="120">
        <f>IF(U124="znížená",N124,0)</f>
        <v>0</v>
      </c>
      <c r="BG124" s="120">
        <f>IF(U124="zákl. prenesená",N124,0)</f>
        <v>0</v>
      </c>
      <c r="BH124" s="120">
        <f>IF(U124="zníž. prenesená",N124,0)</f>
        <v>0</v>
      </c>
      <c r="BI124" s="120">
        <f>IF(U124="nulová",N124,0)</f>
        <v>0</v>
      </c>
      <c r="BJ124" s="21" t="s">
        <v>91</v>
      </c>
      <c r="BK124" s="120">
        <f>ROUND(L124*K124,2)</f>
        <v>0</v>
      </c>
      <c r="BL124" s="21" t="s">
        <v>164</v>
      </c>
      <c r="BM124" s="21" t="s">
        <v>303</v>
      </c>
    </row>
    <row r="125" spans="2:65" s="1" customFormat="1" ht="25.5" customHeight="1">
      <c r="B125" s="37"/>
      <c r="C125" s="176" t="s">
        <v>91</v>
      </c>
      <c r="D125" s="176" t="s">
        <v>160</v>
      </c>
      <c r="E125" s="177" t="s">
        <v>166</v>
      </c>
      <c r="F125" s="272" t="s">
        <v>167</v>
      </c>
      <c r="G125" s="272"/>
      <c r="H125" s="272"/>
      <c r="I125" s="272"/>
      <c r="J125" s="178" t="s">
        <v>168</v>
      </c>
      <c r="K125" s="179">
        <v>1.8</v>
      </c>
      <c r="L125" s="273">
        <v>0</v>
      </c>
      <c r="M125" s="274"/>
      <c r="N125" s="275">
        <f>ROUND(L125*K125,2)</f>
        <v>0</v>
      </c>
      <c r="O125" s="275"/>
      <c r="P125" s="275"/>
      <c r="Q125" s="275"/>
      <c r="R125" s="39"/>
      <c r="T125" s="180" t="s">
        <v>21</v>
      </c>
      <c r="U125" s="46" t="s">
        <v>47</v>
      </c>
      <c r="V125" s="38"/>
      <c r="W125" s="181">
        <f>V125*K125</f>
        <v>0</v>
      </c>
      <c r="X125" s="181">
        <v>0</v>
      </c>
      <c r="Y125" s="181">
        <f>X125*K125</f>
        <v>0</v>
      </c>
      <c r="Z125" s="181">
        <v>0</v>
      </c>
      <c r="AA125" s="182">
        <f>Z125*K125</f>
        <v>0</v>
      </c>
      <c r="AR125" s="21" t="s">
        <v>164</v>
      </c>
      <c r="AT125" s="21" t="s">
        <v>160</v>
      </c>
      <c r="AU125" s="21" t="s">
        <v>91</v>
      </c>
      <c r="AY125" s="21" t="s">
        <v>159</v>
      </c>
      <c r="BE125" s="120">
        <f>IF(U125="základná",N125,0)</f>
        <v>0</v>
      </c>
      <c r="BF125" s="120">
        <f>IF(U125="znížená",N125,0)</f>
        <v>0</v>
      </c>
      <c r="BG125" s="120">
        <f>IF(U125="zákl. prenesená",N125,0)</f>
        <v>0</v>
      </c>
      <c r="BH125" s="120">
        <f>IF(U125="zníž. prenesená",N125,0)</f>
        <v>0</v>
      </c>
      <c r="BI125" s="120">
        <f>IF(U125="nulová",N125,0)</f>
        <v>0</v>
      </c>
      <c r="BJ125" s="21" t="s">
        <v>91</v>
      </c>
      <c r="BK125" s="120">
        <f>ROUND(L125*K125,2)</f>
        <v>0</v>
      </c>
      <c r="BL125" s="21" t="s">
        <v>164</v>
      </c>
      <c r="BM125" s="21" t="s">
        <v>304</v>
      </c>
    </row>
    <row r="126" spans="2:65" s="11" customFormat="1" ht="16.5" customHeight="1">
      <c r="B126" s="183"/>
      <c r="C126" s="184"/>
      <c r="D126" s="184"/>
      <c r="E126" s="185" t="s">
        <v>21</v>
      </c>
      <c r="F126" s="276" t="s">
        <v>300</v>
      </c>
      <c r="G126" s="277"/>
      <c r="H126" s="277"/>
      <c r="I126" s="277"/>
      <c r="J126" s="184"/>
      <c r="K126" s="186">
        <v>1.8</v>
      </c>
      <c r="L126" s="184"/>
      <c r="M126" s="184"/>
      <c r="N126" s="184"/>
      <c r="O126" s="184"/>
      <c r="P126" s="184"/>
      <c r="Q126" s="184"/>
      <c r="R126" s="187"/>
      <c r="T126" s="188"/>
      <c r="U126" s="184"/>
      <c r="V126" s="184"/>
      <c r="W126" s="184"/>
      <c r="X126" s="184"/>
      <c r="Y126" s="184"/>
      <c r="Z126" s="184"/>
      <c r="AA126" s="189"/>
      <c r="AT126" s="190" t="s">
        <v>170</v>
      </c>
      <c r="AU126" s="190" t="s">
        <v>91</v>
      </c>
      <c r="AV126" s="11" t="s">
        <v>91</v>
      </c>
      <c r="AW126" s="11" t="s">
        <v>35</v>
      </c>
      <c r="AX126" s="11" t="s">
        <v>80</v>
      </c>
      <c r="AY126" s="190" t="s">
        <v>159</v>
      </c>
    </row>
    <row r="127" spans="2:65" s="12" customFormat="1" ht="16.5" customHeight="1">
      <c r="B127" s="191"/>
      <c r="C127" s="192"/>
      <c r="D127" s="192"/>
      <c r="E127" s="193" t="s">
        <v>255</v>
      </c>
      <c r="F127" s="278" t="s">
        <v>171</v>
      </c>
      <c r="G127" s="279"/>
      <c r="H127" s="279"/>
      <c r="I127" s="279"/>
      <c r="J127" s="192"/>
      <c r="K127" s="194">
        <v>1.8</v>
      </c>
      <c r="L127" s="192"/>
      <c r="M127" s="192"/>
      <c r="N127" s="192"/>
      <c r="O127" s="192"/>
      <c r="P127" s="192"/>
      <c r="Q127" s="192"/>
      <c r="R127" s="195"/>
      <c r="T127" s="196"/>
      <c r="U127" s="192"/>
      <c r="V127" s="192"/>
      <c r="W127" s="192"/>
      <c r="X127" s="192"/>
      <c r="Y127" s="192"/>
      <c r="Z127" s="192"/>
      <c r="AA127" s="197"/>
      <c r="AT127" s="198" t="s">
        <v>170</v>
      </c>
      <c r="AU127" s="198" t="s">
        <v>91</v>
      </c>
      <c r="AV127" s="12" t="s">
        <v>164</v>
      </c>
      <c r="AW127" s="12" t="s">
        <v>35</v>
      </c>
      <c r="AX127" s="12" t="s">
        <v>87</v>
      </c>
      <c r="AY127" s="198" t="s">
        <v>159</v>
      </c>
    </row>
    <row r="128" spans="2:65" s="1" customFormat="1" ht="25.5" customHeight="1">
      <c r="B128" s="37"/>
      <c r="C128" s="176" t="s">
        <v>172</v>
      </c>
      <c r="D128" s="176" t="s">
        <v>160</v>
      </c>
      <c r="E128" s="177" t="s">
        <v>173</v>
      </c>
      <c r="F128" s="272" t="s">
        <v>174</v>
      </c>
      <c r="G128" s="272"/>
      <c r="H128" s="272"/>
      <c r="I128" s="272"/>
      <c r="J128" s="178" t="s">
        <v>168</v>
      </c>
      <c r="K128" s="179">
        <v>1.8</v>
      </c>
      <c r="L128" s="273">
        <v>0</v>
      </c>
      <c r="M128" s="274"/>
      <c r="N128" s="275">
        <f>ROUND(L128*K128,2)</f>
        <v>0</v>
      </c>
      <c r="O128" s="275"/>
      <c r="P128" s="275"/>
      <c r="Q128" s="275"/>
      <c r="R128" s="39"/>
      <c r="T128" s="180" t="s">
        <v>21</v>
      </c>
      <c r="U128" s="46" t="s">
        <v>47</v>
      </c>
      <c r="V128" s="38"/>
      <c r="W128" s="181">
        <f>V128*K128</f>
        <v>0</v>
      </c>
      <c r="X128" s="181">
        <v>0</v>
      </c>
      <c r="Y128" s="181">
        <f>X128*K128</f>
        <v>0</v>
      </c>
      <c r="Z128" s="181">
        <v>0</v>
      </c>
      <c r="AA128" s="182">
        <f>Z128*K128</f>
        <v>0</v>
      </c>
      <c r="AR128" s="21" t="s">
        <v>164</v>
      </c>
      <c r="AT128" s="21" t="s">
        <v>160</v>
      </c>
      <c r="AU128" s="21" t="s">
        <v>91</v>
      </c>
      <c r="AY128" s="21" t="s">
        <v>159</v>
      </c>
      <c r="BE128" s="120">
        <f>IF(U128="základná",N128,0)</f>
        <v>0</v>
      </c>
      <c r="BF128" s="120">
        <f>IF(U128="znížená",N128,0)</f>
        <v>0</v>
      </c>
      <c r="BG128" s="120">
        <f>IF(U128="zákl. prenesená",N128,0)</f>
        <v>0</v>
      </c>
      <c r="BH128" s="120">
        <f>IF(U128="zníž. prenesená",N128,0)</f>
        <v>0</v>
      </c>
      <c r="BI128" s="120">
        <f>IF(U128="nulová",N128,0)</f>
        <v>0</v>
      </c>
      <c r="BJ128" s="21" t="s">
        <v>91</v>
      </c>
      <c r="BK128" s="120">
        <f>ROUND(L128*K128,2)</f>
        <v>0</v>
      </c>
      <c r="BL128" s="21" t="s">
        <v>164</v>
      </c>
      <c r="BM128" s="21" t="s">
        <v>305</v>
      </c>
    </row>
    <row r="129" spans="2:65" s="1" customFormat="1" ht="25.5" customHeight="1">
      <c r="B129" s="37"/>
      <c r="C129" s="176" t="s">
        <v>164</v>
      </c>
      <c r="D129" s="176" t="s">
        <v>160</v>
      </c>
      <c r="E129" s="177" t="s">
        <v>176</v>
      </c>
      <c r="F129" s="272" t="s">
        <v>177</v>
      </c>
      <c r="G129" s="272"/>
      <c r="H129" s="272"/>
      <c r="I129" s="272"/>
      <c r="J129" s="178" t="s">
        <v>168</v>
      </c>
      <c r="K129" s="179">
        <v>1.8</v>
      </c>
      <c r="L129" s="273">
        <v>0</v>
      </c>
      <c r="M129" s="274"/>
      <c r="N129" s="275">
        <f>ROUND(L129*K129,2)</f>
        <v>0</v>
      </c>
      <c r="O129" s="275"/>
      <c r="P129" s="275"/>
      <c r="Q129" s="275"/>
      <c r="R129" s="39"/>
      <c r="T129" s="180" t="s">
        <v>21</v>
      </c>
      <c r="U129" s="46" t="s">
        <v>47</v>
      </c>
      <c r="V129" s="38"/>
      <c r="W129" s="181">
        <f>V129*K129</f>
        <v>0</v>
      </c>
      <c r="X129" s="181">
        <v>0</v>
      </c>
      <c r="Y129" s="181">
        <f>X129*K129</f>
        <v>0</v>
      </c>
      <c r="Z129" s="181">
        <v>0</v>
      </c>
      <c r="AA129" s="182">
        <f>Z129*K129</f>
        <v>0</v>
      </c>
      <c r="AR129" s="21" t="s">
        <v>164</v>
      </c>
      <c r="AT129" s="21" t="s">
        <v>160</v>
      </c>
      <c r="AU129" s="21" t="s">
        <v>91</v>
      </c>
      <c r="AY129" s="21" t="s">
        <v>159</v>
      </c>
      <c r="BE129" s="120">
        <f>IF(U129="základná",N129,0)</f>
        <v>0</v>
      </c>
      <c r="BF129" s="120">
        <f>IF(U129="znížená",N129,0)</f>
        <v>0</v>
      </c>
      <c r="BG129" s="120">
        <f>IF(U129="zákl. prenesená",N129,0)</f>
        <v>0</v>
      </c>
      <c r="BH129" s="120">
        <f>IF(U129="zníž. prenesená",N129,0)</f>
        <v>0</v>
      </c>
      <c r="BI129" s="120">
        <f>IF(U129="nulová",N129,0)</f>
        <v>0</v>
      </c>
      <c r="BJ129" s="21" t="s">
        <v>91</v>
      </c>
      <c r="BK129" s="120">
        <f>ROUND(L129*K129,2)</f>
        <v>0</v>
      </c>
      <c r="BL129" s="21" t="s">
        <v>164</v>
      </c>
      <c r="BM129" s="21" t="s">
        <v>306</v>
      </c>
    </row>
    <row r="130" spans="2:65" s="11" customFormat="1" ht="16.5" customHeight="1">
      <c r="B130" s="183"/>
      <c r="C130" s="184"/>
      <c r="D130" s="184"/>
      <c r="E130" s="185" t="s">
        <v>21</v>
      </c>
      <c r="F130" s="276" t="s">
        <v>255</v>
      </c>
      <c r="G130" s="277"/>
      <c r="H130" s="277"/>
      <c r="I130" s="277"/>
      <c r="J130" s="184"/>
      <c r="K130" s="186">
        <v>1.8</v>
      </c>
      <c r="L130" s="184"/>
      <c r="M130" s="184"/>
      <c r="N130" s="184"/>
      <c r="O130" s="184"/>
      <c r="P130" s="184"/>
      <c r="Q130" s="184"/>
      <c r="R130" s="187"/>
      <c r="T130" s="188"/>
      <c r="U130" s="184"/>
      <c r="V130" s="184"/>
      <c r="W130" s="184"/>
      <c r="X130" s="184"/>
      <c r="Y130" s="184"/>
      <c r="Z130" s="184"/>
      <c r="AA130" s="189"/>
      <c r="AT130" s="190" t="s">
        <v>170</v>
      </c>
      <c r="AU130" s="190" t="s">
        <v>91</v>
      </c>
      <c r="AV130" s="11" t="s">
        <v>91</v>
      </c>
      <c r="AW130" s="11" t="s">
        <v>35</v>
      </c>
      <c r="AX130" s="11" t="s">
        <v>87</v>
      </c>
      <c r="AY130" s="190" t="s">
        <v>159</v>
      </c>
    </row>
    <row r="131" spans="2:65" s="1" customFormat="1" ht="25.5" customHeight="1">
      <c r="B131" s="37"/>
      <c r="C131" s="176" t="s">
        <v>179</v>
      </c>
      <c r="D131" s="176" t="s">
        <v>160</v>
      </c>
      <c r="E131" s="177" t="s">
        <v>180</v>
      </c>
      <c r="F131" s="272" t="s">
        <v>181</v>
      </c>
      <c r="G131" s="272"/>
      <c r="H131" s="272"/>
      <c r="I131" s="272"/>
      <c r="J131" s="178" t="s">
        <v>168</v>
      </c>
      <c r="K131" s="179">
        <v>1.8</v>
      </c>
      <c r="L131" s="273">
        <v>0</v>
      </c>
      <c r="M131" s="274"/>
      <c r="N131" s="275">
        <f>ROUND(L131*K131,2)</f>
        <v>0</v>
      </c>
      <c r="O131" s="275"/>
      <c r="P131" s="275"/>
      <c r="Q131" s="275"/>
      <c r="R131" s="39"/>
      <c r="T131" s="180" t="s">
        <v>21</v>
      </c>
      <c r="U131" s="46" t="s">
        <v>47</v>
      </c>
      <c r="V131" s="38"/>
      <c r="W131" s="181">
        <f>V131*K131</f>
        <v>0</v>
      </c>
      <c r="X131" s="181">
        <v>0</v>
      </c>
      <c r="Y131" s="181">
        <f>X131*K131</f>
        <v>0</v>
      </c>
      <c r="Z131" s="181">
        <v>0</v>
      </c>
      <c r="AA131" s="182">
        <f>Z131*K131</f>
        <v>0</v>
      </c>
      <c r="AR131" s="21" t="s">
        <v>164</v>
      </c>
      <c r="AT131" s="21" t="s">
        <v>160</v>
      </c>
      <c r="AU131" s="21" t="s">
        <v>91</v>
      </c>
      <c r="AY131" s="21" t="s">
        <v>159</v>
      </c>
      <c r="BE131" s="120">
        <f>IF(U131="základná",N131,0)</f>
        <v>0</v>
      </c>
      <c r="BF131" s="120">
        <f>IF(U131="znížená",N131,0)</f>
        <v>0</v>
      </c>
      <c r="BG131" s="120">
        <f>IF(U131="zákl. prenesená",N131,0)</f>
        <v>0</v>
      </c>
      <c r="BH131" s="120">
        <f>IF(U131="zníž. prenesená",N131,0)</f>
        <v>0</v>
      </c>
      <c r="BI131" s="120">
        <f>IF(U131="nulová",N131,0)</f>
        <v>0</v>
      </c>
      <c r="BJ131" s="21" t="s">
        <v>91</v>
      </c>
      <c r="BK131" s="120">
        <f>ROUND(L131*K131,2)</f>
        <v>0</v>
      </c>
      <c r="BL131" s="21" t="s">
        <v>164</v>
      </c>
      <c r="BM131" s="21" t="s">
        <v>307</v>
      </c>
    </row>
    <row r="132" spans="2:65" s="1" customFormat="1" ht="16.5" customHeight="1">
      <c r="B132" s="37"/>
      <c r="C132" s="176" t="s">
        <v>183</v>
      </c>
      <c r="D132" s="176" t="s">
        <v>160</v>
      </c>
      <c r="E132" s="177" t="s">
        <v>184</v>
      </c>
      <c r="F132" s="272" t="s">
        <v>185</v>
      </c>
      <c r="G132" s="272"/>
      <c r="H132" s="272"/>
      <c r="I132" s="272"/>
      <c r="J132" s="178" t="s">
        <v>168</v>
      </c>
      <c r="K132" s="179">
        <v>1.8</v>
      </c>
      <c r="L132" s="273">
        <v>0</v>
      </c>
      <c r="M132" s="274"/>
      <c r="N132" s="275">
        <f>ROUND(L132*K132,2)</f>
        <v>0</v>
      </c>
      <c r="O132" s="275"/>
      <c r="P132" s="275"/>
      <c r="Q132" s="275"/>
      <c r="R132" s="39"/>
      <c r="T132" s="180" t="s">
        <v>21</v>
      </c>
      <c r="U132" s="46" t="s">
        <v>47</v>
      </c>
      <c r="V132" s="38"/>
      <c r="W132" s="181">
        <f>V132*K132</f>
        <v>0</v>
      </c>
      <c r="X132" s="181">
        <v>0</v>
      </c>
      <c r="Y132" s="181">
        <f>X132*K132</f>
        <v>0</v>
      </c>
      <c r="Z132" s="181">
        <v>0</v>
      </c>
      <c r="AA132" s="182">
        <f>Z132*K132</f>
        <v>0</v>
      </c>
      <c r="AR132" s="21" t="s">
        <v>164</v>
      </c>
      <c r="AT132" s="21" t="s">
        <v>160</v>
      </c>
      <c r="AU132" s="21" t="s">
        <v>91</v>
      </c>
      <c r="AY132" s="21" t="s">
        <v>159</v>
      </c>
      <c r="BE132" s="120">
        <f>IF(U132="základná",N132,0)</f>
        <v>0</v>
      </c>
      <c r="BF132" s="120">
        <f>IF(U132="znížená",N132,0)</f>
        <v>0</v>
      </c>
      <c r="BG132" s="120">
        <f>IF(U132="zákl. prenesená",N132,0)</f>
        <v>0</v>
      </c>
      <c r="BH132" s="120">
        <f>IF(U132="zníž. prenesená",N132,0)</f>
        <v>0</v>
      </c>
      <c r="BI132" s="120">
        <f>IF(U132="nulová",N132,0)</f>
        <v>0</v>
      </c>
      <c r="BJ132" s="21" t="s">
        <v>91</v>
      </c>
      <c r="BK132" s="120">
        <f>ROUND(L132*K132,2)</f>
        <v>0</v>
      </c>
      <c r="BL132" s="21" t="s">
        <v>164</v>
      </c>
      <c r="BM132" s="21" t="s">
        <v>308</v>
      </c>
    </row>
    <row r="133" spans="2:65" s="1" customFormat="1" ht="16.5" customHeight="1">
      <c r="B133" s="37"/>
      <c r="C133" s="176" t="s">
        <v>187</v>
      </c>
      <c r="D133" s="176" t="s">
        <v>160</v>
      </c>
      <c r="E133" s="177" t="s">
        <v>188</v>
      </c>
      <c r="F133" s="272" t="s">
        <v>189</v>
      </c>
      <c r="G133" s="272"/>
      <c r="H133" s="272"/>
      <c r="I133" s="272"/>
      <c r="J133" s="178" t="s">
        <v>168</v>
      </c>
      <c r="K133" s="179">
        <v>1.8</v>
      </c>
      <c r="L133" s="273">
        <v>0</v>
      </c>
      <c r="M133" s="274"/>
      <c r="N133" s="275">
        <f>ROUND(L133*K133,2)</f>
        <v>0</v>
      </c>
      <c r="O133" s="275"/>
      <c r="P133" s="275"/>
      <c r="Q133" s="275"/>
      <c r="R133" s="39"/>
      <c r="T133" s="180" t="s">
        <v>21</v>
      </c>
      <c r="U133" s="46" t="s">
        <v>47</v>
      </c>
      <c r="V133" s="38"/>
      <c r="W133" s="181">
        <f>V133*K133</f>
        <v>0</v>
      </c>
      <c r="X133" s="181">
        <v>0</v>
      </c>
      <c r="Y133" s="181">
        <f>X133*K133</f>
        <v>0</v>
      </c>
      <c r="Z133" s="181">
        <v>0</v>
      </c>
      <c r="AA133" s="182">
        <f>Z133*K133</f>
        <v>0</v>
      </c>
      <c r="AR133" s="21" t="s">
        <v>164</v>
      </c>
      <c r="AT133" s="21" t="s">
        <v>160</v>
      </c>
      <c r="AU133" s="21" t="s">
        <v>91</v>
      </c>
      <c r="AY133" s="21" t="s">
        <v>159</v>
      </c>
      <c r="BE133" s="120">
        <f>IF(U133="základná",N133,0)</f>
        <v>0</v>
      </c>
      <c r="BF133" s="120">
        <f>IF(U133="znížená",N133,0)</f>
        <v>0</v>
      </c>
      <c r="BG133" s="120">
        <f>IF(U133="zákl. prenesená",N133,0)</f>
        <v>0</v>
      </c>
      <c r="BH133" s="120">
        <f>IF(U133="zníž. prenesená",N133,0)</f>
        <v>0</v>
      </c>
      <c r="BI133" s="120">
        <f>IF(U133="nulová",N133,0)</f>
        <v>0</v>
      </c>
      <c r="BJ133" s="21" t="s">
        <v>91</v>
      </c>
      <c r="BK133" s="120">
        <f>ROUND(L133*K133,2)</f>
        <v>0</v>
      </c>
      <c r="BL133" s="21" t="s">
        <v>164</v>
      </c>
      <c r="BM133" s="21" t="s">
        <v>309</v>
      </c>
    </row>
    <row r="134" spans="2:65" s="10" customFormat="1" ht="29.85" customHeight="1">
      <c r="B134" s="165"/>
      <c r="C134" s="166"/>
      <c r="D134" s="175" t="s">
        <v>134</v>
      </c>
      <c r="E134" s="175"/>
      <c r="F134" s="175"/>
      <c r="G134" s="175"/>
      <c r="H134" s="175"/>
      <c r="I134" s="175"/>
      <c r="J134" s="175"/>
      <c r="K134" s="175"/>
      <c r="L134" s="175"/>
      <c r="M134" s="175"/>
      <c r="N134" s="289">
        <f>BK134</f>
        <v>0</v>
      </c>
      <c r="O134" s="290"/>
      <c r="P134" s="290"/>
      <c r="Q134" s="290"/>
      <c r="R134" s="168"/>
      <c r="T134" s="169"/>
      <c r="U134" s="166"/>
      <c r="V134" s="166"/>
      <c r="W134" s="170">
        <f>SUM(W135:W137)</f>
        <v>0</v>
      </c>
      <c r="X134" s="166"/>
      <c r="Y134" s="170">
        <f>SUM(Y135:Y137)</f>
        <v>3.9879319999999998</v>
      </c>
      <c r="Z134" s="166"/>
      <c r="AA134" s="171">
        <f>SUM(AA135:AA137)</f>
        <v>0</v>
      </c>
      <c r="AR134" s="172" t="s">
        <v>87</v>
      </c>
      <c r="AT134" s="173" t="s">
        <v>79</v>
      </c>
      <c r="AU134" s="173" t="s">
        <v>87</v>
      </c>
      <c r="AY134" s="172" t="s">
        <v>159</v>
      </c>
      <c r="BK134" s="174">
        <f>SUM(BK135:BK137)</f>
        <v>0</v>
      </c>
    </row>
    <row r="135" spans="2:65" s="1" customFormat="1" ht="25.5" customHeight="1">
      <c r="B135" s="37"/>
      <c r="C135" s="176" t="s">
        <v>191</v>
      </c>
      <c r="D135" s="176" t="s">
        <v>160</v>
      </c>
      <c r="E135" s="177" t="s">
        <v>192</v>
      </c>
      <c r="F135" s="272" t="s">
        <v>193</v>
      </c>
      <c r="G135" s="272"/>
      <c r="H135" s="272"/>
      <c r="I135" s="272"/>
      <c r="J135" s="178" t="s">
        <v>168</v>
      </c>
      <c r="K135" s="179">
        <v>1.8</v>
      </c>
      <c r="L135" s="273">
        <v>0</v>
      </c>
      <c r="M135" s="274"/>
      <c r="N135" s="275">
        <f>ROUND(L135*K135,2)</f>
        <v>0</v>
      </c>
      <c r="O135" s="275"/>
      <c r="P135" s="275"/>
      <c r="Q135" s="275"/>
      <c r="R135" s="39"/>
      <c r="T135" s="180" t="s">
        <v>21</v>
      </c>
      <c r="U135" s="46" t="s">
        <v>47</v>
      </c>
      <c r="V135" s="38"/>
      <c r="W135" s="181">
        <f>V135*K135</f>
        <v>0</v>
      </c>
      <c r="X135" s="181">
        <v>2.2119</v>
      </c>
      <c r="Y135" s="181">
        <f>X135*K135</f>
        <v>3.98142</v>
      </c>
      <c r="Z135" s="181">
        <v>0</v>
      </c>
      <c r="AA135" s="182">
        <f>Z135*K135</f>
        <v>0</v>
      </c>
      <c r="AR135" s="21" t="s">
        <v>164</v>
      </c>
      <c r="AT135" s="21" t="s">
        <v>160</v>
      </c>
      <c r="AU135" s="21" t="s">
        <v>91</v>
      </c>
      <c r="AY135" s="21" t="s">
        <v>159</v>
      </c>
      <c r="BE135" s="120">
        <f>IF(U135="základná",N135,0)</f>
        <v>0</v>
      </c>
      <c r="BF135" s="120">
        <f>IF(U135="znížená",N135,0)</f>
        <v>0</v>
      </c>
      <c r="BG135" s="120">
        <f>IF(U135="zákl. prenesená",N135,0)</f>
        <v>0</v>
      </c>
      <c r="BH135" s="120">
        <f>IF(U135="zníž. prenesená",N135,0)</f>
        <v>0</v>
      </c>
      <c r="BI135" s="120">
        <f>IF(U135="nulová",N135,0)</f>
        <v>0</v>
      </c>
      <c r="BJ135" s="21" t="s">
        <v>91</v>
      </c>
      <c r="BK135" s="120">
        <f>ROUND(L135*K135,2)</f>
        <v>0</v>
      </c>
      <c r="BL135" s="21" t="s">
        <v>164</v>
      </c>
      <c r="BM135" s="21" t="s">
        <v>310</v>
      </c>
    </row>
    <row r="136" spans="2:65" s="1" customFormat="1" ht="25.5" customHeight="1">
      <c r="B136" s="37"/>
      <c r="C136" s="176" t="s">
        <v>195</v>
      </c>
      <c r="D136" s="176" t="s">
        <v>160</v>
      </c>
      <c r="E136" s="177" t="s">
        <v>196</v>
      </c>
      <c r="F136" s="272" t="s">
        <v>197</v>
      </c>
      <c r="G136" s="272"/>
      <c r="H136" s="272"/>
      <c r="I136" s="272"/>
      <c r="J136" s="178" t="s">
        <v>163</v>
      </c>
      <c r="K136" s="179">
        <v>1.6</v>
      </c>
      <c r="L136" s="273">
        <v>0</v>
      </c>
      <c r="M136" s="274"/>
      <c r="N136" s="275">
        <f>ROUND(L136*K136,2)</f>
        <v>0</v>
      </c>
      <c r="O136" s="275"/>
      <c r="P136" s="275"/>
      <c r="Q136" s="275"/>
      <c r="R136" s="39"/>
      <c r="T136" s="180" t="s">
        <v>21</v>
      </c>
      <c r="U136" s="46" t="s">
        <v>47</v>
      </c>
      <c r="V136" s="38"/>
      <c r="W136" s="181">
        <f>V136*K136</f>
        <v>0</v>
      </c>
      <c r="X136" s="181">
        <v>4.0699999999999998E-3</v>
      </c>
      <c r="Y136" s="181">
        <f>X136*K136</f>
        <v>6.5120000000000004E-3</v>
      </c>
      <c r="Z136" s="181">
        <v>0</v>
      </c>
      <c r="AA136" s="182">
        <f>Z136*K136</f>
        <v>0</v>
      </c>
      <c r="AR136" s="21" t="s">
        <v>164</v>
      </c>
      <c r="AT136" s="21" t="s">
        <v>160</v>
      </c>
      <c r="AU136" s="21" t="s">
        <v>91</v>
      </c>
      <c r="AY136" s="21" t="s">
        <v>159</v>
      </c>
      <c r="BE136" s="120">
        <f>IF(U136="základná",N136,0)</f>
        <v>0</v>
      </c>
      <c r="BF136" s="120">
        <f>IF(U136="znížená",N136,0)</f>
        <v>0</v>
      </c>
      <c r="BG136" s="120">
        <f>IF(U136="zákl. prenesená",N136,0)</f>
        <v>0</v>
      </c>
      <c r="BH136" s="120">
        <f>IF(U136="zníž. prenesená",N136,0)</f>
        <v>0</v>
      </c>
      <c r="BI136" s="120">
        <f>IF(U136="nulová",N136,0)</f>
        <v>0</v>
      </c>
      <c r="BJ136" s="21" t="s">
        <v>91</v>
      </c>
      <c r="BK136" s="120">
        <f>ROUND(L136*K136,2)</f>
        <v>0</v>
      </c>
      <c r="BL136" s="21" t="s">
        <v>164</v>
      </c>
      <c r="BM136" s="21" t="s">
        <v>311</v>
      </c>
    </row>
    <row r="137" spans="2:65" s="1" customFormat="1" ht="25.5" customHeight="1">
      <c r="B137" s="37"/>
      <c r="C137" s="176" t="s">
        <v>199</v>
      </c>
      <c r="D137" s="176" t="s">
        <v>160</v>
      </c>
      <c r="E137" s="177" t="s">
        <v>200</v>
      </c>
      <c r="F137" s="272" t="s">
        <v>201</v>
      </c>
      <c r="G137" s="272"/>
      <c r="H137" s="272"/>
      <c r="I137" s="272"/>
      <c r="J137" s="178" t="s">
        <v>163</v>
      </c>
      <c r="K137" s="179">
        <v>1.6</v>
      </c>
      <c r="L137" s="273">
        <v>0</v>
      </c>
      <c r="M137" s="274"/>
      <c r="N137" s="275">
        <f>ROUND(L137*K137,2)</f>
        <v>0</v>
      </c>
      <c r="O137" s="275"/>
      <c r="P137" s="275"/>
      <c r="Q137" s="275"/>
      <c r="R137" s="39"/>
      <c r="T137" s="180" t="s">
        <v>21</v>
      </c>
      <c r="U137" s="46" t="s">
        <v>47</v>
      </c>
      <c r="V137" s="38"/>
      <c r="W137" s="181">
        <f>V137*K137</f>
        <v>0</v>
      </c>
      <c r="X137" s="181">
        <v>0</v>
      </c>
      <c r="Y137" s="181">
        <f>X137*K137</f>
        <v>0</v>
      </c>
      <c r="Z137" s="181">
        <v>0</v>
      </c>
      <c r="AA137" s="182">
        <f>Z137*K137</f>
        <v>0</v>
      </c>
      <c r="AR137" s="21" t="s">
        <v>164</v>
      </c>
      <c r="AT137" s="21" t="s">
        <v>160</v>
      </c>
      <c r="AU137" s="21" t="s">
        <v>91</v>
      </c>
      <c r="AY137" s="21" t="s">
        <v>159</v>
      </c>
      <c r="BE137" s="120">
        <f>IF(U137="základná",N137,0)</f>
        <v>0</v>
      </c>
      <c r="BF137" s="120">
        <f>IF(U137="znížená",N137,0)</f>
        <v>0</v>
      </c>
      <c r="BG137" s="120">
        <f>IF(U137="zákl. prenesená",N137,0)</f>
        <v>0</v>
      </c>
      <c r="BH137" s="120">
        <f>IF(U137="zníž. prenesená",N137,0)</f>
        <v>0</v>
      </c>
      <c r="BI137" s="120">
        <f>IF(U137="nulová",N137,0)</f>
        <v>0</v>
      </c>
      <c r="BJ137" s="21" t="s">
        <v>91</v>
      </c>
      <c r="BK137" s="120">
        <f>ROUND(L137*K137,2)</f>
        <v>0</v>
      </c>
      <c r="BL137" s="21" t="s">
        <v>164</v>
      </c>
      <c r="BM137" s="21" t="s">
        <v>312</v>
      </c>
    </row>
    <row r="138" spans="2:65" s="10" customFormat="1" ht="29.85" customHeight="1">
      <c r="B138" s="165"/>
      <c r="C138" s="166"/>
      <c r="D138" s="175" t="s">
        <v>135</v>
      </c>
      <c r="E138" s="175"/>
      <c r="F138" s="175"/>
      <c r="G138" s="175"/>
      <c r="H138" s="175"/>
      <c r="I138" s="175"/>
      <c r="J138" s="175"/>
      <c r="K138" s="175"/>
      <c r="L138" s="175"/>
      <c r="M138" s="175"/>
      <c r="N138" s="289">
        <f>BK138</f>
        <v>0</v>
      </c>
      <c r="O138" s="290"/>
      <c r="P138" s="290"/>
      <c r="Q138" s="290"/>
      <c r="R138" s="168"/>
      <c r="T138" s="169"/>
      <c r="U138" s="166"/>
      <c r="V138" s="166"/>
      <c r="W138" s="170">
        <f>SUM(W139:W149)</f>
        <v>0</v>
      </c>
      <c r="X138" s="166"/>
      <c r="Y138" s="170">
        <f>SUM(Y139:Y149)</f>
        <v>0.34145000000000003</v>
      </c>
      <c r="Z138" s="166"/>
      <c r="AA138" s="171">
        <f>SUM(AA139:AA149)</f>
        <v>0</v>
      </c>
      <c r="AR138" s="172" t="s">
        <v>87</v>
      </c>
      <c r="AT138" s="173" t="s">
        <v>79</v>
      </c>
      <c r="AU138" s="173" t="s">
        <v>87</v>
      </c>
      <c r="AY138" s="172" t="s">
        <v>159</v>
      </c>
      <c r="BK138" s="174">
        <f>SUM(BK139:BK149)</f>
        <v>0</v>
      </c>
    </row>
    <row r="139" spans="2:65" s="1" customFormat="1" ht="25.5" customHeight="1">
      <c r="B139" s="37"/>
      <c r="C139" s="176" t="s">
        <v>203</v>
      </c>
      <c r="D139" s="176" t="s">
        <v>160</v>
      </c>
      <c r="E139" s="177" t="s">
        <v>204</v>
      </c>
      <c r="F139" s="272" t="s">
        <v>205</v>
      </c>
      <c r="G139" s="272"/>
      <c r="H139" s="272"/>
      <c r="I139" s="272"/>
      <c r="J139" s="178" t="s">
        <v>206</v>
      </c>
      <c r="K139" s="179">
        <v>5</v>
      </c>
      <c r="L139" s="273">
        <v>0</v>
      </c>
      <c r="M139" s="274"/>
      <c r="N139" s="275">
        <f t="shared" ref="N139:N149" si="5">ROUND(L139*K139,2)</f>
        <v>0</v>
      </c>
      <c r="O139" s="275"/>
      <c r="P139" s="275"/>
      <c r="Q139" s="275"/>
      <c r="R139" s="39"/>
      <c r="T139" s="180" t="s">
        <v>21</v>
      </c>
      <c r="U139" s="46" t="s">
        <v>47</v>
      </c>
      <c r="V139" s="38"/>
      <c r="W139" s="181">
        <f t="shared" ref="W139:W149" si="6">V139*K139</f>
        <v>0</v>
      </c>
      <c r="X139" s="181">
        <v>6.8290000000000003E-2</v>
      </c>
      <c r="Y139" s="181">
        <f t="shared" ref="Y139:Y149" si="7">X139*K139</f>
        <v>0.34145000000000003</v>
      </c>
      <c r="Z139" s="181">
        <v>0</v>
      </c>
      <c r="AA139" s="182">
        <f t="shared" ref="AA139:AA149" si="8">Z139*K139</f>
        <v>0</v>
      </c>
      <c r="AR139" s="21" t="s">
        <v>164</v>
      </c>
      <c r="AT139" s="21" t="s">
        <v>160</v>
      </c>
      <c r="AU139" s="21" t="s">
        <v>91</v>
      </c>
      <c r="AY139" s="21" t="s">
        <v>159</v>
      </c>
      <c r="BE139" s="120">
        <f t="shared" ref="BE139:BE149" si="9">IF(U139="základná",N139,0)</f>
        <v>0</v>
      </c>
      <c r="BF139" s="120">
        <f t="shared" ref="BF139:BF149" si="10">IF(U139="znížená",N139,0)</f>
        <v>0</v>
      </c>
      <c r="BG139" s="120">
        <f t="shared" ref="BG139:BG149" si="11">IF(U139="zákl. prenesená",N139,0)</f>
        <v>0</v>
      </c>
      <c r="BH139" s="120">
        <f t="shared" ref="BH139:BH149" si="12">IF(U139="zníž. prenesená",N139,0)</f>
        <v>0</v>
      </c>
      <c r="BI139" s="120">
        <f t="shared" ref="BI139:BI149" si="13">IF(U139="nulová",N139,0)</f>
        <v>0</v>
      </c>
      <c r="BJ139" s="21" t="s">
        <v>91</v>
      </c>
      <c r="BK139" s="120">
        <f t="shared" ref="BK139:BK149" si="14">ROUND(L139*K139,2)</f>
        <v>0</v>
      </c>
      <c r="BL139" s="21" t="s">
        <v>164</v>
      </c>
      <c r="BM139" s="21" t="s">
        <v>207</v>
      </c>
    </row>
    <row r="140" spans="2:65" s="1" customFormat="1" ht="16.5" customHeight="1">
      <c r="B140" s="37"/>
      <c r="C140" s="199" t="s">
        <v>208</v>
      </c>
      <c r="D140" s="199" t="s">
        <v>209</v>
      </c>
      <c r="E140" s="200" t="s">
        <v>313</v>
      </c>
      <c r="F140" s="280" t="s">
        <v>314</v>
      </c>
      <c r="G140" s="280"/>
      <c r="H140" s="280"/>
      <c r="I140" s="280"/>
      <c r="J140" s="201" t="s">
        <v>206</v>
      </c>
      <c r="K140" s="202">
        <v>1</v>
      </c>
      <c r="L140" s="281">
        <v>0</v>
      </c>
      <c r="M140" s="282"/>
      <c r="N140" s="283">
        <f t="shared" si="5"/>
        <v>0</v>
      </c>
      <c r="O140" s="275"/>
      <c r="P140" s="275"/>
      <c r="Q140" s="275"/>
      <c r="R140" s="39"/>
      <c r="T140" s="180" t="s">
        <v>21</v>
      </c>
      <c r="U140" s="46" t="s">
        <v>47</v>
      </c>
      <c r="V140" s="38"/>
      <c r="W140" s="181">
        <f t="shared" si="6"/>
        <v>0</v>
      </c>
      <c r="X140" s="181">
        <v>0</v>
      </c>
      <c r="Y140" s="181">
        <f t="shared" si="7"/>
        <v>0</v>
      </c>
      <c r="Z140" s="181">
        <v>0</v>
      </c>
      <c r="AA140" s="182">
        <f t="shared" si="8"/>
        <v>0</v>
      </c>
      <c r="AR140" s="21" t="s">
        <v>191</v>
      </c>
      <c r="AT140" s="21" t="s">
        <v>209</v>
      </c>
      <c r="AU140" s="21" t="s">
        <v>91</v>
      </c>
      <c r="AY140" s="21" t="s">
        <v>159</v>
      </c>
      <c r="BE140" s="120">
        <f t="shared" si="9"/>
        <v>0</v>
      </c>
      <c r="BF140" s="120">
        <f t="shared" si="10"/>
        <v>0</v>
      </c>
      <c r="BG140" s="120">
        <f t="shared" si="11"/>
        <v>0</v>
      </c>
      <c r="BH140" s="120">
        <f t="shared" si="12"/>
        <v>0</v>
      </c>
      <c r="BI140" s="120">
        <f t="shared" si="13"/>
        <v>0</v>
      </c>
      <c r="BJ140" s="21" t="s">
        <v>91</v>
      </c>
      <c r="BK140" s="120">
        <f t="shared" si="14"/>
        <v>0</v>
      </c>
      <c r="BL140" s="21" t="s">
        <v>164</v>
      </c>
      <c r="BM140" s="21" t="s">
        <v>315</v>
      </c>
    </row>
    <row r="141" spans="2:65" s="1" customFormat="1" ht="16.5" customHeight="1">
      <c r="B141" s="37"/>
      <c r="C141" s="199" t="s">
        <v>213</v>
      </c>
      <c r="D141" s="199" t="s">
        <v>209</v>
      </c>
      <c r="E141" s="200" t="s">
        <v>316</v>
      </c>
      <c r="F141" s="280" t="s">
        <v>317</v>
      </c>
      <c r="G141" s="280"/>
      <c r="H141" s="280"/>
      <c r="I141" s="280"/>
      <c r="J141" s="201" t="s">
        <v>206</v>
      </c>
      <c r="K141" s="202">
        <v>1</v>
      </c>
      <c r="L141" s="281">
        <v>0</v>
      </c>
      <c r="M141" s="282"/>
      <c r="N141" s="283">
        <f t="shared" si="5"/>
        <v>0</v>
      </c>
      <c r="O141" s="275"/>
      <c r="P141" s="275"/>
      <c r="Q141" s="275"/>
      <c r="R141" s="39"/>
      <c r="T141" s="180" t="s">
        <v>21</v>
      </c>
      <c r="U141" s="46" t="s">
        <v>47</v>
      </c>
      <c r="V141" s="38"/>
      <c r="W141" s="181">
        <f t="shared" si="6"/>
        <v>0</v>
      </c>
      <c r="X141" s="181">
        <v>0</v>
      </c>
      <c r="Y141" s="181">
        <f t="shared" si="7"/>
        <v>0</v>
      </c>
      <c r="Z141" s="181">
        <v>0</v>
      </c>
      <c r="AA141" s="182">
        <f t="shared" si="8"/>
        <v>0</v>
      </c>
      <c r="AR141" s="21" t="s">
        <v>191</v>
      </c>
      <c r="AT141" s="21" t="s">
        <v>209</v>
      </c>
      <c r="AU141" s="21" t="s">
        <v>91</v>
      </c>
      <c r="AY141" s="21" t="s">
        <v>159</v>
      </c>
      <c r="BE141" s="120">
        <f t="shared" si="9"/>
        <v>0</v>
      </c>
      <c r="BF141" s="120">
        <f t="shared" si="10"/>
        <v>0</v>
      </c>
      <c r="BG141" s="120">
        <f t="shared" si="11"/>
        <v>0</v>
      </c>
      <c r="BH141" s="120">
        <f t="shared" si="12"/>
        <v>0</v>
      </c>
      <c r="BI141" s="120">
        <f t="shared" si="13"/>
        <v>0</v>
      </c>
      <c r="BJ141" s="21" t="s">
        <v>91</v>
      </c>
      <c r="BK141" s="120">
        <f t="shared" si="14"/>
        <v>0</v>
      </c>
      <c r="BL141" s="21" t="s">
        <v>164</v>
      </c>
      <c r="BM141" s="21" t="s">
        <v>318</v>
      </c>
    </row>
    <row r="142" spans="2:65" s="1" customFormat="1" ht="16.5" customHeight="1">
      <c r="B142" s="37"/>
      <c r="C142" s="199" t="s">
        <v>217</v>
      </c>
      <c r="D142" s="199" t="s">
        <v>209</v>
      </c>
      <c r="E142" s="200" t="s">
        <v>319</v>
      </c>
      <c r="F142" s="280" t="s">
        <v>320</v>
      </c>
      <c r="G142" s="280"/>
      <c r="H142" s="280"/>
      <c r="I142" s="280"/>
      <c r="J142" s="201" t="s">
        <v>206</v>
      </c>
      <c r="K142" s="202">
        <v>1</v>
      </c>
      <c r="L142" s="281">
        <v>0</v>
      </c>
      <c r="M142" s="282"/>
      <c r="N142" s="283">
        <f t="shared" si="5"/>
        <v>0</v>
      </c>
      <c r="O142" s="275"/>
      <c r="P142" s="275"/>
      <c r="Q142" s="275"/>
      <c r="R142" s="39"/>
      <c r="T142" s="180" t="s">
        <v>21</v>
      </c>
      <c r="U142" s="46" t="s">
        <v>47</v>
      </c>
      <c r="V142" s="38"/>
      <c r="W142" s="181">
        <f t="shared" si="6"/>
        <v>0</v>
      </c>
      <c r="X142" s="181">
        <v>0</v>
      </c>
      <c r="Y142" s="181">
        <f t="shared" si="7"/>
        <v>0</v>
      </c>
      <c r="Z142" s="181">
        <v>0</v>
      </c>
      <c r="AA142" s="182">
        <f t="shared" si="8"/>
        <v>0</v>
      </c>
      <c r="AR142" s="21" t="s">
        <v>191</v>
      </c>
      <c r="AT142" s="21" t="s">
        <v>209</v>
      </c>
      <c r="AU142" s="21" t="s">
        <v>91</v>
      </c>
      <c r="AY142" s="21" t="s">
        <v>159</v>
      </c>
      <c r="BE142" s="120">
        <f t="shared" si="9"/>
        <v>0</v>
      </c>
      <c r="BF142" s="120">
        <f t="shared" si="10"/>
        <v>0</v>
      </c>
      <c r="BG142" s="120">
        <f t="shared" si="11"/>
        <v>0</v>
      </c>
      <c r="BH142" s="120">
        <f t="shared" si="12"/>
        <v>0</v>
      </c>
      <c r="BI142" s="120">
        <f t="shared" si="13"/>
        <v>0</v>
      </c>
      <c r="BJ142" s="21" t="s">
        <v>91</v>
      </c>
      <c r="BK142" s="120">
        <f t="shared" si="14"/>
        <v>0</v>
      </c>
      <c r="BL142" s="21" t="s">
        <v>164</v>
      </c>
      <c r="BM142" s="21" t="s">
        <v>321</v>
      </c>
    </row>
    <row r="143" spans="2:65" s="1" customFormat="1" ht="16.5" customHeight="1">
      <c r="B143" s="37"/>
      <c r="C143" s="199" t="s">
        <v>221</v>
      </c>
      <c r="D143" s="199" t="s">
        <v>209</v>
      </c>
      <c r="E143" s="200" t="s">
        <v>322</v>
      </c>
      <c r="F143" s="280" t="s">
        <v>323</v>
      </c>
      <c r="G143" s="280"/>
      <c r="H143" s="280"/>
      <c r="I143" s="280"/>
      <c r="J143" s="201" t="s">
        <v>206</v>
      </c>
      <c r="K143" s="202">
        <v>1</v>
      </c>
      <c r="L143" s="281">
        <v>0</v>
      </c>
      <c r="M143" s="282"/>
      <c r="N143" s="283">
        <f t="shared" si="5"/>
        <v>0</v>
      </c>
      <c r="O143" s="275"/>
      <c r="P143" s="275"/>
      <c r="Q143" s="275"/>
      <c r="R143" s="39"/>
      <c r="T143" s="180" t="s">
        <v>21</v>
      </c>
      <c r="U143" s="46" t="s">
        <v>47</v>
      </c>
      <c r="V143" s="38"/>
      <c r="W143" s="181">
        <f t="shared" si="6"/>
        <v>0</v>
      </c>
      <c r="X143" s="181">
        <v>0</v>
      </c>
      <c r="Y143" s="181">
        <f t="shared" si="7"/>
        <v>0</v>
      </c>
      <c r="Z143" s="181">
        <v>0</v>
      </c>
      <c r="AA143" s="182">
        <f t="shared" si="8"/>
        <v>0</v>
      </c>
      <c r="AR143" s="21" t="s">
        <v>191</v>
      </c>
      <c r="AT143" s="21" t="s">
        <v>209</v>
      </c>
      <c r="AU143" s="21" t="s">
        <v>91</v>
      </c>
      <c r="AY143" s="21" t="s">
        <v>159</v>
      </c>
      <c r="BE143" s="120">
        <f t="shared" si="9"/>
        <v>0</v>
      </c>
      <c r="BF143" s="120">
        <f t="shared" si="10"/>
        <v>0</v>
      </c>
      <c r="BG143" s="120">
        <f t="shared" si="11"/>
        <v>0</v>
      </c>
      <c r="BH143" s="120">
        <f t="shared" si="12"/>
        <v>0</v>
      </c>
      <c r="BI143" s="120">
        <f t="shared" si="13"/>
        <v>0</v>
      </c>
      <c r="BJ143" s="21" t="s">
        <v>91</v>
      </c>
      <c r="BK143" s="120">
        <f t="shared" si="14"/>
        <v>0</v>
      </c>
      <c r="BL143" s="21" t="s">
        <v>164</v>
      </c>
      <c r="BM143" s="21" t="s">
        <v>324</v>
      </c>
    </row>
    <row r="144" spans="2:65" s="1" customFormat="1" ht="16.5" customHeight="1">
      <c r="B144" s="37"/>
      <c r="C144" s="199" t="s">
        <v>225</v>
      </c>
      <c r="D144" s="199" t="s">
        <v>209</v>
      </c>
      <c r="E144" s="200" t="s">
        <v>325</v>
      </c>
      <c r="F144" s="280" t="s">
        <v>326</v>
      </c>
      <c r="G144" s="280"/>
      <c r="H144" s="280"/>
      <c r="I144" s="280"/>
      <c r="J144" s="201" t="s">
        <v>206</v>
      </c>
      <c r="K144" s="202">
        <v>1</v>
      </c>
      <c r="L144" s="281">
        <v>0</v>
      </c>
      <c r="M144" s="282"/>
      <c r="N144" s="283">
        <f t="shared" si="5"/>
        <v>0</v>
      </c>
      <c r="O144" s="275"/>
      <c r="P144" s="275"/>
      <c r="Q144" s="275"/>
      <c r="R144" s="39"/>
      <c r="T144" s="180" t="s">
        <v>21</v>
      </c>
      <c r="U144" s="46" t="s">
        <v>47</v>
      </c>
      <c r="V144" s="38"/>
      <c r="W144" s="181">
        <f t="shared" si="6"/>
        <v>0</v>
      </c>
      <c r="X144" s="181">
        <v>0</v>
      </c>
      <c r="Y144" s="181">
        <f t="shared" si="7"/>
        <v>0</v>
      </c>
      <c r="Z144" s="181">
        <v>0</v>
      </c>
      <c r="AA144" s="182">
        <f t="shared" si="8"/>
        <v>0</v>
      </c>
      <c r="AR144" s="21" t="s">
        <v>191</v>
      </c>
      <c r="AT144" s="21" t="s">
        <v>209</v>
      </c>
      <c r="AU144" s="21" t="s">
        <v>91</v>
      </c>
      <c r="AY144" s="21" t="s">
        <v>159</v>
      </c>
      <c r="BE144" s="120">
        <f t="shared" si="9"/>
        <v>0</v>
      </c>
      <c r="BF144" s="120">
        <f t="shared" si="10"/>
        <v>0</v>
      </c>
      <c r="BG144" s="120">
        <f t="shared" si="11"/>
        <v>0</v>
      </c>
      <c r="BH144" s="120">
        <f t="shared" si="12"/>
        <v>0</v>
      </c>
      <c r="BI144" s="120">
        <f t="shared" si="13"/>
        <v>0</v>
      </c>
      <c r="BJ144" s="21" t="s">
        <v>91</v>
      </c>
      <c r="BK144" s="120">
        <f t="shared" si="14"/>
        <v>0</v>
      </c>
      <c r="BL144" s="21" t="s">
        <v>164</v>
      </c>
      <c r="BM144" s="21" t="s">
        <v>327</v>
      </c>
    </row>
    <row r="145" spans="2:65" s="1" customFormat="1" ht="25.5" customHeight="1">
      <c r="B145" s="37"/>
      <c r="C145" s="176" t="s">
        <v>229</v>
      </c>
      <c r="D145" s="176" t="s">
        <v>160</v>
      </c>
      <c r="E145" s="177" t="s">
        <v>234</v>
      </c>
      <c r="F145" s="272" t="s">
        <v>235</v>
      </c>
      <c r="G145" s="272"/>
      <c r="H145" s="272"/>
      <c r="I145" s="272"/>
      <c r="J145" s="178" t="s">
        <v>236</v>
      </c>
      <c r="K145" s="179">
        <v>0.81299999999999994</v>
      </c>
      <c r="L145" s="273">
        <v>0</v>
      </c>
      <c r="M145" s="274"/>
      <c r="N145" s="275">
        <f t="shared" si="5"/>
        <v>0</v>
      </c>
      <c r="O145" s="275"/>
      <c r="P145" s="275"/>
      <c r="Q145" s="275"/>
      <c r="R145" s="39"/>
      <c r="T145" s="180" t="s">
        <v>21</v>
      </c>
      <c r="U145" s="46" t="s">
        <v>47</v>
      </c>
      <c r="V145" s="38"/>
      <c r="W145" s="181">
        <f t="shared" si="6"/>
        <v>0</v>
      </c>
      <c r="X145" s="181">
        <v>0</v>
      </c>
      <c r="Y145" s="181">
        <f t="shared" si="7"/>
        <v>0</v>
      </c>
      <c r="Z145" s="181">
        <v>0</v>
      </c>
      <c r="AA145" s="182">
        <f t="shared" si="8"/>
        <v>0</v>
      </c>
      <c r="AR145" s="21" t="s">
        <v>164</v>
      </c>
      <c r="AT145" s="21" t="s">
        <v>160</v>
      </c>
      <c r="AU145" s="21" t="s">
        <v>91</v>
      </c>
      <c r="AY145" s="21" t="s">
        <v>159</v>
      </c>
      <c r="BE145" s="120">
        <f t="shared" si="9"/>
        <v>0</v>
      </c>
      <c r="BF145" s="120">
        <f t="shared" si="10"/>
        <v>0</v>
      </c>
      <c r="BG145" s="120">
        <f t="shared" si="11"/>
        <v>0</v>
      </c>
      <c r="BH145" s="120">
        <f t="shared" si="12"/>
        <v>0</v>
      </c>
      <c r="BI145" s="120">
        <f t="shared" si="13"/>
        <v>0</v>
      </c>
      <c r="BJ145" s="21" t="s">
        <v>91</v>
      </c>
      <c r="BK145" s="120">
        <f t="shared" si="14"/>
        <v>0</v>
      </c>
      <c r="BL145" s="21" t="s">
        <v>164</v>
      </c>
      <c r="BM145" s="21" t="s">
        <v>328</v>
      </c>
    </row>
    <row r="146" spans="2:65" s="1" customFormat="1" ht="25.5" customHeight="1">
      <c r="B146" s="37"/>
      <c r="C146" s="176" t="s">
        <v>233</v>
      </c>
      <c r="D146" s="176" t="s">
        <v>160</v>
      </c>
      <c r="E146" s="177" t="s">
        <v>239</v>
      </c>
      <c r="F146" s="272" t="s">
        <v>240</v>
      </c>
      <c r="G146" s="272"/>
      <c r="H146" s="272"/>
      <c r="I146" s="272"/>
      <c r="J146" s="178" t="s">
        <v>236</v>
      </c>
      <c r="K146" s="179">
        <v>11.382</v>
      </c>
      <c r="L146" s="273">
        <v>0</v>
      </c>
      <c r="M146" s="274"/>
      <c r="N146" s="275">
        <f t="shared" si="5"/>
        <v>0</v>
      </c>
      <c r="O146" s="275"/>
      <c r="P146" s="275"/>
      <c r="Q146" s="275"/>
      <c r="R146" s="39"/>
      <c r="T146" s="180" t="s">
        <v>21</v>
      </c>
      <c r="U146" s="46" t="s">
        <v>47</v>
      </c>
      <c r="V146" s="38"/>
      <c r="W146" s="181">
        <f t="shared" si="6"/>
        <v>0</v>
      </c>
      <c r="X146" s="181">
        <v>0</v>
      </c>
      <c r="Y146" s="181">
        <f t="shared" si="7"/>
        <v>0</v>
      </c>
      <c r="Z146" s="181">
        <v>0</v>
      </c>
      <c r="AA146" s="182">
        <f t="shared" si="8"/>
        <v>0</v>
      </c>
      <c r="AR146" s="21" t="s">
        <v>164</v>
      </c>
      <c r="AT146" s="21" t="s">
        <v>160</v>
      </c>
      <c r="AU146" s="21" t="s">
        <v>91</v>
      </c>
      <c r="AY146" s="21" t="s">
        <v>159</v>
      </c>
      <c r="BE146" s="120">
        <f t="shared" si="9"/>
        <v>0</v>
      </c>
      <c r="BF146" s="120">
        <f t="shared" si="10"/>
        <v>0</v>
      </c>
      <c r="BG146" s="120">
        <f t="shared" si="11"/>
        <v>0</v>
      </c>
      <c r="BH146" s="120">
        <f t="shared" si="12"/>
        <v>0</v>
      </c>
      <c r="BI146" s="120">
        <f t="shared" si="13"/>
        <v>0</v>
      </c>
      <c r="BJ146" s="21" t="s">
        <v>91</v>
      </c>
      <c r="BK146" s="120">
        <f t="shared" si="14"/>
        <v>0</v>
      </c>
      <c r="BL146" s="21" t="s">
        <v>164</v>
      </c>
      <c r="BM146" s="21" t="s">
        <v>329</v>
      </c>
    </row>
    <row r="147" spans="2:65" s="1" customFormat="1" ht="25.5" customHeight="1">
      <c r="B147" s="37"/>
      <c r="C147" s="176" t="s">
        <v>238</v>
      </c>
      <c r="D147" s="176" t="s">
        <v>160</v>
      </c>
      <c r="E147" s="177" t="s">
        <v>242</v>
      </c>
      <c r="F147" s="272" t="s">
        <v>243</v>
      </c>
      <c r="G147" s="272"/>
      <c r="H147" s="272"/>
      <c r="I147" s="272"/>
      <c r="J147" s="178" t="s">
        <v>236</v>
      </c>
      <c r="K147" s="179">
        <v>0.81299999999999994</v>
      </c>
      <c r="L147" s="273">
        <v>0</v>
      </c>
      <c r="M147" s="274"/>
      <c r="N147" s="275">
        <f t="shared" si="5"/>
        <v>0</v>
      </c>
      <c r="O147" s="275"/>
      <c r="P147" s="275"/>
      <c r="Q147" s="275"/>
      <c r="R147" s="39"/>
      <c r="T147" s="180" t="s">
        <v>21</v>
      </c>
      <c r="U147" s="46" t="s">
        <v>47</v>
      </c>
      <c r="V147" s="38"/>
      <c r="W147" s="181">
        <f t="shared" si="6"/>
        <v>0</v>
      </c>
      <c r="X147" s="181">
        <v>0</v>
      </c>
      <c r="Y147" s="181">
        <f t="shared" si="7"/>
        <v>0</v>
      </c>
      <c r="Z147" s="181">
        <v>0</v>
      </c>
      <c r="AA147" s="182">
        <f t="shared" si="8"/>
        <v>0</v>
      </c>
      <c r="AR147" s="21" t="s">
        <v>164</v>
      </c>
      <c r="AT147" s="21" t="s">
        <v>160</v>
      </c>
      <c r="AU147" s="21" t="s">
        <v>91</v>
      </c>
      <c r="AY147" s="21" t="s">
        <v>159</v>
      </c>
      <c r="BE147" s="120">
        <f t="shared" si="9"/>
        <v>0</v>
      </c>
      <c r="BF147" s="120">
        <f t="shared" si="10"/>
        <v>0</v>
      </c>
      <c r="BG147" s="120">
        <f t="shared" si="11"/>
        <v>0</v>
      </c>
      <c r="BH147" s="120">
        <f t="shared" si="12"/>
        <v>0</v>
      </c>
      <c r="BI147" s="120">
        <f t="shared" si="13"/>
        <v>0</v>
      </c>
      <c r="BJ147" s="21" t="s">
        <v>91</v>
      </c>
      <c r="BK147" s="120">
        <f t="shared" si="14"/>
        <v>0</v>
      </c>
      <c r="BL147" s="21" t="s">
        <v>164</v>
      </c>
      <c r="BM147" s="21" t="s">
        <v>330</v>
      </c>
    </row>
    <row r="148" spans="2:65" s="1" customFormat="1" ht="25.5" customHeight="1">
      <c r="B148" s="37"/>
      <c r="C148" s="176" t="s">
        <v>10</v>
      </c>
      <c r="D148" s="176" t="s">
        <v>160</v>
      </c>
      <c r="E148" s="177" t="s">
        <v>246</v>
      </c>
      <c r="F148" s="272" t="s">
        <v>247</v>
      </c>
      <c r="G148" s="272"/>
      <c r="H148" s="272"/>
      <c r="I148" s="272"/>
      <c r="J148" s="178" t="s">
        <v>236</v>
      </c>
      <c r="K148" s="179">
        <v>0.81299999999999994</v>
      </c>
      <c r="L148" s="273">
        <v>0</v>
      </c>
      <c r="M148" s="274"/>
      <c r="N148" s="275">
        <f t="shared" si="5"/>
        <v>0</v>
      </c>
      <c r="O148" s="275"/>
      <c r="P148" s="275"/>
      <c r="Q148" s="275"/>
      <c r="R148" s="39"/>
      <c r="T148" s="180" t="s">
        <v>21</v>
      </c>
      <c r="U148" s="46" t="s">
        <v>47</v>
      </c>
      <c r="V148" s="38"/>
      <c r="W148" s="181">
        <f t="shared" si="6"/>
        <v>0</v>
      </c>
      <c r="X148" s="181">
        <v>0</v>
      </c>
      <c r="Y148" s="181">
        <f t="shared" si="7"/>
        <v>0</v>
      </c>
      <c r="Z148" s="181">
        <v>0</v>
      </c>
      <c r="AA148" s="182">
        <f t="shared" si="8"/>
        <v>0</v>
      </c>
      <c r="AR148" s="21" t="s">
        <v>164</v>
      </c>
      <c r="AT148" s="21" t="s">
        <v>160</v>
      </c>
      <c r="AU148" s="21" t="s">
        <v>91</v>
      </c>
      <c r="AY148" s="21" t="s">
        <v>159</v>
      </c>
      <c r="BE148" s="120">
        <f t="shared" si="9"/>
        <v>0</v>
      </c>
      <c r="BF148" s="120">
        <f t="shared" si="10"/>
        <v>0</v>
      </c>
      <c r="BG148" s="120">
        <f t="shared" si="11"/>
        <v>0</v>
      </c>
      <c r="BH148" s="120">
        <f t="shared" si="12"/>
        <v>0</v>
      </c>
      <c r="BI148" s="120">
        <f t="shared" si="13"/>
        <v>0</v>
      </c>
      <c r="BJ148" s="21" t="s">
        <v>91</v>
      </c>
      <c r="BK148" s="120">
        <f t="shared" si="14"/>
        <v>0</v>
      </c>
      <c r="BL148" s="21" t="s">
        <v>164</v>
      </c>
      <c r="BM148" s="21" t="s">
        <v>331</v>
      </c>
    </row>
    <row r="149" spans="2:65" s="1" customFormat="1" ht="16.5" customHeight="1">
      <c r="B149" s="37"/>
      <c r="C149" s="176" t="s">
        <v>245</v>
      </c>
      <c r="D149" s="176" t="s">
        <v>160</v>
      </c>
      <c r="E149" s="177" t="s">
        <v>250</v>
      </c>
      <c r="F149" s="272" t="s">
        <v>251</v>
      </c>
      <c r="G149" s="272"/>
      <c r="H149" s="272"/>
      <c r="I149" s="272"/>
      <c r="J149" s="178" t="s">
        <v>236</v>
      </c>
      <c r="K149" s="179">
        <v>0.81299999999999994</v>
      </c>
      <c r="L149" s="273">
        <v>0</v>
      </c>
      <c r="M149" s="274"/>
      <c r="N149" s="275">
        <f t="shared" si="5"/>
        <v>0</v>
      </c>
      <c r="O149" s="275"/>
      <c r="P149" s="275"/>
      <c r="Q149" s="275"/>
      <c r="R149" s="39"/>
      <c r="T149" s="180" t="s">
        <v>21</v>
      </c>
      <c r="U149" s="46" t="s">
        <v>47</v>
      </c>
      <c r="V149" s="38"/>
      <c r="W149" s="181">
        <f t="shared" si="6"/>
        <v>0</v>
      </c>
      <c r="X149" s="181">
        <v>0</v>
      </c>
      <c r="Y149" s="181">
        <f t="shared" si="7"/>
        <v>0</v>
      </c>
      <c r="Z149" s="181">
        <v>0</v>
      </c>
      <c r="AA149" s="182">
        <f t="shared" si="8"/>
        <v>0</v>
      </c>
      <c r="AR149" s="21" t="s">
        <v>164</v>
      </c>
      <c r="AT149" s="21" t="s">
        <v>160</v>
      </c>
      <c r="AU149" s="21" t="s">
        <v>91</v>
      </c>
      <c r="AY149" s="21" t="s">
        <v>159</v>
      </c>
      <c r="BE149" s="120">
        <f t="shared" si="9"/>
        <v>0</v>
      </c>
      <c r="BF149" s="120">
        <f t="shared" si="10"/>
        <v>0</v>
      </c>
      <c r="BG149" s="120">
        <f t="shared" si="11"/>
        <v>0</v>
      </c>
      <c r="BH149" s="120">
        <f t="shared" si="12"/>
        <v>0</v>
      </c>
      <c r="BI149" s="120">
        <f t="shared" si="13"/>
        <v>0</v>
      </c>
      <c r="BJ149" s="21" t="s">
        <v>91</v>
      </c>
      <c r="BK149" s="120">
        <f t="shared" si="14"/>
        <v>0</v>
      </c>
      <c r="BL149" s="21" t="s">
        <v>164</v>
      </c>
      <c r="BM149" s="21" t="s">
        <v>332</v>
      </c>
    </row>
    <row r="150" spans="2:65" s="1" customFormat="1" ht="49.9" customHeight="1">
      <c r="B150" s="37"/>
      <c r="C150" s="38"/>
      <c r="D150" s="167" t="s">
        <v>253</v>
      </c>
      <c r="E150" s="38"/>
      <c r="F150" s="38"/>
      <c r="G150" s="38"/>
      <c r="H150" s="38"/>
      <c r="I150" s="38"/>
      <c r="J150" s="38"/>
      <c r="K150" s="38"/>
      <c r="L150" s="38"/>
      <c r="M150" s="38"/>
      <c r="N150" s="291">
        <f>BK150</f>
        <v>0</v>
      </c>
      <c r="O150" s="292"/>
      <c r="P150" s="292"/>
      <c r="Q150" s="292"/>
      <c r="R150" s="39"/>
      <c r="T150" s="156"/>
      <c r="U150" s="58"/>
      <c r="V150" s="58"/>
      <c r="W150" s="58"/>
      <c r="X150" s="58"/>
      <c r="Y150" s="58"/>
      <c r="Z150" s="58"/>
      <c r="AA150" s="60"/>
      <c r="AT150" s="21" t="s">
        <v>79</v>
      </c>
      <c r="AU150" s="21" t="s">
        <v>80</v>
      </c>
      <c r="AY150" s="21" t="s">
        <v>254</v>
      </c>
      <c r="BK150" s="120">
        <v>0</v>
      </c>
    </row>
    <row r="151" spans="2:65" s="1" customFormat="1" ht="6.95" customHeight="1">
      <c r="B151" s="61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3"/>
    </row>
  </sheetData>
  <sheetProtection algorithmName="SHA-512" hashValue="zYuwFcLiMGiHakCr3OrWXNjEa/EXZFbhsY/s7KyZUesqarreSSQzew/Qji4F2930aXQlhvnawK4yrtIPrBQgKQ==" saltValue="+luNqIOI7AxKCgMOkWAdhv1bO5QJxQfsBtVFtv0/iVIa6SAim6ts4QWc6QmTcWH9ugl3hSwWlJSWDTeLR67LGw==" spinCount="10" sheet="1" objects="1" scenarios="1" formatColumns="0" formatRows="0"/>
  <mergeCells count="141">
    <mergeCell ref="N150:Q150"/>
    <mergeCell ref="H1:K1"/>
    <mergeCell ref="S2:AC2"/>
    <mergeCell ref="F148:I148"/>
    <mergeCell ref="L148:M148"/>
    <mergeCell ref="N148:Q148"/>
    <mergeCell ref="F149:I149"/>
    <mergeCell ref="L149:M149"/>
    <mergeCell ref="N149:Q149"/>
    <mergeCell ref="N121:Q121"/>
    <mergeCell ref="N122:Q122"/>
    <mergeCell ref="N123:Q123"/>
    <mergeCell ref="N134:Q134"/>
    <mergeCell ref="N138:Q138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26:I126"/>
    <mergeCell ref="F127:I127"/>
    <mergeCell ref="F128:I128"/>
    <mergeCell ref="L128:M128"/>
    <mergeCell ref="N128:Q128"/>
    <mergeCell ref="F129:I129"/>
    <mergeCell ref="L129:M129"/>
    <mergeCell ref="N129:Q129"/>
    <mergeCell ref="F130:I130"/>
    <mergeCell ref="F120:I120"/>
    <mergeCell ref="L120:M120"/>
    <mergeCell ref="N120:Q120"/>
    <mergeCell ref="F124:I124"/>
    <mergeCell ref="L124:M124"/>
    <mergeCell ref="N124:Q124"/>
    <mergeCell ref="F125:I125"/>
    <mergeCell ref="L125:M125"/>
    <mergeCell ref="N125:Q125"/>
    <mergeCell ref="N101:Q101"/>
    <mergeCell ref="L103:Q103"/>
    <mergeCell ref="C109:Q109"/>
    <mergeCell ref="F111:P111"/>
    <mergeCell ref="F112:P112"/>
    <mergeCell ref="F113:P113"/>
    <mergeCell ref="M115:P115"/>
    <mergeCell ref="M117:Q117"/>
    <mergeCell ref="M118:Q118"/>
    <mergeCell ref="D96:H96"/>
    <mergeCell ref="N96:Q96"/>
    <mergeCell ref="D97:H97"/>
    <mergeCell ref="N97:Q97"/>
    <mergeCell ref="D98:H98"/>
    <mergeCell ref="N98:Q98"/>
    <mergeCell ref="D99:H99"/>
    <mergeCell ref="N99:Q99"/>
    <mergeCell ref="D100:H100"/>
    <mergeCell ref="N100:Q100"/>
    <mergeCell ref="M85:Q85"/>
    <mergeCell ref="C87:G87"/>
    <mergeCell ref="N87:Q87"/>
    <mergeCell ref="N89:Q89"/>
    <mergeCell ref="N90:Q90"/>
    <mergeCell ref="N91:Q91"/>
    <mergeCell ref="N92:Q92"/>
    <mergeCell ref="N93:Q93"/>
    <mergeCell ref="N95:Q95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hyperlinks>
    <hyperlink ref="F1:G1" location="C2" display="1) Krycí list rozpočtu"/>
    <hyperlink ref="H1:K1" location="C87" display="2) Rekapitulácia rozpočtu"/>
    <hyperlink ref="L1" location="C120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01 - SO -01 SPEVNENÉ PLOC...</vt:lpstr>
      <vt:lpstr>01 - SO -02 SPEVNENÉ PLOC...</vt:lpstr>
      <vt:lpstr>01 - SO -03 SPEVNENÉ PLOC...</vt:lpstr>
      <vt:lpstr>'01 - SO -01 SPEVNENÉ PLOC...'!Názvy_tlače</vt:lpstr>
      <vt:lpstr>'01 - SO -02 SPEVNENÉ PLOC...'!Názvy_tlače</vt:lpstr>
      <vt:lpstr>'01 - SO -03 SPEVNENÉ PLOC...'!Názvy_tlače</vt:lpstr>
      <vt:lpstr>'Rekapitulácia stavby'!Názvy_tlače</vt:lpstr>
      <vt:lpstr>'01 - SO -01 SPEVNENÉ PLOC...'!Oblasť_tlače</vt:lpstr>
      <vt:lpstr>'01 - SO -02 SPEVNENÉ PLOC...'!Oblasť_tlače</vt:lpstr>
      <vt:lpstr>'01 - SO -03 SPEVNENÉ PLOC...'!Oblasť_tlače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Ing.Emília Kurillová</dc:creator>
  <cp:lastModifiedBy>Mgr. Martina Klacek</cp:lastModifiedBy>
  <dcterms:created xsi:type="dcterms:W3CDTF">2018-05-30T15:04:57Z</dcterms:created>
  <dcterms:modified xsi:type="dcterms:W3CDTF">2018-08-20T08:33:26Z</dcterms:modified>
</cp:coreProperties>
</file>