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kapustova\Desktop\"/>
    </mc:Choice>
  </mc:AlternateContent>
  <bookViews>
    <workbookView xWindow="0" yWindow="0" windowWidth="24000" windowHeight="9885"/>
  </bookViews>
  <sheets>
    <sheet name="Rekapitulácia stavby" sheetId="1" r:id="rId1"/>
    <sheet name="01-B - 01 Architektúra - ..." sheetId="4" r:id="rId2"/>
    <sheet name="02-B - 02 Elektroinštalác..." sheetId="5" r:id="rId3"/>
  </sheets>
  <definedNames>
    <definedName name="_xlnm.Print_Titles" localSheetId="1">'01-B - 01 Architektúra - ...'!$127:$127</definedName>
    <definedName name="_xlnm.Print_Titles" localSheetId="2">'02-B - 02 Elektroinštalác...'!$119:$119</definedName>
    <definedName name="_xlnm.Print_Titles" localSheetId="0">'Rekapitulácia stavby'!$85:$85</definedName>
    <definedName name="_xlnm.Print_Area" localSheetId="1">'01-B - 01 Architektúra - ...'!$C$4:$Q$70,'01-B - 01 Architektúra - ...'!$C$76:$Q$110,'01-B - 01 Architektúra - ...'!$C$116:$Q$272</definedName>
    <definedName name="_xlnm.Print_Area" localSheetId="2">'02-B - 02 Elektroinštalác...'!$C$4:$Q$70,'02-B - 02 Elektroinštalác...'!$C$76:$Q$102,'02-B - 02 Elektroinštalác...'!$C$108:$Q$140</definedName>
    <definedName name="_xlnm.Print_Area" localSheetId="0">'Rekapitulácia stavby'!$C$4:$AP$70,'Rekapitulácia stavby'!$C$76:$AP$104</definedName>
  </definedNames>
  <calcPr calcId="152511"/>
</workbook>
</file>

<file path=xl/calcChain.xml><?xml version="1.0" encoding="utf-8"?>
<calcChain xmlns="http://schemas.openxmlformats.org/spreadsheetml/2006/main">
  <c r="BA96" i="1" l="1"/>
  <c r="AZ96" i="1"/>
  <c r="BB96" i="1"/>
  <c r="BE96" i="1"/>
  <c r="BD96" i="1"/>
  <c r="BA95" i="1"/>
  <c r="AZ95" i="1"/>
  <c r="BF95" i="1"/>
  <c r="W135" i="5"/>
  <c r="H92" i="5" s="1"/>
  <c r="BA93" i="1"/>
  <c r="AZ93" i="1"/>
  <c r="BI140" i="5"/>
  <c r="BH140" i="5"/>
  <c r="BG140" i="5"/>
  <c r="BF140" i="5"/>
  <c r="BE140" i="5"/>
  <c r="X140" i="5"/>
  <c r="W140" i="5"/>
  <c r="V140" i="5"/>
  <c r="BK140" i="5" s="1"/>
  <c r="P140" i="5" s="1"/>
  <c r="BI139" i="5"/>
  <c r="BH139" i="5"/>
  <c r="BG139" i="5"/>
  <c r="BE139" i="5"/>
  <c r="X139" i="5"/>
  <c r="W139" i="5"/>
  <c r="V139" i="5"/>
  <c r="BK139" i="5" s="1"/>
  <c r="P139" i="5" s="1"/>
  <c r="BF139" i="5" s="1"/>
  <c r="BI138" i="5"/>
  <c r="BH138" i="5"/>
  <c r="BG138" i="5"/>
  <c r="BE138" i="5"/>
  <c r="X138" i="5"/>
  <c r="W138" i="5"/>
  <c r="P138" i="5"/>
  <c r="BF138" i="5" s="1"/>
  <c r="BK138" i="5"/>
  <c r="V138" i="5"/>
  <c r="BI137" i="5"/>
  <c r="BH137" i="5"/>
  <c r="BG137" i="5"/>
  <c r="BE137" i="5"/>
  <c r="X137" i="5"/>
  <c r="W137" i="5"/>
  <c r="V137" i="5"/>
  <c r="BK137" i="5" s="1"/>
  <c r="P137" i="5" s="1"/>
  <c r="BF137" i="5" s="1"/>
  <c r="BI136" i="5"/>
  <c r="BH136" i="5"/>
  <c r="BG136" i="5"/>
  <c r="BE136" i="5"/>
  <c r="X136" i="5"/>
  <c r="W136" i="5"/>
  <c r="V136" i="5"/>
  <c r="BK136" i="5" s="1"/>
  <c r="BI133" i="5"/>
  <c r="BH133" i="5"/>
  <c r="BG133" i="5"/>
  <c r="BF133" i="5"/>
  <c r="BE133" i="5"/>
  <c r="X133" i="5"/>
  <c r="W133" i="5"/>
  <c r="AD133" i="5"/>
  <c r="AB133" i="5"/>
  <c r="Z133" i="5"/>
  <c r="P133" i="5"/>
  <c r="V133" i="5"/>
  <c r="BK133" i="5" s="1"/>
  <c r="BI131" i="5"/>
  <c r="BH131" i="5"/>
  <c r="BG131" i="5"/>
  <c r="BE131" i="5"/>
  <c r="X131" i="5"/>
  <c r="W131" i="5"/>
  <c r="AD131" i="5"/>
  <c r="AB131" i="5"/>
  <c r="Z131" i="5"/>
  <c r="V131" i="5"/>
  <c r="BK131" i="5" s="1"/>
  <c r="BI130" i="5"/>
  <c r="BH130" i="5"/>
  <c r="BG130" i="5"/>
  <c r="BE130" i="5"/>
  <c r="X130" i="5"/>
  <c r="W130" i="5"/>
  <c r="AD130" i="5"/>
  <c r="AB130" i="5"/>
  <c r="Z130" i="5"/>
  <c r="V130" i="5"/>
  <c r="BK130" i="5" s="1"/>
  <c r="BI128" i="5"/>
  <c r="BH128" i="5"/>
  <c r="BG128" i="5"/>
  <c r="BE128" i="5"/>
  <c r="X128" i="5"/>
  <c r="X127" i="5" s="1"/>
  <c r="K91" i="5" s="1"/>
  <c r="W128" i="5"/>
  <c r="AD128" i="5"/>
  <c r="AD127" i="5" s="1"/>
  <c r="AB128" i="5"/>
  <c r="AB127" i="5" s="1"/>
  <c r="Z128" i="5"/>
  <c r="V128" i="5"/>
  <c r="BI126" i="5"/>
  <c r="BH126" i="5"/>
  <c r="BG126" i="5"/>
  <c r="BE126" i="5"/>
  <c r="X126" i="5"/>
  <c r="W126" i="5"/>
  <c r="AD126" i="5"/>
  <c r="AB126" i="5"/>
  <c r="Z126" i="5"/>
  <c r="V126" i="5"/>
  <c r="BI125" i="5"/>
  <c r="BH125" i="5"/>
  <c r="BG125" i="5"/>
  <c r="BE125" i="5"/>
  <c r="X125" i="5"/>
  <c r="W125" i="5"/>
  <c r="AD125" i="5"/>
  <c r="AB125" i="5"/>
  <c r="Z125" i="5"/>
  <c r="BK125" i="5"/>
  <c r="P125" i="5"/>
  <c r="BF125" i="5" s="1"/>
  <c r="V125" i="5"/>
  <c r="BI124" i="5"/>
  <c r="BH124" i="5"/>
  <c r="BG124" i="5"/>
  <c r="BE124" i="5"/>
  <c r="X124" i="5"/>
  <c r="W124" i="5"/>
  <c r="AD124" i="5"/>
  <c r="AB124" i="5"/>
  <c r="Z124" i="5"/>
  <c r="BK124" i="5"/>
  <c r="P124" i="5"/>
  <c r="BF124" i="5" s="1"/>
  <c r="V124" i="5"/>
  <c r="BI123" i="5"/>
  <c r="BH123" i="5"/>
  <c r="BG123" i="5"/>
  <c r="BE123" i="5"/>
  <c r="X123" i="5"/>
  <c r="W123" i="5"/>
  <c r="AD123" i="5"/>
  <c r="AB123" i="5"/>
  <c r="Z123" i="5"/>
  <c r="V123" i="5"/>
  <c r="BK123" i="5" s="1"/>
  <c r="BI122" i="5"/>
  <c r="BH122" i="5"/>
  <c r="BG122" i="5"/>
  <c r="BE122" i="5"/>
  <c r="X122" i="5"/>
  <c r="X121" i="5" s="1"/>
  <c r="W122" i="5"/>
  <c r="W121" i="5" s="1"/>
  <c r="AD122" i="5"/>
  <c r="AD121" i="5" s="1"/>
  <c r="AD120" i="5" s="1"/>
  <c r="AB122" i="5"/>
  <c r="AB121" i="5" s="1"/>
  <c r="AB120" i="5" s="1"/>
  <c r="Z122" i="5"/>
  <c r="Z121" i="5" s="1"/>
  <c r="P122" i="5"/>
  <c r="BF122" i="5" s="1"/>
  <c r="V122" i="5"/>
  <c r="BK122" i="5" s="1"/>
  <c r="M117" i="5"/>
  <c r="M116" i="5"/>
  <c r="F116" i="5"/>
  <c r="F114" i="5"/>
  <c r="F112" i="5"/>
  <c r="BI100" i="5"/>
  <c r="BH100" i="5"/>
  <c r="BG100" i="5"/>
  <c r="BE100" i="5"/>
  <c r="BI99" i="5"/>
  <c r="BH99" i="5"/>
  <c r="BG99" i="5"/>
  <c r="BE99" i="5"/>
  <c r="BI98" i="5"/>
  <c r="BH98" i="5"/>
  <c r="BG98" i="5"/>
  <c r="BE98" i="5"/>
  <c r="BI97" i="5"/>
  <c r="BH97" i="5"/>
  <c r="BG97" i="5"/>
  <c r="BE97" i="5"/>
  <c r="BI96" i="5"/>
  <c r="BH96" i="5"/>
  <c r="BG96" i="5"/>
  <c r="BE96" i="5"/>
  <c r="BI95" i="5"/>
  <c r="BH95" i="5"/>
  <c r="BG95" i="5"/>
  <c r="BE95" i="5"/>
  <c r="M84" i="5"/>
  <c r="F84" i="5"/>
  <c r="F82" i="5"/>
  <c r="F80" i="5"/>
  <c r="O22" i="5"/>
  <c r="E22" i="5"/>
  <c r="M85" i="5" s="1"/>
  <c r="O21" i="5"/>
  <c r="O16" i="5"/>
  <c r="E16" i="5"/>
  <c r="O15" i="5"/>
  <c r="O10" i="5"/>
  <c r="M114" i="5" s="1"/>
  <c r="F6" i="5"/>
  <c r="F110" i="5" s="1"/>
  <c r="X260" i="4"/>
  <c r="K99" i="4" s="1"/>
  <c r="AD149" i="4"/>
  <c r="BA92" i="1"/>
  <c r="AZ92" i="1"/>
  <c r="BI272" i="4"/>
  <c r="BH272" i="4"/>
  <c r="BG272" i="4"/>
  <c r="BE272" i="4"/>
  <c r="X272" i="4"/>
  <c r="W272" i="4"/>
  <c r="V272" i="4"/>
  <c r="BK272" i="4" s="1"/>
  <c r="P272" i="4" s="1"/>
  <c r="BF272" i="4" s="1"/>
  <c r="BI271" i="4"/>
  <c r="BH271" i="4"/>
  <c r="BG271" i="4"/>
  <c r="BE271" i="4"/>
  <c r="X271" i="4"/>
  <c r="W271" i="4"/>
  <c r="V271" i="4"/>
  <c r="BK271" i="4" s="1"/>
  <c r="P271" i="4" s="1"/>
  <c r="BF271" i="4" s="1"/>
  <c r="BI270" i="4"/>
  <c r="BH270" i="4"/>
  <c r="BG270" i="4"/>
  <c r="BE270" i="4"/>
  <c r="X270" i="4"/>
  <c r="W270" i="4"/>
  <c r="P270" i="4"/>
  <c r="BF270" i="4" s="1"/>
  <c r="V270" i="4"/>
  <c r="BK270" i="4" s="1"/>
  <c r="BI269" i="4"/>
  <c r="BH269" i="4"/>
  <c r="BG269" i="4"/>
  <c r="BE269" i="4"/>
  <c r="X269" i="4"/>
  <c r="W269" i="4"/>
  <c r="V269" i="4"/>
  <c r="BK269" i="4" s="1"/>
  <c r="P269" i="4" s="1"/>
  <c r="BF269" i="4" s="1"/>
  <c r="BI268" i="4"/>
  <c r="BH268" i="4"/>
  <c r="BG268" i="4"/>
  <c r="BE268" i="4"/>
  <c r="X268" i="4"/>
  <c r="W268" i="4"/>
  <c r="V268" i="4"/>
  <c r="BK268" i="4" s="1"/>
  <c r="BI265" i="4"/>
  <c r="BH265" i="4"/>
  <c r="BG265" i="4"/>
  <c r="BE265" i="4"/>
  <c r="X265" i="4"/>
  <c r="W265" i="4"/>
  <c r="AD265" i="4"/>
  <c r="AB265" i="4"/>
  <c r="Z265" i="4"/>
  <c r="BK265" i="4"/>
  <c r="P265" i="4"/>
  <c r="BF265" i="4" s="1"/>
  <c r="V265" i="4"/>
  <c r="BI264" i="4"/>
  <c r="BH264" i="4"/>
  <c r="BG264" i="4"/>
  <c r="BE264" i="4"/>
  <c r="X264" i="4"/>
  <c r="W264" i="4"/>
  <c r="AD264" i="4"/>
  <c r="AB264" i="4"/>
  <c r="Z264" i="4"/>
  <c r="V264" i="4"/>
  <c r="BK264" i="4" s="1"/>
  <c r="BI262" i="4"/>
  <c r="BH262" i="4"/>
  <c r="BG262" i="4"/>
  <c r="BE262" i="4"/>
  <c r="X262" i="4"/>
  <c r="W262" i="4"/>
  <c r="AD262" i="4"/>
  <c r="AB262" i="4"/>
  <c r="Z262" i="4"/>
  <c r="BK262" i="4"/>
  <c r="P262" i="4"/>
  <c r="BF262" i="4" s="1"/>
  <c r="V262" i="4"/>
  <c r="BI261" i="4"/>
  <c r="BH261" i="4"/>
  <c r="BG261" i="4"/>
  <c r="BE261" i="4"/>
  <c r="X261" i="4"/>
  <c r="W261" i="4"/>
  <c r="AD261" i="4"/>
  <c r="AB261" i="4"/>
  <c r="Z261" i="4"/>
  <c r="V261" i="4"/>
  <c r="BI254" i="4"/>
  <c r="BH254" i="4"/>
  <c r="BG254" i="4"/>
  <c r="BE254" i="4"/>
  <c r="X254" i="4"/>
  <c r="W254" i="4"/>
  <c r="AD254" i="4"/>
  <c r="AB254" i="4"/>
  <c r="Z254" i="4"/>
  <c r="V254" i="4"/>
  <c r="BI253" i="4"/>
  <c r="BH253" i="4"/>
  <c r="BG253" i="4"/>
  <c r="BE253" i="4"/>
  <c r="X253" i="4"/>
  <c r="W253" i="4"/>
  <c r="AD253" i="4"/>
  <c r="AB253" i="4"/>
  <c r="Z253" i="4"/>
  <c r="V253" i="4"/>
  <c r="BK253" i="4" s="1"/>
  <c r="BI252" i="4"/>
  <c r="BH252" i="4"/>
  <c r="BG252" i="4"/>
  <c r="BE252" i="4"/>
  <c r="X252" i="4"/>
  <c r="W252" i="4"/>
  <c r="W251" i="4" s="1"/>
  <c r="H98" i="4" s="1"/>
  <c r="AD252" i="4"/>
  <c r="AB252" i="4"/>
  <c r="AB251" i="4" s="1"/>
  <c r="Z252" i="4"/>
  <c r="Z251" i="4" s="1"/>
  <c r="BK252" i="4"/>
  <c r="V252" i="4"/>
  <c r="P252" i="4" s="1"/>
  <c r="BF252" i="4" s="1"/>
  <c r="BI250" i="4"/>
  <c r="BH250" i="4"/>
  <c r="BG250" i="4"/>
  <c r="BE250" i="4"/>
  <c r="X250" i="4"/>
  <c r="W250" i="4"/>
  <c r="AD250" i="4"/>
  <c r="AB250" i="4"/>
  <c r="Z250" i="4"/>
  <c r="BK250" i="4"/>
  <c r="V250" i="4"/>
  <c r="P250" i="4" s="1"/>
  <c r="BF250" i="4" s="1"/>
  <c r="BI243" i="4"/>
  <c r="BH243" i="4"/>
  <c r="BG243" i="4"/>
  <c r="BE243" i="4"/>
  <c r="X243" i="4"/>
  <c r="W243" i="4"/>
  <c r="AD243" i="4"/>
  <c r="AB243" i="4"/>
  <c r="Z243" i="4"/>
  <c r="V243" i="4"/>
  <c r="BK243" i="4" s="1"/>
  <c r="BI242" i="4"/>
  <c r="BH242" i="4"/>
  <c r="BG242" i="4"/>
  <c r="BE242" i="4"/>
  <c r="X242" i="4"/>
  <c r="W242" i="4"/>
  <c r="AD242" i="4"/>
  <c r="AB242" i="4"/>
  <c r="Z242" i="4"/>
  <c r="BK242" i="4"/>
  <c r="V242" i="4"/>
  <c r="P242" i="4" s="1"/>
  <c r="BF242" i="4" s="1"/>
  <c r="BI235" i="4"/>
  <c r="BH235" i="4"/>
  <c r="BG235" i="4"/>
  <c r="BE235" i="4"/>
  <c r="X235" i="4"/>
  <c r="W235" i="4"/>
  <c r="AD235" i="4"/>
  <c r="AB235" i="4"/>
  <c r="Z235" i="4"/>
  <c r="BK235" i="4"/>
  <c r="P235" i="4"/>
  <c r="BF235" i="4" s="1"/>
  <c r="V235" i="4"/>
  <c r="BI234" i="4"/>
  <c r="BH234" i="4"/>
  <c r="BG234" i="4"/>
  <c r="BE234" i="4"/>
  <c r="X234" i="4"/>
  <c r="W234" i="4"/>
  <c r="W233" i="4" s="1"/>
  <c r="H97" i="4" s="1"/>
  <c r="AD234" i="4"/>
  <c r="AD233" i="4" s="1"/>
  <c r="AB234" i="4"/>
  <c r="Z234" i="4"/>
  <c r="V234" i="4"/>
  <c r="BK234" i="4" s="1"/>
  <c r="BI232" i="4"/>
  <c r="BH232" i="4"/>
  <c r="BG232" i="4"/>
  <c r="BE232" i="4"/>
  <c r="X232" i="4"/>
  <c r="W232" i="4"/>
  <c r="AD232" i="4"/>
  <c r="AB232" i="4"/>
  <c r="Z232" i="4"/>
  <c r="V232" i="4"/>
  <c r="BK232" i="4" s="1"/>
  <c r="BI231" i="4"/>
  <c r="BH231" i="4"/>
  <c r="BG231" i="4"/>
  <c r="BE231" i="4"/>
  <c r="X231" i="4"/>
  <c r="W231" i="4"/>
  <c r="AD231" i="4"/>
  <c r="AB231" i="4"/>
  <c r="Z231" i="4"/>
  <c r="BK231" i="4"/>
  <c r="P231" i="4"/>
  <c r="BF231" i="4" s="1"/>
  <c r="V231" i="4"/>
  <c r="BI230" i="4"/>
  <c r="BH230" i="4"/>
  <c r="BG230" i="4"/>
  <c r="BE230" i="4"/>
  <c r="X230" i="4"/>
  <c r="W230" i="4"/>
  <c r="AD230" i="4"/>
  <c r="AB230" i="4"/>
  <c r="Z230" i="4"/>
  <c r="V230" i="4"/>
  <c r="BK230" i="4" s="1"/>
  <c r="BI224" i="4"/>
  <c r="BH224" i="4"/>
  <c r="BG224" i="4"/>
  <c r="BE224" i="4"/>
  <c r="X224" i="4"/>
  <c r="W224" i="4"/>
  <c r="AD224" i="4"/>
  <c r="AD223" i="4" s="1"/>
  <c r="AB224" i="4"/>
  <c r="AB223" i="4" s="1"/>
  <c r="Z224" i="4"/>
  <c r="V224" i="4"/>
  <c r="BK224" i="4" s="1"/>
  <c r="BK223" i="4" s="1"/>
  <c r="M223" i="4" s="1"/>
  <c r="M96" i="4" s="1"/>
  <c r="BI222" i="4"/>
  <c r="BH222" i="4"/>
  <c r="BG222" i="4"/>
  <c r="BE222" i="4"/>
  <c r="X222" i="4"/>
  <c r="W222" i="4"/>
  <c r="AD222" i="4"/>
  <c r="AB222" i="4"/>
  <c r="Z222" i="4"/>
  <c r="V222" i="4"/>
  <c r="BK222" i="4" s="1"/>
  <c r="BI221" i="4"/>
  <c r="BH221" i="4"/>
  <c r="BG221" i="4"/>
  <c r="BE221" i="4"/>
  <c r="X221" i="4"/>
  <c r="W221" i="4"/>
  <c r="AD221" i="4"/>
  <c r="AB221" i="4"/>
  <c r="Z221" i="4"/>
  <c r="BK221" i="4"/>
  <c r="V221" i="4"/>
  <c r="P221" i="4" s="1"/>
  <c r="BF221" i="4" s="1"/>
  <c r="BI216" i="4"/>
  <c r="BH216" i="4"/>
  <c r="BG216" i="4"/>
  <c r="BE216" i="4"/>
  <c r="X216" i="4"/>
  <c r="W216" i="4"/>
  <c r="AD216" i="4"/>
  <c r="AB216" i="4"/>
  <c r="Z216" i="4"/>
  <c r="V216" i="4"/>
  <c r="BI215" i="4"/>
  <c r="BH215" i="4"/>
  <c r="BG215" i="4"/>
  <c r="BE215" i="4"/>
  <c r="X215" i="4"/>
  <c r="W215" i="4"/>
  <c r="AD215" i="4"/>
  <c r="AB215" i="4"/>
  <c r="Z215" i="4"/>
  <c r="BK215" i="4"/>
  <c r="V215" i="4"/>
  <c r="P215" i="4" s="1"/>
  <c r="BF215" i="4" s="1"/>
  <c r="BI210" i="4"/>
  <c r="BH210" i="4"/>
  <c r="BG210" i="4"/>
  <c r="BE210" i="4"/>
  <c r="X210" i="4"/>
  <c r="W210" i="4"/>
  <c r="AD210" i="4"/>
  <c r="AB210" i="4"/>
  <c r="Z210" i="4"/>
  <c r="BK210" i="4"/>
  <c r="P210" i="4"/>
  <c r="BF210" i="4" s="1"/>
  <c r="V210" i="4"/>
  <c r="BI209" i="4"/>
  <c r="BH209" i="4"/>
  <c r="BG209" i="4"/>
  <c r="BE209" i="4"/>
  <c r="X209" i="4"/>
  <c r="W209" i="4"/>
  <c r="AD209" i="4"/>
  <c r="AB209" i="4"/>
  <c r="Z209" i="4"/>
  <c r="V209" i="4"/>
  <c r="BK209" i="4" s="1"/>
  <c r="BI204" i="4"/>
  <c r="BH204" i="4"/>
  <c r="BG204" i="4"/>
  <c r="BE204" i="4"/>
  <c r="X204" i="4"/>
  <c r="W204" i="4"/>
  <c r="AD204" i="4"/>
  <c r="AB204" i="4"/>
  <c r="AB203" i="4" s="1"/>
  <c r="Z204" i="4"/>
  <c r="Z203" i="4" s="1"/>
  <c r="BK204" i="4"/>
  <c r="P204" i="4"/>
  <c r="BF204" i="4" s="1"/>
  <c r="V204" i="4"/>
  <c r="BI202" i="4"/>
  <c r="BH202" i="4"/>
  <c r="BG202" i="4"/>
  <c r="BE202" i="4"/>
  <c r="X202" i="4"/>
  <c r="W202" i="4"/>
  <c r="AD202" i="4"/>
  <c r="AB202" i="4"/>
  <c r="Z202" i="4"/>
  <c r="BK202" i="4"/>
  <c r="P202" i="4"/>
  <c r="BF202" i="4" s="1"/>
  <c r="V202" i="4"/>
  <c r="BI201" i="4"/>
  <c r="BH201" i="4"/>
  <c r="BG201" i="4"/>
  <c r="BE201" i="4"/>
  <c r="X201" i="4"/>
  <c r="W201" i="4"/>
  <c r="AD201" i="4"/>
  <c r="AB201" i="4"/>
  <c r="Z201" i="4"/>
  <c r="P201" i="4"/>
  <c r="BF201" i="4" s="1"/>
  <c r="V201" i="4"/>
  <c r="BK201" i="4" s="1"/>
  <c r="BI196" i="4"/>
  <c r="BH196" i="4"/>
  <c r="BG196" i="4"/>
  <c r="BE196" i="4"/>
  <c r="X196" i="4"/>
  <c r="W196" i="4"/>
  <c r="AD196" i="4"/>
  <c r="AB196" i="4"/>
  <c r="Z196" i="4"/>
  <c r="V196" i="4"/>
  <c r="BK196" i="4" s="1"/>
  <c r="BI195" i="4"/>
  <c r="BH195" i="4"/>
  <c r="BG195" i="4"/>
  <c r="BE195" i="4"/>
  <c r="X195" i="4"/>
  <c r="W195" i="4"/>
  <c r="AD195" i="4"/>
  <c r="AB195" i="4"/>
  <c r="Z195" i="4"/>
  <c r="BK195" i="4"/>
  <c r="V195" i="4"/>
  <c r="P195" i="4" s="1"/>
  <c r="BF195" i="4" s="1"/>
  <c r="BI190" i="4"/>
  <c r="BH190" i="4"/>
  <c r="BG190" i="4"/>
  <c r="BE190" i="4"/>
  <c r="X190" i="4"/>
  <c r="W190" i="4"/>
  <c r="AD190" i="4"/>
  <c r="AB190" i="4"/>
  <c r="Z190" i="4"/>
  <c r="V190" i="4"/>
  <c r="BI189" i="4"/>
  <c r="BH189" i="4"/>
  <c r="BG189" i="4"/>
  <c r="BE189" i="4"/>
  <c r="X189" i="4"/>
  <c r="W189" i="4"/>
  <c r="AD189" i="4"/>
  <c r="AB189" i="4"/>
  <c r="Z189" i="4"/>
  <c r="BK189" i="4"/>
  <c r="V189" i="4"/>
  <c r="P189" i="4" s="1"/>
  <c r="BF189" i="4" s="1"/>
  <c r="BI185" i="4"/>
  <c r="BH185" i="4"/>
  <c r="BG185" i="4"/>
  <c r="BE185" i="4"/>
  <c r="X185" i="4"/>
  <c r="W185" i="4"/>
  <c r="AD185" i="4"/>
  <c r="AB185" i="4"/>
  <c r="Z185" i="4"/>
  <c r="BK185" i="4"/>
  <c r="P185" i="4"/>
  <c r="BF185" i="4" s="1"/>
  <c r="V185" i="4"/>
  <c r="BI184" i="4"/>
  <c r="BH184" i="4"/>
  <c r="BG184" i="4"/>
  <c r="BE184" i="4"/>
  <c r="X184" i="4"/>
  <c r="W184" i="4"/>
  <c r="AD184" i="4"/>
  <c r="AB184" i="4"/>
  <c r="Z184" i="4"/>
  <c r="V184" i="4"/>
  <c r="BK184" i="4" s="1"/>
  <c r="BI183" i="4"/>
  <c r="BH183" i="4"/>
  <c r="BG183" i="4"/>
  <c r="BE183" i="4"/>
  <c r="X183" i="4"/>
  <c r="W183" i="4"/>
  <c r="AD183" i="4"/>
  <c r="AB183" i="4"/>
  <c r="Z183" i="4"/>
  <c r="BK183" i="4"/>
  <c r="P183" i="4"/>
  <c r="BF183" i="4" s="1"/>
  <c r="V183" i="4"/>
  <c r="BI182" i="4"/>
  <c r="BH182" i="4"/>
  <c r="BG182" i="4"/>
  <c r="BE182" i="4"/>
  <c r="X182" i="4"/>
  <c r="W182" i="4"/>
  <c r="AD182" i="4"/>
  <c r="AB182" i="4"/>
  <c r="Z182" i="4"/>
  <c r="V182" i="4"/>
  <c r="BK182" i="4" s="1"/>
  <c r="BI178" i="4"/>
  <c r="BH178" i="4"/>
  <c r="BG178" i="4"/>
  <c r="BE178" i="4"/>
  <c r="X178" i="4"/>
  <c r="W178" i="4"/>
  <c r="AD178" i="4"/>
  <c r="AB178" i="4"/>
  <c r="Z178" i="4"/>
  <c r="V178" i="4"/>
  <c r="BK178" i="4" s="1"/>
  <c r="BI177" i="4"/>
  <c r="BH177" i="4"/>
  <c r="BG177" i="4"/>
  <c r="BE177" i="4"/>
  <c r="X177" i="4"/>
  <c r="W177" i="4"/>
  <c r="AD177" i="4"/>
  <c r="AB177" i="4"/>
  <c r="Z177" i="4"/>
  <c r="BK177" i="4"/>
  <c r="V177" i="4"/>
  <c r="P177" i="4" s="1"/>
  <c r="BF177" i="4" s="1"/>
  <c r="BI173" i="4"/>
  <c r="BH173" i="4"/>
  <c r="BG173" i="4"/>
  <c r="BE173" i="4"/>
  <c r="X173" i="4"/>
  <c r="W173" i="4"/>
  <c r="AD173" i="4"/>
  <c r="AB173" i="4"/>
  <c r="Z173" i="4"/>
  <c r="V173" i="4"/>
  <c r="BI172" i="4"/>
  <c r="BH172" i="4"/>
  <c r="BG172" i="4"/>
  <c r="BE172" i="4"/>
  <c r="X172" i="4"/>
  <c r="W172" i="4"/>
  <c r="AD172" i="4"/>
  <c r="AB172" i="4"/>
  <c r="Z172" i="4"/>
  <c r="BK172" i="4"/>
  <c r="V172" i="4"/>
  <c r="P172" i="4" s="1"/>
  <c r="BF172" i="4" s="1"/>
  <c r="BI171" i="4"/>
  <c r="BH171" i="4"/>
  <c r="BG171" i="4"/>
  <c r="BE171" i="4"/>
  <c r="X171" i="4"/>
  <c r="W171" i="4"/>
  <c r="AD171" i="4"/>
  <c r="AB171" i="4"/>
  <c r="Z171" i="4"/>
  <c r="BK171" i="4"/>
  <c r="P171" i="4"/>
  <c r="BF171" i="4" s="1"/>
  <c r="V171" i="4"/>
  <c r="BI167" i="4"/>
  <c r="BH167" i="4"/>
  <c r="BG167" i="4"/>
  <c r="BE167" i="4"/>
  <c r="X167" i="4"/>
  <c r="W167" i="4"/>
  <c r="AD167" i="4"/>
  <c r="AB167" i="4"/>
  <c r="Z167" i="4"/>
  <c r="V167" i="4"/>
  <c r="BK167" i="4" s="1"/>
  <c r="BI166" i="4"/>
  <c r="BH166" i="4"/>
  <c r="BG166" i="4"/>
  <c r="BE166" i="4"/>
  <c r="X166" i="4"/>
  <c r="W166" i="4"/>
  <c r="AD166" i="4"/>
  <c r="AB166" i="4"/>
  <c r="Z166" i="4"/>
  <c r="BK166" i="4"/>
  <c r="P166" i="4"/>
  <c r="BF166" i="4" s="1"/>
  <c r="V166" i="4"/>
  <c r="BI165" i="4"/>
  <c r="BH165" i="4"/>
  <c r="BG165" i="4"/>
  <c r="BE165" i="4"/>
  <c r="X165" i="4"/>
  <c r="W165" i="4"/>
  <c r="AD165" i="4"/>
  <c r="AB165" i="4"/>
  <c r="Z165" i="4"/>
  <c r="P165" i="4"/>
  <c r="BF165" i="4" s="1"/>
  <c r="V165" i="4"/>
  <c r="BK165" i="4" s="1"/>
  <c r="BI161" i="4"/>
  <c r="BH161" i="4"/>
  <c r="BG161" i="4"/>
  <c r="BE161" i="4"/>
  <c r="X161" i="4"/>
  <c r="W161" i="4"/>
  <c r="AD161" i="4"/>
  <c r="AB161" i="4"/>
  <c r="Z161" i="4"/>
  <c r="V161" i="4"/>
  <c r="BK161" i="4" s="1"/>
  <c r="BI160" i="4"/>
  <c r="BH160" i="4"/>
  <c r="BG160" i="4"/>
  <c r="BE160" i="4"/>
  <c r="X160" i="4"/>
  <c r="W160" i="4"/>
  <c r="AD160" i="4"/>
  <c r="AB160" i="4"/>
  <c r="Z160" i="4"/>
  <c r="BK160" i="4"/>
  <c r="V160" i="4"/>
  <c r="P160" i="4" s="1"/>
  <c r="BF160" i="4" s="1"/>
  <c r="BI159" i="4"/>
  <c r="BH159" i="4"/>
  <c r="BG159" i="4"/>
  <c r="BE159" i="4"/>
  <c r="X159" i="4"/>
  <c r="W159" i="4"/>
  <c r="AD159" i="4"/>
  <c r="AB159" i="4"/>
  <c r="Z159" i="4"/>
  <c r="V159" i="4"/>
  <c r="BI153" i="4"/>
  <c r="BH153" i="4"/>
  <c r="BG153" i="4"/>
  <c r="BE153" i="4"/>
  <c r="X153" i="4"/>
  <c r="W153" i="4"/>
  <c r="AD153" i="4"/>
  <c r="AB153" i="4"/>
  <c r="AB152" i="4" s="1"/>
  <c r="Z153" i="4"/>
  <c r="BK153" i="4"/>
  <c r="V153" i="4"/>
  <c r="P153" i="4" s="1"/>
  <c r="BF153" i="4" s="1"/>
  <c r="BI150" i="4"/>
  <c r="BH150" i="4"/>
  <c r="BG150" i="4"/>
  <c r="BE150" i="4"/>
  <c r="X150" i="4"/>
  <c r="X149" i="4" s="1"/>
  <c r="K92" i="4" s="1"/>
  <c r="W150" i="4"/>
  <c r="W149" i="4" s="1"/>
  <c r="AD150" i="4"/>
  <c r="AB150" i="4"/>
  <c r="AB149" i="4" s="1"/>
  <c r="Z150" i="4"/>
  <c r="Z149" i="4" s="1"/>
  <c r="V150" i="4"/>
  <c r="H92" i="4"/>
  <c r="BI148" i="4"/>
  <c r="BH148" i="4"/>
  <c r="BG148" i="4"/>
  <c r="BE148" i="4"/>
  <c r="X148" i="4"/>
  <c r="W148" i="4"/>
  <c r="AD148" i="4"/>
  <c r="AB148" i="4"/>
  <c r="Z148" i="4"/>
  <c r="V148" i="4"/>
  <c r="BI147" i="4"/>
  <c r="BH147" i="4"/>
  <c r="BG147" i="4"/>
  <c r="BE147" i="4"/>
  <c r="X147" i="4"/>
  <c r="W147" i="4"/>
  <c r="AD147" i="4"/>
  <c r="AB147" i="4"/>
  <c r="Z147" i="4"/>
  <c r="BK147" i="4"/>
  <c r="V147" i="4"/>
  <c r="P147" i="4" s="1"/>
  <c r="BF147" i="4" s="1"/>
  <c r="BI146" i="4"/>
  <c r="BH146" i="4"/>
  <c r="BG146" i="4"/>
  <c r="BE146" i="4"/>
  <c r="X146" i="4"/>
  <c r="W146" i="4"/>
  <c r="AD146" i="4"/>
  <c r="AB146" i="4"/>
  <c r="Z146" i="4"/>
  <c r="BK146" i="4"/>
  <c r="P146" i="4"/>
  <c r="BF146" i="4" s="1"/>
  <c r="V146" i="4"/>
  <c r="BI145" i="4"/>
  <c r="BH145" i="4"/>
  <c r="BG145" i="4"/>
  <c r="BE145" i="4"/>
  <c r="X145" i="4"/>
  <c r="W145" i="4"/>
  <c r="AD145" i="4"/>
  <c r="AB145" i="4"/>
  <c r="Z145" i="4"/>
  <c r="V145" i="4"/>
  <c r="BK145" i="4" s="1"/>
  <c r="BI144" i="4"/>
  <c r="BH144" i="4"/>
  <c r="BG144" i="4"/>
  <c r="BE144" i="4"/>
  <c r="X144" i="4"/>
  <c r="W144" i="4"/>
  <c r="AD144" i="4"/>
  <c r="AB144" i="4"/>
  <c r="Z144" i="4"/>
  <c r="BK144" i="4"/>
  <c r="P144" i="4"/>
  <c r="BF144" i="4" s="1"/>
  <c r="V144" i="4"/>
  <c r="BI143" i="4"/>
  <c r="BH143" i="4"/>
  <c r="BG143" i="4"/>
  <c r="BE143" i="4"/>
  <c r="X143" i="4"/>
  <c r="W143" i="4"/>
  <c r="AD143" i="4"/>
  <c r="AB143" i="4"/>
  <c r="Z143" i="4"/>
  <c r="V143" i="4"/>
  <c r="BK143" i="4" s="1"/>
  <c r="BI142" i="4"/>
  <c r="BH142" i="4"/>
  <c r="BG142" i="4"/>
  <c r="BE142" i="4"/>
  <c r="X142" i="4"/>
  <c r="W142" i="4"/>
  <c r="AD142" i="4"/>
  <c r="AB142" i="4"/>
  <c r="Z142" i="4"/>
  <c r="V142" i="4"/>
  <c r="BK142" i="4" s="1"/>
  <c r="BI141" i="4"/>
  <c r="BH141" i="4"/>
  <c r="BG141" i="4"/>
  <c r="BE141" i="4"/>
  <c r="X141" i="4"/>
  <c r="W141" i="4"/>
  <c r="AD141" i="4"/>
  <c r="AB141" i="4"/>
  <c r="Z141" i="4"/>
  <c r="BK141" i="4"/>
  <c r="V141" i="4"/>
  <c r="P141" i="4" s="1"/>
  <c r="BF141" i="4" s="1"/>
  <c r="BI140" i="4"/>
  <c r="BH140" i="4"/>
  <c r="BG140" i="4"/>
  <c r="BE140" i="4"/>
  <c r="X140" i="4"/>
  <c r="W140" i="4"/>
  <c r="AD140" i="4"/>
  <c r="AB140" i="4"/>
  <c r="Z140" i="4"/>
  <c r="V140" i="4"/>
  <c r="BI139" i="4"/>
  <c r="BH139" i="4"/>
  <c r="BG139" i="4"/>
  <c r="BE139" i="4"/>
  <c r="X139" i="4"/>
  <c r="W139" i="4"/>
  <c r="AD139" i="4"/>
  <c r="AB139" i="4"/>
  <c r="Z139" i="4"/>
  <c r="V139" i="4"/>
  <c r="P139" i="4" s="1"/>
  <c r="BF139" i="4" s="1"/>
  <c r="BI136" i="4"/>
  <c r="BH136" i="4"/>
  <c r="BG136" i="4"/>
  <c r="BE136" i="4"/>
  <c r="X136" i="4"/>
  <c r="W136" i="4"/>
  <c r="AD136" i="4"/>
  <c r="AB136" i="4"/>
  <c r="Z136" i="4"/>
  <c r="BK136" i="4"/>
  <c r="P136" i="4"/>
  <c r="BF136" i="4" s="1"/>
  <c r="V136" i="4"/>
  <c r="BI131" i="4"/>
  <c r="BH131" i="4"/>
  <c r="BG131" i="4"/>
  <c r="BE131" i="4"/>
  <c r="X131" i="4"/>
  <c r="X130" i="4" s="1"/>
  <c r="W131" i="4"/>
  <c r="AD131" i="4"/>
  <c r="AB131" i="4"/>
  <c r="Z131" i="4"/>
  <c r="V131" i="4"/>
  <c r="BK131" i="4" s="1"/>
  <c r="F125" i="4"/>
  <c r="M124" i="4"/>
  <c r="F124" i="4"/>
  <c r="F122" i="4"/>
  <c r="F120" i="4"/>
  <c r="BI108" i="4"/>
  <c r="BH108" i="4"/>
  <c r="BG108" i="4"/>
  <c r="BE108" i="4"/>
  <c r="BI107" i="4"/>
  <c r="BH107" i="4"/>
  <c r="BG107" i="4"/>
  <c r="BE107" i="4"/>
  <c r="BI106" i="4"/>
  <c r="BH106" i="4"/>
  <c r="BG106" i="4"/>
  <c r="BE106" i="4"/>
  <c r="BI105" i="4"/>
  <c r="BH105" i="4"/>
  <c r="BG105" i="4"/>
  <c r="BE105" i="4"/>
  <c r="BI104" i="4"/>
  <c r="BH104" i="4"/>
  <c r="BG104" i="4"/>
  <c r="BE104" i="4"/>
  <c r="BI103" i="4"/>
  <c r="BH103" i="4"/>
  <c r="BG103" i="4"/>
  <c r="BE103" i="4"/>
  <c r="M85" i="4"/>
  <c r="F85" i="4"/>
  <c r="M84" i="4"/>
  <c r="F84" i="4"/>
  <c r="F82" i="4"/>
  <c r="F80" i="4"/>
  <c r="O22" i="4"/>
  <c r="E22" i="4"/>
  <c r="M125" i="4" s="1"/>
  <c r="O21" i="4"/>
  <c r="O16" i="4"/>
  <c r="E16" i="4"/>
  <c r="O15" i="4"/>
  <c r="O10" i="4"/>
  <c r="F6" i="4"/>
  <c r="BA90" i="1"/>
  <c r="AZ90" i="1"/>
  <c r="AW90" i="1"/>
  <c r="BF90" i="1"/>
  <c r="BA89" i="1"/>
  <c r="AZ89" i="1"/>
  <c r="BF89" i="1"/>
  <c r="AX89" i="1"/>
  <c r="CK102" i="1"/>
  <c r="CJ102" i="1"/>
  <c r="CI102" i="1"/>
  <c r="CC102" i="1"/>
  <c r="CH102" i="1"/>
  <c r="CB102" i="1"/>
  <c r="CG102" i="1"/>
  <c r="CA102" i="1"/>
  <c r="CF102" i="1"/>
  <c r="BZ102" i="1"/>
  <c r="CE102" i="1"/>
  <c r="CK101" i="1"/>
  <c r="CJ101" i="1"/>
  <c r="CI101" i="1"/>
  <c r="CC101" i="1"/>
  <c r="CH101" i="1"/>
  <c r="CB101" i="1"/>
  <c r="CG101" i="1"/>
  <c r="CA101" i="1"/>
  <c r="CF101" i="1"/>
  <c r="BZ101" i="1"/>
  <c r="CE101" i="1"/>
  <c r="CK100" i="1"/>
  <c r="CJ100" i="1"/>
  <c r="CI100" i="1"/>
  <c r="CC100" i="1"/>
  <c r="CH100" i="1"/>
  <c r="CB100" i="1"/>
  <c r="CG100" i="1"/>
  <c r="CA100" i="1"/>
  <c r="CF100" i="1"/>
  <c r="BZ100" i="1"/>
  <c r="CE100" i="1"/>
  <c r="CK99" i="1"/>
  <c r="CJ99" i="1"/>
  <c r="CI99" i="1"/>
  <c r="CH99" i="1"/>
  <c r="CG99" i="1"/>
  <c r="CF99" i="1"/>
  <c r="BZ99" i="1"/>
  <c r="CE99" i="1"/>
  <c r="AM83" i="1"/>
  <c r="L83" i="1"/>
  <c r="AM82" i="1"/>
  <c r="L82" i="1"/>
  <c r="AM80" i="1"/>
  <c r="L80" i="1"/>
  <c r="L78" i="1"/>
  <c r="L77" i="1"/>
  <c r="H38" i="5" l="1"/>
  <c r="BE93" i="1" s="1"/>
  <c r="BK139" i="4"/>
  <c r="H37" i="5"/>
  <c r="BD93" i="1" s="1"/>
  <c r="H39" i="5"/>
  <c r="BF93" i="1" s="1"/>
  <c r="M35" i="4"/>
  <c r="AX92" i="1" s="1"/>
  <c r="H37" i="4"/>
  <c r="BD92" i="1" s="1"/>
  <c r="BD91" i="1" s="1"/>
  <c r="AZ91" i="1" s="1"/>
  <c r="BF88" i="1"/>
  <c r="X129" i="4"/>
  <c r="K91" i="4"/>
  <c r="BE89" i="1"/>
  <c r="BK216" i="4"/>
  <c r="P216" i="4"/>
  <c r="BF216" i="4" s="1"/>
  <c r="F118" i="4"/>
  <c r="F78" i="4"/>
  <c r="BK159" i="4"/>
  <c r="P159" i="4"/>
  <c r="BF159" i="4" s="1"/>
  <c r="M122" i="4"/>
  <c r="M82" i="4"/>
  <c r="BK150" i="4"/>
  <c r="BK149" i="4" s="1"/>
  <c r="M149" i="4" s="1"/>
  <c r="M92" i="4" s="1"/>
  <c r="P150" i="4"/>
  <c r="BF150" i="4" s="1"/>
  <c r="AD152" i="4"/>
  <c r="BK173" i="4"/>
  <c r="P173" i="4"/>
  <c r="BF173" i="4" s="1"/>
  <c r="P182" i="4"/>
  <c r="BF182" i="4" s="1"/>
  <c r="X135" i="5"/>
  <c r="K92" i="5" s="1"/>
  <c r="BK190" i="4"/>
  <c r="P190" i="4"/>
  <c r="BF190" i="4" s="1"/>
  <c r="BK254" i="4"/>
  <c r="P254" i="4"/>
  <c r="BF254" i="4" s="1"/>
  <c r="BK267" i="4"/>
  <c r="M267" i="4" s="1"/>
  <c r="M100" i="4" s="1"/>
  <c r="P268" i="4"/>
  <c r="BF268" i="4" s="1"/>
  <c r="BB89" i="1"/>
  <c r="BB88" i="1" s="1"/>
  <c r="P230" i="4"/>
  <c r="BF230" i="4" s="1"/>
  <c r="AS90" i="1"/>
  <c r="AX90" i="1"/>
  <c r="H39" i="4"/>
  <c r="BF92" i="1" s="1"/>
  <c r="BF91" i="1" s="1"/>
  <c r="AB130" i="4"/>
  <c r="AB129" i="4" s="1"/>
  <c r="BK140" i="4"/>
  <c r="BK130" i="4" s="1"/>
  <c r="P140" i="4"/>
  <c r="BF140" i="4" s="1"/>
  <c r="P143" i="4"/>
  <c r="BF143" i="4" s="1"/>
  <c r="W223" i="4"/>
  <c r="H96" i="4" s="1"/>
  <c r="BK261" i="4"/>
  <c r="BK260" i="4" s="1"/>
  <c r="M260" i="4" s="1"/>
  <c r="M99" i="4" s="1"/>
  <c r="P261" i="4"/>
  <c r="BF261" i="4" s="1"/>
  <c r="BD90" i="1"/>
  <c r="BK148" i="4"/>
  <c r="P148" i="4"/>
  <c r="BF148" i="4" s="1"/>
  <c r="BD89" i="1"/>
  <c r="BE90" i="1"/>
  <c r="BB90" i="1"/>
  <c r="W130" i="4"/>
  <c r="BK233" i="4"/>
  <c r="M233" i="4" s="1"/>
  <c r="M97" i="4" s="1"/>
  <c r="BK251" i="4"/>
  <c r="M251" i="4" s="1"/>
  <c r="M98" i="4" s="1"/>
  <c r="AS96" i="1"/>
  <c r="X233" i="4"/>
  <c r="K97" i="4" s="1"/>
  <c r="H90" i="5"/>
  <c r="BK126" i="5"/>
  <c r="BK121" i="5" s="1"/>
  <c r="P126" i="5"/>
  <c r="BF126" i="5" s="1"/>
  <c r="H38" i="4"/>
  <c r="BE92" i="1" s="1"/>
  <c r="BE91" i="1" s="1"/>
  <c r="BA91" i="1" s="1"/>
  <c r="W152" i="4"/>
  <c r="AD203" i="4"/>
  <c r="X223" i="4"/>
  <c r="K96" i="4" s="1"/>
  <c r="P243" i="4"/>
  <c r="BF243" i="4" s="1"/>
  <c r="K90" i="5"/>
  <c r="X120" i="5"/>
  <c r="K89" i="5" s="1"/>
  <c r="M30" i="5" s="1"/>
  <c r="AT93" i="1" s="1"/>
  <c r="BF96" i="1"/>
  <c r="BF94" i="1" s="1"/>
  <c r="P131" i="4"/>
  <c r="BF131" i="4" s="1"/>
  <c r="P145" i="4"/>
  <c r="BF145" i="4" s="1"/>
  <c r="X152" i="4"/>
  <c r="P167" i="4"/>
  <c r="BF167" i="4" s="1"/>
  <c r="P184" i="4"/>
  <c r="BF184" i="4" s="1"/>
  <c r="W203" i="4"/>
  <c r="H95" i="4" s="1"/>
  <c r="P209" i="4"/>
  <c r="BF209" i="4" s="1"/>
  <c r="P232" i="4"/>
  <c r="BF232" i="4" s="1"/>
  <c r="P234" i="4"/>
  <c r="BF234" i="4" s="1"/>
  <c r="AD251" i="4"/>
  <c r="Z260" i="4"/>
  <c r="P264" i="4"/>
  <c r="BF264" i="4" s="1"/>
  <c r="BK128" i="5"/>
  <c r="BK127" i="5" s="1"/>
  <c r="M127" i="5" s="1"/>
  <c r="M91" i="5" s="1"/>
  <c r="P128" i="5"/>
  <c r="BF128" i="5" s="1"/>
  <c r="AX95" i="1"/>
  <c r="P142" i="4"/>
  <c r="BF142" i="4" s="1"/>
  <c r="P161" i="4"/>
  <c r="BF161" i="4" s="1"/>
  <c r="P178" i="4"/>
  <c r="BF178" i="4" s="1"/>
  <c r="P196" i="4"/>
  <c r="BF196" i="4" s="1"/>
  <c r="X203" i="4"/>
  <c r="K95" i="4" s="1"/>
  <c r="P222" i="4"/>
  <c r="BF222" i="4" s="1"/>
  <c r="P224" i="4"/>
  <c r="BF224" i="4" s="1"/>
  <c r="P253" i="4"/>
  <c r="BF253" i="4" s="1"/>
  <c r="AB260" i="4"/>
  <c r="F85" i="5"/>
  <c r="F117" i="5"/>
  <c r="Z127" i="5"/>
  <c r="BD95" i="1"/>
  <c r="BD94" i="1" s="1"/>
  <c r="AZ94" i="1" s="1"/>
  <c r="AW95" i="1"/>
  <c r="Z130" i="4"/>
  <c r="Z129" i="4" s="1"/>
  <c r="Z233" i="4"/>
  <c r="X251" i="4"/>
  <c r="K98" i="4" s="1"/>
  <c r="AD260" i="4"/>
  <c r="W267" i="4"/>
  <c r="H100" i="4" s="1"/>
  <c r="BE95" i="1"/>
  <c r="BE94" i="1" s="1"/>
  <c r="BA94" i="1" s="1"/>
  <c r="AW96" i="1"/>
  <c r="BK152" i="4"/>
  <c r="Z223" i="4"/>
  <c r="AB233" i="4"/>
  <c r="AB151" i="4" s="1"/>
  <c r="W260" i="4"/>
  <c r="H99" i="4" s="1"/>
  <c r="X267" i="4"/>
  <c r="K100" i="4" s="1"/>
  <c r="M35" i="5"/>
  <c r="AX93" i="1" s="1"/>
  <c r="Z120" i="5"/>
  <c r="AW93" i="1" s="1"/>
  <c r="P136" i="5"/>
  <c r="BF136" i="5" s="1"/>
  <c r="BK135" i="5"/>
  <c r="M135" i="5" s="1"/>
  <c r="M92" i="5" s="1"/>
  <c r="H35" i="4"/>
  <c r="BB92" i="1" s="1"/>
  <c r="AD130" i="4"/>
  <c r="AD129" i="4" s="1"/>
  <c r="Z152" i="4"/>
  <c r="BK203" i="4"/>
  <c r="M203" i="4" s="1"/>
  <c r="M95" i="4" s="1"/>
  <c r="W127" i="5"/>
  <c r="H91" i="5" s="1"/>
  <c r="AX96" i="1"/>
  <c r="P130" i="5"/>
  <c r="BF130" i="5" s="1"/>
  <c r="F78" i="5"/>
  <c r="M82" i="5"/>
  <c r="P123" i="5"/>
  <c r="BF123" i="5" s="1"/>
  <c r="BB95" i="1"/>
  <c r="BB94" i="1" s="1"/>
  <c r="AX94" i="1" s="1"/>
  <c r="P131" i="5"/>
  <c r="BF131" i="5" s="1"/>
  <c r="H35" i="5"/>
  <c r="BB93" i="1" s="1"/>
  <c r="BB91" i="1" l="1"/>
  <c r="AX91" i="1" s="1"/>
  <c r="BD88" i="1"/>
  <c r="BF87" i="1"/>
  <c r="W37" i="1" s="1"/>
  <c r="M130" i="4"/>
  <c r="M91" i="4" s="1"/>
  <c r="BK129" i="4"/>
  <c r="AT96" i="1"/>
  <c r="AX88" i="1"/>
  <c r="Z151" i="4"/>
  <c r="H91" i="4"/>
  <c r="W129" i="4"/>
  <c r="AB128" i="4"/>
  <c r="AW89" i="1"/>
  <c r="AW88" i="1" s="1"/>
  <c r="M152" i="4"/>
  <c r="M94" i="4" s="1"/>
  <c r="BK151" i="4"/>
  <c r="M151" i="4" s="1"/>
  <c r="M93" i="4" s="1"/>
  <c r="AW94" i="1"/>
  <c r="X151" i="4"/>
  <c r="K93" i="4" s="1"/>
  <c r="K94" i="4"/>
  <c r="W151" i="4"/>
  <c r="H93" i="4" s="1"/>
  <c r="H94" i="4"/>
  <c r="BE88" i="1"/>
  <c r="M121" i="5"/>
  <c r="M90" i="5" s="1"/>
  <c r="BK120" i="5"/>
  <c r="M120" i="5" s="1"/>
  <c r="M89" i="5" s="1"/>
  <c r="AZ88" i="1"/>
  <c r="BD87" i="1"/>
  <c r="X128" i="4"/>
  <c r="K89" i="4" s="1"/>
  <c r="M30" i="4" s="1"/>
  <c r="AT92" i="1" s="1"/>
  <c r="AT91" i="1" s="1"/>
  <c r="K90" i="4"/>
  <c r="Z128" i="4"/>
  <c r="AW92" i="1" s="1"/>
  <c r="AW91" i="1" s="1"/>
  <c r="W120" i="5"/>
  <c r="H89" i="5" s="1"/>
  <c r="M29" i="5" s="1"/>
  <c r="AS93" i="1" s="1"/>
  <c r="AD151" i="4"/>
  <c r="AD128" i="4" s="1"/>
  <c r="AT90" i="1"/>
  <c r="AT89" i="1"/>
  <c r="AT88" i="1" s="1"/>
  <c r="AT95" i="1"/>
  <c r="BB87" i="1" l="1"/>
  <c r="AX87" i="1" s="1"/>
  <c r="AT94" i="1"/>
  <c r="AT87" i="1" s="1"/>
  <c r="AK28" i="1" s="1"/>
  <c r="AS95" i="1"/>
  <c r="AS94" i="1" s="1"/>
  <c r="BA88" i="1"/>
  <c r="BE87" i="1"/>
  <c r="M129" i="4"/>
  <c r="M90" i="4" s="1"/>
  <c r="BK128" i="4"/>
  <c r="M128" i="4" s="1"/>
  <c r="M89" i="4" s="1"/>
  <c r="AS89" i="1"/>
  <c r="AS88" i="1" s="1"/>
  <c r="W128" i="4"/>
  <c r="H89" i="4" s="1"/>
  <c r="M29" i="4" s="1"/>
  <c r="AS92" i="1" s="1"/>
  <c r="AS91" i="1" s="1"/>
  <c r="H90" i="4"/>
  <c r="AW87" i="1"/>
  <c r="AZ87" i="1"/>
  <c r="W35" i="1"/>
  <c r="M98" i="5"/>
  <c r="BF98" i="5" s="1"/>
  <c r="M99" i="5"/>
  <c r="BF99" i="5" s="1"/>
  <c r="M95" i="5"/>
  <c r="M100" i="5"/>
  <c r="BF100" i="5" s="1"/>
  <c r="M96" i="5"/>
  <c r="BF96" i="5" s="1"/>
  <c r="M97" i="5"/>
  <c r="BF97" i="5" s="1"/>
  <c r="M28" i="5"/>
  <c r="BF95" i="5" l="1"/>
  <c r="M94" i="5"/>
  <c r="BA87" i="1"/>
  <c r="W36" i="1"/>
  <c r="AS87" i="1"/>
  <c r="AK27" i="1" s="1"/>
  <c r="M107" i="4"/>
  <c r="BF107" i="4" s="1"/>
  <c r="M103" i="4"/>
  <c r="M108" i="4"/>
  <c r="BF108" i="4" s="1"/>
  <c r="M104" i="4"/>
  <c r="BF104" i="4" s="1"/>
  <c r="M105" i="4"/>
  <c r="BF105" i="4" s="1"/>
  <c r="M28" i="4"/>
  <c r="M106" i="4"/>
  <c r="BF106" i="4" s="1"/>
  <c r="AY89" i="1" l="1"/>
  <c r="AV89" i="1" s="1"/>
  <c r="BC89" i="1"/>
  <c r="AY96" i="1"/>
  <c r="AV96" i="1" s="1"/>
  <c r="BC96" i="1"/>
  <c r="AY90" i="1"/>
  <c r="AV90" i="1" s="1"/>
  <c r="BC90" i="1"/>
  <c r="M31" i="5"/>
  <c r="L102" i="5"/>
  <c r="M102" i="4"/>
  <c r="BF103" i="4"/>
  <c r="M36" i="5"/>
  <c r="AY93" i="1" s="1"/>
  <c r="AV93" i="1" s="1"/>
  <c r="H36" i="5"/>
  <c r="BC93" i="1" s="1"/>
  <c r="BC88" i="1" l="1"/>
  <c r="AY88" i="1" s="1"/>
  <c r="AV88" i="1" s="1"/>
  <c r="AU90" i="1"/>
  <c r="AU93" i="1"/>
  <c r="M33" i="5"/>
  <c r="H36" i="4"/>
  <c r="BC92" i="1" s="1"/>
  <c r="BC91" i="1" s="1"/>
  <c r="AY91" i="1" s="1"/>
  <c r="AV91" i="1" s="1"/>
  <c r="M36" i="4"/>
  <c r="AY92" i="1" s="1"/>
  <c r="AV92" i="1" s="1"/>
  <c r="AU96" i="1"/>
  <c r="AY95" i="1"/>
  <c r="AV95" i="1" s="1"/>
  <c r="BC95" i="1"/>
  <c r="BC94" i="1" s="1"/>
  <c r="AY94" i="1" s="1"/>
  <c r="AV94" i="1" s="1"/>
  <c r="M31" i="4"/>
  <c r="L110" i="4"/>
  <c r="AU89" i="1"/>
  <c r="AU88" i="1" s="1"/>
  <c r="AG96" i="1" l="1"/>
  <c r="AN96" i="1" s="1"/>
  <c r="BC87" i="1"/>
  <c r="AG89" i="1"/>
  <c r="AU95" i="1"/>
  <c r="AU94" i="1" s="1"/>
  <c r="AG93" i="1"/>
  <c r="AN93" i="1" s="1"/>
  <c r="L41" i="5"/>
  <c r="AU92" i="1"/>
  <c r="AU91" i="1" s="1"/>
  <c r="M33" i="4"/>
  <c r="AG90" i="1"/>
  <c r="AN90" i="1" s="1"/>
  <c r="AU87" i="1" l="1"/>
  <c r="AG95" i="1"/>
  <c r="AG88" i="1"/>
  <c r="AN89" i="1"/>
  <c r="AG92" i="1"/>
  <c r="L41" i="4"/>
  <c r="AY87" i="1"/>
  <c r="W34" i="1"/>
  <c r="AN92" i="1" l="1"/>
  <c r="AG91" i="1"/>
  <c r="AN91" i="1" s="1"/>
  <c r="AK34" i="1"/>
  <c r="AV87" i="1"/>
  <c r="AN88" i="1"/>
  <c r="AG94" i="1"/>
  <c r="AN94" i="1" s="1"/>
  <c r="AN95" i="1"/>
  <c r="AG87" i="1" l="1"/>
  <c r="AN87" i="1" l="1"/>
  <c r="AK26" i="1"/>
  <c r="AG98" i="1" l="1"/>
  <c r="CD99" i="1"/>
  <c r="AV99" i="1"/>
  <c r="BY99" i="1" s="1"/>
  <c r="AV101" i="1"/>
  <c r="BY101" i="1" s="1"/>
  <c r="CD101" i="1"/>
  <c r="AV100" i="1"/>
  <c r="BY100" i="1" s="1"/>
  <c r="CD100" i="1"/>
  <c r="AV102" i="1"/>
  <c r="BY102" i="1" s="1"/>
  <c r="CD102" i="1"/>
  <c r="W33" i="1" l="1"/>
  <c r="AN101" i="1"/>
  <c r="AN102" i="1"/>
  <c r="AK33" i="1"/>
  <c r="AN100" i="1"/>
  <c r="AN99" i="1"/>
  <c r="AK29" i="1"/>
  <c r="AK31" i="1" s="1"/>
  <c r="AK39" i="1" s="1"/>
  <c r="AG104" i="1"/>
  <c r="AN98" i="1" l="1"/>
  <c r="AN104" i="1" s="1"/>
</calcChain>
</file>

<file path=xl/sharedStrings.xml><?xml version="1.0" encoding="utf-8"?>
<sst xmlns="http://schemas.openxmlformats.org/spreadsheetml/2006/main" count="2246" uniqueCount="473">
  <si>
    <t>2012</t>
  </si>
  <si>
    <t>Hárok obsahuje:</t>
  </si>
  <si>
    <t>2.0</t>
  </si>
  <si>
    <t>ZAMOK</t>
  </si>
  <si>
    <t>False</t>
  </si>
  <si>
    <t>True</t>
  </si>
  <si>
    <t>optimalizované pre tlač zostáv vo formáte A4 - na výšku</t>
  </si>
  <si>
    <t>&gt;&gt;  skryté stĺpce  &lt;&lt;</t>
  </si>
  <si>
    <t>0,001</t>
  </si>
  <si>
    <t>20</t>
  </si>
  <si>
    <t>SÚHRNNÝ LIST STAVBY</t>
  </si>
  <si>
    <t>v ---  nižšie sa nachádzajú doplnkové a pomocné údaje k zostavám  --- v</t>
  </si>
  <si>
    <t>Návod na vyplnenie</t>
  </si>
  <si>
    <t>Kód:</t>
  </si>
  <si>
    <t>A2015-120_ABC</t>
  </si>
  <si>
    <t>Meniť je možné iba bunky so žltým podfarbením!_x000D_
_x000D_
1) na prvom liste Rekapitulácie stavby vyplňte v zostave_x000D_
_x000D_
    a) Súhrnný list_x000D_
       - údaje o Zhotoviteľovi_x000D_
         (prenesú sa do ostatných zostáv aj v iných listoch)_x000D_
_x000D_
    b) Rekapitulácia objektov_x000D_
       - potrebné Ostatné náklady_x000D_
_x000D_
2) na vybraných listoch vyplňte v zostave_x000D_
_x000D_
    a) Krycí list_x000D_
       - údaje o Zhotoviteľovi, pokiaľ sa líšia od údajov o Zhotoviteľovi na Súhrnnom liste_x000D_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</si>
  <si>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</si>
  <si>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Obchodná akadémia - oprava strechy, odstránenie havarijného stavu</t>
  </si>
  <si>
    <t>JKSO:</t>
  </si>
  <si>
    <t/>
  </si>
  <si>
    <t>KS:</t>
  </si>
  <si>
    <t>Miesto:</t>
  </si>
  <si>
    <t>ul. Mikszátha 1, Rimavská Sobota</t>
  </si>
  <si>
    <t>Dátum:</t>
  </si>
  <si>
    <t>03.11.2015</t>
  </si>
  <si>
    <t>Objednávateľ:</t>
  </si>
  <si>
    <t>IČO:</t>
  </si>
  <si>
    <t>162108</t>
  </si>
  <si>
    <t>Obchodná akadémia–Kereskedelmi Akadémia, R. Sobota</t>
  </si>
  <si>
    <t>IČO DPH:</t>
  </si>
  <si>
    <t>Zhotoviteľ:</t>
  </si>
  <si>
    <t>Vyplň údaj</t>
  </si>
  <si>
    <t>Projektant:</t>
  </si>
  <si>
    <t>44140100</t>
  </si>
  <si>
    <t>Aproving s.r.o.</t>
  </si>
  <si>
    <t>0,01</t>
  </si>
  <si>
    <t>Spracovateľ:</t>
  </si>
  <si>
    <t xml:space="preserve"> </t>
  </si>
  <si>
    <t>Poznámka:</t>
  </si>
  <si>
    <t>Náklady z rozpočtov</t>
  </si>
  <si>
    <t>Materiál</t>
  </si>
  <si>
    <t>Montáž</t>
  </si>
  <si>
    <t>Ostatné náklady zo súhrnného listu</t>
  </si>
  <si>
    <t>Cena bez DPH</t>
  </si>
  <si>
    <t>DPH</t>
  </si>
  <si>
    <t>základná</t>
  </si>
  <si>
    <t>z</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</si>
  <si>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</si>
  <si>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</si>
  <si>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</si>
  <si>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</si>
  <si>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</si>
  <si>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</si>
  <si>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</si>
  <si>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</si>
  <si>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</si>
  <si>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</si>
  <si>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</si>
  <si>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</si>
  <si>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</si>
  <si>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</si>
  <si>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</si>
  <si>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</si>
  <si>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Objekt</t>
  </si>
  <si>
    <t>Cena bez DPH [EUR]</t>
  </si>
  <si>
    <t>Cena s DPH [EUR]</t>
  </si>
  <si>
    <t>z toho Materiál [EUR]</t>
  </si>
  <si>
    <t>z toho Montáž [EUR]</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</si>
  <si>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</si>
  <si>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</si>
  <si>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</si>
  <si>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</si>
  <si>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</si>
  <si>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</si>
  <si>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</si>
  <si>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</si>
  <si>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</si>
  <si>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</si>
  <si>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</si>
  <si>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</si>
  <si>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</si>
  <si>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</si>
  <si>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</si>
  <si>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</si>
  <si>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</si>
  <si>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{274e370f-b0b0-455a-bcc3-c30944bc43a7}</t>
  </si>
  <si>
    <t>{00000000-0000-0000-0000-000000000000}</t>
  </si>
  <si>
    <t>01-sekcia A</t>
  </si>
  <si>
    <t>01 Sekcia A - Vyučovací blok</t>
  </si>
  <si>
    <t>1</t>
  </si>
  <si>
    <t>{272b8595-3060-4e82-8d19-ccd8b04c2745}</t>
  </si>
  <si>
    <t>01-A</t>
  </si>
  <si>
    <t>01 Architektúra - stavebná časť- sekcia A</t>
  </si>
  <si>
    <t>2</t>
  </si>
  <si>
    <t>{ec2a34f8-0c07-484d-87f9-5e6bab09477c}</t>
  </si>
  <si>
    <t>02-A</t>
  </si>
  <si>
    <t>02 Elektroinštalácia - bleskozvod - sekcia A</t>
  </si>
  <si>
    <t>{bfc7d7cd-06c2-4169-9f41-4415a91e02cf}</t>
  </si>
  <si>
    <t>02-sekcia B</t>
  </si>
  <si>
    <t>02 Sekcia B - Telocvičňa, plaváreň</t>
  </si>
  <si>
    <t>{2e70ee18-a389-4e39-a94f-cfdd29122c7a}</t>
  </si>
  <si>
    <t>01-B</t>
  </si>
  <si>
    <t>01 Architektúra - stavebná časť- sekcia B</t>
  </si>
  <si>
    <t>{96b94444-3053-4bd2-bbb6-48961fe67c04}</t>
  </si>
  <si>
    <t>02-B</t>
  </si>
  <si>
    <t>02 Elektroinštalácia - bleskozvod - sekcia B</t>
  </si>
  <si>
    <t>{48793c25-3ea5-4981-b50c-e7324543e346}</t>
  </si>
  <si>
    <t>03-sekcia C</t>
  </si>
  <si>
    <t>03 Sekcia C - Vyučovací blok, jedáleň</t>
  </si>
  <si>
    <t>{4e91e55c-66fd-4a12-bb4f-b2d46e027450}</t>
  </si>
  <si>
    <t>01-C</t>
  </si>
  <si>
    <t>01 Architektúra - stavebná časť- sekcia C</t>
  </si>
  <si>
    <t>{1650bf02-d45a-4398-812a-14dfce4e037a}</t>
  </si>
  <si>
    <t>02-C</t>
  </si>
  <si>
    <t>02 Elektroinštalácia - bleskozvod - sekcia C</t>
  </si>
  <si>
    <t>{d9acb569-4fd6-4e4b-bed8-632f0b24b0c9}</t>
  </si>
  <si>
    <t>2) Ostatné náklady zo súhrnného listu</t>
  </si>
  <si>
    <t>Percent. zadanie_x000D_
[% nákladov rozpočtu]</t>
  </si>
  <si>
    <t>Zaradenie nákladov</t>
  </si>
  <si>
    <t>Ostatné náklady</t>
  </si>
  <si>
    <t>stavebná časť</t>
  </si>
  <si>
    <t>OSTATNENAKLADY</t>
  </si>
  <si>
    <t>OSTATNENAKLADYVLASTNE</t>
  </si>
  <si>
    <t>Celkové náklady za stavbu 1) + 2)</t>
  </si>
  <si>
    <t>Späť na hárok:</t>
  </si>
  <si>
    <t>KRYCÍ LIST ROZPOČTU</t>
  </si>
  <si>
    <t>Objekt:</t>
  </si>
  <si>
    <t>Časť:</t>
  </si>
  <si>
    <t>Obchodná akadémia, Rimavská Sobota</t>
  </si>
  <si>
    <t>Náklady z rozpočtu</t>
  </si>
  <si>
    <t>REKAPITULÁCIA ROZPOČTU</t>
  </si>
  <si>
    <t>Kód - Popis</t>
  </si>
  <si>
    <t>Materiál [EUR]</t>
  </si>
  <si>
    <t>Montáž [EUR]</t>
  </si>
  <si>
    <t>Cena celkom [EUR]</t>
  </si>
  <si>
    <t>1) Náklady z rozpočtu</t>
  </si>
  <si>
    <t>-1</t>
  </si>
  <si>
    <t>HSV - Práce a dodávky HSV</t>
  </si>
  <si>
    <t xml:space="preserve">    9 - Ostatné konštrukcie a práce-búranie</t>
  </si>
  <si>
    <t xml:space="preserve">    99 - Presun hmôt HSV</t>
  </si>
  <si>
    <t>PSV - Práce a dodávky PSV</t>
  </si>
  <si>
    <t xml:space="preserve">    712 - Izolácie striech</t>
  </si>
  <si>
    <t xml:space="preserve">    713 - Izolácie tepelné</t>
  </si>
  <si>
    <t xml:space="preserve">    764 - Konštrukcie klampiarske</t>
  </si>
  <si>
    <t xml:space="preserve">    783 - Dokončovacie práce - nátery</t>
  </si>
  <si>
    <t>OST - Ostatné</t>
  </si>
  <si>
    <t>VP -   Práce naviac</t>
  </si>
  <si>
    <t>2) Ostatné náklady</t>
  </si>
  <si>
    <t>GZS</t>
  </si>
  <si>
    <t>VRN</t>
  </si>
  <si>
    <t>Projektové práce</t>
  </si>
  <si>
    <t>Sťažené podmienky</t>
  </si>
  <si>
    <t>Vplyv prostredia</t>
  </si>
  <si>
    <t>Rezerva 5%</t>
  </si>
  <si>
    <t>Kompletačná činnosť</t>
  </si>
  <si>
    <t>KOMPLETACNA</t>
  </si>
  <si>
    <t>ROZPOČET</t>
  </si>
  <si>
    <t>PČ</t>
  </si>
  <si>
    <t>Typ</t>
  </si>
  <si>
    <t>Popis</t>
  </si>
  <si>
    <t>MJ</t>
  </si>
  <si>
    <t>Množstvo</t>
  </si>
  <si>
    <t>J. materiál [EUR]</t>
  </si>
  <si>
    <t>J. montáž [EUR]</t>
  </si>
  <si>
    <t>Poznámka</t>
  </si>
  <si>
    <t>J.cena [EUR]</t>
  </si>
  <si>
    <t>Materiál celkom [EUR]</t>
  </si>
  <si>
    <t>Montáž celkom [EUR]</t>
  </si>
  <si>
    <t>J. Nh [h]</t>
  </si>
  <si>
    <t>Nh celkom [h]</t>
  </si>
  <si>
    <t>J. hmotnosť_x000D_
[t]</t>
  </si>
  <si>
    <t>Hmotnosť_x000D_
celkom [t]</t>
  </si>
  <si>
    <t>J. suť [t]</t>
  </si>
  <si>
    <t>Suť Celkom [t]</t>
  </si>
  <si>
    <t>ROZPOCET</t>
  </si>
  <si>
    <t>K</t>
  </si>
  <si>
    <t>m2</t>
  </si>
  <si>
    <t>4</t>
  </si>
  <si>
    <t>VV</t>
  </si>
  <si>
    <t>Súčet</t>
  </si>
  <si>
    <t>3</t>
  </si>
  <si>
    <t>5</t>
  </si>
  <si>
    <t>6</t>
  </si>
  <si>
    <t>7</t>
  </si>
  <si>
    <t>952901411r</t>
  </si>
  <si>
    <t>Vyčistenie ostatných objektov (strechy) akejkoľvek výšky</t>
  </si>
  <si>
    <t>236454030</t>
  </si>
  <si>
    <t>Strecha</t>
  </si>
  <si>
    <t>8</t>
  </si>
  <si>
    <t>m</t>
  </si>
  <si>
    <t>9</t>
  </si>
  <si>
    <t>10</t>
  </si>
  <si>
    <t>11</t>
  </si>
  <si>
    <t>979011201</t>
  </si>
  <si>
    <t>Plastový sklz na stavebnú suť výšky do 10 m</t>
  </si>
  <si>
    <t>-47911502</t>
  </si>
  <si>
    <t>Sekcia A+B+C</t>
  </si>
  <si>
    <t>(2)*10</t>
  </si>
  <si>
    <t>12</t>
  </si>
  <si>
    <t>979011231</t>
  </si>
  <si>
    <t>Demontáž sklzu na stavebnú suť výšky do 10 m</t>
  </si>
  <si>
    <t>-338348656</t>
  </si>
  <si>
    <t>13</t>
  </si>
  <si>
    <t>979012112</t>
  </si>
  <si>
    <t>Zvislá doprava, sutiny na výšku do 3,5 m</t>
  </si>
  <si>
    <t>t</t>
  </si>
  <si>
    <t>952302917</t>
  </si>
  <si>
    <t>14</t>
  </si>
  <si>
    <t>979012119</t>
  </si>
  <si>
    <t>Zvislá doprava sutiny. Príplatok k cene za každých ďalších i začatých 3, 5m výšky nad 3,5 m</t>
  </si>
  <si>
    <t>-717869043</t>
  </si>
  <si>
    <t>15</t>
  </si>
  <si>
    <t>979081111</t>
  </si>
  <si>
    <t>Odvoz sutiny a vybúraných hmôt na skládku do 1 km</t>
  </si>
  <si>
    <t>-1677130871</t>
  </si>
  <si>
    <t>16</t>
  </si>
  <si>
    <t>979081121</t>
  </si>
  <si>
    <t>Odvoz sutiny a vybúraných hmôt na skládku za každý ďalší 1 km</t>
  </si>
  <si>
    <t>530572504</t>
  </si>
  <si>
    <t>17</t>
  </si>
  <si>
    <t>979082111</t>
  </si>
  <si>
    <t>Vnútrostavenisková doprava sutiny a vybúraných hmôt do 10 m</t>
  </si>
  <si>
    <t>570169714</t>
  </si>
  <si>
    <t>18</t>
  </si>
  <si>
    <t>979082121</t>
  </si>
  <si>
    <t>Vnútrostavenisková doprava sutiny a vybúraných hmôt za každých ďalších 5 m</t>
  </si>
  <si>
    <t>566712405</t>
  </si>
  <si>
    <t>19</t>
  </si>
  <si>
    <t>979089012</t>
  </si>
  <si>
    <t>Poplatok za skladovanie - betón, tehly, dlaždice (17 01 ), ostatné</t>
  </si>
  <si>
    <t>-1706581726</t>
  </si>
  <si>
    <t>979089211</t>
  </si>
  <si>
    <t>Poplatok za skladovanie - bitúmenové zmesi, uhoľný decht, dechtové výrobky (17 03), nebezpečné</t>
  </si>
  <si>
    <t>-326801496</t>
  </si>
  <si>
    <t>21</t>
  </si>
  <si>
    <t>979089713</t>
  </si>
  <si>
    <t>Prenájom kontajneru 7 m3 - na obdobie rekonštrukcie</t>
  </si>
  <si>
    <t>ks</t>
  </si>
  <si>
    <t>1798182004</t>
  </si>
  <si>
    <t>22</t>
  </si>
  <si>
    <t>999281111</t>
  </si>
  <si>
    <t>Presun hmôt pre opravy a údržbu objektov vrátane vonkajších plášťov výšky do 25 m</t>
  </si>
  <si>
    <t>547609098</t>
  </si>
  <si>
    <t>23</t>
  </si>
  <si>
    <t>712370070</t>
  </si>
  <si>
    <t>Zhotovenie povlakovej krytiny striech plochých do 10° PVC-P fóliou upevnenou prikotvením so zvarením spoju</t>
  </si>
  <si>
    <t>-1783336694</t>
  </si>
  <si>
    <t>24</t>
  </si>
  <si>
    <t>M</t>
  </si>
  <si>
    <t>2832990600</t>
  </si>
  <si>
    <t>Kotviaca technika - rozperný nit do betónu</t>
  </si>
  <si>
    <t>32</t>
  </si>
  <si>
    <t>-1128295508</t>
  </si>
  <si>
    <t>25</t>
  </si>
  <si>
    <t>2833000150</t>
  </si>
  <si>
    <t>Fatrafol 810 hydroizolačná fólia hr.1,50 mm, š.1,3m  šedá</t>
  </si>
  <si>
    <t>-1530694389</t>
  </si>
  <si>
    <t>26</t>
  </si>
  <si>
    <t>712973220</t>
  </si>
  <si>
    <t>Detaily k PVC-P fóliam osadenie hotovej strešnej vpuste</t>
  </si>
  <si>
    <t>2027271211</t>
  </si>
  <si>
    <t>27</t>
  </si>
  <si>
    <t>2832990370</t>
  </si>
  <si>
    <t>Strešná vpusť  - priemer 100mm, dĺ.250mm</t>
  </si>
  <si>
    <t>970045797</t>
  </si>
  <si>
    <t>28</t>
  </si>
  <si>
    <t>-36295913</t>
  </si>
  <si>
    <t>29</t>
  </si>
  <si>
    <t>712973231</t>
  </si>
  <si>
    <t>Detaily k PVC-P fóliam zaizolovanie kruhového prestupu 51 – 100 mm</t>
  </si>
  <si>
    <t>-188243834</t>
  </si>
  <si>
    <t>30</t>
  </si>
  <si>
    <t>2832990180</t>
  </si>
  <si>
    <t>Fatrafol 810 hydroizolačná fólia-páska hr.1,2 mm, š.0,16m</t>
  </si>
  <si>
    <t>286000426</t>
  </si>
  <si>
    <t>31</t>
  </si>
  <si>
    <t>712973240</t>
  </si>
  <si>
    <t>Detaily k PVC-P fóliam osadenie vetracích komínkov</t>
  </si>
  <si>
    <t>1418189404</t>
  </si>
  <si>
    <t>2832990410</t>
  </si>
  <si>
    <t>Odvetrávací komín-výška 225mm, priemer 75mm</t>
  </si>
  <si>
    <t>-1311262523</t>
  </si>
  <si>
    <t>33</t>
  </si>
  <si>
    <t>277770274</t>
  </si>
  <si>
    <t>34</t>
  </si>
  <si>
    <t>2833000100</t>
  </si>
  <si>
    <t>Fatrafol 810 hydroizolačná fólia hr.1,3 mm, š.1,2m šedá</t>
  </si>
  <si>
    <t>787045696</t>
  </si>
  <si>
    <t>35</t>
  </si>
  <si>
    <t>712973245</t>
  </si>
  <si>
    <t>Zhotovenie flekov v rohoch na povlakovej krytine z PVC-P fólie</t>
  </si>
  <si>
    <t>482893043</t>
  </si>
  <si>
    <t>36</t>
  </si>
  <si>
    <t>-867175217</t>
  </si>
  <si>
    <t>37</t>
  </si>
  <si>
    <t>712990040</t>
  </si>
  <si>
    <t xml:space="preserve">Položenie geotextílie vodorovne alebo zvislo na strechy ploché do 10° </t>
  </si>
  <si>
    <t>1086806663</t>
  </si>
  <si>
    <t>38</t>
  </si>
  <si>
    <t>6936651300</t>
  </si>
  <si>
    <t>Geotextília netkaná polypropylénová Tipptex B300 F, min. 300 g/m2</t>
  </si>
  <si>
    <t>696076419</t>
  </si>
  <si>
    <t>39</t>
  </si>
  <si>
    <t>712997003</t>
  </si>
  <si>
    <t>Montáž spádových atikových klinov z minerálnej vlny</t>
  </si>
  <si>
    <t>-1752214885</t>
  </si>
  <si>
    <t>40</t>
  </si>
  <si>
    <t>6314151870</t>
  </si>
  <si>
    <t>NOBASIL 80/80 mm, špeciálny výrobok z minerálnej vlny - atykový klin</t>
  </si>
  <si>
    <t>1666478490</t>
  </si>
  <si>
    <t>41</t>
  </si>
  <si>
    <t>998712102</t>
  </si>
  <si>
    <t>Presun hmôt pre izoláciu povlakovej krytiny v objektoch výšky nad 6 do 12 m</t>
  </si>
  <si>
    <t>798608338</t>
  </si>
  <si>
    <t>42</t>
  </si>
  <si>
    <t>713141151</t>
  </si>
  <si>
    <t>Montáž tepelnej izolácie striech plochých do 10° minerálnou vlnou, jednovrstvová kladenými voľne</t>
  </si>
  <si>
    <t>2024270449</t>
  </si>
  <si>
    <t>43</t>
  </si>
  <si>
    <t>6314151440</t>
  </si>
  <si>
    <t>Tepelné izolácie ploché strechy NOBASIL DDP-N (SPN), doska, 40 kPa 140x1200x2000</t>
  </si>
  <si>
    <t>895530279</t>
  </si>
  <si>
    <t>44</t>
  </si>
  <si>
    <t>713141155</t>
  </si>
  <si>
    <t>Montáž TI striech plochých do 10° minerálnou vlnou, rozloženej v jednej vrstve, prikotvením</t>
  </si>
  <si>
    <t>203497180</t>
  </si>
  <si>
    <t>45</t>
  </si>
  <si>
    <t>6314151380</t>
  </si>
  <si>
    <t>Tepelné izolácie ploché strechy NOBASIL DDP-N (SPN), doska, 40 kPa 50x1200x2000</t>
  </si>
  <si>
    <t>-1307058692</t>
  </si>
  <si>
    <t>46</t>
  </si>
  <si>
    <t>998713102</t>
  </si>
  <si>
    <t>Presun hmôt pre izolácie tepelné v objektoch výšky nad 6 m do 12 m</t>
  </si>
  <si>
    <t>-1467486256</t>
  </si>
  <si>
    <t>47</t>
  </si>
  <si>
    <t>764348814</t>
  </si>
  <si>
    <t>Demontáž ostatných prvkov kusových, lana bleskozvo, držiak lana bleskozvodu, atď. sklon do 30st.,  -0,00410t</t>
  </si>
  <si>
    <t>kpl.</t>
  </si>
  <si>
    <t>-5593611</t>
  </si>
  <si>
    <t>48</t>
  </si>
  <si>
    <t>764422810</t>
  </si>
  <si>
    <t>Demontáž oplechovania rš od 600 do 800 mm,  -0,00395t</t>
  </si>
  <si>
    <t>1416972509</t>
  </si>
  <si>
    <t>Oplechovanie</t>
  </si>
  <si>
    <t>49</t>
  </si>
  <si>
    <t>764430762</t>
  </si>
  <si>
    <t>Montáž oplechovania muriva a atík z hliníkového farebného Al plechu, vrátane rohov r.š. do 800 mm</t>
  </si>
  <si>
    <t>-88529490</t>
  </si>
  <si>
    <t>50</t>
  </si>
  <si>
    <t>1942140800</t>
  </si>
  <si>
    <t>Tabuľa  Al farbená  jednostranne 1000x2000 mm</t>
  </si>
  <si>
    <t>1019653257</t>
  </si>
  <si>
    <t>2*0,8</t>
  </si>
  <si>
    <t>51</t>
  </si>
  <si>
    <t>998764102</t>
  </si>
  <si>
    <t>Presun hmôt pre konštrukcie klampiarske v objektoch výšky nad 6 do 12 m</t>
  </si>
  <si>
    <t>-1359296203</t>
  </si>
  <si>
    <t>52</t>
  </si>
  <si>
    <t>783222100</t>
  </si>
  <si>
    <t>Nátery kov.stav.doplnk.konštr. syntetické farby šedej na vzduchu schnúce dvojnásobné - predpoklad</t>
  </si>
  <si>
    <t>1502087425</t>
  </si>
  <si>
    <t>53</t>
  </si>
  <si>
    <t>783226100</t>
  </si>
  <si>
    <t>Nátery kov.stav.doplnk.konštr. syntetické farby šedej na vzduchu schnúce základný</t>
  </si>
  <si>
    <t>-1240459879</t>
  </si>
  <si>
    <t>54</t>
  </si>
  <si>
    <t xml:space="preserve">11HSV </t>
  </si>
  <si>
    <t>Montážne práce pre HSV   -robotník tr.1 (menej náročné) -príprava staveniska na stavebné práce (vypratanie miestností)</t>
  </si>
  <si>
    <t>hod</t>
  </si>
  <si>
    <t>1024</t>
  </si>
  <si>
    <t>-1309190542</t>
  </si>
  <si>
    <t>55</t>
  </si>
  <si>
    <t>HZS-PSV</t>
  </si>
  <si>
    <t>Montážne práce HZS - PSV+HSV - nepredvídané  demontážne a montážne práce PSV + HSV</t>
  </si>
  <si>
    <t>-1639631989</t>
  </si>
  <si>
    <t>- nepredvídané  demontážne a montážne práce PSV + HSV</t>
  </si>
  <si>
    <t>P</t>
  </si>
  <si>
    <t>56</t>
  </si>
  <si>
    <t>000200061</t>
  </si>
  <si>
    <t>Prieskumné práce - stavebný prieskum stavebno - statického stavu podkladu pre kotvenie strešnej fólie do podkladu</t>
  </si>
  <si>
    <t>-375364761</t>
  </si>
  <si>
    <t>57</t>
  </si>
  <si>
    <t>POZOR</t>
  </si>
  <si>
    <t>POZOR !!!</t>
  </si>
  <si>
    <t>!!!!!</t>
  </si>
  <si>
    <t>512</t>
  </si>
  <si>
    <t>921179021</t>
  </si>
  <si>
    <t xml:space="preserve">        Ponúkajúci sa zaväzuje, že ocenenie výkazu výmer vykoná dôsledne a je povinný upozorniť na prípadné nezrovnalosti ako rozdiely medzi výkresovou, textovou časťou projektu a výkazmi výmer a so skutočnosťou zistenou pri obhliadke priestoru stavby. Prípadné zistené rozdiely ocení dodávateľ samostatne mimo predloženého výkazu výmer (samostatným rozpočtom). Pre porovnanie ponúkaných cien bude ako hodnotiace kritérium pre všetkých ponúkajúcich slúžiť predložený výkaz výmer spolu s nákladmi ocenenými mimo výkaz výmer.</t>
  </si>
  <si>
    <t>VP - Práce naviac</t>
  </si>
  <si>
    <t>PN</t>
  </si>
  <si>
    <t>D1 - Bleskozvod a uzemnenie</t>
  </si>
  <si>
    <t>Pol1</t>
  </si>
  <si>
    <t>AlMgSi 50/SS, zberné vedenie na atike</t>
  </si>
  <si>
    <t>64</t>
  </si>
  <si>
    <t>-965416177</t>
  </si>
  <si>
    <t>Pol2</t>
  </si>
  <si>
    <t>AlMgSi 50 / PV 21,  zberné vedenie na streche</t>
  </si>
  <si>
    <t>-2104865047</t>
  </si>
  <si>
    <t>Pol3</t>
  </si>
  <si>
    <t>AlMgSi 50 / PV 17-4, zvodové vedenie - prechod medzi strechami</t>
  </si>
  <si>
    <t>1551407199</t>
  </si>
  <si>
    <t>Pol5</t>
  </si>
  <si>
    <t>zberacia tyč JP15 / betónový podstavec k JP</t>
  </si>
  <si>
    <t>60911421</t>
  </si>
  <si>
    <t>Pol6</t>
  </si>
  <si>
    <t>Spojovacie svorky SS, SP1, SK</t>
  </si>
  <si>
    <t>1300784493</t>
  </si>
  <si>
    <t>-706454739</t>
  </si>
  <si>
    <t>Pol7</t>
  </si>
  <si>
    <t>Demontáž a zabezpečenie likvidácie existujúceho zberného vedenia, osadenie nového vedenia</t>
  </si>
  <si>
    <t>-2144277666</t>
  </si>
  <si>
    <t>HZS-001</t>
  </si>
  <si>
    <t>Odborná prehliadka a revízia</t>
  </si>
  <si>
    <t>1257572997</t>
  </si>
  <si>
    <t>-1915579603</t>
  </si>
  <si>
    <t>02-sekcia B - 02 Sekcia B - Telocvičňa, plaváreň</t>
  </si>
  <si>
    <t>01-B - 01 Architektúra - stavebná časť- sekcia B</t>
  </si>
  <si>
    <t xml:space="preserve">    762 - Konštrukcie tesárske</t>
  </si>
  <si>
    <t>Sekcia B</t>
  </si>
  <si>
    <t>256,20+603,80</t>
  </si>
  <si>
    <t>0,5*(64,4+12,80)</t>
  </si>
  <si>
    <t>Strešná vpusť B</t>
  </si>
  <si>
    <t>-1619321822</t>
  </si>
  <si>
    <t>Rohová strešná vpusť B</t>
  </si>
  <si>
    <t>1025772777</t>
  </si>
  <si>
    <t>-629518089</t>
  </si>
  <si>
    <t>Prestupy B</t>
  </si>
  <si>
    <t>Vetracie komínky B</t>
  </si>
  <si>
    <t>7+20</t>
  </si>
  <si>
    <t>Strecha B</t>
  </si>
  <si>
    <t>4+4</t>
  </si>
  <si>
    <t>(64,4+12,80)</t>
  </si>
  <si>
    <t>-384729655</t>
  </si>
  <si>
    <t>603,80</t>
  </si>
  <si>
    <t>6314151430</t>
  </si>
  <si>
    <t>Tepelné izolácie ploché strechy NOBASIL DDP-N (SPN), doska, 40 kPa 120x1200x2000</t>
  </si>
  <si>
    <t>-862796558</t>
  </si>
  <si>
    <t>256,20</t>
  </si>
  <si>
    <t>762361114</t>
  </si>
  <si>
    <t>Montáž hranolov pod otyku pre rovné strechy z reziva do 120 cm2 - navýšenie atyky</t>
  </si>
  <si>
    <t>1407760652</t>
  </si>
  <si>
    <t>2*33,15*2</t>
  </si>
  <si>
    <t>-2*2,95</t>
  </si>
  <si>
    <t>6051500800</t>
  </si>
  <si>
    <t>Hranol mäkké rezivo - omietané smrek hranolček akosť I 100x100mm</t>
  </si>
  <si>
    <t>m3</t>
  </si>
  <si>
    <t>-324023038</t>
  </si>
  <si>
    <t>762395000</t>
  </si>
  <si>
    <t>Spojovacie prostriedky  pre viazané konštrukcie krovov, debnenie a laťovanie, nadstrešné konštr., spádové kliny - svorky, dosky, klince, pásová oceľ, vruty</t>
  </si>
  <si>
    <t>294325689</t>
  </si>
  <si>
    <t>998762102</t>
  </si>
  <si>
    <t>Presun hmôt pre konštrukcie tesárske v objektoch výšky do 12 m</t>
  </si>
  <si>
    <t>-2087073871</t>
  </si>
  <si>
    <t>93,8</t>
  </si>
  <si>
    <t>59,75</t>
  </si>
  <si>
    <t>0,5</t>
  </si>
  <si>
    <t>93,8*0,575</t>
  </si>
  <si>
    <t>59,75*0,625</t>
  </si>
  <si>
    <t>0,5*0,75</t>
  </si>
  <si>
    <t>783782203</t>
  </si>
  <si>
    <t>Nátery tesárskych konštrukcií povrchová impregnácia Bochemitom QB</t>
  </si>
  <si>
    <t>-1867708603</t>
  </si>
  <si>
    <t>2*33,15*2*0,1*4</t>
  </si>
  <si>
    <t>-2*2,95*0,1*4</t>
  </si>
  <si>
    <t>58</t>
  </si>
  <si>
    <t>02-B - 02 Elektroinštalácia - bleskozvod - sekcia B</t>
  </si>
  <si>
    <t>1) Súhrnný list stavby</t>
  </si>
  <si>
    <t>2) Rekapitulácia objektov</t>
  </si>
  <si>
    <t>/</t>
  </si>
  <si>
    <t>1) Krycí list rozpočtu</t>
  </si>
  <si>
    <t>2) Rekapitulácia rozpočtu</t>
  </si>
  <si>
    <t>3) Rozpočet</t>
  </si>
  <si>
    <t>Rekapitulácia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</si>
</sst>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x14ac:knownFonts="1">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FAE682"/>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sz val="10"/>
      <color rgb="FF464646"/>
      <name val="Trebuchet MS"/>
    </font>
    <font>
      <b/>
      <sz val="10"/>
      <name val="Trebuchet MS"/>
    </font>
    <font>
      <b/>
      <sz val="10"/>
      <color rgb="FF464646"/>
      <name val="Trebuchet MS"/>
    </font>
    <font>
      <sz val="10"/>
      <color rgb="FF969696"/>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sz val="11"/>
      <color rgb="FF969696"/>
      <name val="Trebuchet MS"/>
    </font>
    <font>
      <b/>
      <sz val="10"/>
      <color rgb="FF003366"/>
      <name val="Trebuchet MS"/>
    </font>
    <font>
      <b/>
      <sz val="12"/>
      <color rgb="FF800000"/>
      <name val="Trebuchet MS"/>
    </font>
    <font>
      <b/>
      <sz val="12"/>
      <color rgb="FF800000"/>
      <name val="Trebuchet MS"/>
    </font>
    <font>
      <sz val="8"/>
      <color rgb="FF960000"/>
      <name val="Trebuchet MS"/>
    </font>
    <font>
      <b/>
      <sz val="8"/>
      <name val="Trebuchet MS"/>
    </font>
    <font>
      <sz val="8"/>
      <color rgb="FF800080"/>
      <name val="Trebuchet MS"/>
    </font>
    <font>
      <sz val="8"/>
      <color rgb="FFFF0000"/>
      <name val="Trebuchet MS"/>
    </font>
    <font>
      <i/>
      <sz val="8"/>
      <color rgb="FF0000FF"/>
      <name val="Trebuchet MS"/>
    </font>
    <font>
      <i/>
      <sz val="7"/>
      <color rgb="FF969696"/>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32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6"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6" xfId="0" applyBorder="1" applyProtection="1"/>
    <xf numFmtId="0" fontId="18" fillId="0" borderId="0" xfId="0" applyFont="1" applyBorder="1" applyAlignment="1" applyProtection="1">
      <alignment horizontal="lef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19" fillId="0" borderId="7" xfId="0" applyFont="1" applyBorder="1" applyAlignment="1" applyProtection="1">
      <alignment horizontal="left" vertical="center"/>
    </xf>
    <xf numFmtId="0" fontId="0" fillId="0" borderId="7"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vertical="center"/>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0" fillId="5" borderId="9"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20" fillId="0" borderId="11" xfId="0" applyFont="1" applyBorder="1" applyAlignment="1" applyProtection="1">
      <alignment horizontal="lef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Border="1" applyProtection="1"/>
    <xf numFmtId="0" fontId="0" fillId="0" borderId="15" xfId="0" applyBorder="1" applyProtection="1"/>
    <xf numFmtId="0" fontId="21" fillId="0" borderId="16" xfId="0" applyFont="1" applyBorder="1" applyAlignment="1" applyProtection="1">
      <alignment horizontal="left" vertical="center"/>
    </xf>
    <xf numFmtId="0" fontId="0" fillId="0" borderId="17" xfId="0" applyFont="1" applyBorder="1" applyAlignment="1" applyProtection="1">
      <alignment vertical="center"/>
    </xf>
    <xf numFmtId="0" fontId="21" fillId="0" borderId="17" xfId="0" applyFont="1" applyBorder="1" applyAlignment="1" applyProtection="1">
      <alignment horizontal="lef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22" fillId="0" borderId="0" xfId="0" applyFont="1" applyBorder="1" applyAlignment="1" applyProtection="1">
      <alignment vertical="center"/>
    </xf>
    <xf numFmtId="165" fontId="2" fillId="0" borderId="0" xfId="0" applyNumberFormat="1" applyFont="1" applyBorder="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6" borderId="9" xfId="0" applyFont="1" applyFill="1" applyBorder="1" applyAlignment="1" applyProtection="1">
      <alignment vertical="center"/>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0" fillId="0" borderId="11" xfId="0" applyFont="1" applyBorder="1" applyAlignment="1" applyProtection="1">
      <alignment vertical="center"/>
    </xf>
    <xf numFmtId="0" fontId="24" fillId="0" borderId="0" xfId="0" applyFont="1" applyBorder="1" applyAlignment="1" applyProtection="1">
      <alignment horizontal="left" vertical="center"/>
    </xf>
    <xf numFmtId="0" fontId="24" fillId="0" borderId="0" xfId="0" applyFont="1" applyBorder="1" applyAlignment="1" applyProtection="1">
      <alignment vertical="center"/>
    </xf>
    <xf numFmtId="4" fontId="15" fillId="0" borderId="14" xfId="0" applyNumberFormat="1" applyFont="1" applyBorder="1" applyAlignment="1" applyProtection="1">
      <alignment horizontal="right" vertical="center"/>
    </xf>
    <xf numFmtId="4" fontId="15" fillId="0" borderId="0" xfId="0" applyNumberFormat="1" applyFont="1" applyBorder="1" applyAlignment="1" applyProtection="1">
      <alignment horizontal="righ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5"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4" fillId="0" borderId="4" xfId="0" applyFont="1" applyBorder="1" applyAlignment="1" applyProtection="1">
      <alignment vertical="center"/>
    </xf>
    <xf numFmtId="0" fontId="26" fillId="0" borderId="0" xfId="0" applyFont="1" applyBorder="1" applyAlignment="1" applyProtection="1">
      <alignment vertical="center"/>
    </xf>
    <xf numFmtId="0" fontId="27" fillId="0" borderId="0" xfId="0" applyFont="1" applyBorder="1" applyAlignment="1" applyProtection="1">
      <alignment vertical="center"/>
    </xf>
    <xf numFmtId="0" fontId="4" fillId="0" borderId="5" xfId="0" applyFont="1" applyBorder="1" applyAlignment="1" applyProtection="1">
      <alignment vertical="center"/>
    </xf>
    <xf numFmtId="4" fontId="28" fillId="0" borderId="14" xfId="0" applyNumberFormat="1" applyFont="1" applyBorder="1" applyAlignment="1" applyProtection="1">
      <alignment horizontal="right" vertical="center"/>
    </xf>
    <xf numFmtId="4" fontId="28" fillId="0" borderId="0" xfId="0" applyNumberFormat="1" applyFont="1" applyBorder="1" applyAlignment="1" applyProtection="1">
      <alignment horizontal="righ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4" fillId="0" borderId="0" xfId="0" applyFont="1" applyAlignment="1">
      <alignment horizontal="left" vertical="center"/>
    </xf>
    <xf numFmtId="0" fontId="5" fillId="0" borderId="4" xfId="0" applyFont="1" applyBorder="1" applyAlignment="1" applyProtection="1">
      <alignment vertical="center"/>
    </xf>
    <xf numFmtId="0" fontId="7" fillId="0" borderId="0" xfId="0" applyFont="1" applyBorder="1" applyAlignment="1" applyProtection="1">
      <alignment vertical="center"/>
    </xf>
    <xf numFmtId="0" fontId="5" fillId="0" borderId="5" xfId="0" applyFont="1" applyBorder="1" applyAlignment="1" applyProtection="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5" fillId="0" borderId="0" xfId="0" applyFont="1" applyAlignment="1">
      <alignment horizontal="left" vertical="center"/>
    </xf>
    <xf numFmtId="4" fontId="21" fillId="0" borderId="16" xfId="0" applyNumberFormat="1" applyFont="1" applyBorder="1" applyAlignment="1" applyProtection="1">
      <alignment vertical="center"/>
    </xf>
    <xf numFmtId="4" fontId="21" fillId="0" borderId="17" xfId="0" applyNumberFormat="1" applyFont="1" applyBorder="1" applyAlignment="1" applyProtection="1">
      <alignment vertical="center"/>
    </xf>
    <xf numFmtId="166" fontId="21" fillId="0" borderId="17" xfId="0" applyNumberFormat="1" applyFont="1" applyBorder="1" applyAlignment="1" applyProtection="1">
      <alignment vertical="center"/>
    </xf>
    <xf numFmtId="4" fontId="21" fillId="0" borderId="18" xfId="0" applyNumberFormat="1" applyFont="1" applyBorder="1" applyAlignment="1" applyProtection="1">
      <alignment vertical="center"/>
    </xf>
    <xf numFmtId="0" fontId="7" fillId="0" borderId="0" xfId="0" applyFont="1" applyBorder="1" applyAlignment="1" applyProtection="1">
      <alignment horizontal="left" vertical="center"/>
    </xf>
    <xf numFmtId="164" fontId="21" fillId="4" borderId="11" xfId="0" applyNumberFormat="1"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4" fontId="21" fillId="0" borderId="13" xfId="0" applyNumberFormat="1" applyFont="1" applyBorder="1" applyAlignment="1" applyProtection="1">
      <alignment vertical="center"/>
    </xf>
    <xf numFmtId="4" fontId="0" fillId="0" borderId="0" xfId="0" applyNumberFormat="1" applyFont="1" applyAlignment="1">
      <alignment vertical="center"/>
    </xf>
    <xf numFmtId="164" fontId="21" fillId="4" borderId="14" xfId="0" applyNumberFormat="1"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164" fontId="21" fillId="4" borderId="16" xfId="0" applyNumberFormat="1" applyFont="1" applyFill="1" applyBorder="1" applyAlignment="1" applyProtection="1">
      <alignment horizontal="center" vertical="center"/>
      <protection locked="0"/>
    </xf>
    <xf numFmtId="0" fontId="21" fillId="4" borderId="17" xfId="0" applyFont="1" applyFill="1" applyBorder="1" applyAlignment="1" applyProtection="1">
      <alignment horizontal="center" vertical="center"/>
      <protection locked="0"/>
    </xf>
    <xf numFmtId="0" fontId="24" fillId="6" borderId="0" xfId="0" applyFont="1" applyFill="1" applyBorder="1" applyAlignment="1" applyProtection="1">
      <alignment horizontal="left" vertical="center"/>
    </xf>
    <xf numFmtId="0" fontId="0" fillId="6" borderId="0" xfId="0" applyFont="1" applyFill="1" applyBorder="1" applyAlignment="1" applyProtection="1">
      <alignment vertical="center"/>
    </xf>
    <xf numFmtId="0" fontId="5"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3" fillId="6" borderId="8" xfId="0" applyFont="1" applyFill="1" applyBorder="1" applyAlignment="1" applyProtection="1">
      <alignment horizontal="left" vertical="center"/>
    </xf>
    <xf numFmtId="0" fontId="3" fillId="6" borderId="9" xfId="0" applyFont="1" applyFill="1" applyBorder="1" applyAlignment="1" applyProtection="1">
      <alignment horizontal="right" vertical="center"/>
    </xf>
    <xf numFmtId="0" fontId="3" fillId="6" borderId="9" xfId="0" applyFont="1" applyFill="1" applyBorder="1" applyAlignment="1" applyProtection="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xf>
    <xf numFmtId="0" fontId="0" fillId="0" borderId="0" xfId="0" applyProtection="1"/>
    <xf numFmtId="0" fontId="30" fillId="0" borderId="0" xfId="0" applyFont="1" applyBorder="1" applyAlignment="1" applyProtection="1">
      <alignment horizontal="lef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Alignment="1" applyProtection="1">
      <alignment vertical="center"/>
    </xf>
    <xf numFmtId="0" fontId="0" fillId="0" borderId="25" xfId="0" applyFont="1" applyBorder="1" applyAlignment="1" applyProtection="1">
      <alignment vertical="center"/>
    </xf>
    <xf numFmtId="0" fontId="16" fillId="0" borderId="25" xfId="0" applyFont="1" applyBorder="1" applyAlignment="1" applyProtection="1">
      <alignment horizontal="center" vertical="center"/>
    </xf>
    <xf numFmtId="0" fontId="0" fillId="0" borderId="0" xfId="0" applyFont="1" applyBorder="1" applyAlignment="1" applyProtection="1">
      <alignment vertical="center"/>
      <protection locked="0"/>
    </xf>
    <xf numFmtId="0" fontId="21" fillId="0" borderId="15" xfId="0" applyFont="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6" xfId="0" applyFont="1" applyBorder="1" applyAlignment="1" applyProtection="1">
      <alignment vertical="center"/>
    </xf>
    <xf numFmtId="0" fontId="21" fillId="0" borderId="18"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167" fontId="32" fillId="0" borderId="12" xfId="0" applyNumberFormat="1" applyFont="1" applyBorder="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167" fontId="33" fillId="0" borderId="0" xfId="0" applyNumberFormat="1" applyFont="1" applyAlignment="1">
      <alignment vertical="center"/>
    </xf>
    <xf numFmtId="0" fontId="8" fillId="0" borderId="4" xfId="0" applyFont="1" applyBorder="1" applyAlignment="1" applyProtection="1"/>
    <xf numFmtId="0" fontId="8" fillId="0" borderId="0" xfId="0" applyFont="1" applyBorder="1" applyAlignment="1" applyProtection="1"/>
    <xf numFmtId="0" fontId="6" fillId="0" borderId="0" xfId="0" applyFont="1" applyBorder="1" applyAlignment="1" applyProtection="1">
      <alignment horizontal="left"/>
    </xf>
    <xf numFmtId="0" fontId="8" fillId="0" borderId="5" xfId="0" applyFont="1" applyBorder="1" applyAlignment="1" applyProtection="1"/>
    <xf numFmtId="0" fontId="8" fillId="0" borderId="14" xfId="0" applyFont="1" applyBorder="1" applyAlignment="1" applyProtection="1"/>
    <xf numFmtId="167" fontId="8" fillId="0" borderId="0" xfId="0" applyNumberFormat="1"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167" fontId="8" fillId="0" borderId="0" xfId="0" applyNumberFormat="1" applyFont="1" applyAlignment="1">
      <alignment vertical="center"/>
    </xf>
    <xf numFmtId="0" fontId="7" fillId="0" borderId="0" xfId="0" applyFont="1" applyBorder="1" applyAlignment="1" applyProtection="1">
      <alignment horizontal="left"/>
    </xf>
    <xf numFmtId="0" fontId="0" fillId="0" borderId="25" xfId="0" applyFont="1" applyBorder="1" applyAlignment="1" applyProtection="1">
      <alignment horizontal="center" vertical="center"/>
    </xf>
    <xf numFmtId="49" fontId="0" fillId="0" borderId="25" xfId="0" applyNumberFormat="1" applyFont="1" applyBorder="1" applyAlignment="1" applyProtection="1">
      <alignment horizontal="left" vertical="center" wrapText="1"/>
    </xf>
    <xf numFmtId="0" fontId="0" fillId="0" borderId="25" xfId="0" applyFont="1" applyBorder="1" applyAlignment="1" applyProtection="1">
      <alignment horizontal="center" vertical="center" wrapText="1"/>
    </xf>
    <xf numFmtId="167" fontId="0" fillId="0" borderId="25" xfId="0" applyNumberFormat="1" applyFont="1" applyBorder="1" applyAlignment="1" applyProtection="1">
      <alignment vertical="center"/>
    </xf>
    <xf numFmtId="167" fontId="0" fillId="4" borderId="25" xfId="0" applyNumberFormat="1" applyFont="1" applyFill="1" applyBorder="1" applyAlignment="1" applyProtection="1">
      <alignment vertical="center"/>
      <protection locked="0"/>
    </xf>
    <xf numFmtId="0" fontId="1" fillId="4" borderId="25" xfId="0" applyFont="1" applyFill="1" applyBorder="1" applyAlignment="1" applyProtection="1">
      <alignment horizontal="left" vertical="center"/>
      <protection locked="0"/>
    </xf>
    <xf numFmtId="167"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167"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34"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5"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167" fontId="10" fillId="0" borderId="0" xfId="0" applyNumberFormat="1" applyFont="1" applyBorder="1" applyAlignment="1" applyProtection="1">
      <alignment vertical="center"/>
    </xf>
    <xf numFmtId="0" fontId="10" fillId="0" borderId="5"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Border="1" applyAlignment="1" applyProtection="1">
      <alignment vertical="center"/>
    </xf>
    <xf numFmtId="0" fontId="35" fillId="0" borderId="0" xfId="0" applyFont="1" applyBorder="1" applyAlignment="1" applyProtection="1">
      <alignment horizontal="left" vertical="center"/>
    </xf>
    <xf numFmtId="167" fontId="11" fillId="0" borderId="0" xfId="0" applyNumberFormat="1" applyFont="1" applyBorder="1" applyAlignment="1" applyProtection="1">
      <alignment vertical="center"/>
    </xf>
    <xf numFmtId="0" fontId="11" fillId="0" borderId="5" xfId="0" applyFont="1" applyBorder="1" applyAlignment="1" applyProtection="1">
      <alignment vertical="center"/>
    </xf>
    <xf numFmtId="0" fontId="11" fillId="0" borderId="14"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6" fillId="0" borderId="25" xfId="0" applyFont="1" applyBorder="1" applyAlignment="1" applyProtection="1">
      <alignment horizontal="center" vertical="center"/>
    </xf>
    <xf numFmtId="49" fontId="36" fillId="0" borderId="25" xfId="0" applyNumberFormat="1" applyFont="1" applyBorder="1" applyAlignment="1" applyProtection="1">
      <alignment horizontal="left" vertical="center" wrapText="1"/>
    </xf>
    <xf numFmtId="0" fontId="36" fillId="0" borderId="25" xfId="0" applyFont="1" applyBorder="1" applyAlignment="1" applyProtection="1">
      <alignment horizontal="center" vertical="center" wrapText="1"/>
    </xf>
    <xf numFmtId="167" fontId="36" fillId="0" borderId="25" xfId="0" applyNumberFormat="1" applyFont="1" applyBorder="1" applyAlignment="1" applyProtection="1">
      <alignment vertical="center"/>
    </xf>
    <xf numFmtId="167" fontId="36" fillId="4" borderId="25" xfId="0" applyNumberFormat="1" applyFont="1" applyFill="1" applyBorder="1" applyAlignment="1" applyProtection="1">
      <alignment vertical="center"/>
      <protection locked="0"/>
    </xf>
    <xf numFmtId="0" fontId="0" fillId="4" borderId="25" xfId="0"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left" vertical="center" wrapText="1"/>
      <protection locked="0"/>
    </xf>
    <xf numFmtId="0" fontId="0" fillId="4" borderId="25"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protection locked="0"/>
    </xf>
    <xf numFmtId="167" fontId="1" fillId="0" borderId="17" xfId="0" applyNumberFormat="1" applyFont="1" applyBorder="1" applyAlignment="1" applyProtection="1">
      <alignment vertical="center"/>
    </xf>
    <xf numFmtId="0" fontId="39" fillId="0" borderId="0" xfId="1" applyFont="1" applyAlignment="1">
      <alignment horizontal="center" vertical="center"/>
    </xf>
    <xf numFmtId="0" fontId="12" fillId="2" borderId="0" xfId="0" applyFont="1" applyFill="1" applyAlignment="1" applyProtection="1">
      <alignment horizontal="left" vertical="center"/>
    </xf>
    <xf numFmtId="0" fontId="41" fillId="2" borderId="0" xfId="0" applyFont="1" applyFill="1" applyAlignment="1" applyProtection="1">
      <alignment vertical="center"/>
    </xf>
    <xf numFmtId="0" fontId="40" fillId="2" borderId="0" xfId="0" applyFont="1" applyFill="1" applyAlignment="1" applyProtection="1">
      <alignment horizontal="left" vertical="center"/>
    </xf>
    <xf numFmtId="0" fontId="42" fillId="2" borderId="0" xfId="1" applyFont="1" applyFill="1" applyAlignment="1" applyProtection="1">
      <alignment vertical="center"/>
    </xf>
    <xf numFmtId="0" fontId="0" fillId="2" borderId="0" xfId="0" applyFill="1" applyProtection="1"/>
    <xf numFmtId="4" fontId="24" fillId="6" borderId="0" xfId="0" applyNumberFormat="1" applyFont="1" applyFill="1" applyBorder="1" applyAlignment="1" applyProtection="1">
      <alignment vertical="center"/>
    </xf>
    <xf numFmtId="0" fontId="13" fillId="3" borderId="0" xfId="0" applyFont="1" applyFill="1" applyAlignment="1">
      <alignment horizontal="center" vertical="center"/>
    </xf>
    <xf numFmtId="0" fontId="0" fillId="0" borderId="0" xfId="0"/>
    <xf numFmtId="0" fontId="7" fillId="4" borderId="0" xfId="0" applyFont="1" applyFill="1" applyBorder="1" applyAlignment="1" applyProtection="1">
      <alignment horizontal="left" vertical="center"/>
      <protection locked="0"/>
    </xf>
    <xf numFmtId="0" fontId="0" fillId="0" borderId="0" xfId="0" applyFont="1" applyBorder="1" applyAlignment="1" applyProtection="1">
      <alignment vertical="center"/>
    </xf>
    <xf numFmtId="4" fontId="7" fillId="4" borderId="0" xfId="0" applyNumberFormat="1" applyFont="1" applyFill="1" applyBorder="1" applyAlignment="1" applyProtection="1">
      <alignment vertical="center"/>
      <protection locked="0"/>
    </xf>
    <xf numFmtId="4" fontId="7" fillId="0" borderId="0" xfId="0" applyNumberFormat="1" applyFont="1" applyBorder="1" applyAlignment="1" applyProtection="1">
      <alignment vertical="center"/>
    </xf>
    <xf numFmtId="4" fontId="24" fillId="0" borderId="0" xfId="0" applyNumberFormat="1" applyFont="1" applyBorder="1" applyAlignment="1" applyProtection="1">
      <alignment horizontal="right" vertical="center"/>
    </xf>
    <xf numFmtId="4" fontId="24" fillId="0" borderId="0" xfId="0" applyNumberFormat="1" applyFont="1" applyBorder="1" applyAlignment="1" applyProtection="1">
      <alignment vertical="center"/>
    </xf>
    <xf numFmtId="0" fontId="7" fillId="0" borderId="0" xfId="0" applyFont="1" applyBorder="1" applyAlignment="1" applyProtection="1">
      <alignment vertical="center"/>
    </xf>
    <xf numFmtId="0" fontId="29" fillId="0" borderId="0" xfId="0" applyFont="1" applyBorder="1" applyAlignment="1" applyProtection="1">
      <alignment horizontal="left" vertical="center" wrapText="1"/>
    </xf>
    <xf numFmtId="4" fontId="27" fillId="0" borderId="0" xfId="0" applyNumberFormat="1" applyFont="1" applyBorder="1" applyAlignment="1" applyProtection="1">
      <alignment vertical="center"/>
    </xf>
    <xf numFmtId="0" fontId="27" fillId="0" borderId="0" xfId="0" applyFont="1" applyBorder="1" applyAlignment="1" applyProtection="1">
      <alignment vertical="center"/>
    </xf>
    <xf numFmtId="4" fontId="27" fillId="0" borderId="0" xfId="0" applyNumberFormat="1" applyFont="1" applyBorder="1" applyAlignment="1" applyProtection="1">
      <alignment horizontal="right" vertical="center"/>
    </xf>
    <xf numFmtId="0" fontId="26" fillId="0" borderId="0" xfId="0" applyFont="1" applyBorder="1" applyAlignment="1" applyProtection="1">
      <alignment horizontal="left" vertical="center" wrapText="1"/>
    </xf>
    <xf numFmtId="0" fontId="23" fillId="0" borderId="11" xfId="0" applyFont="1" applyBorder="1" applyAlignment="1">
      <alignment horizontal="center"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4" xfId="0" applyFont="1" applyBorder="1" applyAlignment="1" applyProtection="1">
      <alignment vertical="center"/>
    </xf>
    <xf numFmtId="0" fontId="2" fillId="0" borderId="0" xfId="0" applyFont="1" applyBorder="1" applyAlignment="1" applyProtection="1">
      <alignment vertical="center"/>
    </xf>
    <xf numFmtId="0" fontId="2" fillId="6" borderId="8" xfId="0" applyFont="1" applyFill="1" applyBorder="1" applyAlignment="1" applyProtection="1">
      <alignment horizontal="center" vertical="center"/>
    </xf>
    <xf numFmtId="0" fontId="0" fillId="6" borderId="9" xfId="0" applyFont="1" applyFill="1" applyBorder="1" applyAlignment="1" applyProtection="1">
      <alignment vertical="center"/>
    </xf>
    <xf numFmtId="0" fontId="2" fillId="6" borderId="9" xfId="0" applyFont="1" applyFill="1" applyBorder="1" applyAlignment="1" applyProtection="1">
      <alignment horizontal="center" vertical="center"/>
    </xf>
    <xf numFmtId="0" fontId="0" fillId="6" borderId="1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9" xfId="0" applyFont="1" applyFill="1" applyBorder="1" applyAlignment="1" applyProtection="1">
      <alignment vertical="center"/>
    </xf>
    <xf numFmtId="4" fontId="3" fillId="5" borderId="9" xfId="0" applyNumberFormat="1" applyFont="1" applyFill="1" applyBorder="1" applyAlignment="1" applyProtection="1">
      <alignment vertical="center"/>
    </xf>
    <xf numFmtId="0" fontId="0" fillId="5" borderId="10" xfId="0" applyFont="1" applyFill="1" applyBorder="1" applyAlignment="1" applyProtection="1">
      <alignment vertical="center"/>
    </xf>
    <xf numFmtId="0" fontId="14" fillId="0" borderId="0"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vertical="center"/>
    </xf>
    <xf numFmtId="4" fontId="17" fillId="0" borderId="0" xfId="0" applyNumberFormat="1" applyFont="1" applyBorder="1" applyAlignment="1" applyProtection="1">
      <alignment vertical="center"/>
    </xf>
    <xf numFmtId="0" fontId="13" fillId="0" borderId="0" xfId="0" applyFont="1" applyBorder="1" applyAlignment="1">
      <alignment horizontal="center" vertical="center"/>
    </xf>
    <xf numFmtId="0" fontId="0" fillId="0" borderId="0" xfId="0" applyBorder="1" applyProtection="1"/>
    <xf numFmtId="0" fontId="17" fillId="0" borderId="0" xfId="0" applyFont="1" applyAlignment="1">
      <alignment horizontal="left" vertical="center" wrapText="1"/>
    </xf>
    <xf numFmtId="0" fontId="0" fillId="0" borderId="0" xfId="0" applyFont="1" applyAlignment="1">
      <alignment vertical="center"/>
    </xf>
    <xf numFmtId="0" fontId="1" fillId="0" borderId="0" xfId="0" applyFont="1" applyAlignment="1">
      <alignment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xf>
    <xf numFmtId="4" fontId="5" fillId="0" borderId="0" xfId="0" applyNumberFormat="1" applyFont="1" applyBorder="1" applyAlignment="1" applyProtection="1">
      <alignment vertical="center"/>
    </xf>
    <xf numFmtId="4" fontId="16" fillId="0" borderId="0" xfId="0" applyNumberFormat="1" applyFont="1" applyBorder="1" applyAlignment="1" applyProtection="1">
      <alignment vertical="center"/>
    </xf>
    <xf numFmtId="4" fontId="19" fillId="0" borderId="7" xfId="0" applyNumberFormat="1" applyFont="1" applyBorder="1" applyAlignment="1" applyProtection="1">
      <alignment vertical="center"/>
    </xf>
    <xf numFmtId="0" fontId="0" fillId="0" borderId="7" xfId="0" applyFont="1" applyBorder="1" applyAlignment="1" applyProtection="1">
      <alignment vertical="center"/>
    </xf>
    <xf numFmtId="0" fontId="42" fillId="2" borderId="0" xfId="1" applyFont="1" applyFill="1" applyAlignment="1" applyProtection="1">
      <alignment horizontal="center" vertical="center"/>
    </xf>
    <xf numFmtId="0" fontId="0" fillId="4" borderId="25" xfId="0" applyFont="1" applyFill="1" applyBorder="1" applyAlignment="1" applyProtection="1">
      <alignment horizontal="left" vertical="center" wrapText="1"/>
      <protection locked="0"/>
    </xf>
    <xf numFmtId="0" fontId="0" fillId="4" borderId="25" xfId="0" applyFont="1" applyFill="1" applyBorder="1" applyAlignment="1" applyProtection="1">
      <alignment vertical="center"/>
      <protection locked="0"/>
    </xf>
    <xf numFmtId="167" fontId="0" fillId="0" borderId="25" xfId="0" applyNumberFormat="1" applyFont="1" applyBorder="1" applyAlignment="1" applyProtection="1">
      <alignment vertical="center"/>
    </xf>
    <xf numFmtId="0" fontId="0" fillId="0" borderId="25" xfId="0" applyFont="1" applyBorder="1" applyAlignment="1" applyProtection="1">
      <alignment vertical="center"/>
    </xf>
    <xf numFmtId="167" fontId="0" fillId="4" borderId="25" xfId="0" applyNumberFormat="1" applyFont="1" applyFill="1" applyBorder="1" applyAlignment="1" applyProtection="1">
      <alignment vertical="center"/>
      <protection locked="0"/>
    </xf>
    <xf numFmtId="167" fontId="24" fillId="0" borderId="12" xfId="0" applyNumberFormat="1" applyFont="1" applyBorder="1" applyAlignment="1" applyProtection="1"/>
    <xf numFmtId="167" fontId="3" fillId="0" borderId="12" xfId="0" applyNumberFormat="1" applyFont="1" applyBorder="1" applyAlignment="1" applyProtection="1">
      <alignment vertical="center"/>
    </xf>
    <xf numFmtId="167" fontId="6" fillId="0" borderId="0" xfId="0" applyNumberFormat="1" applyFont="1" applyBorder="1" applyAlignment="1" applyProtection="1"/>
    <xf numFmtId="167" fontId="6" fillId="0" borderId="0" xfId="0" applyNumberFormat="1" applyFont="1" applyBorder="1" applyAlignment="1" applyProtection="1">
      <alignment vertical="center"/>
    </xf>
    <xf numFmtId="167" fontId="8" fillId="0" borderId="17" xfId="0" applyNumberFormat="1" applyFont="1" applyBorder="1" applyAlignment="1" applyProtection="1"/>
    <xf numFmtId="167" fontId="8" fillId="0" borderId="17" xfId="0" applyNumberFormat="1" applyFont="1" applyBorder="1" applyAlignment="1" applyProtection="1">
      <alignment vertical="center"/>
    </xf>
    <xf numFmtId="167" fontId="8" fillId="0" borderId="23" xfId="0" applyNumberFormat="1" applyFont="1" applyBorder="1" applyAlignment="1" applyProtection="1"/>
    <xf numFmtId="167" fontId="8" fillId="0" borderId="23" xfId="0" applyNumberFormat="1" applyFont="1" applyBorder="1" applyAlignment="1" applyProtection="1">
      <alignment vertical="center"/>
    </xf>
    <xf numFmtId="167" fontId="6" fillId="0" borderId="12" xfId="0" applyNumberFormat="1" applyFont="1" applyBorder="1" applyAlignment="1" applyProtection="1"/>
    <xf numFmtId="167" fontId="6" fillId="0" borderId="12" xfId="0" applyNumberFormat="1" applyFont="1" applyBorder="1" applyAlignment="1" applyProtection="1">
      <alignment vertical="center"/>
    </xf>
    <xf numFmtId="167" fontId="6" fillId="0" borderId="17" xfId="0" applyNumberFormat="1" applyFont="1" applyBorder="1" applyAlignment="1" applyProtection="1"/>
    <xf numFmtId="167" fontId="6" fillId="0" borderId="17" xfId="0" applyNumberFormat="1" applyFont="1" applyBorder="1" applyAlignment="1" applyProtection="1">
      <alignment vertical="center"/>
    </xf>
    <xf numFmtId="167" fontId="25" fillId="0" borderId="17" xfId="0" applyNumberFormat="1" applyFont="1" applyBorder="1" applyAlignment="1" applyProtection="1">
      <alignment vertical="center"/>
    </xf>
    <xf numFmtId="0" fontId="0" fillId="0" borderId="25" xfId="0" applyFont="1" applyBorder="1" applyAlignment="1" applyProtection="1">
      <alignment horizontal="left" vertical="center" wrapText="1"/>
    </xf>
    <xf numFmtId="0" fontId="37" fillId="0" borderId="12" xfId="0" applyFont="1" applyBorder="1" applyAlignment="1" applyProtection="1">
      <alignmen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35" fillId="0" borderId="0" xfId="0" applyFont="1" applyBorder="1" applyAlignment="1" applyProtection="1">
      <alignment horizontal="left" vertical="center" wrapText="1"/>
    </xf>
    <xf numFmtId="0" fontId="11" fillId="0" borderId="0" xfId="0" applyFont="1" applyBorder="1" applyAlignment="1" applyProtection="1">
      <alignment vertical="center"/>
    </xf>
    <xf numFmtId="0" fontId="34" fillId="0" borderId="12" xfId="0" applyFont="1" applyBorder="1" applyAlignment="1" applyProtection="1">
      <alignment horizontal="left" vertical="center" wrapText="1"/>
    </xf>
    <xf numFmtId="0" fontId="9" fillId="0" borderId="0" xfId="0" applyFont="1" applyBorder="1" applyAlignment="1" applyProtection="1">
      <alignment vertical="center"/>
    </xf>
    <xf numFmtId="0" fontId="34" fillId="0" borderId="0" xfId="0" applyFont="1" applyBorder="1" applyAlignment="1" applyProtection="1">
      <alignment horizontal="left" vertical="center" wrapText="1"/>
    </xf>
    <xf numFmtId="0" fontId="36" fillId="0" borderId="25" xfId="0" applyFont="1" applyBorder="1" applyAlignment="1" applyProtection="1">
      <alignment horizontal="left" vertical="center" wrapText="1"/>
    </xf>
    <xf numFmtId="0" fontId="36" fillId="0" borderId="25" xfId="0" applyFont="1" applyBorder="1" applyAlignment="1" applyProtection="1">
      <alignment vertical="center"/>
    </xf>
    <xf numFmtId="0" fontId="0" fillId="6" borderId="0" xfId="0" applyFont="1" applyFill="1" applyBorder="1" applyAlignment="1" applyProtection="1">
      <alignment vertical="center"/>
    </xf>
    <xf numFmtId="0" fontId="16" fillId="0" borderId="0" xfId="0" applyFont="1" applyBorder="1" applyAlignment="1" applyProtection="1">
      <alignment horizontal="left" vertical="center" wrapText="1"/>
    </xf>
    <xf numFmtId="165" fontId="2" fillId="0" borderId="0" xfId="0" applyNumberFormat="1" applyFont="1" applyBorder="1" applyAlignment="1" applyProtection="1">
      <alignment horizontal="left" vertical="center"/>
    </xf>
    <xf numFmtId="0" fontId="2" fillId="6" borderId="23" xfId="0" applyFont="1" applyFill="1" applyBorder="1" applyAlignment="1" applyProtection="1">
      <alignment horizontal="center" vertical="center" wrapText="1"/>
    </xf>
    <xf numFmtId="0" fontId="0" fillId="6" borderId="23" xfId="0" applyFont="1" applyFill="1" applyBorder="1" applyAlignment="1" applyProtection="1">
      <alignment horizontal="center" vertical="center" wrapText="1"/>
    </xf>
    <xf numFmtId="0" fontId="0" fillId="6" borderId="24" xfId="0" applyFont="1" applyFill="1" applyBorder="1" applyAlignment="1" applyProtection="1">
      <alignment horizontal="center" vertical="center" wrapText="1"/>
    </xf>
    <xf numFmtId="4" fontId="6" fillId="0" borderId="0" xfId="0" applyNumberFormat="1" applyFont="1" applyBorder="1" applyAlignment="1" applyProtection="1">
      <alignment vertical="center"/>
    </xf>
    <xf numFmtId="0" fontId="6" fillId="0" borderId="0" xfId="0" applyFont="1" applyBorder="1" applyAlignment="1" applyProtection="1">
      <alignment vertical="center"/>
    </xf>
    <xf numFmtId="4" fontId="31" fillId="0" borderId="0" xfId="0" applyNumberFormat="1" applyFont="1" applyBorder="1" applyAlignment="1" applyProtection="1">
      <alignment vertical="center"/>
    </xf>
    <xf numFmtId="0" fontId="2" fillId="6" borderId="0" xfId="0" applyFont="1" applyFill="1" applyBorder="1" applyAlignment="1" applyProtection="1">
      <alignment horizontal="center" vertical="center"/>
    </xf>
    <xf numFmtId="0" fontId="2" fillId="6" borderId="0" xfId="0" applyFont="1" applyFill="1" applyBorder="1" applyAlignment="1" applyProtection="1">
      <alignment horizontal="left" vertical="center"/>
    </xf>
    <xf numFmtId="4" fontId="1" fillId="0" borderId="0" xfId="0" applyNumberFormat="1" applyFont="1" applyBorder="1" applyAlignment="1" applyProtection="1">
      <alignment vertical="center"/>
    </xf>
    <xf numFmtId="4" fontId="3" fillId="6" borderId="9" xfId="0" applyNumberFormat="1" applyFont="1" applyFill="1" applyBorder="1" applyAlignment="1" applyProtection="1">
      <alignment vertical="center"/>
    </xf>
    <xf numFmtId="4" fontId="19" fillId="0" borderId="0" xfId="0" applyNumberFormat="1" applyFont="1" applyBorder="1" applyAlignment="1" applyProtection="1">
      <alignment vertical="center"/>
    </xf>
    <xf numFmtId="0" fontId="2" fillId="4" borderId="0" xfId="0" applyFont="1" applyFill="1" applyBorder="1" applyAlignment="1" applyProtection="1">
      <alignment horizontal="left" vertical="center"/>
      <protection locked="0"/>
    </xf>
    <xf numFmtId="165" fontId="2" fillId="4" borderId="0" xfId="0" applyNumberFormat="1" applyFont="1" applyFill="1" applyBorder="1" applyAlignment="1" applyProtection="1">
      <alignment horizontal="left" vertical="center"/>
      <protection locked="0"/>
    </xf>
    <xf numFmtId="167" fontId="6" fillId="0" borderId="23" xfId="0" applyNumberFormat="1" applyFont="1" applyBorder="1" applyAlignment="1" applyProtection="1"/>
    <xf numFmtId="167" fontId="6" fillId="0" borderId="23" xfId="0" applyNumberFormat="1" applyFont="1" applyBorder="1" applyAlignment="1" applyProtection="1">
      <alignment vertical="center"/>
    </xf>
  </cellXfs>
  <cellStyles count="2">
    <cellStyle name="Hypertextové prepojenie" xfId="1" builtinId="8"/>
    <cellStyle name="Normálne"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CenkrosData\System\Temp\rad80009.tmp" TargetMode="External"/><Relationship Id="rId2" Type="http://schemas.openxmlformats.org/officeDocument/2006/relationships/image" Target="../media/image1.png"/><Relationship Id="rId1" Type="http://schemas.openxmlformats.org/officeDocument/2006/relationships/hyperlink" Target="http://www.kros.sk/11138"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CenkrosData\System\Temp\rad408DD.tmp" TargetMode="External"/><Relationship Id="rId2" Type="http://schemas.openxmlformats.org/officeDocument/2006/relationships/image" Target="../media/image1.png"/><Relationship Id="rId1" Type="http://schemas.openxmlformats.org/officeDocument/2006/relationships/hyperlink" Target="http://www.kros.sk/11138"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file:///C:\CenkrosData\System\Temp\rad91E33.tmp" TargetMode="External"/><Relationship Id="rId2" Type="http://schemas.openxmlformats.org/officeDocument/2006/relationships/image" Target="../media/image1.png"/><Relationship Id="rId1" Type="http://schemas.openxmlformats.org/officeDocument/2006/relationships/hyperlink" Target="http://www.kros.sk/1113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Obrázok 1">
          <a:hlinkClick xmlns:r="http://schemas.openxmlformats.org/officeDocument/2006/relationships" r:id="rId1" tooltip="www.kros.sk"/>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Obrázok 1">
          <a:hlinkClick xmlns:r="http://schemas.openxmlformats.org/officeDocument/2006/relationships" r:id="rId1" tooltip="www.kros.sk"/>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76225" cy="27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Obrázok 1">
          <a:hlinkClick xmlns:r="http://schemas.openxmlformats.org/officeDocument/2006/relationships" r:id="rId1" tooltip="www.kros.sk"/>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05"/>
  <sheetViews>
    <sheetView showGridLines="0" tabSelected="1" workbookViewId="0">
      <pane ySplit="1" topLeftCell="A81" activePane="bottomLeft" state="frozen"/>
      <selection pane="bottomLeft" activeCell="C87" sqref="C87"/>
    </sheetView>
  </sheetViews>
  <sheetFormatPr defaultRowHeight="13.5" x14ac:dyDescent="0.3"/>
  <cols>
    <col min="1" max="1" width="8.33203125" customWidth="1"/>
    <col min="2" max="2" width="1.6640625" customWidth="1"/>
    <col min="3" max="3" width="4.1640625" customWidth="1"/>
    <col min="4" max="33" width="2.5" customWidth="1"/>
    <col min="34" max="34" width="3.33203125" customWidth="1"/>
    <col min="35" max="37" width="2.5" customWidth="1"/>
    <col min="38" max="38" width="8.33203125" customWidth="1"/>
    <col min="39" max="39" width="3.33203125" customWidth="1"/>
    <col min="40" max="40" width="13.33203125" customWidth="1"/>
    <col min="41" max="41" width="7.5" customWidth="1"/>
    <col min="42" max="42" width="4.1640625" customWidth="1"/>
    <col min="43" max="43" width="1.6640625" customWidth="1"/>
    <col min="44" max="44" width="13.6640625" customWidth="1"/>
    <col min="45" max="48" width="25.83203125" hidden="1" customWidth="1"/>
    <col min="49" max="49" width="25" hidden="1" customWidth="1"/>
    <col min="50" max="54" width="21.6640625" hidden="1" customWidth="1"/>
    <col min="55" max="55" width="19.1640625" hidden="1" customWidth="1"/>
    <col min="56" max="56" width="25" hidden="1" customWidth="1"/>
    <col min="57" max="58" width="19.1640625" hidden="1" customWidth="1"/>
    <col min="59" max="59" width="66.5" customWidth="1"/>
    <col min="71" max="89" width="9.33203125" hidden="1"/>
  </cols>
  <sheetData>
    <row r="1" spans="1:73" ht="21.4" customHeight="1" x14ac:dyDescent="0.3">
      <c r="A1" s="220" t="s">
        <v>0</v>
      </c>
      <c r="B1" s="221"/>
      <c r="C1" s="221"/>
      <c r="D1" s="222" t="s">
        <v>1</v>
      </c>
      <c r="E1" s="221"/>
      <c r="F1" s="221"/>
      <c r="G1" s="221"/>
      <c r="H1" s="221"/>
      <c r="I1" s="221"/>
      <c r="J1" s="221"/>
      <c r="K1" s="223" t="s">
        <v>466</v>
      </c>
      <c r="L1" s="223"/>
      <c r="M1" s="223"/>
      <c r="N1" s="223"/>
      <c r="O1" s="223"/>
      <c r="P1" s="223"/>
      <c r="Q1" s="223"/>
      <c r="R1" s="223"/>
      <c r="S1" s="223"/>
      <c r="T1" s="221"/>
      <c r="U1" s="221"/>
      <c r="V1" s="221"/>
      <c r="W1" s="223" t="s">
        <v>467</v>
      </c>
      <c r="X1" s="223"/>
      <c r="Y1" s="223"/>
      <c r="Z1" s="223"/>
      <c r="AA1" s="223"/>
      <c r="AB1" s="223"/>
      <c r="AC1" s="223"/>
      <c r="AD1" s="223"/>
      <c r="AE1" s="223"/>
      <c r="AF1" s="223"/>
      <c r="AG1" s="221"/>
      <c r="AH1" s="221"/>
      <c r="AI1" s="15"/>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5</v>
      </c>
    </row>
    <row r="2" spans="1:73" ht="36.950000000000003" customHeight="1" x14ac:dyDescent="0.3">
      <c r="C2" s="260" t="s">
        <v>6</v>
      </c>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R2" s="226" t="s">
        <v>7</v>
      </c>
      <c r="AS2" s="227"/>
      <c r="AT2" s="227"/>
      <c r="AU2" s="227"/>
      <c r="AV2" s="227"/>
      <c r="AW2" s="227"/>
      <c r="AX2" s="227"/>
      <c r="AY2" s="227"/>
      <c r="AZ2" s="227"/>
      <c r="BA2" s="227"/>
      <c r="BB2" s="227"/>
      <c r="BC2" s="227"/>
      <c r="BD2" s="227"/>
      <c r="BE2" s="227"/>
      <c r="BF2" s="227"/>
      <c r="BG2" s="227"/>
      <c r="BS2" s="17" t="s">
        <v>8</v>
      </c>
      <c r="BT2" s="17" t="s">
        <v>9</v>
      </c>
    </row>
    <row r="3" spans="1:73" ht="6.95" customHeight="1" x14ac:dyDescent="0.3">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8</v>
      </c>
      <c r="BT3" s="17" t="s">
        <v>9</v>
      </c>
    </row>
    <row r="4" spans="1:73" ht="36.950000000000003" customHeight="1" x14ac:dyDescent="0.3">
      <c r="B4" s="21"/>
      <c r="C4" s="254" t="s">
        <v>10</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3"/>
      <c r="AS4" s="24" t="s">
        <v>11</v>
      </c>
      <c r="BG4" s="25" t="s">
        <v>12</v>
      </c>
      <c r="BS4" s="17" t="s">
        <v>8</v>
      </c>
    </row>
    <row r="5" spans="1:73" ht="14.45" customHeight="1" x14ac:dyDescent="0.3">
      <c r="B5" s="21"/>
      <c r="C5" s="22"/>
      <c r="D5" s="26" t="s">
        <v>13</v>
      </c>
      <c r="E5" s="22"/>
      <c r="F5" s="22"/>
      <c r="G5" s="22"/>
      <c r="H5" s="22"/>
      <c r="I5" s="22"/>
      <c r="J5" s="22"/>
      <c r="K5" s="265" t="s">
        <v>14</v>
      </c>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2"/>
      <c r="AQ5" s="23"/>
      <c r="BG5" s="262" t="s">
        <v>15</v>
      </c>
      <c r="BS5" s="17" t="s">
        <v>8</v>
      </c>
    </row>
    <row r="6" spans="1:73" ht="36.950000000000003" customHeight="1" x14ac:dyDescent="0.3">
      <c r="B6" s="21"/>
      <c r="C6" s="22"/>
      <c r="D6" s="28" t="s">
        <v>16</v>
      </c>
      <c r="E6" s="22"/>
      <c r="F6" s="22"/>
      <c r="G6" s="22"/>
      <c r="H6" s="22"/>
      <c r="I6" s="22"/>
      <c r="J6" s="22"/>
      <c r="K6" s="266" t="s">
        <v>17</v>
      </c>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2"/>
      <c r="AQ6" s="23"/>
      <c r="BG6" s="227"/>
      <c r="BS6" s="17" t="s">
        <v>8</v>
      </c>
    </row>
    <row r="7" spans="1:73" ht="14.45" customHeight="1" x14ac:dyDescent="0.3">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3"/>
      <c r="BG7" s="227"/>
      <c r="BS7" s="17" t="s">
        <v>8</v>
      </c>
    </row>
    <row r="8" spans="1:73" ht="14.45" customHeight="1" x14ac:dyDescent="0.3">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3"/>
      <c r="BG8" s="227"/>
      <c r="BS8" s="17" t="s">
        <v>8</v>
      </c>
    </row>
    <row r="9" spans="1:73" ht="14.45" customHeight="1" x14ac:dyDescent="0.3">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3"/>
      <c r="BG9" s="227"/>
      <c r="BS9" s="17" t="s">
        <v>8</v>
      </c>
    </row>
    <row r="10" spans="1:73" ht="14.45" customHeight="1" x14ac:dyDescent="0.3">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27</v>
      </c>
      <c r="AO10" s="22"/>
      <c r="AP10" s="22"/>
      <c r="AQ10" s="23"/>
      <c r="BG10" s="227"/>
      <c r="BS10" s="17" t="s">
        <v>8</v>
      </c>
    </row>
    <row r="11" spans="1:73" ht="18.399999999999999" customHeight="1" x14ac:dyDescent="0.3">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19</v>
      </c>
      <c r="AO11" s="22"/>
      <c r="AP11" s="22"/>
      <c r="AQ11" s="23"/>
      <c r="BG11" s="227"/>
      <c r="BS11" s="17" t="s">
        <v>8</v>
      </c>
    </row>
    <row r="12" spans="1:73" ht="6.95" customHeight="1" x14ac:dyDescent="0.3">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3"/>
      <c r="BG12" s="227"/>
      <c r="BS12" s="17" t="s">
        <v>8</v>
      </c>
    </row>
    <row r="13" spans="1:73" ht="14.45" customHeight="1" x14ac:dyDescent="0.3">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31</v>
      </c>
      <c r="AO13" s="22"/>
      <c r="AP13" s="22"/>
      <c r="AQ13" s="23"/>
      <c r="BG13" s="227"/>
      <c r="BS13" s="17" t="s">
        <v>8</v>
      </c>
    </row>
    <row r="14" spans="1:73" ht="15" x14ac:dyDescent="0.3">
      <c r="B14" s="21"/>
      <c r="C14" s="22"/>
      <c r="D14" s="22"/>
      <c r="E14" s="267" t="s">
        <v>31</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9" t="s">
        <v>29</v>
      </c>
      <c r="AL14" s="22"/>
      <c r="AM14" s="22"/>
      <c r="AN14" s="31" t="s">
        <v>31</v>
      </c>
      <c r="AO14" s="22"/>
      <c r="AP14" s="22"/>
      <c r="AQ14" s="23"/>
      <c r="BG14" s="227"/>
      <c r="BS14" s="17" t="s">
        <v>8</v>
      </c>
    </row>
    <row r="15" spans="1:73" ht="6.95" customHeight="1" x14ac:dyDescent="0.3">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3"/>
      <c r="BG15" s="227"/>
      <c r="BS15" s="17" t="s">
        <v>4</v>
      </c>
    </row>
    <row r="16" spans="1:73" ht="14.45" customHeight="1" x14ac:dyDescent="0.3">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33</v>
      </c>
      <c r="AO16" s="22"/>
      <c r="AP16" s="22"/>
      <c r="AQ16" s="23"/>
      <c r="BG16" s="227"/>
      <c r="BS16" s="17" t="s">
        <v>4</v>
      </c>
    </row>
    <row r="17" spans="2:71" ht="18.399999999999999" customHeight="1" x14ac:dyDescent="0.3">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19</v>
      </c>
      <c r="AO17" s="22"/>
      <c r="AP17" s="22"/>
      <c r="AQ17" s="23"/>
      <c r="BG17" s="227"/>
      <c r="BS17" s="17" t="s">
        <v>5</v>
      </c>
    </row>
    <row r="18" spans="2:71" ht="6.95" customHeight="1" x14ac:dyDescent="0.3">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3"/>
      <c r="BG18" s="227"/>
      <c r="BS18" s="17" t="s">
        <v>35</v>
      </c>
    </row>
    <row r="19" spans="2:71" ht="14.45" customHeight="1" x14ac:dyDescent="0.3">
      <c r="B19" s="21"/>
      <c r="C19" s="22"/>
      <c r="D19" s="29"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3"/>
      <c r="BG19" s="227"/>
      <c r="BS19" s="17" t="s">
        <v>35</v>
      </c>
    </row>
    <row r="20" spans="2:71" ht="18.399999999999999" customHeight="1" x14ac:dyDescent="0.3">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19</v>
      </c>
      <c r="AO20" s="22"/>
      <c r="AP20" s="22"/>
      <c r="AQ20" s="23"/>
      <c r="BG20" s="227"/>
    </row>
    <row r="21" spans="2:71" ht="6.95" customHeight="1" x14ac:dyDescent="0.3">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3"/>
      <c r="BG21" s="227"/>
    </row>
    <row r="22" spans="2:71" ht="15" x14ac:dyDescent="0.3">
      <c r="B22" s="21"/>
      <c r="C22" s="22"/>
      <c r="D22" s="29"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3"/>
      <c r="BG22" s="227"/>
    </row>
    <row r="23" spans="2:71" ht="22.5" customHeight="1" x14ac:dyDescent="0.3">
      <c r="B23" s="21"/>
      <c r="C23" s="22"/>
      <c r="D23" s="22"/>
      <c r="E23" s="268" t="s">
        <v>19</v>
      </c>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2"/>
      <c r="AP23" s="22"/>
      <c r="AQ23" s="23"/>
      <c r="BG23" s="227"/>
    </row>
    <row r="24" spans="2:71" ht="6.95" customHeight="1" x14ac:dyDescent="0.3">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3"/>
      <c r="BG24" s="227"/>
    </row>
    <row r="25" spans="2:71" ht="6.95" customHeight="1" x14ac:dyDescent="0.3">
      <c r="B25" s="21"/>
      <c r="C25" s="2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2"/>
      <c r="AQ25" s="23"/>
      <c r="BG25" s="227"/>
    </row>
    <row r="26" spans="2:71" ht="14.45" customHeight="1" x14ac:dyDescent="0.3">
      <c r="B26" s="21"/>
      <c r="C26" s="22"/>
      <c r="D26" s="33" t="s">
        <v>39</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69" t="e">
        <f>ROUND(AG87,2)</f>
        <v>#REF!</v>
      </c>
      <c r="AL26" s="261"/>
      <c r="AM26" s="261"/>
      <c r="AN26" s="261"/>
      <c r="AO26" s="261"/>
      <c r="AP26" s="22"/>
      <c r="AQ26" s="23"/>
      <c r="BG26" s="227"/>
    </row>
    <row r="27" spans="2:71" ht="15" x14ac:dyDescent="0.3">
      <c r="B27" s="21"/>
      <c r="C27" s="22"/>
      <c r="D27" s="22"/>
      <c r="E27" s="29" t="s">
        <v>40</v>
      </c>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70" t="e">
        <f>AS87</f>
        <v>#REF!</v>
      </c>
      <c r="AL27" s="261"/>
      <c r="AM27" s="261"/>
      <c r="AN27" s="261"/>
      <c r="AO27" s="261"/>
      <c r="AP27" s="22"/>
      <c r="AQ27" s="23"/>
      <c r="BG27" s="227"/>
    </row>
    <row r="28" spans="2:71" s="1" customFormat="1" ht="15" x14ac:dyDescent="0.3">
      <c r="B28" s="34"/>
      <c r="C28" s="35"/>
      <c r="D28" s="35"/>
      <c r="E28" s="29" t="s">
        <v>41</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270" t="e">
        <f>ROUND(AT87,2)</f>
        <v>#REF!</v>
      </c>
      <c r="AL28" s="229"/>
      <c r="AM28" s="229"/>
      <c r="AN28" s="229"/>
      <c r="AO28" s="229"/>
      <c r="AP28" s="35"/>
      <c r="AQ28" s="36"/>
      <c r="BG28" s="263"/>
    </row>
    <row r="29" spans="2:71" s="1" customFormat="1" ht="14.45" customHeight="1" x14ac:dyDescent="0.3">
      <c r="B29" s="34"/>
      <c r="C29" s="35"/>
      <c r="D29" s="33" t="s">
        <v>42</v>
      </c>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269">
        <f>ROUND(AG98,2)</f>
        <v>0</v>
      </c>
      <c r="AL29" s="229"/>
      <c r="AM29" s="229"/>
      <c r="AN29" s="229"/>
      <c r="AO29" s="229"/>
      <c r="AP29" s="35"/>
      <c r="AQ29" s="36"/>
      <c r="BG29" s="263"/>
    </row>
    <row r="30" spans="2:71" s="1" customFormat="1" ht="6.95" customHeight="1" x14ac:dyDescent="0.3">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BG30" s="263"/>
    </row>
    <row r="31" spans="2:71" s="1" customFormat="1" ht="25.9" customHeight="1" x14ac:dyDescent="0.3">
      <c r="B31" s="34"/>
      <c r="C31" s="35"/>
      <c r="D31" s="37" t="s">
        <v>43</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271" t="e">
        <f>ROUND(AK26+AK29,2)</f>
        <v>#REF!</v>
      </c>
      <c r="AL31" s="272"/>
      <c r="AM31" s="272"/>
      <c r="AN31" s="272"/>
      <c r="AO31" s="272"/>
      <c r="AP31" s="35"/>
      <c r="AQ31" s="36"/>
      <c r="BG31" s="263"/>
    </row>
    <row r="32" spans="2:71" s="1" customFormat="1" ht="6.95" customHeight="1" x14ac:dyDescent="0.3">
      <c r="B32" s="34"/>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6"/>
      <c r="BG32" s="263"/>
    </row>
    <row r="33" spans="2:59" s="2" customFormat="1" ht="14.45" customHeight="1" x14ac:dyDescent="0.3">
      <c r="B33" s="39"/>
      <c r="C33" s="40"/>
      <c r="D33" s="41" t="s">
        <v>44</v>
      </c>
      <c r="E33" s="40"/>
      <c r="F33" s="41" t="s">
        <v>45</v>
      </c>
      <c r="G33" s="40"/>
      <c r="H33" s="40"/>
      <c r="I33" s="40"/>
      <c r="J33" s="40"/>
      <c r="K33" s="40"/>
      <c r="L33" s="257">
        <v>0.2</v>
      </c>
      <c r="M33" s="258"/>
      <c r="N33" s="258"/>
      <c r="O33" s="258"/>
      <c r="P33" s="40"/>
      <c r="Q33" s="40"/>
      <c r="R33" s="40"/>
      <c r="S33" s="40"/>
      <c r="T33" s="43" t="s">
        <v>46</v>
      </c>
      <c r="U33" s="40"/>
      <c r="V33" s="40"/>
      <c r="W33" s="259" t="e">
        <f>ROUND(BB87+SUM(CD99:CD103),2)</f>
        <v>#REF!</v>
      </c>
      <c r="X33" s="258"/>
      <c r="Y33" s="258"/>
      <c r="Z33" s="258"/>
      <c r="AA33" s="258"/>
      <c r="AB33" s="258"/>
      <c r="AC33" s="258"/>
      <c r="AD33" s="258"/>
      <c r="AE33" s="258"/>
      <c r="AF33" s="40"/>
      <c r="AG33" s="40"/>
      <c r="AH33" s="40"/>
      <c r="AI33" s="40"/>
      <c r="AJ33" s="40"/>
      <c r="AK33" s="259" t="e">
        <f>ROUND(AX87+SUM(BY99:BY103),2)</f>
        <v>#REF!</v>
      </c>
      <c r="AL33" s="258"/>
      <c r="AM33" s="258"/>
      <c r="AN33" s="258"/>
      <c r="AO33" s="258"/>
      <c r="AP33" s="40"/>
      <c r="AQ33" s="44"/>
      <c r="BG33" s="264"/>
    </row>
    <row r="34" spans="2:59" s="2" customFormat="1" ht="14.45" customHeight="1" x14ac:dyDescent="0.3">
      <c r="B34" s="39"/>
      <c r="C34" s="40"/>
      <c r="D34" s="40"/>
      <c r="E34" s="40"/>
      <c r="F34" s="41" t="s">
        <v>47</v>
      </c>
      <c r="G34" s="40"/>
      <c r="H34" s="40"/>
      <c r="I34" s="40"/>
      <c r="J34" s="40"/>
      <c r="K34" s="40"/>
      <c r="L34" s="257">
        <v>0.2</v>
      </c>
      <c r="M34" s="258"/>
      <c r="N34" s="258"/>
      <c r="O34" s="258"/>
      <c r="P34" s="40"/>
      <c r="Q34" s="40"/>
      <c r="R34" s="40"/>
      <c r="S34" s="40"/>
      <c r="T34" s="43" t="s">
        <v>46</v>
      </c>
      <c r="U34" s="40"/>
      <c r="V34" s="40"/>
      <c r="W34" s="259" t="e">
        <f>ROUND(BC87+SUM(CE99:CE103),2)</f>
        <v>#REF!</v>
      </c>
      <c r="X34" s="258"/>
      <c r="Y34" s="258"/>
      <c r="Z34" s="258"/>
      <c r="AA34" s="258"/>
      <c r="AB34" s="258"/>
      <c r="AC34" s="258"/>
      <c r="AD34" s="258"/>
      <c r="AE34" s="258"/>
      <c r="AF34" s="40"/>
      <c r="AG34" s="40"/>
      <c r="AH34" s="40"/>
      <c r="AI34" s="40"/>
      <c r="AJ34" s="40"/>
      <c r="AK34" s="259" t="e">
        <f>ROUND(AY87+SUM(BZ99:BZ103),2)</f>
        <v>#REF!</v>
      </c>
      <c r="AL34" s="258"/>
      <c r="AM34" s="258"/>
      <c r="AN34" s="258"/>
      <c r="AO34" s="258"/>
      <c r="AP34" s="40"/>
      <c r="AQ34" s="44"/>
      <c r="BG34" s="264"/>
    </row>
    <row r="35" spans="2:59" s="2" customFormat="1" ht="14.45" hidden="1" customHeight="1" x14ac:dyDescent="0.3">
      <c r="B35" s="39"/>
      <c r="C35" s="40"/>
      <c r="D35" s="40"/>
      <c r="E35" s="40"/>
      <c r="F35" s="41" t="s">
        <v>48</v>
      </c>
      <c r="G35" s="40"/>
      <c r="H35" s="40"/>
      <c r="I35" s="40"/>
      <c r="J35" s="40"/>
      <c r="K35" s="40"/>
      <c r="L35" s="257">
        <v>0.2</v>
      </c>
      <c r="M35" s="258"/>
      <c r="N35" s="258"/>
      <c r="O35" s="258"/>
      <c r="P35" s="40"/>
      <c r="Q35" s="40"/>
      <c r="R35" s="40"/>
      <c r="S35" s="40"/>
      <c r="T35" s="43" t="s">
        <v>46</v>
      </c>
      <c r="U35" s="40"/>
      <c r="V35" s="40"/>
      <c r="W35" s="259" t="e">
        <f>ROUND(BD87+SUM(CF99:CF103),2)</f>
        <v>#REF!</v>
      </c>
      <c r="X35" s="258"/>
      <c r="Y35" s="258"/>
      <c r="Z35" s="258"/>
      <c r="AA35" s="258"/>
      <c r="AB35" s="258"/>
      <c r="AC35" s="258"/>
      <c r="AD35" s="258"/>
      <c r="AE35" s="258"/>
      <c r="AF35" s="40"/>
      <c r="AG35" s="40"/>
      <c r="AH35" s="40"/>
      <c r="AI35" s="40"/>
      <c r="AJ35" s="40"/>
      <c r="AK35" s="259">
        <v>0</v>
      </c>
      <c r="AL35" s="258"/>
      <c r="AM35" s="258"/>
      <c r="AN35" s="258"/>
      <c r="AO35" s="258"/>
      <c r="AP35" s="40"/>
      <c r="AQ35" s="44"/>
    </row>
    <row r="36" spans="2:59" s="2" customFormat="1" ht="14.45" hidden="1" customHeight="1" x14ac:dyDescent="0.3">
      <c r="B36" s="39"/>
      <c r="C36" s="40"/>
      <c r="D36" s="40"/>
      <c r="E36" s="40"/>
      <c r="F36" s="41" t="s">
        <v>49</v>
      </c>
      <c r="G36" s="40"/>
      <c r="H36" s="40"/>
      <c r="I36" s="40"/>
      <c r="J36" s="40"/>
      <c r="K36" s="40"/>
      <c r="L36" s="257">
        <v>0.2</v>
      </c>
      <c r="M36" s="258"/>
      <c r="N36" s="258"/>
      <c r="O36" s="258"/>
      <c r="P36" s="40"/>
      <c r="Q36" s="40"/>
      <c r="R36" s="40"/>
      <c r="S36" s="40"/>
      <c r="T36" s="43" t="s">
        <v>46</v>
      </c>
      <c r="U36" s="40"/>
      <c r="V36" s="40"/>
      <c r="W36" s="259" t="e">
        <f>ROUND(BE87+SUM(CG99:CG103),2)</f>
        <v>#REF!</v>
      </c>
      <c r="X36" s="258"/>
      <c r="Y36" s="258"/>
      <c r="Z36" s="258"/>
      <c r="AA36" s="258"/>
      <c r="AB36" s="258"/>
      <c r="AC36" s="258"/>
      <c r="AD36" s="258"/>
      <c r="AE36" s="258"/>
      <c r="AF36" s="40"/>
      <c r="AG36" s="40"/>
      <c r="AH36" s="40"/>
      <c r="AI36" s="40"/>
      <c r="AJ36" s="40"/>
      <c r="AK36" s="259">
        <v>0</v>
      </c>
      <c r="AL36" s="258"/>
      <c r="AM36" s="258"/>
      <c r="AN36" s="258"/>
      <c r="AO36" s="258"/>
      <c r="AP36" s="40"/>
      <c r="AQ36" s="44"/>
    </row>
    <row r="37" spans="2:59" s="2" customFormat="1" ht="14.45" hidden="1" customHeight="1" x14ac:dyDescent="0.3">
      <c r="B37" s="39"/>
      <c r="C37" s="40"/>
      <c r="D37" s="40"/>
      <c r="E37" s="40"/>
      <c r="F37" s="41" t="s">
        <v>50</v>
      </c>
      <c r="G37" s="40"/>
      <c r="H37" s="40"/>
      <c r="I37" s="40"/>
      <c r="J37" s="40"/>
      <c r="K37" s="40"/>
      <c r="L37" s="257">
        <v>0</v>
      </c>
      <c r="M37" s="258"/>
      <c r="N37" s="258"/>
      <c r="O37" s="258"/>
      <c r="P37" s="40"/>
      <c r="Q37" s="40"/>
      <c r="R37" s="40"/>
      <c r="S37" s="40"/>
      <c r="T37" s="43" t="s">
        <v>46</v>
      </c>
      <c r="U37" s="40"/>
      <c r="V37" s="40"/>
      <c r="W37" s="259" t="e">
        <f>ROUND(BF87+SUM(CH99:CH103),2)</f>
        <v>#REF!</v>
      </c>
      <c r="X37" s="258"/>
      <c r="Y37" s="258"/>
      <c r="Z37" s="258"/>
      <c r="AA37" s="258"/>
      <c r="AB37" s="258"/>
      <c r="AC37" s="258"/>
      <c r="AD37" s="258"/>
      <c r="AE37" s="258"/>
      <c r="AF37" s="40"/>
      <c r="AG37" s="40"/>
      <c r="AH37" s="40"/>
      <c r="AI37" s="40"/>
      <c r="AJ37" s="40"/>
      <c r="AK37" s="259">
        <v>0</v>
      </c>
      <c r="AL37" s="258"/>
      <c r="AM37" s="258"/>
      <c r="AN37" s="258"/>
      <c r="AO37" s="258"/>
      <c r="AP37" s="40"/>
      <c r="AQ37" s="44"/>
    </row>
    <row r="38" spans="2:59" s="1" customFormat="1" ht="6.95" customHeight="1" x14ac:dyDescent="0.3">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59" s="1" customFormat="1" ht="25.9" customHeight="1" x14ac:dyDescent="0.3">
      <c r="B39" s="34"/>
      <c r="C39" s="45"/>
      <c r="D39" s="46" t="s">
        <v>51</v>
      </c>
      <c r="E39" s="47"/>
      <c r="F39" s="47"/>
      <c r="G39" s="47"/>
      <c r="H39" s="47"/>
      <c r="I39" s="47"/>
      <c r="J39" s="47"/>
      <c r="K39" s="47"/>
      <c r="L39" s="47"/>
      <c r="M39" s="47"/>
      <c r="N39" s="47"/>
      <c r="O39" s="47"/>
      <c r="P39" s="47"/>
      <c r="Q39" s="47"/>
      <c r="R39" s="47"/>
      <c r="S39" s="47"/>
      <c r="T39" s="48" t="s">
        <v>52</v>
      </c>
      <c r="U39" s="47"/>
      <c r="V39" s="47"/>
      <c r="W39" s="47"/>
      <c r="X39" s="250" t="s">
        <v>53</v>
      </c>
      <c r="Y39" s="251"/>
      <c r="Z39" s="251"/>
      <c r="AA39" s="251"/>
      <c r="AB39" s="251"/>
      <c r="AC39" s="47"/>
      <c r="AD39" s="47"/>
      <c r="AE39" s="47"/>
      <c r="AF39" s="47"/>
      <c r="AG39" s="47"/>
      <c r="AH39" s="47"/>
      <c r="AI39" s="47"/>
      <c r="AJ39" s="47"/>
      <c r="AK39" s="252" t="e">
        <f>SUM(AK31:AK37)</f>
        <v>#REF!</v>
      </c>
      <c r="AL39" s="251"/>
      <c r="AM39" s="251"/>
      <c r="AN39" s="251"/>
      <c r="AO39" s="253"/>
      <c r="AP39" s="45"/>
      <c r="AQ39" s="36"/>
    </row>
    <row r="40" spans="2:59" s="1" customFormat="1" ht="14.45" customHeight="1" x14ac:dyDescent="0.3">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6"/>
    </row>
    <row r="41" spans="2:59" x14ac:dyDescent="0.3">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3"/>
    </row>
    <row r="42" spans="2:59" x14ac:dyDescent="0.3">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3"/>
    </row>
    <row r="43" spans="2:59" x14ac:dyDescent="0.3">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3"/>
    </row>
    <row r="44" spans="2:59" x14ac:dyDescent="0.3">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3"/>
    </row>
    <row r="45" spans="2:59" x14ac:dyDescent="0.3">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3"/>
    </row>
    <row r="46" spans="2:59" x14ac:dyDescent="0.3">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3"/>
    </row>
    <row r="47" spans="2:59" x14ac:dyDescent="0.3">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3"/>
    </row>
    <row r="48" spans="2:59" x14ac:dyDescent="0.3">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3"/>
    </row>
    <row r="49" spans="2:43" s="1" customFormat="1" ht="15" x14ac:dyDescent="0.3">
      <c r="B49" s="34"/>
      <c r="C49" s="35"/>
      <c r="D49" s="49" t="s">
        <v>54</v>
      </c>
      <c r="E49" s="50"/>
      <c r="F49" s="50"/>
      <c r="G49" s="50"/>
      <c r="H49" s="50"/>
      <c r="I49" s="50"/>
      <c r="J49" s="50"/>
      <c r="K49" s="50"/>
      <c r="L49" s="50"/>
      <c r="M49" s="50"/>
      <c r="N49" s="50"/>
      <c r="O49" s="50"/>
      <c r="P49" s="50"/>
      <c r="Q49" s="50"/>
      <c r="R49" s="50"/>
      <c r="S49" s="50"/>
      <c r="T49" s="50"/>
      <c r="U49" s="50"/>
      <c r="V49" s="50"/>
      <c r="W49" s="50"/>
      <c r="X49" s="50"/>
      <c r="Y49" s="50"/>
      <c r="Z49" s="51"/>
      <c r="AA49" s="35"/>
      <c r="AB49" s="35"/>
      <c r="AC49" s="49" t="s">
        <v>55</v>
      </c>
      <c r="AD49" s="50"/>
      <c r="AE49" s="50"/>
      <c r="AF49" s="50"/>
      <c r="AG49" s="50"/>
      <c r="AH49" s="50"/>
      <c r="AI49" s="50"/>
      <c r="AJ49" s="50"/>
      <c r="AK49" s="50"/>
      <c r="AL49" s="50"/>
      <c r="AM49" s="50"/>
      <c r="AN49" s="50"/>
      <c r="AO49" s="51"/>
      <c r="AP49" s="35"/>
      <c r="AQ49" s="36"/>
    </row>
    <row r="50" spans="2:43" x14ac:dyDescent="0.3">
      <c r="B50" s="21"/>
      <c r="C50" s="22"/>
      <c r="D50" s="52"/>
      <c r="E50" s="22"/>
      <c r="F50" s="22"/>
      <c r="G50" s="22"/>
      <c r="H50" s="22"/>
      <c r="I50" s="22"/>
      <c r="J50" s="22"/>
      <c r="K50" s="22"/>
      <c r="L50" s="22"/>
      <c r="M50" s="22"/>
      <c r="N50" s="22"/>
      <c r="O50" s="22"/>
      <c r="P50" s="22"/>
      <c r="Q50" s="22"/>
      <c r="R50" s="22"/>
      <c r="S50" s="22"/>
      <c r="T50" s="22"/>
      <c r="U50" s="22"/>
      <c r="V50" s="22"/>
      <c r="W50" s="22"/>
      <c r="X50" s="22"/>
      <c r="Y50" s="22"/>
      <c r="Z50" s="53"/>
      <c r="AA50" s="22"/>
      <c r="AB50" s="22"/>
      <c r="AC50" s="52"/>
      <c r="AD50" s="22"/>
      <c r="AE50" s="22"/>
      <c r="AF50" s="22"/>
      <c r="AG50" s="22"/>
      <c r="AH50" s="22"/>
      <c r="AI50" s="22"/>
      <c r="AJ50" s="22"/>
      <c r="AK50" s="22"/>
      <c r="AL50" s="22"/>
      <c r="AM50" s="22"/>
      <c r="AN50" s="22"/>
      <c r="AO50" s="53"/>
      <c r="AP50" s="22"/>
      <c r="AQ50" s="23"/>
    </row>
    <row r="51" spans="2:43" x14ac:dyDescent="0.3">
      <c r="B51" s="21"/>
      <c r="C51" s="22"/>
      <c r="D51" s="52"/>
      <c r="E51" s="22"/>
      <c r="F51" s="22"/>
      <c r="G51" s="22"/>
      <c r="H51" s="22"/>
      <c r="I51" s="22"/>
      <c r="J51" s="22"/>
      <c r="K51" s="22"/>
      <c r="L51" s="22"/>
      <c r="M51" s="22"/>
      <c r="N51" s="22"/>
      <c r="O51" s="22"/>
      <c r="P51" s="22"/>
      <c r="Q51" s="22"/>
      <c r="R51" s="22"/>
      <c r="S51" s="22"/>
      <c r="T51" s="22"/>
      <c r="U51" s="22"/>
      <c r="V51" s="22"/>
      <c r="W51" s="22"/>
      <c r="X51" s="22"/>
      <c r="Y51" s="22"/>
      <c r="Z51" s="53"/>
      <c r="AA51" s="22"/>
      <c r="AB51" s="22"/>
      <c r="AC51" s="52"/>
      <c r="AD51" s="22"/>
      <c r="AE51" s="22"/>
      <c r="AF51" s="22"/>
      <c r="AG51" s="22"/>
      <c r="AH51" s="22"/>
      <c r="AI51" s="22"/>
      <c r="AJ51" s="22"/>
      <c r="AK51" s="22"/>
      <c r="AL51" s="22"/>
      <c r="AM51" s="22"/>
      <c r="AN51" s="22"/>
      <c r="AO51" s="53"/>
      <c r="AP51" s="22"/>
      <c r="AQ51" s="23"/>
    </row>
    <row r="52" spans="2:43" x14ac:dyDescent="0.3">
      <c r="B52" s="21"/>
      <c r="C52" s="22"/>
      <c r="D52" s="52"/>
      <c r="E52" s="22"/>
      <c r="F52" s="22"/>
      <c r="G52" s="22"/>
      <c r="H52" s="22"/>
      <c r="I52" s="22"/>
      <c r="J52" s="22"/>
      <c r="K52" s="22"/>
      <c r="L52" s="22"/>
      <c r="M52" s="22"/>
      <c r="N52" s="22"/>
      <c r="O52" s="22"/>
      <c r="P52" s="22"/>
      <c r="Q52" s="22"/>
      <c r="R52" s="22"/>
      <c r="S52" s="22"/>
      <c r="T52" s="22"/>
      <c r="U52" s="22"/>
      <c r="V52" s="22"/>
      <c r="W52" s="22"/>
      <c r="X52" s="22"/>
      <c r="Y52" s="22"/>
      <c r="Z52" s="53"/>
      <c r="AA52" s="22"/>
      <c r="AB52" s="22"/>
      <c r="AC52" s="52"/>
      <c r="AD52" s="22"/>
      <c r="AE52" s="22"/>
      <c r="AF52" s="22"/>
      <c r="AG52" s="22"/>
      <c r="AH52" s="22"/>
      <c r="AI52" s="22"/>
      <c r="AJ52" s="22"/>
      <c r="AK52" s="22"/>
      <c r="AL52" s="22"/>
      <c r="AM52" s="22"/>
      <c r="AN52" s="22"/>
      <c r="AO52" s="53"/>
      <c r="AP52" s="22"/>
      <c r="AQ52" s="23"/>
    </row>
    <row r="53" spans="2:43" x14ac:dyDescent="0.3">
      <c r="B53" s="21"/>
      <c r="C53" s="22"/>
      <c r="D53" s="52"/>
      <c r="E53" s="22"/>
      <c r="F53" s="22"/>
      <c r="G53" s="22"/>
      <c r="H53" s="22"/>
      <c r="I53" s="22"/>
      <c r="J53" s="22"/>
      <c r="K53" s="22"/>
      <c r="L53" s="22"/>
      <c r="M53" s="22"/>
      <c r="N53" s="22"/>
      <c r="O53" s="22"/>
      <c r="P53" s="22"/>
      <c r="Q53" s="22"/>
      <c r="R53" s="22"/>
      <c r="S53" s="22"/>
      <c r="T53" s="22"/>
      <c r="U53" s="22"/>
      <c r="V53" s="22"/>
      <c r="W53" s="22"/>
      <c r="X53" s="22"/>
      <c r="Y53" s="22"/>
      <c r="Z53" s="53"/>
      <c r="AA53" s="22"/>
      <c r="AB53" s="22"/>
      <c r="AC53" s="52"/>
      <c r="AD53" s="22"/>
      <c r="AE53" s="22"/>
      <c r="AF53" s="22"/>
      <c r="AG53" s="22"/>
      <c r="AH53" s="22"/>
      <c r="AI53" s="22"/>
      <c r="AJ53" s="22"/>
      <c r="AK53" s="22"/>
      <c r="AL53" s="22"/>
      <c r="AM53" s="22"/>
      <c r="AN53" s="22"/>
      <c r="AO53" s="53"/>
      <c r="AP53" s="22"/>
      <c r="AQ53" s="23"/>
    </row>
    <row r="54" spans="2:43" x14ac:dyDescent="0.3">
      <c r="B54" s="21"/>
      <c r="C54" s="22"/>
      <c r="D54" s="52"/>
      <c r="E54" s="22"/>
      <c r="F54" s="22"/>
      <c r="G54" s="22"/>
      <c r="H54" s="22"/>
      <c r="I54" s="22"/>
      <c r="J54" s="22"/>
      <c r="K54" s="22"/>
      <c r="L54" s="22"/>
      <c r="M54" s="22"/>
      <c r="N54" s="22"/>
      <c r="O54" s="22"/>
      <c r="P54" s="22"/>
      <c r="Q54" s="22"/>
      <c r="R54" s="22"/>
      <c r="S54" s="22"/>
      <c r="T54" s="22"/>
      <c r="U54" s="22"/>
      <c r="V54" s="22"/>
      <c r="W54" s="22"/>
      <c r="X54" s="22"/>
      <c r="Y54" s="22"/>
      <c r="Z54" s="53"/>
      <c r="AA54" s="22"/>
      <c r="AB54" s="22"/>
      <c r="AC54" s="52"/>
      <c r="AD54" s="22"/>
      <c r="AE54" s="22"/>
      <c r="AF54" s="22"/>
      <c r="AG54" s="22"/>
      <c r="AH54" s="22"/>
      <c r="AI54" s="22"/>
      <c r="AJ54" s="22"/>
      <c r="AK54" s="22"/>
      <c r="AL54" s="22"/>
      <c r="AM54" s="22"/>
      <c r="AN54" s="22"/>
      <c r="AO54" s="53"/>
      <c r="AP54" s="22"/>
      <c r="AQ54" s="23"/>
    </row>
    <row r="55" spans="2:43" x14ac:dyDescent="0.3">
      <c r="B55" s="21"/>
      <c r="C55" s="22"/>
      <c r="D55" s="52"/>
      <c r="E55" s="22"/>
      <c r="F55" s="22"/>
      <c r="G55" s="22"/>
      <c r="H55" s="22"/>
      <c r="I55" s="22"/>
      <c r="J55" s="22"/>
      <c r="K55" s="22"/>
      <c r="L55" s="22"/>
      <c r="M55" s="22"/>
      <c r="N55" s="22"/>
      <c r="O55" s="22"/>
      <c r="P55" s="22"/>
      <c r="Q55" s="22"/>
      <c r="R55" s="22"/>
      <c r="S55" s="22"/>
      <c r="T55" s="22"/>
      <c r="U55" s="22"/>
      <c r="V55" s="22"/>
      <c r="W55" s="22"/>
      <c r="X55" s="22"/>
      <c r="Y55" s="22"/>
      <c r="Z55" s="53"/>
      <c r="AA55" s="22"/>
      <c r="AB55" s="22"/>
      <c r="AC55" s="52"/>
      <c r="AD55" s="22"/>
      <c r="AE55" s="22"/>
      <c r="AF55" s="22"/>
      <c r="AG55" s="22"/>
      <c r="AH55" s="22"/>
      <c r="AI55" s="22"/>
      <c r="AJ55" s="22"/>
      <c r="AK55" s="22"/>
      <c r="AL55" s="22"/>
      <c r="AM55" s="22"/>
      <c r="AN55" s="22"/>
      <c r="AO55" s="53"/>
      <c r="AP55" s="22"/>
      <c r="AQ55" s="23"/>
    </row>
    <row r="56" spans="2:43" x14ac:dyDescent="0.3">
      <c r="B56" s="21"/>
      <c r="C56" s="22"/>
      <c r="D56" s="52"/>
      <c r="E56" s="22"/>
      <c r="F56" s="22"/>
      <c r="G56" s="22"/>
      <c r="H56" s="22"/>
      <c r="I56" s="22"/>
      <c r="J56" s="22"/>
      <c r="K56" s="22"/>
      <c r="L56" s="22"/>
      <c r="M56" s="22"/>
      <c r="N56" s="22"/>
      <c r="O56" s="22"/>
      <c r="P56" s="22"/>
      <c r="Q56" s="22"/>
      <c r="R56" s="22"/>
      <c r="S56" s="22"/>
      <c r="T56" s="22"/>
      <c r="U56" s="22"/>
      <c r="V56" s="22"/>
      <c r="W56" s="22"/>
      <c r="X56" s="22"/>
      <c r="Y56" s="22"/>
      <c r="Z56" s="53"/>
      <c r="AA56" s="22"/>
      <c r="AB56" s="22"/>
      <c r="AC56" s="52"/>
      <c r="AD56" s="22"/>
      <c r="AE56" s="22"/>
      <c r="AF56" s="22"/>
      <c r="AG56" s="22"/>
      <c r="AH56" s="22"/>
      <c r="AI56" s="22"/>
      <c r="AJ56" s="22"/>
      <c r="AK56" s="22"/>
      <c r="AL56" s="22"/>
      <c r="AM56" s="22"/>
      <c r="AN56" s="22"/>
      <c r="AO56" s="53"/>
      <c r="AP56" s="22"/>
      <c r="AQ56" s="23"/>
    </row>
    <row r="57" spans="2:43" x14ac:dyDescent="0.3">
      <c r="B57" s="21"/>
      <c r="C57" s="22"/>
      <c r="D57" s="52"/>
      <c r="E57" s="22"/>
      <c r="F57" s="22"/>
      <c r="G57" s="22"/>
      <c r="H57" s="22"/>
      <c r="I57" s="22"/>
      <c r="J57" s="22"/>
      <c r="K57" s="22"/>
      <c r="L57" s="22"/>
      <c r="M57" s="22"/>
      <c r="N57" s="22"/>
      <c r="O57" s="22"/>
      <c r="P57" s="22"/>
      <c r="Q57" s="22"/>
      <c r="R57" s="22"/>
      <c r="S57" s="22"/>
      <c r="T57" s="22"/>
      <c r="U57" s="22"/>
      <c r="V57" s="22"/>
      <c r="W57" s="22"/>
      <c r="X57" s="22"/>
      <c r="Y57" s="22"/>
      <c r="Z57" s="53"/>
      <c r="AA57" s="22"/>
      <c r="AB57" s="22"/>
      <c r="AC57" s="52"/>
      <c r="AD57" s="22"/>
      <c r="AE57" s="22"/>
      <c r="AF57" s="22"/>
      <c r="AG57" s="22"/>
      <c r="AH57" s="22"/>
      <c r="AI57" s="22"/>
      <c r="AJ57" s="22"/>
      <c r="AK57" s="22"/>
      <c r="AL57" s="22"/>
      <c r="AM57" s="22"/>
      <c r="AN57" s="22"/>
      <c r="AO57" s="53"/>
      <c r="AP57" s="22"/>
      <c r="AQ57" s="23"/>
    </row>
    <row r="58" spans="2:43" s="1" customFormat="1" ht="15" x14ac:dyDescent="0.3">
      <c r="B58" s="34"/>
      <c r="C58" s="35"/>
      <c r="D58" s="54" t="s">
        <v>56</v>
      </c>
      <c r="E58" s="55"/>
      <c r="F58" s="55"/>
      <c r="G58" s="55"/>
      <c r="H58" s="55"/>
      <c r="I58" s="55"/>
      <c r="J58" s="55"/>
      <c r="K58" s="55"/>
      <c r="L58" s="55"/>
      <c r="M58" s="55"/>
      <c r="N58" s="55"/>
      <c r="O58" s="55"/>
      <c r="P58" s="55"/>
      <c r="Q58" s="55"/>
      <c r="R58" s="56" t="s">
        <v>57</v>
      </c>
      <c r="S58" s="55"/>
      <c r="T58" s="55"/>
      <c r="U58" s="55"/>
      <c r="V58" s="55"/>
      <c r="W58" s="55"/>
      <c r="X58" s="55"/>
      <c r="Y58" s="55"/>
      <c r="Z58" s="57"/>
      <c r="AA58" s="35"/>
      <c r="AB58" s="35"/>
      <c r="AC58" s="54" t="s">
        <v>56</v>
      </c>
      <c r="AD58" s="55"/>
      <c r="AE58" s="55"/>
      <c r="AF58" s="55"/>
      <c r="AG58" s="55"/>
      <c r="AH58" s="55"/>
      <c r="AI58" s="55"/>
      <c r="AJ58" s="55"/>
      <c r="AK58" s="55"/>
      <c r="AL58" s="55"/>
      <c r="AM58" s="56" t="s">
        <v>57</v>
      </c>
      <c r="AN58" s="55"/>
      <c r="AO58" s="57"/>
      <c r="AP58" s="35"/>
      <c r="AQ58" s="36"/>
    </row>
    <row r="59" spans="2:43" x14ac:dyDescent="0.3">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3"/>
    </row>
    <row r="60" spans="2:43" s="1" customFormat="1" ht="15" x14ac:dyDescent="0.3">
      <c r="B60" s="34"/>
      <c r="C60" s="35"/>
      <c r="D60" s="49" t="s">
        <v>58</v>
      </c>
      <c r="E60" s="50"/>
      <c r="F60" s="50"/>
      <c r="G60" s="50"/>
      <c r="H60" s="50"/>
      <c r="I60" s="50"/>
      <c r="J60" s="50"/>
      <c r="K60" s="50"/>
      <c r="L60" s="50"/>
      <c r="M60" s="50"/>
      <c r="N60" s="50"/>
      <c r="O60" s="50"/>
      <c r="P60" s="50"/>
      <c r="Q60" s="50"/>
      <c r="R60" s="50"/>
      <c r="S60" s="50"/>
      <c r="T60" s="50"/>
      <c r="U60" s="50"/>
      <c r="V60" s="50"/>
      <c r="W60" s="50"/>
      <c r="X60" s="50"/>
      <c r="Y60" s="50"/>
      <c r="Z60" s="51"/>
      <c r="AA60" s="35"/>
      <c r="AB60" s="35"/>
      <c r="AC60" s="49" t="s">
        <v>59</v>
      </c>
      <c r="AD60" s="50"/>
      <c r="AE60" s="50"/>
      <c r="AF60" s="50"/>
      <c r="AG60" s="50"/>
      <c r="AH60" s="50"/>
      <c r="AI60" s="50"/>
      <c r="AJ60" s="50"/>
      <c r="AK60" s="50"/>
      <c r="AL60" s="50"/>
      <c r="AM60" s="50"/>
      <c r="AN60" s="50"/>
      <c r="AO60" s="51"/>
      <c r="AP60" s="35"/>
      <c r="AQ60" s="36"/>
    </row>
    <row r="61" spans="2:43" x14ac:dyDescent="0.3">
      <c r="B61" s="21"/>
      <c r="C61" s="22"/>
      <c r="D61" s="52"/>
      <c r="E61" s="22"/>
      <c r="F61" s="22"/>
      <c r="G61" s="22"/>
      <c r="H61" s="22"/>
      <c r="I61" s="22"/>
      <c r="J61" s="22"/>
      <c r="K61" s="22"/>
      <c r="L61" s="22"/>
      <c r="M61" s="22"/>
      <c r="N61" s="22"/>
      <c r="O61" s="22"/>
      <c r="P61" s="22"/>
      <c r="Q61" s="22"/>
      <c r="R61" s="22"/>
      <c r="S61" s="22"/>
      <c r="T61" s="22"/>
      <c r="U61" s="22"/>
      <c r="V61" s="22"/>
      <c r="W61" s="22"/>
      <c r="X61" s="22"/>
      <c r="Y61" s="22"/>
      <c r="Z61" s="53"/>
      <c r="AA61" s="22"/>
      <c r="AB61" s="22"/>
      <c r="AC61" s="52"/>
      <c r="AD61" s="22"/>
      <c r="AE61" s="22"/>
      <c r="AF61" s="22"/>
      <c r="AG61" s="22"/>
      <c r="AH61" s="22"/>
      <c r="AI61" s="22"/>
      <c r="AJ61" s="22"/>
      <c r="AK61" s="22"/>
      <c r="AL61" s="22"/>
      <c r="AM61" s="22"/>
      <c r="AN61" s="22"/>
      <c r="AO61" s="53"/>
      <c r="AP61" s="22"/>
      <c r="AQ61" s="23"/>
    </row>
    <row r="62" spans="2:43" x14ac:dyDescent="0.3">
      <c r="B62" s="21"/>
      <c r="C62" s="22"/>
      <c r="D62" s="52"/>
      <c r="E62" s="22"/>
      <c r="F62" s="22"/>
      <c r="G62" s="22"/>
      <c r="H62" s="22"/>
      <c r="I62" s="22"/>
      <c r="J62" s="22"/>
      <c r="K62" s="22"/>
      <c r="L62" s="22"/>
      <c r="M62" s="22"/>
      <c r="N62" s="22"/>
      <c r="O62" s="22"/>
      <c r="P62" s="22"/>
      <c r="Q62" s="22"/>
      <c r="R62" s="22"/>
      <c r="S62" s="22"/>
      <c r="T62" s="22"/>
      <c r="U62" s="22"/>
      <c r="V62" s="22"/>
      <c r="W62" s="22"/>
      <c r="X62" s="22"/>
      <c r="Y62" s="22"/>
      <c r="Z62" s="53"/>
      <c r="AA62" s="22"/>
      <c r="AB62" s="22"/>
      <c r="AC62" s="52"/>
      <c r="AD62" s="22"/>
      <c r="AE62" s="22"/>
      <c r="AF62" s="22"/>
      <c r="AG62" s="22"/>
      <c r="AH62" s="22"/>
      <c r="AI62" s="22"/>
      <c r="AJ62" s="22"/>
      <c r="AK62" s="22"/>
      <c r="AL62" s="22"/>
      <c r="AM62" s="22"/>
      <c r="AN62" s="22"/>
      <c r="AO62" s="53"/>
      <c r="AP62" s="22"/>
      <c r="AQ62" s="23"/>
    </row>
    <row r="63" spans="2:43" x14ac:dyDescent="0.3">
      <c r="B63" s="21"/>
      <c r="C63" s="22"/>
      <c r="D63" s="52"/>
      <c r="E63" s="22"/>
      <c r="F63" s="22"/>
      <c r="G63" s="22"/>
      <c r="H63" s="22"/>
      <c r="I63" s="22"/>
      <c r="J63" s="22"/>
      <c r="K63" s="22"/>
      <c r="L63" s="22"/>
      <c r="M63" s="22"/>
      <c r="N63" s="22"/>
      <c r="O63" s="22"/>
      <c r="P63" s="22"/>
      <c r="Q63" s="22"/>
      <c r="R63" s="22"/>
      <c r="S63" s="22"/>
      <c r="T63" s="22"/>
      <c r="U63" s="22"/>
      <c r="V63" s="22"/>
      <c r="W63" s="22"/>
      <c r="X63" s="22"/>
      <c r="Y63" s="22"/>
      <c r="Z63" s="53"/>
      <c r="AA63" s="22"/>
      <c r="AB63" s="22"/>
      <c r="AC63" s="52"/>
      <c r="AD63" s="22"/>
      <c r="AE63" s="22"/>
      <c r="AF63" s="22"/>
      <c r="AG63" s="22"/>
      <c r="AH63" s="22"/>
      <c r="AI63" s="22"/>
      <c r="AJ63" s="22"/>
      <c r="AK63" s="22"/>
      <c r="AL63" s="22"/>
      <c r="AM63" s="22"/>
      <c r="AN63" s="22"/>
      <c r="AO63" s="53"/>
      <c r="AP63" s="22"/>
      <c r="AQ63" s="23"/>
    </row>
    <row r="64" spans="2:43" x14ac:dyDescent="0.3">
      <c r="B64" s="21"/>
      <c r="C64" s="22"/>
      <c r="D64" s="52"/>
      <c r="E64" s="22"/>
      <c r="F64" s="22"/>
      <c r="G64" s="22"/>
      <c r="H64" s="22"/>
      <c r="I64" s="22"/>
      <c r="J64" s="22"/>
      <c r="K64" s="22"/>
      <c r="L64" s="22"/>
      <c r="M64" s="22"/>
      <c r="N64" s="22"/>
      <c r="O64" s="22"/>
      <c r="P64" s="22"/>
      <c r="Q64" s="22"/>
      <c r="R64" s="22"/>
      <c r="S64" s="22"/>
      <c r="T64" s="22"/>
      <c r="U64" s="22"/>
      <c r="V64" s="22"/>
      <c r="W64" s="22"/>
      <c r="X64" s="22"/>
      <c r="Y64" s="22"/>
      <c r="Z64" s="53"/>
      <c r="AA64" s="22"/>
      <c r="AB64" s="22"/>
      <c r="AC64" s="52"/>
      <c r="AD64" s="22"/>
      <c r="AE64" s="22"/>
      <c r="AF64" s="22"/>
      <c r="AG64" s="22"/>
      <c r="AH64" s="22"/>
      <c r="AI64" s="22"/>
      <c r="AJ64" s="22"/>
      <c r="AK64" s="22"/>
      <c r="AL64" s="22"/>
      <c r="AM64" s="22"/>
      <c r="AN64" s="22"/>
      <c r="AO64" s="53"/>
      <c r="AP64" s="22"/>
      <c r="AQ64" s="23"/>
    </row>
    <row r="65" spans="2:43" x14ac:dyDescent="0.3">
      <c r="B65" s="21"/>
      <c r="C65" s="22"/>
      <c r="D65" s="52"/>
      <c r="E65" s="22"/>
      <c r="F65" s="22"/>
      <c r="G65" s="22"/>
      <c r="H65" s="22"/>
      <c r="I65" s="22"/>
      <c r="J65" s="22"/>
      <c r="K65" s="22"/>
      <c r="L65" s="22"/>
      <c r="M65" s="22"/>
      <c r="N65" s="22"/>
      <c r="O65" s="22"/>
      <c r="P65" s="22"/>
      <c r="Q65" s="22"/>
      <c r="R65" s="22"/>
      <c r="S65" s="22"/>
      <c r="T65" s="22"/>
      <c r="U65" s="22"/>
      <c r="V65" s="22"/>
      <c r="W65" s="22"/>
      <c r="X65" s="22"/>
      <c r="Y65" s="22"/>
      <c r="Z65" s="53"/>
      <c r="AA65" s="22"/>
      <c r="AB65" s="22"/>
      <c r="AC65" s="52"/>
      <c r="AD65" s="22"/>
      <c r="AE65" s="22"/>
      <c r="AF65" s="22"/>
      <c r="AG65" s="22"/>
      <c r="AH65" s="22"/>
      <c r="AI65" s="22"/>
      <c r="AJ65" s="22"/>
      <c r="AK65" s="22"/>
      <c r="AL65" s="22"/>
      <c r="AM65" s="22"/>
      <c r="AN65" s="22"/>
      <c r="AO65" s="53"/>
      <c r="AP65" s="22"/>
      <c r="AQ65" s="23"/>
    </row>
    <row r="66" spans="2:43" x14ac:dyDescent="0.3">
      <c r="B66" s="21"/>
      <c r="C66" s="22"/>
      <c r="D66" s="52"/>
      <c r="E66" s="22"/>
      <c r="F66" s="22"/>
      <c r="G66" s="22"/>
      <c r="H66" s="22"/>
      <c r="I66" s="22"/>
      <c r="J66" s="22"/>
      <c r="K66" s="22"/>
      <c r="L66" s="22"/>
      <c r="M66" s="22"/>
      <c r="N66" s="22"/>
      <c r="O66" s="22"/>
      <c r="P66" s="22"/>
      <c r="Q66" s="22"/>
      <c r="R66" s="22"/>
      <c r="S66" s="22"/>
      <c r="T66" s="22"/>
      <c r="U66" s="22"/>
      <c r="V66" s="22"/>
      <c r="W66" s="22"/>
      <c r="X66" s="22"/>
      <c r="Y66" s="22"/>
      <c r="Z66" s="53"/>
      <c r="AA66" s="22"/>
      <c r="AB66" s="22"/>
      <c r="AC66" s="52"/>
      <c r="AD66" s="22"/>
      <c r="AE66" s="22"/>
      <c r="AF66" s="22"/>
      <c r="AG66" s="22"/>
      <c r="AH66" s="22"/>
      <c r="AI66" s="22"/>
      <c r="AJ66" s="22"/>
      <c r="AK66" s="22"/>
      <c r="AL66" s="22"/>
      <c r="AM66" s="22"/>
      <c r="AN66" s="22"/>
      <c r="AO66" s="53"/>
      <c r="AP66" s="22"/>
      <c r="AQ66" s="23"/>
    </row>
    <row r="67" spans="2:43" x14ac:dyDescent="0.3">
      <c r="B67" s="21"/>
      <c r="C67" s="22"/>
      <c r="D67" s="52"/>
      <c r="E67" s="22"/>
      <c r="F67" s="22"/>
      <c r="G67" s="22"/>
      <c r="H67" s="22"/>
      <c r="I67" s="22"/>
      <c r="J67" s="22"/>
      <c r="K67" s="22"/>
      <c r="L67" s="22"/>
      <c r="M67" s="22"/>
      <c r="N67" s="22"/>
      <c r="O67" s="22"/>
      <c r="P67" s="22"/>
      <c r="Q67" s="22"/>
      <c r="R67" s="22"/>
      <c r="S67" s="22"/>
      <c r="T67" s="22"/>
      <c r="U67" s="22"/>
      <c r="V67" s="22"/>
      <c r="W67" s="22"/>
      <c r="X67" s="22"/>
      <c r="Y67" s="22"/>
      <c r="Z67" s="53"/>
      <c r="AA67" s="22"/>
      <c r="AB67" s="22"/>
      <c r="AC67" s="52"/>
      <c r="AD67" s="22"/>
      <c r="AE67" s="22"/>
      <c r="AF67" s="22"/>
      <c r="AG67" s="22"/>
      <c r="AH67" s="22"/>
      <c r="AI67" s="22"/>
      <c r="AJ67" s="22"/>
      <c r="AK67" s="22"/>
      <c r="AL67" s="22"/>
      <c r="AM67" s="22"/>
      <c r="AN67" s="22"/>
      <c r="AO67" s="53"/>
      <c r="AP67" s="22"/>
      <c r="AQ67" s="23"/>
    </row>
    <row r="68" spans="2:43" x14ac:dyDescent="0.3">
      <c r="B68" s="21"/>
      <c r="C68" s="22"/>
      <c r="D68" s="52"/>
      <c r="E68" s="22"/>
      <c r="F68" s="22"/>
      <c r="G68" s="22"/>
      <c r="H68" s="22"/>
      <c r="I68" s="22"/>
      <c r="J68" s="22"/>
      <c r="K68" s="22"/>
      <c r="L68" s="22"/>
      <c r="M68" s="22"/>
      <c r="N68" s="22"/>
      <c r="O68" s="22"/>
      <c r="P68" s="22"/>
      <c r="Q68" s="22"/>
      <c r="R68" s="22"/>
      <c r="S68" s="22"/>
      <c r="T68" s="22"/>
      <c r="U68" s="22"/>
      <c r="V68" s="22"/>
      <c r="W68" s="22"/>
      <c r="X68" s="22"/>
      <c r="Y68" s="22"/>
      <c r="Z68" s="53"/>
      <c r="AA68" s="22"/>
      <c r="AB68" s="22"/>
      <c r="AC68" s="52"/>
      <c r="AD68" s="22"/>
      <c r="AE68" s="22"/>
      <c r="AF68" s="22"/>
      <c r="AG68" s="22"/>
      <c r="AH68" s="22"/>
      <c r="AI68" s="22"/>
      <c r="AJ68" s="22"/>
      <c r="AK68" s="22"/>
      <c r="AL68" s="22"/>
      <c r="AM68" s="22"/>
      <c r="AN68" s="22"/>
      <c r="AO68" s="53"/>
      <c r="AP68" s="22"/>
      <c r="AQ68" s="23"/>
    </row>
    <row r="69" spans="2:43" s="1" customFormat="1" ht="15" x14ac:dyDescent="0.3">
      <c r="B69" s="34"/>
      <c r="C69" s="35"/>
      <c r="D69" s="54" t="s">
        <v>56</v>
      </c>
      <c r="E69" s="55"/>
      <c r="F69" s="55"/>
      <c r="G69" s="55"/>
      <c r="H69" s="55"/>
      <c r="I69" s="55"/>
      <c r="J69" s="55"/>
      <c r="K69" s="55"/>
      <c r="L69" s="55"/>
      <c r="M69" s="55"/>
      <c r="N69" s="55"/>
      <c r="O69" s="55"/>
      <c r="P69" s="55"/>
      <c r="Q69" s="55"/>
      <c r="R69" s="56" t="s">
        <v>57</v>
      </c>
      <c r="S69" s="55"/>
      <c r="T69" s="55"/>
      <c r="U69" s="55"/>
      <c r="V69" s="55"/>
      <c r="W69" s="55"/>
      <c r="X69" s="55"/>
      <c r="Y69" s="55"/>
      <c r="Z69" s="57"/>
      <c r="AA69" s="35"/>
      <c r="AB69" s="35"/>
      <c r="AC69" s="54" t="s">
        <v>56</v>
      </c>
      <c r="AD69" s="55"/>
      <c r="AE69" s="55"/>
      <c r="AF69" s="55"/>
      <c r="AG69" s="55"/>
      <c r="AH69" s="55"/>
      <c r="AI69" s="55"/>
      <c r="AJ69" s="55"/>
      <c r="AK69" s="55"/>
      <c r="AL69" s="55"/>
      <c r="AM69" s="56" t="s">
        <v>57</v>
      </c>
      <c r="AN69" s="55"/>
      <c r="AO69" s="57"/>
      <c r="AP69" s="35"/>
      <c r="AQ69" s="36"/>
    </row>
    <row r="70" spans="2:43" s="1" customFormat="1" ht="6.95" customHeight="1" x14ac:dyDescent="0.3">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2:43" s="1" customFormat="1" ht="6.95" customHeight="1" x14ac:dyDescent="0.3">
      <c r="B71" s="5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60"/>
    </row>
    <row r="75" spans="2:43" s="1" customFormat="1" ht="6.95" customHeight="1" x14ac:dyDescent="0.3">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2:43" s="1" customFormat="1" ht="36.950000000000003" customHeight="1" x14ac:dyDescent="0.3">
      <c r="B76" s="34"/>
      <c r="C76" s="254" t="s">
        <v>60</v>
      </c>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36"/>
    </row>
    <row r="77" spans="2:43" s="3" customFormat="1" ht="14.45" customHeight="1" x14ac:dyDescent="0.3">
      <c r="B77" s="64"/>
      <c r="C77" s="29" t="s">
        <v>13</v>
      </c>
      <c r="D77" s="65"/>
      <c r="E77" s="65"/>
      <c r="F77" s="65"/>
      <c r="G77" s="65"/>
      <c r="H77" s="65"/>
      <c r="I77" s="65"/>
      <c r="J77" s="65"/>
      <c r="K77" s="65"/>
      <c r="L77" s="65" t="str">
        <f>K5</f>
        <v>A2015-120_ABC</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row>
    <row r="78" spans="2:43" s="4" customFormat="1" ht="36.950000000000003" customHeight="1" x14ac:dyDescent="0.3">
      <c r="B78" s="67"/>
      <c r="C78" s="68" t="s">
        <v>16</v>
      </c>
      <c r="D78" s="69"/>
      <c r="E78" s="69"/>
      <c r="F78" s="69"/>
      <c r="G78" s="69"/>
      <c r="H78" s="69"/>
      <c r="I78" s="69"/>
      <c r="J78" s="69"/>
      <c r="K78" s="69"/>
      <c r="L78" s="255" t="str">
        <f>K6</f>
        <v>Obchodná akadémia - oprava strechy, odstránenie havarijného stavu</v>
      </c>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69"/>
      <c r="AQ78" s="70"/>
    </row>
    <row r="79" spans="2:43" s="1" customFormat="1" ht="6.95" customHeight="1" x14ac:dyDescent="0.3">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2:43" s="1" customFormat="1" ht="15" x14ac:dyDescent="0.3">
      <c r="B80" s="34"/>
      <c r="C80" s="29" t="s">
        <v>21</v>
      </c>
      <c r="D80" s="35"/>
      <c r="E80" s="35"/>
      <c r="F80" s="35"/>
      <c r="G80" s="35"/>
      <c r="H80" s="35"/>
      <c r="I80" s="35"/>
      <c r="J80" s="35"/>
      <c r="K80" s="35"/>
      <c r="L80" s="71" t="str">
        <f>IF(K8="","",K8)</f>
        <v>ul. Mikszátha 1, Rimavská Sobota</v>
      </c>
      <c r="M80" s="35"/>
      <c r="N80" s="35"/>
      <c r="O80" s="35"/>
      <c r="P80" s="35"/>
      <c r="Q80" s="35"/>
      <c r="R80" s="35"/>
      <c r="S80" s="35"/>
      <c r="T80" s="35"/>
      <c r="U80" s="35"/>
      <c r="V80" s="35"/>
      <c r="W80" s="35"/>
      <c r="X80" s="35"/>
      <c r="Y80" s="35"/>
      <c r="Z80" s="35"/>
      <c r="AA80" s="35"/>
      <c r="AB80" s="35"/>
      <c r="AC80" s="35"/>
      <c r="AD80" s="35"/>
      <c r="AE80" s="35"/>
      <c r="AF80" s="35"/>
      <c r="AG80" s="35"/>
      <c r="AH80" s="35"/>
      <c r="AI80" s="29" t="s">
        <v>23</v>
      </c>
      <c r="AJ80" s="35"/>
      <c r="AK80" s="35"/>
      <c r="AL80" s="35"/>
      <c r="AM80" s="72" t="str">
        <f>IF(AN8= "","",AN8)</f>
        <v>03.11.2015</v>
      </c>
      <c r="AN80" s="35"/>
      <c r="AO80" s="35"/>
      <c r="AP80" s="35"/>
      <c r="AQ80" s="36"/>
    </row>
    <row r="81" spans="1:76" s="1" customFormat="1" ht="6.95" customHeight="1" x14ac:dyDescent="0.3">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6"/>
    </row>
    <row r="82" spans="1:76" s="1" customFormat="1" ht="15" x14ac:dyDescent="0.3">
      <c r="B82" s="34"/>
      <c r="C82" s="29" t="s">
        <v>25</v>
      </c>
      <c r="D82" s="35"/>
      <c r="E82" s="35"/>
      <c r="F82" s="35"/>
      <c r="G82" s="35"/>
      <c r="H82" s="35"/>
      <c r="I82" s="35"/>
      <c r="J82" s="35"/>
      <c r="K82" s="35"/>
      <c r="L82" s="65" t="str">
        <f>IF(E11= "","",E11)</f>
        <v>Obchodná akadémia–Kereskedelmi Akadémia, R. Sobota</v>
      </c>
      <c r="M82" s="35"/>
      <c r="N82" s="35"/>
      <c r="O82" s="35"/>
      <c r="P82" s="35"/>
      <c r="Q82" s="35"/>
      <c r="R82" s="35"/>
      <c r="S82" s="35"/>
      <c r="T82" s="35"/>
      <c r="U82" s="35"/>
      <c r="V82" s="35"/>
      <c r="W82" s="35"/>
      <c r="X82" s="35"/>
      <c r="Y82" s="35"/>
      <c r="Z82" s="35"/>
      <c r="AA82" s="35"/>
      <c r="AB82" s="35"/>
      <c r="AC82" s="35"/>
      <c r="AD82" s="35"/>
      <c r="AE82" s="35"/>
      <c r="AF82" s="35"/>
      <c r="AG82" s="35"/>
      <c r="AH82" s="35"/>
      <c r="AI82" s="29" t="s">
        <v>32</v>
      </c>
      <c r="AJ82" s="35"/>
      <c r="AK82" s="35"/>
      <c r="AL82" s="35"/>
      <c r="AM82" s="245" t="str">
        <f>IF(E17="","",E17)</f>
        <v>Aproving s.r.o.</v>
      </c>
      <c r="AN82" s="229"/>
      <c r="AO82" s="229"/>
      <c r="AP82" s="229"/>
      <c r="AQ82" s="36"/>
      <c r="AS82" s="240" t="s">
        <v>61</v>
      </c>
      <c r="AT82" s="241"/>
      <c r="AU82" s="73"/>
      <c r="AV82" s="73"/>
      <c r="AW82" s="73"/>
      <c r="AX82" s="73"/>
      <c r="AY82" s="73"/>
      <c r="AZ82" s="73"/>
      <c r="BA82" s="73"/>
      <c r="BB82" s="73"/>
      <c r="BC82" s="73"/>
      <c r="BD82" s="73"/>
      <c r="BE82" s="73"/>
      <c r="BF82" s="74"/>
    </row>
    <row r="83" spans="1:76" s="1" customFormat="1" ht="15" x14ac:dyDescent="0.3">
      <c r="B83" s="34"/>
      <c r="C83" s="29" t="s">
        <v>30</v>
      </c>
      <c r="D83" s="35"/>
      <c r="E83" s="35"/>
      <c r="F83" s="35"/>
      <c r="G83" s="35"/>
      <c r="H83" s="35"/>
      <c r="I83" s="35"/>
      <c r="J83" s="35"/>
      <c r="K83" s="35"/>
      <c r="L83" s="65" t="str">
        <f>IF(E14= "Vyplň údaj","",E14)</f>
        <v/>
      </c>
      <c r="M83" s="35"/>
      <c r="N83" s="35"/>
      <c r="O83" s="35"/>
      <c r="P83" s="35"/>
      <c r="Q83" s="35"/>
      <c r="R83" s="35"/>
      <c r="S83" s="35"/>
      <c r="T83" s="35"/>
      <c r="U83" s="35"/>
      <c r="V83" s="35"/>
      <c r="W83" s="35"/>
      <c r="X83" s="35"/>
      <c r="Y83" s="35"/>
      <c r="Z83" s="35"/>
      <c r="AA83" s="35"/>
      <c r="AB83" s="35"/>
      <c r="AC83" s="35"/>
      <c r="AD83" s="35"/>
      <c r="AE83" s="35"/>
      <c r="AF83" s="35"/>
      <c r="AG83" s="35"/>
      <c r="AH83" s="35"/>
      <c r="AI83" s="29" t="s">
        <v>36</v>
      </c>
      <c r="AJ83" s="35"/>
      <c r="AK83" s="35"/>
      <c r="AL83" s="35"/>
      <c r="AM83" s="245" t="str">
        <f>IF(E20="","",E20)</f>
        <v xml:space="preserve"> </v>
      </c>
      <c r="AN83" s="229"/>
      <c r="AO83" s="229"/>
      <c r="AP83" s="229"/>
      <c r="AQ83" s="36"/>
      <c r="AS83" s="242"/>
      <c r="AT83" s="243"/>
      <c r="AU83" s="75"/>
      <c r="AV83" s="75"/>
      <c r="AW83" s="75"/>
      <c r="AX83" s="75"/>
      <c r="AY83" s="75"/>
      <c r="AZ83" s="75"/>
      <c r="BA83" s="75"/>
      <c r="BB83" s="75"/>
      <c r="BC83" s="75"/>
      <c r="BD83" s="75"/>
      <c r="BE83" s="75"/>
      <c r="BF83" s="76"/>
    </row>
    <row r="84" spans="1:76" s="1" customFormat="1" ht="10.9" customHeight="1" x14ac:dyDescent="0.3">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6"/>
      <c r="AS84" s="244"/>
      <c r="AT84" s="229"/>
      <c r="AU84" s="35"/>
      <c r="AV84" s="35"/>
      <c r="AW84" s="35"/>
      <c r="AX84" s="35"/>
      <c r="AY84" s="35"/>
      <c r="AZ84" s="35"/>
      <c r="BA84" s="35"/>
      <c r="BB84" s="35"/>
      <c r="BC84" s="35"/>
      <c r="BD84" s="35"/>
      <c r="BE84" s="35"/>
      <c r="BF84" s="78"/>
    </row>
    <row r="85" spans="1:76" s="1" customFormat="1" ht="29.25" customHeight="1" x14ac:dyDescent="0.3">
      <c r="B85" s="34"/>
      <c r="C85" s="246" t="s">
        <v>62</v>
      </c>
      <c r="D85" s="247"/>
      <c r="E85" s="247"/>
      <c r="F85" s="247"/>
      <c r="G85" s="247"/>
      <c r="H85" s="79"/>
      <c r="I85" s="248" t="s">
        <v>63</v>
      </c>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8" t="s">
        <v>64</v>
      </c>
      <c r="AH85" s="247"/>
      <c r="AI85" s="247"/>
      <c r="AJ85" s="247"/>
      <c r="AK85" s="247"/>
      <c r="AL85" s="247"/>
      <c r="AM85" s="247"/>
      <c r="AN85" s="248" t="s">
        <v>65</v>
      </c>
      <c r="AO85" s="247"/>
      <c r="AP85" s="249"/>
      <c r="AQ85" s="36"/>
      <c r="AS85" s="80" t="s">
        <v>66</v>
      </c>
      <c r="AT85" s="81" t="s">
        <v>67</v>
      </c>
      <c r="AU85" s="81" t="s">
        <v>68</v>
      </c>
      <c r="AV85" s="81" t="s">
        <v>69</v>
      </c>
      <c r="AW85" s="81" t="s">
        <v>70</v>
      </c>
      <c r="AX85" s="81" t="s">
        <v>71</v>
      </c>
      <c r="AY85" s="81" t="s">
        <v>72</v>
      </c>
      <c r="AZ85" s="81" t="s">
        <v>73</v>
      </c>
      <c r="BA85" s="81" t="s">
        <v>74</v>
      </c>
      <c r="BB85" s="81" t="s">
        <v>75</v>
      </c>
      <c r="BC85" s="81" t="s">
        <v>76</v>
      </c>
      <c r="BD85" s="81" t="s">
        <v>77</v>
      </c>
      <c r="BE85" s="81" t="s">
        <v>78</v>
      </c>
      <c r="BF85" s="82" t="s">
        <v>79</v>
      </c>
    </row>
    <row r="86" spans="1:76" s="1" customFormat="1" ht="10.9" customHeight="1" x14ac:dyDescent="0.3">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6"/>
      <c r="AS86" s="83"/>
      <c r="AT86" s="50"/>
      <c r="AU86" s="50"/>
      <c r="AV86" s="50"/>
      <c r="AW86" s="50"/>
      <c r="AX86" s="50"/>
      <c r="AY86" s="50"/>
      <c r="AZ86" s="50"/>
      <c r="BA86" s="50"/>
      <c r="BB86" s="50"/>
      <c r="BC86" s="50"/>
      <c r="BD86" s="50"/>
      <c r="BE86" s="50"/>
      <c r="BF86" s="51"/>
    </row>
    <row r="87" spans="1:76" s="4" customFormat="1" ht="32.450000000000003" customHeight="1" x14ac:dyDescent="0.3">
      <c r="B87" s="67"/>
      <c r="C87" s="84" t="s">
        <v>80</v>
      </c>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232" t="e">
        <f>ROUND(AG88+AG91+AG94,2)</f>
        <v>#REF!</v>
      </c>
      <c r="AH87" s="232"/>
      <c r="AI87" s="232"/>
      <c r="AJ87" s="232"/>
      <c r="AK87" s="232"/>
      <c r="AL87" s="232"/>
      <c r="AM87" s="232"/>
      <c r="AN87" s="233" t="e">
        <f t="shared" ref="AN87:AN96" si="0">SUM(AG87,AV87)</f>
        <v>#REF!</v>
      </c>
      <c r="AO87" s="233"/>
      <c r="AP87" s="233"/>
      <c r="AQ87" s="70"/>
      <c r="AS87" s="86" t="e">
        <f>ROUND(AS88+AS91+AS94,2)</f>
        <v>#REF!</v>
      </c>
      <c r="AT87" s="87" t="e">
        <f>ROUND(AT88+AT91+AT94,2)</f>
        <v>#REF!</v>
      </c>
      <c r="AU87" s="88" t="e">
        <f>ROUND(AU88+AU91+AU94,2)</f>
        <v>#REF!</v>
      </c>
      <c r="AV87" s="88" t="e">
        <f t="shared" ref="AV87:AV96" si="1">ROUND(SUM(AX87:AY87),2)</f>
        <v>#REF!</v>
      </c>
      <c r="AW87" s="89" t="e">
        <f>ROUND(AW88+AW91+AW94,5)</f>
        <v>#REF!</v>
      </c>
      <c r="AX87" s="88" t="e">
        <f>ROUND(BB87*L33,2)</f>
        <v>#REF!</v>
      </c>
      <c r="AY87" s="88" t="e">
        <f>ROUND(BC87*L34,2)</f>
        <v>#REF!</v>
      </c>
      <c r="AZ87" s="88" t="e">
        <f>ROUND(BD87*L33,2)</f>
        <v>#REF!</v>
      </c>
      <c r="BA87" s="88" t="e">
        <f>ROUND(BE87*L34,2)</f>
        <v>#REF!</v>
      </c>
      <c r="BB87" s="88" t="e">
        <f>ROUND(BB88+BB91+BB94,2)</f>
        <v>#REF!</v>
      </c>
      <c r="BC87" s="88" t="e">
        <f>ROUND(BC88+BC91+BC94,2)</f>
        <v>#REF!</v>
      </c>
      <c r="BD87" s="88" t="e">
        <f>ROUND(BD88+BD91+BD94,2)</f>
        <v>#REF!</v>
      </c>
      <c r="BE87" s="88" t="e">
        <f>ROUND(BE88+BE91+BE94,2)</f>
        <v>#REF!</v>
      </c>
      <c r="BF87" s="90" t="e">
        <f>ROUND(BF88+BF91+BF94,2)</f>
        <v>#REF!</v>
      </c>
      <c r="BS87" s="91" t="s">
        <v>81</v>
      </c>
      <c r="BT87" s="91" t="s">
        <v>82</v>
      </c>
      <c r="BU87" s="92" t="s">
        <v>83</v>
      </c>
      <c r="BV87" s="91" t="s">
        <v>84</v>
      </c>
      <c r="BW87" s="91" t="s">
        <v>85</v>
      </c>
      <c r="BX87" s="91" t="s">
        <v>86</v>
      </c>
    </row>
    <row r="88" spans="1:76" s="5" customFormat="1" ht="53.25" hidden="1" customHeight="1" x14ac:dyDescent="0.3">
      <c r="B88" s="93"/>
      <c r="C88" s="94"/>
      <c r="D88" s="239" t="s">
        <v>87</v>
      </c>
      <c r="E88" s="237"/>
      <c r="F88" s="237"/>
      <c r="G88" s="237"/>
      <c r="H88" s="237"/>
      <c r="I88" s="95"/>
      <c r="J88" s="239" t="s">
        <v>88</v>
      </c>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8" t="e">
        <f>ROUND(SUM(AG89:AG90),2)</f>
        <v>#REF!</v>
      </c>
      <c r="AH88" s="237"/>
      <c r="AI88" s="237"/>
      <c r="AJ88" s="237"/>
      <c r="AK88" s="237"/>
      <c r="AL88" s="237"/>
      <c r="AM88" s="237"/>
      <c r="AN88" s="236" t="e">
        <f t="shared" si="0"/>
        <v>#REF!</v>
      </c>
      <c r="AO88" s="237"/>
      <c r="AP88" s="237"/>
      <c r="AQ88" s="96"/>
      <c r="AS88" s="97" t="e">
        <f>ROUND(SUM(AS89:AS90),2)</f>
        <v>#REF!</v>
      </c>
      <c r="AT88" s="98" t="e">
        <f>ROUND(SUM(AT89:AT90),2)</f>
        <v>#REF!</v>
      </c>
      <c r="AU88" s="99" t="e">
        <f>ROUND(SUM(AU89:AU90),2)</f>
        <v>#REF!</v>
      </c>
      <c r="AV88" s="99" t="e">
        <f t="shared" si="1"/>
        <v>#REF!</v>
      </c>
      <c r="AW88" s="100" t="e">
        <f>ROUND(SUM(AW89:AW90),5)</f>
        <v>#REF!</v>
      </c>
      <c r="AX88" s="99" t="e">
        <f>ROUND(BB88*L33,2)</f>
        <v>#REF!</v>
      </c>
      <c r="AY88" s="99" t="e">
        <f>ROUND(BC88*L34,2)</f>
        <v>#REF!</v>
      </c>
      <c r="AZ88" s="99" t="e">
        <f>ROUND(BD88*L33,2)</f>
        <v>#REF!</v>
      </c>
      <c r="BA88" s="99" t="e">
        <f>ROUND(BE88*L34,2)</f>
        <v>#REF!</v>
      </c>
      <c r="BB88" s="99" t="e">
        <f>ROUND(SUM(BB89:BB90),2)</f>
        <v>#REF!</v>
      </c>
      <c r="BC88" s="99" t="e">
        <f>ROUND(SUM(BC89:BC90),2)</f>
        <v>#REF!</v>
      </c>
      <c r="BD88" s="99" t="e">
        <f>ROUND(SUM(BD89:BD90),2)</f>
        <v>#REF!</v>
      </c>
      <c r="BE88" s="99" t="e">
        <f>ROUND(SUM(BE89:BE90),2)</f>
        <v>#REF!</v>
      </c>
      <c r="BF88" s="101" t="e">
        <f>ROUND(SUM(BF89:BF90),2)</f>
        <v>#REF!</v>
      </c>
      <c r="BS88" s="102" t="s">
        <v>81</v>
      </c>
      <c r="BT88" s="102" t="s">
        <v>89</v>
      </c>
      <c r="BU88" s="102" t="s">
        <v>83</v>
      </c>
      <c r="BV88" s="102" t="s">
        <v>84</v>
      </c>
      <c r="BW88" s="102" t="s">
        <v>90</v>
      </c>
      <c r="BX88" s="102" t="s">
        <v>85</v>
      </c>
    </row>
    <row r="89" spans="1:76" s="6" customFormat="1" ht="22.5" hidden="1" customHeight="1" x14ac:dyDescent="0.3">
      <c r="A89" s="219" t="s">
        <v>468</v>
      </c>
      <c r="B89" s="103"/>
      <c r="C89" s="104"/>
      <c r="D89" s="104"/>
      <c r="E89" s="235" t="s">
        <v>91</v>
      </c>
      <c r="F89" s="234"/>
      <c r="G89" s="234"/>
      <c r="H89" s="234"/>
      <c r="I89" s="234"/>
      <c r="J89" s="104"/>
      <c r="K89" s="235" t="s">
        <v>92</v>
      </c>
      <c r="L89" s="234"/>
      <c r="M89" s="234"/>
      <c r="N89" s="234"/>
      <c r="O89" s="234"/>
      <c r="P89" s="234"/>
      <c r="Q89" s="234"/>
      <c r="R89" s="234"/>
      <c r="S89" s="234"/>
      <c r="T89" s="234"/>
      <c r="U89" s="234"/>
      <c r="V89" s="234"/>
      <c r="W89" s="234"/>
      <c r="X89" s="234"/>
      <c r="Y89" s="234"/>
      <c r="Z89" s="234"/>
      <c r="AA89" s="234"/>
      <c r="AB89" s="234"/>
      <c r="AC89" s="234"/>
      <c r="AD89" s="234"/>
      <c r="AE89" s="234"/>
      <c r="AF89" s="234"/>
      <c r="AG89" s="231" t="e">
        <f>#REF!</f>
        <v>#REF!</v>
      </c>
      <c r="AH89" s="234"/>
      <c r="AI89" s="234"/>
      <c r="AJ89" s="234"/>
      <c r="AK89" s="234"/>
      <c r="AL89" s="234"/>
      <c r="AM89" s="234"/>
      <c r="AN89" s="231" t="e">
        <f t="shared" si="0"/>
        <v>#REF!</v>
      </c>
      <c r="AO89" s="234"/>
      <c r="AP89" s="234"/>
      <c r="AQ89" s="105"/>
      <c r="AS89" s="106" t="e">
        <f>#REF!</f>
        <v>#REF!</v>
      </c>
      <c r="AT89" s="107" t="e">
        <f>#REF!</f>
        <v>#REF!</v>
      </c>
      <c r="AU89" s="107" t="e">
        <f>#REF!</f>
        <v>#REF!</v>
      </c>
      <c r="AV89" s="107" t="e">
        <f t="shared" si="1"/>
        <v>#REF!</v>
      </c>
      <c r="AW89" s="108" t="e">
        <f>#REF!</f>
        <v>#REF!</v>
      </c>
      <c r="AX89" s="107" t="e">
        <f>#REF!</f>
        <v>#REF!</v>
      </c>
      <c r="AY89" s="107" t="e">
        <f>#REF!</f>
        <v>#REF!</v>
      </c>
      <c r="AZ89" s="107" t="e">
        <f>#REF!</f>
        <v>#REF!</v>
      </c>
      <c r="BA89" s="107" t="e">
        <f>#REF!</f>
        <v>#REF!</v>
      </c>
      <c r="BB89" s="107" t="e">
        <f>#REF!</f>
        <v>#REF!</v>
      </c>
      <c r="BC89" s="107" t="e">
        <f>#REF!</f>
        <v>#REF!</v>
      </c>
      <c r="BD89" s="107" t="e">
        <f>#REF!</f>
        <v>#REF!</v>
      </c>
      <c r="BE89" s="107" t="e">
        <f>#REF!</f>
        <v>#REF!</v>
      </c>
      <c r="BF89" s="109" t="e">
        <f>#REF!</f>
        <v>#REF!</v>
      </c>
      <c r="BT89" s="110" t="s">
        <v>93</v>
      </c>
      <c r="BV89" s="110" t="s">
        <v>84</v>
      </c>
      <c r="BW89" s="110" t="s">
        <v>94</v>
      </c>
      <c r="BX89" s="110" t="s">
        <v>90</v>
      </c>
    </row>
    <row r="90" spans="1:76" s="6" customFormat="1" ht="22.5" hidden="1" customHeight="1" x14ac:dyDescent="0.3">
      <c r="A90" s="219" t="s">
        <v>468</v>
      </c>
      <c r="B90" s="103"/>
      <c r="C90" s="104"/>
      <c r="D90" s="104"/>
      <c r="E90" s="235" t="s">
        <v>95</v>
      </c>
      <c r="F90" s="234"/>
      <c r="G90" s="234"/>
      <c r="H90" s="234"/>
      <c r="I90" s="234"/>
      <c r="J90" s="104"/>
      <c r="K90" s="235" t="s">
        <v>96</v>
      </c>
      <c r="L90" s="234"/>
      <c r="M90" s="234"/>
      <c r="N90" s="234"/>
      <c r="O90" s="234"/>
      <c r="P90" s="234"/>
      <c r="Q90" s="234"/>
      <c r="R90" s="234"/>
      <c r="S90" s="234"/>
      <c r="T90" s="234"/>
      <c r="U90" s="234"/>
      <c r="V90" s="234"/>
      <c r="W90" s="234"/>
      <c r="X90" s="234"/>
      <c r="Y90" s="234"/>
      <c r="Z90" s="234"/>
      <c r="AA90" s="234"/>
      <c r="AB90" s="234"/>
      <c r="AC90" s="234"/>
      <c r="AD90" s="234"/>
      <c r="AE90" s="234"/>
      <c r="AF90" s="234"/>
      <c r="AG90" s="231" t="e">
        <f>#REF!</f>
        <v>#REF!</v>
      </c>
      <c r="AH90" s="234"/>
      <c r="AI90" s="234"/>
      <c r="AJ90" s="234"/>
      <c r="AK90" s="234"/>
      <c r="AL90" s="234"/>
      <c r="AM90" s="234"/>
      <c r="AN90" s="231" t="e">
        <f t="shared" si="0"/>
        <v>#REF!</v>
      </c>
      <c r="AO90" s="234"/>
      <c r="AP90" s="234"/>
      <c r="AQ90" s="105"/>
      <c r="AS90" s="106" t="e">
        <f>#REF!</f>
        <v>#REF!</v>
      </c>
      <c r="AT90" s="107" t="e">
        <f>#REF!</f>
        <v>#REF!</v>
      </c>
      <c r="AU90" s="107" t="e">
        <f>#REF!</f>
        <v>#REF!</v>
      </c>
      <c r="AV90" s="107" t="e">
        <f t="shared" si="1"/>
        <v>#REF!</v>
      </c>
      <c r="AW90" s="108" t="e">
        <f>#REF!</f>
        <v>#REF!</v>
      </c>
      <c r="AX90" s="107" t="e">
        <f>#REF!</f>
        <v>#REF!</v>
      </c>
      <c r="AY90" s="107" t="e">
        <f>#REF!</f>
        <v>#REF!</v>
      </c>
      <c r="AZ90" s="107" t="e">
        <f>#REF!</f>
        <v>#REF!</v>
      </c>
      <c r="BA90" s="107" t="e">
        <f>#REF!</f>
        <v>#REF!</v>
      </c>
      <c r="BB90" s="107" t="e">
        <f>#REF!</f>
        <v>#REF!</v>
      </c>
      <c r="BC90" s="107" t="e">
        <f>#REF!</f>
        <v>#REF!</v>
      </c>
      <c r="BD90" s="107" t="e">
        <f>#REF!</f>
        <v>#REF!</v>
      </c>
      <c r="BE90" s="107" t="e">
        <f>#REF!</f>
        <v>#REF!</v>
      </c>
      <c r="BF90" s="109" t="e">
        <f>#REF!</f>
        <v>#REF!</v>
      </c>
      <c r="BT90" s="110" t="s">
        <v>93</v>
      </c>
      <c r="BV90" s="110" t="s">
        <v>84</v>
      </c>
      <c r="BW90" s="110" t="s">
        <v>97</v>
      </c>
      <c r="BX90" s="110" t="s">
        <v>90</v>
      </c>
    </row>
    <row r="91" spans="1:76" s="5" customFormat="1" ht="37.5" customHeight="1" x14ac:dyDescent="0.3">
      <c r="B91" s="93"/>
      <c r="C91" s="94"/>
      <c r="D91" s="239" t="s">
        <v>98</v>
      </c>
      <c r="E91" s="237"/>
      <c r="F91" s="237"/>
      <c r="G91" s="237"/>
      <c r="H91" s="237"/>
      <c r="I91" s="95"/>
      <c r="J91" s="239" t="s">
        <v>99</v>
      </c>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8">
        <f>ROUND(SUM(AG92:AG93),2)</f>
        <v>0</v>
      </c>
      <c r="AH91" s="237"/>
      <c r="AI91" s="237"/>
      <c r="AJ91" s="237"/>
      <c r="AK91" s="237"/>
      <c r="AL91" s="237"/>
      <c r="AM91" s="237"/>
      <c r="AN91" s="236">
        <f t="shared" si="0"/>
        <v>0</v>
      </c>
      <c r="AO91" s="237"/>
      <c r="AP91" s="237"/>
      <c r="AQ91" s="96"/>
      <c r="AS91" s="97">
        <f>ROUND(SUM(AS92:AS93),2)</f>
        <v>0</v>
      </c>
      <c r="AT91" s="98">
        <f>ROUND(SUM(AT92:AT93),2)</f>
        <v>0</v>
      </c>
      <c r="AU91" s="99">
        <f>ROUND(SUM(AU92:AU93),2)</f>
        <v>0</v>
      </c>
      <c r="AV91" s="99">
        <f t="shared" si="1"/>
        <v>0</v>
      </c>
      <c r="AW91" s="100">
        <f>ROUND(SUM(AW92:AW93),5)</f>
        <v>0</v>
      </c>
      <c r="AX91" s="99">
        <f>ROUND(BB91*L33,2)</f>
        <v>0</v>
      </c>
      <c r="AY91" s="99">
        <f>ROUND(BC91*L34,2)</f>
        <v>0</v>
      </c>
      <c r="AZ91" s="99">
        <f>ROUND(BD91*L33,2)</f>
        <v>0</v>
      </c>
      <c r="BA91" s="99">
        <f>ROUND(BE91*L34,2)</f>
        <v>0</v>
      </c>
      <c r="BB91" s="99">
        <f>ROUND(SUM(BB92:BB93),2)</f>
        <v>0</v>
      </c>
      <c r="BC91" s="99">
        <f>ROUND(SUM(BC92:BC93),2)</f>
        <v>0</v>
      </c>
      <c r="BD91" s="99">
        <f>ROUND(SUM(BD92:BD93),2)</f>
        <v>0</v>
      </c>
      <c r="BE91" s="99">
        <f>ROUND(SUM(BE92:BE93),2)</f>
        <v>0</v>
      </c>
      <c r="BF91" s="101">
        <f>ROUND(SUM(BF92:BF93),2)</f>
        <v>0</v>
      </c>
      <c r="BS91" s="102" t="s">
        <v>81</v>
      </c>
      <c r="BT91" s="102" t="s">
        <v>89</v>
      </c>
      <c r="BU91" s="102" t="s">
        <v>83</v>
      </c>
      <c r="BV91" s="102" t="s">
        <v>84</v>
      </c>
      <c r="BW91" s="102" t="s">
        <v>100</v>
      </c>
      <c r="BX91" s="102" t="s">
        <v>85</v>
      </c>
    </row>
    <row r="92" spans="1:76" s="6" customFormat="1" ht="22.5" customHeight="1" x14ac:dyDescent="0.3">
      <c r="A92" s="219" t="s">
        <v>468</v>
      </c>
      <c r="B92" s="103"/>
      <c r="C92" s="104"/>
      <c r="D92" s="104"/>
      <c r="E92" s="235" t="s">
        <v>101</v>
      </c>
      <c r="F92" s="234"/>
      <c r="G92" s="234"/>
      <c r="H92" s="234"/>
      <c r="I92" s="234"/>
      <c r="J92" s="104"/>
      <c r="K92" s="235" t="s">
        <v>102</v>
      </c>
      <c r="L92" s="234"/>
      <c r="M92" s="234"/>
      <c r="N92" s="234"/>
      <c r="O92" s="234"/>
      <c r="P92" s="234"/>
      <c r="Q92" s="234"/>
      <c r="R92" s="234"/>
      <c r="S92" s="234"/>
      <c r="T92" s="234"/>
      <c r="U92" s="234"/>
      <c r="V92" s="234"/>
      <c r="W92" s="234"/>
      <c r="X92" s="234"/>
      <c r="Y92" s="234"/>
      <c r="Z92" s="234"/>
      <c r="AA92" s="234"/>
      <c r="AB92" s="234"/>
      <c r="AC92" s="234"/>
      <c r="AD92" s="234"/>
      <c r="AE92" s="234"/>
      <c r="AF92" s="234"/>
      <c r="AG92" s="231">
        <f>'01-B - 01 Architektúra - ...'!M33</f>
        <v>0</v>
      </c>
      <c r="AH92" s="234"/>
      <c r="AI92" s="234"/>
      <c r="AJ92" s="234"/>
      <c r="AK92" s="234"/>
      <c r="AL92" s="234"/>
      <c r="AM92" s="234"/>
      <c r="AN92" s="231">
        <f t="shared" si="0"/>
        <v>0</v>
      </c>
      <c r="AO92" s="234"/>
      <c r="AP92" s="234"/>
      <c r="AQ92" s="105"/>
      <c r="AS92" s="106">
        <f>'01-B - 01 Architektúra - ...'!M29</f>
        <v>0</v>
      </c>
      <c r="AT92" s="107">
        <f>'01-B - 01 Architektúra - ...'!M30</f>
        <v>0</v>
      </c>
      <c r="AU92" s="107">
        <f>'01-B - 01 Architektúra - ...'!M31</f>
        <v>0</v>
      </c>
      <c r="AV92" s="107">
        <f t="shared" si="1"/>
        <v>0</v>
      </c>
      <c r="AW92" s="108">
        <f>'01-B - 01 Architektúra - ...'!Z128</f>
        <v>0</v>
      </c>
      <c r="AX92" s="107">
        <f>'01-B - 01 Architektúra - ...'!M35</f>
        <v>0</v>
      </c>
      <c r="AY92" s="107">
        <f>'01-B - 01 Architektúra - ...'!M36</f>
        <v>0</v>
      </c>
      <c r="AZ92" s="107">
        <f>'01-B - 01 Architektúra - ...'!M37</f>
        <v>0</v>
      </c>
      <c r="BA92" s="107">
        <f>'01-B - 01 Architektúra - ...'!M38</f>
        <v>0</v>
      </c>
      <c r="BB92" s="107">
        <f>'01-B - 01 Architektúra - ...'!H35</f>
        <v>0</v>
      </c>
      <c r="BC92" s="107">
        <f>'01-B - 01 Architektúra - ...'!H36</f>
        <v>0</v>
      </c>
      <c r="BD92" s="107">
        <f>'01-B - 01 Architektúra - ...'!H37</f>
        <v>0</v>
      </c>
      <c r="BE92" s="107">
        <f>'01-B - 01 Architektúra - ...'!H38</f>
        <v>0</v>
      </c>
      <c r="BF92" s="109">
        <f>'01-B - 01 Architektúra - ...'!H39</f>
        <v>0</v>
      </c>
      <c r="BT92" s="110" t="s">
        <v>93</v>
      </c>
      <c r="BV92" s="110" t="s">
        <v>84</v>
      </c>
      <c r="BW92" s="110" t="s">
        <v>103</v>
      </c>
      <c r="BX92" s="110" t="s">
        <v>100</v>
      </c>
    </row>
    <row r="93" spans="1:76" s="6" customFormat="1" ht="22.5" customHeight="1" x14ac:dyDescent="0.3">
      <c r="A93" s="219" t="s">
        <v>468</v>
      </c>
      <c r="B93" s="103"/>
      <c r="C93" s="104"/>
      <c r="D93" s="104"/>
      <c r="E93" s="235" t="s">
        <v>104</v>
      </c>
      <c r="F93" s="234"/>
      <c r="G93" s="234"/>
      <c r="H93" s="234"/>
      <c r="I93" s="234"/>
      <c r="J93" s="104"/>
      <c r="K93" s="235" t="s">
        <v>105</v>
      </c>
      <c r="L93" s="234"/>
      <c r="M93" s="234"/>
      <c r="N93" s="234"/>
      <c r="O93" s="234"/>
      <c r="P93" s="234"/>
      <c r="Q93" s="234"/>
      <c r="R93" s="234"/>
      <c r="S93" s="234"/>
      <c r="T93" s="234"/>
      <c r="U93" s="234"/>
      <c r="V93" s="234"/>
      <c r="W93" s="234"/>
      <c r="X93" s="234"/>
      <c r="Y93" s="234"/>
      <c r="Z93" s="234"/>
      <c r="AA93" s="234"/>
      <c r="AB93" s="234"/>
      <c r="AC93" s="234"/>
      <c r="AD93" s="234"/>
      <c r="AE93" s="234"/>
      <c r="AF93" s="234"/>
      <c r="AG93" s="231">
        <f>'02-B - 02 Elektroinštalác...'!M33</f>
        <v>0</v>
      </c>
      <c r="AH93" s="234"/>
      <c r="AI93" s="234"/>
      <c r="AJ93" s="234"/>
      <c r="AK93" s="234"/>
      <c r="AL93" s="234"/>
      <c r="AM93" s="234"/>
      <c r="AN93" s="231">
        <f t="shared" si="0"/>
        <v>0</v>
      </c>
      <c r="AO93" s="234"/>
      <c r="AP93" s="234"/>
      <c r="AQ93" s="105"/>
      <c r="AS93" s="106">
        <f>'02-B - 02 Elektroinštalác...'!M29</f>
        <v>0</v>
      </c>
      <c r="AT93" s="107">
        <f>'02-B - 02 Elektroinštalác...'!M30</f>
        <v>0</v>
      </c>
      <c r="AU93" s="107">
        <f>'02-B - 02 Elektroinštalác...'!M31</f>
        <v>0</v>
      </c>
      <c r="AV93" s="107">
        <f t="shared" si="1"/>
        <v>0</v>
      </c>
      <c r="AW93" s="108">
        <f>'02-B - 02 Elektroinštalác...'!Z120</f>
        <v>0</v>
      </c>
      <c r="AX93" s="107">
        <f>'02-B - 02 Elektroinštalác...'!M35</f>
        <v>0</v>
      </c>
      <c r="AY93" s="107">
        <f>'02-B - 02 Elektroinštalác...'!M36</f>
        <v>0</v>
      </c>
      <c r="AZ93" s="107">
        <f>'02-B - 02 Elektroinštalác...'!M37</f>
        <v>0</v>
      </c>
      <c r="BA93" s="107">
        <f>'02-B - 02 Elektroinštalác...'!M38</f>
        <v>0</v>
      </c>
      <c r="BB93" s="107">
        <f>'02-B - 02 Elektroinštalác...'!H35</f>
        <v>0</v>
      </c>
      <c r="BC93" s="107">
        <f>'02-B - 02 Elektroinštalác...'!H36</f>
        <v>0</v>
      </c>
      <c r="BD93" s="107">
        <f>'02-B - 02 Elektroinštalác...'!H37</f>
        <v>0</v>
      </c>
      <c r="BE93" s="107">
        <f>'02-B - 02 Elektroinštalác...'!H38</f>
        <v>0</v>
      </c>
      <c r="BF93" s="109">
        <f>'02-B - 02 Elektroinštalác...'!H39</f>
        <v>0</v>
      </c>
      <c r="BT93" s="110" t="s">
        <v>93</v>
      </c>
      <c r="BV93" s="110" t="s">
        <v>84</v>
      </c>
      <c r="BW93" s="110" t="s">
        <v>106</v>
      </c>
      <c r="BX93" s="110" t="s">
        <v>100</v>
      </c>
    </row>
    <row r="94" spans="1:76" s="5" customFormat="1" ht="53.25" hidden="1" customHeight="1" x14ac:dyDescent="0.3">
      <c r="B94" s="93"/>
      <c r="C94" s="94"/>
      <c r="D94" s="239" t="s">
        <v>107</v>
      </c>
      <c r="E94" s="237"/>
      <c r="F94" s="237"/>
      <c r="G94" s="237"/>
      <c r="H94" s="237"/>
      <c r="I94" s="95"/>
      <c r="J94" s="239" t="s">
        <v>108</v>
      </c>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8" t="e">
        <f>ROUND(SUM(AG95:AG96),2)</f>
        <v>#REF!</v>
      </c>
      <c r="AH94" s="237"/>
      <c r="AI94" s="237"/>
      <c r="AJ94" s="237"/>
      <c r="AK94" s="237"/>
      <c r="AL94" s="237"/>
      <c r="AM94" s="237"/>
      <c r="AN94" s="236" t="e">
        <f t="shared" si="0"/>
        <v>#REF!</v>
      </c>
      <c r="AO94" s="237"/>
      <c r="AP94" s="237"/>
      <c r="AQ94" s="96"/>
      <c r="AS94" s="97" t="e">
        <f>ROUND(SUM(AS95:AS96),2)</f>
        <v>#REF!</v>
      </c>
      <c r="AT94" s="98" t="e">
        <f>ROUND(SUM(AT95:AT96),2)</f>
        <v>#REF!</v>
      </c>
      <c r="AU94" s="99" t="e">
        <f>ROUND(SUM(AU95:AU96),2)</f>
        <v>#REF!</v>
      </c>
      <c r="AV94" s="99" t="e">
        <f t="shared" si="1"/>
        <v>#REF!</v>
      </c>
      <c r="AW94" s="100" t="e">
        <f>ROUND(SUM(AW95:AW96),5)</f>
        <v>#REF!</v>
      </c>
      <c r="AX94" s="99" t="e">
        <f>ROUND(BB94*L33,2)</f>
        <v>#REF!</v>
      </c>
      <c r="AY94" s="99" t="e">
        <f>ROUND(BC94*L34,2)</f>
        <v>#REF!</v>
      </c>
      <c r="AZ94" s="99" t="e">
        <f>ROUND(BD94*L33,2)</f>
        <v>#REF!</v>
      </c>
      <c r="BA94" s="99" t="e">
        <f>ROUND(BE94*L34,2)</f>
        <v>#REF!</v>
      </c>
      <c r="BB94" s="99" t="e">
        <f>ROUND(SUM(BB95:BB96),2)</f>
        <v>#REF!</v>
      </c>
      <c r="BC94" s="99" t="e">
        <f>ROUND(SUM(BC95:BC96),2)</f>
        <v>#REF!</v>
      </c>
      <c r="BD94" s="99" t="e">
        <f>ROUND(SUM(BD95:BD96),2)</f>
        <v>#REF!</v>
      </c>
      <c r="BE94" s="99" t="e">
        <f>ROUND(SUM(BE95:BE96),2)</f>
        <v>#REF!</v>
      </c>
      <c r="BF94" s="101" t="e">
        <f>ROUND(SUM(BF95:BF96),2)</f>
        <v>#REF!</v>
      </c>
      <c r="BS94" s="102" t="s">
        <v>81</v>
      </c>
      <c r="BT94" s="102" t="s">
        <v>89</v>
      </c>
      <c r="BU94" s="102" t="s">
        <v>83</v>
      </c>
      <c r="BV94" s="102" t="s">
        <v>84</v>
      </c>
      <c r="BW94" s="102" t="s">
        <v>109</v>
      </c>
      <c r="BX94" s="102" t="s">
        <v>85</v>
      </c>
    </row>
    <row r="95" spans="1:76" s="6" customFormat="1" ht="22.5" hidden="1" customHeight="1" x14ac:dyDescent="0.3">
      <c r="A95" s="219" t="s">
        <v>468</v>
      </c>
      <c r="B95" s="103"/>
      <c r="C95" s="104"/>
      <c r="D95" s="104"/>
      <c r="E95" s="235" t="s">
        <v>110</v>
      </c>
      <c r="F95" s="234"/>
      <c r="G95" s="234"/>
      <c r="H95" s="234"/>
      <c r="I95" s="234"/>
      <c r="J95" s="104"/>
      <c r="K95" s="235" t="s">
        <v>111</v>
      </c>
      <c r="L95" s="234"/>
      <c r="M95" s="234"/>
      <c r="N95" s="234"/>
      <c r="O95" s="234"/>
      <c r="P95" s="234"/>
      <c r="Q95" s="234"/>
      <c r="R95" s="234"/>
      <c r="S95" s="234"/>
      <c r="T95" s="234"/>
      <c r="U95" s="234"/>
      <c r="V95" s="234"/>
      <c r="W95" s="234"/>
      <c r="X95" s="234"/>
      <c r="Y95" s="234"/>
      <c r="Z95" s="234"/>
      <c r="AA95" s="234"/>
      <c r="AB95" s="234"/>
      <c r="AC95" s="234"/>
      <c r="AD95" s="234"/>
      <c r="AE95" s="234"/>
      <c r="AF95" s="234"/>
      <c r="AG95" s="231" t="e">
        <f>#REF!</f>
        <v>#REF!</v>
      </c>
      <c r="AH95" s="234"/>
      <c r="AI95" s="234"/>
      <c r="AJ95" s="234"/>
      <c r="AK95" s="234"/>
      <c r="AL95" s="234"/>
      <c r="AM95" s="234"/>
      <c r="AN95" s="231" t="e">
        <f t="shared" si="0"/>
        <v>#REF!</v>
      </c>
      <c r="AO95" s="234"/>
      <c r="AP95" s="234"/>
      <c r="AQ95" s="105"/>
      <c r="AS95" s="106" t="e">
        <f>#REF!</f>
        <v>#REF!</v>
      </c>
      <c r="AT95" s="107" t="e">
        <f>#REF!</f>
        <v>#REF!</v>
      </c>
      <c r="AU95" s="107" t="e">
        <f>#REF!</f>
        <v>#REF!</v>
      </c>
      <c r="AV95" s="107" t="e">
        <f t="shared" si="1"/>
        <v>#REF!</v>
      </c>
      <c r="AW95" s="108" t="e">
        <f>#REF!</f>
        <v>#REF!</v>
      </c>
      <c r="AX95" s="107" t="e">
        <f>#REF!</f>
        <v>#REF!</v>
      </c>
      <c r="AY95" s="107" t="e">
        <f>#REF!</f>
        <v>#REF!</v>
      </c>
      <c r="AZ95" s="107" t="e">
        <f>#REF!</f>
        <v>#REF!</v>
      </c>
      <c r="BA95" s="107" t="e">
        <f>#REF!</f>
        <v>#REF!</v>
      </c>
      <c r="BB95" s="107" t="e">
        <f>#REF!</f>
        <v>#REF!</v>
      </c>
      <c r="BC95" s="107" t="e">
        <f>#REF!</f>
        <v>#REF!</v>
      </c>
      <c r="BD95" s="107" t="e">
        <f>#REF!</f>
        <v>#REF!</v>
      </c>
      <c r="BE95" s="107" t="e">
        <f>#REF!</f>
        <v>#REF!</v>
      </c>
      <c r="BF95" s="109" t="e">
        <f>#REF!</f>
        <v>#REF!</v>
      </c>
      <c r="BT95" s="110" t="s">
        <v>93</v>
      </c>
      <c r="BV95" s="110" t="s">
        <v>84</v>
      </c>
      <c r="BW95" s="110" t="s">
        <v>112</v>
      </c>
      <c r="BX95" s="110" t="s">
        <v>109</v>
      </c>
    </row>
    <row r="96" spans="1:76" s="6" customFormat="1" ht="22.5" hidden="1" customHeight="1" x14ac:dyDescent="0.3">
      <c r="A96" s="219" t="s">
        <v>468</v>
      </c>
      <c r="B96" s="103"/>
      <c r="C96" s="104"/>
      <c r="D96" s="104"/>
      <c r="E96" s="235" t="s">
        <v>113</v>
      </c>
      <c r="F96" s="234"/>
      <c r="G96" s="234"/>
      <c r="H96" s="234"/>
      <c r="I96" s="234"/>
      <c r="J96" s="104"/>
      <c r="K96" s="235" t="s">
        <v>114</v>
      </c>
      <c r="L96" s="234"/>
      <c r="M96" s="234"/>
      <c r="N96" s="234"/>
      <c r="O96" s="234"/>
      <c r="P96" s="234"/>
      <c r="Q96" s="234"/>
      <c r="R96" s="234"/>
      <c r="S96" s="234"/>
      <c r="T96" s="234"/>
      <c r="U96" s="234"/>
      <c r="V96" s="234"/>
      <c r="W96" s="234"/>
      <c r="X96" s="234"/>
      <c r="Y96" s="234"/>
      <c r="Z96" s="234"/>
      <c r="AA96" s="234"/>
      <c r="AB96" s="234"/>
      <c r="AC96" s="234"/>
      <c r="AD96" s="234"/>
      <c r="AE96" s="234"/>
      <c r="AF96" s="234"/>
      <c r="AG96" s="231" t="e">
        <f>#REF!</f>
        <v>#REF!</v>
      </c>
      <c r="AH96" s="234"/>
      <c r="AI96" s="234"/>
      <c r="AJ96" s="234"/>
      <c r="AK96" s="234"/>
      <c r="AL96" s="234"/>
      <c r="AM96" s="234"/>
      <c r="AN96" s="231" t="e">
        <f t="shared" si="0"/>
        <v>#REF!</v>
      </c>
      <c r="AO96" s="234"/>
      <c r="AP96" s="234"/>
      <c r="AQ96" s="105"/>
      <c r="AS96" s="111" t="e">
        <f>#REF!</f>
        <v>#REF!</v>
      </c>
      <c r="AT96" s="112" t="e">
        <f>#REF!</f>
        <v>#REF!</v>
      </c>
      <c r="AU96" s="112" t="e">
        <f>#REF!</f>
        <v>#REF!</v>
      </c>
      <c r="AV96" s="112" t="e">
        <f t="shared" si="1"/>
        <v>#REF!</v>
      </c>
      <c r="AW96" s="113" t="e">
        <f>#REF!</f>
        <v>#REF!</v>
      </c>
      <c r="AX96" s="112" t="e">
        <f>#REF!</f>
        <v>#REF!</v>
      </c>
      <c r="AY96" s="112" t="e">
        <f>#REF!</f>
        <v>#REF!</v>
      </c>
      <c r="AZ96" s="112" t="e">
        <f>#REF!</f>
        <v>#REF!</v>
      </c>
      <c r="BA96" s="112" t="e">
        <f>#REF!</f>
        <v>#REF!</v>
      </c>
      <c r="BB96" s="112" t="e">
        <f>#REF!</f>
        <v>#REF!</v>
      </c>
      <c r="BC96" s="112" t="e">
        <f>#REF!</f>
        <v>#REF!</v>
      </c>
      <c r="BD96" s="112" t="e">
        <f>#REF!</f>
        <v>#REF!</v>
      </c>
      <c r="BE96" s="112" t="e">
        <f>#REF!</f>
        <v>#REF!</v>
      </c>
      <c r="BF96" s="114" t="e">
        <f>#REF!</f>
        <v>#REF!</v>
      </c>
      <c r="BT96" s="110" t="s">
        <v>93</v>
      </c>
      <c r="BV96" s="110" t="s">
        <v>84</v>
      </c>
      <c r="BW96" s="110" t="s">
        <v>115</v>
      </c>
      <c r="BX96" s="110" t="s">
        <v>109</v>
      </c>
    </row>
    <row r="97" spans="2:89" x14ac:dyDescent="0.3">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3"/>
    </row>
    <row r="98" spans="2:89" s="1" customFormat="1" ht="30" customHeight="1" x14ac:dyDescent="0.3">
      <c r="B98" s="34"/>
      <c r="C98" s="84" t="s">
        <v>116</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233">
        <f>ROUND(SUM(AG99:AG102),2)</f>
        <v>0</v>
      </c>
      <c r="AH98" s="229"/>
      <c r="AI98" s="229"/>
      <c r="AJ98" s="229"/>
      <c r="AK98" s="229"/>
      <c r="AL98" s="229"/>
      <c r="AM98" s="229"/>
      <c r="AN98" s="233">
        <f>ROUND(SUM(AN99:AN102),2)</f>
        <v>0</v>
      </c>
      <c r="AO98" s="229"/>
      <c r="AP98" s="229"/>
      <c r="AQ98" s="36"/>
      <c r="AS98" s="80" t="s">
        <v>117</v>
      </c>
      <c r="AT98" s="81" t="s">
        <v>118</v>
      </c>
      <c r="AU98" s="81" t="s">
        <v>44</v>
      </c>
      <c r="AV98" s="82" t="s">
        <v>69</v>
      </c>
    </row>
    <row r="99" spans="2:89" s="1" customFormat="1" ht="19.899999999999999" customHeight="1" x14ac:dyDescent="0.3">
      <c r="B99" s="34"/>
      <c r="C99" s="35"/>
      <c r="D99" s="115" t="s">
        <v>119</v>
      </c>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230">
        <v>0</v>
      </c>
      <c r="AH99" s="229"/>
      <c r="AI99" s="229"/>
      <c r="AJ99" s="229"/>
      <c r="AK99" s="229"/>
      <c r="AL99" s="229"/>
      <c r="AM99" s="229"/>
      <c r="AN99" s="231">
        <f>ROUND(AG99+AV99,2)</f>
        <v>0</v>
      </c>
      <c r="AO99" s="229"/>
      <c r="AP99" s="229"/>
      <c r="AQ99" s="36"/>
      <c r="AS99" s="116">
        <v>0</v>
      </c>
      <c r="AT99" s="117" t="s">
        <v>120</v>
      </c>
      <c r="AU99" s="117" t="s">
        <v>45</v>
      </c>
      <c r="AV99" s="118">
        <f>ROUND(IF(AU99="základná",AG99*L33,IF(AU99="znížená",AG99*L34,0)),2)</f>
        <v>0</v>
      </c>
      <c r="BV99" s="17" t="s">
        <v>121</v>
      </c>
      <c r="BY99" s="119">
        <f>IF(AU99="základná",AV99,0)</f>
        <v>0</v>
      </c>
      <c r="BZ99" s="119">
        <f>IF(AU99="znížená",AV99,0)</f>
        <v>0</v>
      </c>
      <c r="CA99" s="119">
        <v>0</v>
      </c>
      <c r="CB99" s="119">
        <v>0</v>
      </c>
      <c r="CC99" s="119">
        <v>0</v>
      </c>
      <c r="CD99" s="119">
        <f>IF(AU99="základná",AG99,0)</f>
        <v>0</v>
      </c>
      <c r="CE99" s="119">
        <f>IF(AU99="znížená",AG99,0)</f>
        <v>0</v>
      </c>
      <c r="CF99" s="119">
        <f>IF(AU99="zákl. prenesená",AG99,0)</f>
        <v>0</v>
      </c>
      <c r="CG99" s="119">
        <f>IF(AU99="zníž. prenesená",AG99,0)</f>
        <v>0</v>
      </c>
      <c r="CH99" s="119">
        <f>IF(AU99="nulová",AG99,0)</f>
        <v>0</v>
      </c>
      <c r="CI99" s="17">
        <f>IF(AU99="základná",1,IF(AU99="znížená",2,IF(AU99="zákl. prenesená",4,IF(AU99="zníž. prenesená",5,3))))</f>
        <v>1</v>
      </c>
      <c r="CJ99" s="17">
        <f>IF(AT99="stavebná časť",1,IF(8899="investičná časť",2,3))</f>
        <v>1</v>
      </c>
      <c r="CK99" s="17" t="str">
        <f>IF(D99="Vyplň vlastné","","x")</f>
        <v>x</v>
      </c>
    </row>
    <row r="100" spans="2:89" s="1" customFormat="1" ht="19.899999999999999" customHeight="1" x14ac:dyDescent="0.3">
      <c r="B100" s="34"/>
      <c r="C100" s="35"/>
      <c r="D100" s="228">
        <v>0</v>
      </c>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35"/>
      <c r="AD100" s="35"/>
      <c r="AE100" s="35"/>
      <c r="AF100" s="35"/>
      <c r="AG100" s="230">
        <v>0</v>
      </c>
      <c r="AH100" s="229"/>
      <c r="AI100" s="229"/>
      <c r="AJ100" s="229"/>
      <c r="AK100" s="229"/>
      <c r="AL100" s="229"/>
      <c r="AM100" s="229"/>
      <c r="AN100" s="231">
        <f>AG100+AV100</f>
        <v>0</v>
      </c>
      <c r="AO100" s="229"/>
      <c r="AP100" s="229"/>
      <c r="AQ100" s="36"/>
      <c r="AS100" s="120">
        <v>0</v>
      </c>
      <c r="AT100" s="121" t="s">
        <v>120</v>
      </c>
      <c r="AU100" s="121" t="s">
        <v>45</v>
      </c>
      <c r="AV100" s="109">
        <f>ROUND(IF(AU100="nulová",0,IF(OR(AU100="základná",AU100="zákl. prenesená"),AG100*L33,AG100*L34)),2)</f>
        <v>0</v>
      </c>
      <c r="BV100" s="17" t="s">
        <v>122</v>
      </c>
      <c r="BY100" s="119">
        <f>IF(AU100="základná",AV100,0)</f>
        <v>0</v>
      </c>
      <c r="BZ100" s="119">
        <f>IF(AU100="znížená",AV100,0)</f>
        <v>0</v>
      </c>
      <c r="CA100" s="119">
        <f>IF(AU100="zákl. prenesená",AV100,0)</f>
        <v>0</v>
      </c>
      <c r="CB100" s="119">
        <f>IF(AU100="zníž. prenesená",AV100,0)</f>
        <v>0</v>
      </c>
      <c r="CC100" s="119">
        <f>IF(AU100="nulová",AV100,0)</f>
        <v>0</v>
      </c>
      <c r="CD100" s="119">
        <f>IF(AU100="základná",AG100,0)</f>
        <v>0</v>
      </c>
      <c r="CE100" s="119">
        <f>IF(AU100="znížená",AG100,0)</f>
        <v>0</v>
      </c>
      <c r="CF100" s="119">
        <f>IF(AU100="zákl. prenesená",AG100,0)</f>
        <v>0</v>
      </c>
      <c r="CG100" s="119">
        <f>IF(AU100="zníž. prenesená",AG100,0)</f>
        <v>0</v>
      </c>
      <c r="CH100" s="119">
        <f>IF(AU100="nulová",AG100,0)</f>
        <v>0</v>
      </c>
      <c r="CI100" s="17">
        <f>IF(AU100="základná",1,IF(AU100="znížená",2,IF(AU100="zákl. prenesená",4,IF(AU100="zníž. prenesená",5,3))))</f>
        <v>1</v>
      </c>
      <c r="CJ100" s="17">
        <f>IF(AT100="stavebná časť",1,IF(88100="investičná časť",2,3))</f>
        <v>1</v>
      </c>
      <c r="CK100" s="17" t="str">
        <f>IF(D100="Vyplň vlastné","","x")</f>
        <v>x</v>
      </c>
    </row>
    <row r="101" spans="2:89" s="1" customFormat="1" ht="19.899999999999999" customHeight="1" x14ac:dyDescent="0.3">
      <c r="B101" s="34"/>
      <c r="C101" s="35"/>
      <c r="D101" s="228">
        <v>0</v>
      </c>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35"/>
      <c r="AD101" s="35"/>
      <c r="AE101" s="35"/>
      <c r="AF101" s="35"/>
      <c r="AG101" s="230">
        <v>0</v>
      </c>
      <c r="AH101" s="229"/>
      <c r="AI101" s="229"/>
      <c r="AJ101" s="229"/>
      <c r="AK101" s="229"/>
      <c r="AL101" s="229"/>
      <c r="AM101" s="229"/>
      <c r="AN101" s="231">
        <f>AG101+AV101</f>
        <v>0</v>
      </c>
      <c r="AO101" s="229"/>
      <c r="AP101" s="229"/>
      <c r="AQ101" s="36"/>
      <c r="AS101" s="120">
        <v>0</v>
      </c>
      <c r="AT101" s="121" t="s">
        <v>120</v>
      </c>
      <c r="AU101" s="121" t="s">
        <v>45</v>
      </c>
      <c r="AV101" s="109">
        <f>ROUND(IF(AU101="nulová",0,IF(OR(AU101="základná",AU101="zákl. prenesená"),AG101*L33,AG101*L34)),2)</f>
        <v>0</v>
      </c>
      <c r="BV101" s="17" t="s">
        <v>122</v>
      </c>
      <c r="BY101" s="119">
        <f>IF(AU101="základná",AV101,0)</f>
        <v>0</v>
      </c>
      <c r="BZ101" s="119">
        <f>IF(AU101="znížená",AV101,0)</f>
        <v>0</v>
      </c>
      <c r="CA101" s="119">
        <f>IF(AU101="zákl. prenesená",AV101,0)</f>
        <v>0</v>
      </c>
      <c r="CB101" s="119">
        <f>IF(AU101="zníž. prenesená",AV101,0)</f>
        <v>0</v>
      </c>
      <c r="CC101" s="119">
        <f>IF(AU101="nulová",AV101,0)</f>
        <v>0</v>
      </c>
      <c r="CD101" s="119">
        <f>IF(AU101="základná",AG101,0)</f>
        <v>0</v>
      </c>
      <c r="CE101" s="119">
        <f>IF(AU101="znížená",AG101,0)</f>
        <v>0</v>
      </c>
      <c r="CF101" s="119">
        <f>IF(AU101="zákl. prenesená",AG101,0)</f>
        <v>0</v>
      </c>
      <c r="CG101" s="119">
        <f>IF(AU101="zníž. prenesená",AG101,0)</f>
        <v>0</v>
      </c>
      <c r="CH101" s="119">
        <f>IF(AU101="nulová",AG101,0)</f>
        <v>0</v>
      </c>
      <c r="CI101" s="17">
        <f>IF(AU101="základná",1,IF(AU101="znížená",2,IF(AU101="zákl. prenesená",4,IF(AU101="zníž. prenesená",5,3))))</f>
        <v>1</v>
      </c>
      <c r="CJ101" s="17">
        <f>IF(AT101="stavebná časť",1,IF(88101="investičná časť",2,3))</f>
        <v>1</v>
      </c>
      <c r="CK101" s="17" t="str">
        <f>IF(D101="Vyplň vlastné","","x")</f>
        <v>x</v>
      </c>
    </row>
    <row r="102" spans="2:89" s="1" customFormat="1" ht="19.899999999999999" customHeight="1" x14ac:dyDescent="0.3">
      <c r="B102" s="34"/>
      <c r="C102" s="35"/>
      <c r="D102" s="228">
        <v>0</v>
      </c>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35"/>
      <c r="AD102" s="35"/>
      <c r="AE102" s="35"/>
      <c r="AF102" s="35"/>
      <c r="AG102" s="230">
        <v>0</v>
      </c>
      <c r="AH102" s="229"/>
      <c r="AI102" s="229"/>
      <c r="AJ102" s="229"/>
      <c r="AK102" s="229"/>
      <c r="AL102" s="229"/>
      <c r="AM102" s="229"/>
      <c r="AN102" s="231">
        <f>AG102+AV102</f>
        <v>0</v>
      </c>
      <c r="AO102" s="229"/>
      <c r="AP102" s="229"/>
      <c r="AQ102" s="36"/>
      <c r="AS102" s="122">
        <v>0</v>
      </c>
      <c r="AT102" s="123" t="s">
        <v>120</v>
      </c>
      <c r="AU102" s="123" t="s">
        <v>45</v>
      </c>
      <c r="AV102" s="114">
        <f>ROUND(IF(AU102="nulová",0,IF(OR(AU102="základná",AU102="zákl. prenesená"),AG102*L33,AG102*L34)),2)</f>
        <v>0</v>
      </c>
      <c r="BV102" s="17" t="s">
        <v>122</v>
      </c>
      <c r="BY102" s="119">
        <f>IF(AU102="základná",AV102,0)</f>
        <v>0</v>
      </c>
      <c r="BZ102" s="119">
        <f>IF(AU102="znížená",AV102,0)</f>
        <v>0</v>
      </c>
      <c r="CA102" s="119">
        <f>IF(AU102="zákl. prenesená",AV102,0)</f>
        <v>0</v>
      </c>
      <c r="CB102" s="119">
        <f>IF(AU102="zníž. prenesená",AV102,0)</f>
        <v>0</v>
      </c>
      <c r="CC102" s="119">
        <f>IF(AU102="nulová",AV102,0)</f>
        <v>0</v>
      </c>
      <c r="CD102" s="119">
        <f>IF(AU102="základná",AG102,0)</f>
        <v>0</v>
      </c>
      <c r="CE102" s="119">
        <f>IF(AU102="znížená",AG102,0)</f>
        <v>0</v>
      </c>
      <c r="CF102" s="119">
        <f>IF(AU102="zákl. prenesená",AG102,0)</f>
        <v>0</v>
      </c>
      <c r="CG102" s="119">
        <f>IF(AU102="zníž. prenesená",AG102,0)</f>
        <v>0</v>
      </c>
      <c r="CH102" s="119">
        <f>IF(AU102="nulová",AG102,0)</f>
        <v>0</v>
      </c>
      <c r="CI102" s="17">
        <f>IF(AU102="základná",1,IF(AU102="znížená",2,IF(AU102="zákl. prenesená",4,IF(AU102="zníž. prenesená",5,3))))</f>
        <v>1</v>
      </c>
      <c r="CJ102" s="17">
        <f>IF(AT102="stavebná časť",1,IF(88102="investičná časť",2,3))</f>
        <v>1</v>
      </c>
      <c r="CK102" s="17" t="str">
        <f>IF(D102="Vyplň vlastné","","x")</f>
        <v>x</v>
      </c>
    </row>
    <row r="103" spans="2:89" s="1" customFormat="1" ht="10.9" customHeight="1" x14ac:dyDescent="0.3">
      <c r="B103" s="34"/>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6"/>
    </row>
    <row r="104" spans="2:89" s="1" customFormat="1" ht="30" customHeight="1" x14ac:dyDescent="0.3">
      <c r="B104" s="34"/>
      <c r="C104" s="124" t="s">
        <v>123</v>
      </c>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225" t="e">
        <f>ROUND(AG87+AG98,2)</f>
        <v>#REF!</v>
      </c>
      <c r="AH104" s="225"/>
      <c r="AI104" s="225"/>
      <c r="AJ104" s="225"/>
      <c r="AK104" s="225"/>
      <c r="AL104" s="225"/>
      <c r="AM104" s="225"/>
      <c r="AN104" s="225" t="e">
        <f>AN87+AN98</f>
        <v>#REF!</v>
      </c>
      <c r="AO104" s="225"/>
      <c r="AP104" s="225"/>
      <c r="AQ104" s="36"/>
    </row>
    <row r="105" spans="2:89" s="1" customFormat="1" ht="6.95" customHeight="1" x14ac:dyDescent="0.3">
      <c r="B105" s="58"/>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60"/>
    </row>
  </sheetData>
  <sheetProtection algorithmName="SHA-512" hashValue="OT191KkZpHtHecG0l7CxMCDKXTi9AP49g67xiWO3cPnj64NQ8diLKqUN2Oaql/OJt8kqO4wfhh72O+1ePBqN8w==" saltValue="4BWUI2V0oKgBFqf6TFXtTA==" spinCount="100000" sheet="1" objects="1" scenarios="1" formatColumns="0" formatRows="0" sort="0" autoFilter="0"/>
  <mergeCells count="92">
    <mergeCell ref="C2:AP2"/>
    <mergeCell ref="C4:AP4"/>
    <mergeCell ref="BG5:BG34"/>
    <mergeCell ref="K5:AO5"/>
    <mergeCell ref="K6:AO6"/>
    <mergeCell ref="E14:AJ14"/>
    <mergeCell ref="E23:AN23"/>
    <mergeCell ref="AK26:AO26"/>
    <mergeCell ref="AK27:AO27"/>
    <mergeCell ref="AK28:AO28"/>
    <mergeCell ref="AK29:AO29"/>
    <mergeCell ref="AK31:AO31"/>
    <mergeCell ref="L33:O33"/>
    <mergeCell ref="W33:AE33"/>
    <mergeCell ref="AK33:AO33"/>
    <mergeCell ref="L34:O34"/>
    <mergeCell ref="W34:AE34"/>
    <mergeCell ref="AK34:AO34"/>
    <mergeCell ref="L35:O35"/>
    <mergeCell ref="W35:AE35"/>
    <mergeCell ref="AK35:AO35"/>
    <mergeCell ref="L36:O36"/>
    <mergeCell ref="W36:AE36"/>
    <mergeCell ref="AK36:AO36"/>
    <mergeCell ref="L37:O37"/>
    <mergeCell ref="W37:AE37"/>
    <mergeCell ref="AK37:AO37"/>
    <mergeCell ref="X39:AB39"/>
    <mergeCell ref="AK39:AO39"/>
    <mergeCell ref="C76:AP76"/>
    <mergeCell ref="L78:AO78"/>
    <mergeCell ref="AM82:AP82"/>
    <mergeCell ref="AS82:AT84"/>
    <mergeCell ref="AM83:AP83"/>
    <mergeCell ref="C85:G85"/>
    <mergeCell ref="I85:AF85"/>
    <mergeCell ref="AG85:AM85"/>
    <mergeCell ref="AN85:AP85"/>
    <mergeCell ref="AN88:AP88"/>
    <mergeCell ref="AG88:AM88"/>
    <mergeCell ref="D88:H88"/>
    <mergeCell ref="J88:AF88"/>
    <mergeCell ref="AN89:AP89"/>
    <mergeCell ref="AG89:AM89"/>
    <mergeCell ref="E89:I89"/>
    <mergeCell ref="K89:AF89"/>
    <mergeCell ref="AN90:AP90"/>
    <mergeCell ref="AG90:AM90"/>
    <mergeCell ref="E90:I90"/>
    <mergeCell ref="K90:AF90"/>
    <mergeCell ref="AN91:AP91"/>
    <mergeCell ref="AG91:AM91"/>
    <mergeCell ref="D91:H91"/>
    <mergeCell ref="J91:AF91"/>
    <mergeCell ref="AN92:AP92"/>
    <mergeCell ref="AG92:AM92"/>
    <mergeCell ref="E92:I92"/>
    <mergeCell ref="K92:AF92"/>
    <mergeCell ref="AN93:AP93"/>
    <mergeCell ref="AG93:AM93"/>
    <mergeCell ref="E93:I93"/>
    <mergeCell ref="K93:AF93"/>
    <mergeCell ref="AN94:AP94"/>
    <mergeCell ref="AG94:AM94"/>
    <mergeCell ref="D94:H94"/>
    <mergeCell ref="J94:AF94"/>
    <mergeCell ref="AN95:AP95"/>
    <mergeCell ref="AG95:AM95"/>
    <mergeCell ref="E95:I95"/>
    <mergeCell ref="K95:AF95"/>
    <mergeCell ref="AN96:AP96"/>
    <mergeCell ref="AG96:AM96"/>
    <mergeCell ref="E96:I96"/>
    <mergeCell ref="K96:AF96"/>
    <mergeCell ref="AG99:AM99"/>
    <mergeCell ref="AN99:AP99"/>
    <mergeCell ref="AG104:AM104"/>
    <mergeCell ref="AN104:AP104"/>
    <mergeCell ref="AR2:BG2"/>
    <mergeCell ref="D102:AB102"/>
    <mergeCell ref="AG102:AM102"/>
    <mergeCell ref="AN102:AP102"/>
    <mergeCell ref="AG87:AM87"/>
    <mergeCell ref="AN87:AP87"/>
    <mergeCell ref="AG98:AM98"/>
    <mergeCell ref="AN98:AP98"/>
    <mergeCell ref="D100:AB100"/>
    <mergeCell ref="AG100:AM100"/>
    <mergeCell ref="AN100:AP100"/>
    <mergeCell ref="D101:AB101"/>
    <mergeCell ref="AG101:AM101"/>
    <mergeCell ref="AN101:AP101"/>
  </mergeCells>
  <dataValidations count="2">
    <dataValidation type="list" allowBlank="1" showInputMessage="1" showErrorMessage="1" error="Povolené sú hodnoty základná, znížená, nulová." sqref="AU99:AU103">
      <formula1>"základná,znížená,nulová"</formula1>
    </dataValidation>
    <dataValidation type="list" allowBlank="1" showInputMessage="1" showErrorMessage="1" error="Povolené sú hodnoty stavebná časť, technologická časť, investičná časť." sqref="AT99:AT103">
      <formula1>"stavebná časť,technologická časť,investičná časť"</formula1>
    </dataValidation>
  </dataValidations>
  <hyperlinks>
    <hyperlink ref="K1:S1" location="C2" tooltip="Súhrnný list stavby" display="1) Súhrnný list stavby"/>
    <hyperlink ref="W1:AF1" location="C87" tooltip="Rekapitulácia objektov" display="2) Rekapitulácia objektov"/>
    <hyperlink ref="A89" location="'01-A - 01 Architektúra - ...'!C2" tooltip="01-A - 01 Architektúra - ..." display="/"/>
    <hyperlink ref="A90" location="'02-A - 02 Elektroinštalác...'!C2" tooltip="02-A - 02 Elektroinštalác..." display="/"/>
    <hyperlink ref="A92" location="'01-B - 01 Architektúra - ...'!C2" tooltip="01-B - 01 Architektúra - ..." display="/"/>
    <hyperlink ref="A93" location="'02-B - 02 Elektroinštalác...'!C2" tooltip="02-B - 02 Elektroinštalác..." display="/"/>
    <hyperlink ref="A95" location="'01-C - 01 Architektúra - ...'!C2" tooltip="01-C - 01 Architektúra - ..." display="/"/>
    <hyperlink ref="A96" location="'02-C - 02 Elektroinštalác...'!C2" tooltip="02-C - 02 Elektroinštalác..." displa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73"/>
  <sheetViews>
    <sheetView showGridLines="0" workbookViewId="0">
      <pane ySplit="1" topLeftCell="A118" activePane="bottomLeft" state="frozen"/>
      <selection pane="bottomLeft" activeCell="L139" sqref="L139"/>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4" width="20" hidden="1" customWidth="1"/>
    <col min="25" max="25" width="12.33203125" hidden="1" customWidth="1"/>
    <col min="26" max="26" width="16.33203125" hidden="1" customWidth="1"/>
    <col min="27" max="27" width="12.33203125" hidden="1" customWidth="1"/>
    <col min="28" max="28" width="15" hidden="1" customWidth="1"/>
    <col min="29" max="29" width="11" hidden="1" customWidth="1"/>
    <col min="30" max="30" width="15" hidden="1" customWidth="1"/>
    <col min="31" max="31" width="16.33203125" hidden="1" customWidth="1"/>
    <col min="44" max="65" width="9.33203125" hidden="1"/>
  </cols>
  <sheetData>
    <row r="1" spans="1:66" ht="21.75" customHeight="1" x14ac:dyDescent="0.3">
      <c r="A1" s="224"/>
      <c r="B1" s="221"/>
      <c r="C1" s="221"/>
      <c r="D1" s="222" t="s">
        <v>1</v>
      </c>
      <c r="E1" s="221"/>
      <c r="F1" s="223" t="s">
        <v>469</v>
      </c>
      <c r="G1" s="223"/>
      <c r="H1" s="273" t="s">
        <v>470</v>
      </c>
      <c r="I1" s="273"/>
      <c r="J1" s="273"/>
      <c r="K1" s="273"/>
      <c r="L1" s="223" t="s">
        <v>471</v>
      </c>
      <c r="M1" s="221"/>
      <c r="N1" s="221"/>
      <c r="O1" s="222" t="s">
        <v>124</v>
      </c>
      <c r="P1" s="221"/>
      <c r="Q1" s="221"/>
      <c r="R1" s="221"/>
      <c r="S1" s="223" t="s">
        <v>472</v>
      </c>
      <c r="T1" s="223"/>
      <c r="U1" s="224"/>
      <c r="V1" s="22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1:66" ht="36.950000000000003" customHeight="1" x14ac:dyDescent="0.3">
      <c r="C2" s="260" t="s">
        <v>6</v>
      </c>
      <c r="D2" s="227"/>
      <c r="E2" s="227"/>
      <c r="F2" s="227"/>
      <c r="G2" s="227"/>
      <c r="H2" s="227"/>
      <c r="I2" s="227"/>
      <c r="J2" s="227"/>
      <c r="K2" s="227"/>
      <c r="L2" s="227"/>
      <c r="M2" s="227"/>
      <c r="N2" s="227"/>
      <c r="O2" s="227"/>
      <c r="P2" s="227"/>
      <c r="Q2" s="227"/>
      <c r="S2" s="226" t="s">
        <v>7</v>
      </c>
      <c r="T2" s="227"/>
      <c r="U2" s="227"/>
      <c r="V2" s="227"/>
      <c r="W2" s="227"/>
      <c r="X2" s="227"/>
      <c r="Y2" s="227"/>
      <c r="Z2" s="227"/>
      <c r="AA2" s="227"/>
      <c r="AB2" s="227"/>
      <c r="AC2" s="227"/>
      <c r="AD2" s="227"/>
      <c r="AE2" s="227"/>
      <c r="AF2" s="227"/>
      <c r="AT2" s="17" t="s">
        <v>103</v>
      </c>
    </row>
    <row r="3" spans="1:66" ht="6.95" customHeight="1" x14ac:dyDescent="0.3">
      <c r="B3" s="18"/>
      <c r="C3" s="19"/>
      <c r="D3" s="19"/>
      <c r="E3" s="19"/>
      <c r="F3" s="19"/>
      <c r="G3" s="19"/>
      <c r="H3" s="19"/>
      <c r="I3" s="19"/>
      <c r="J3" s="19"/>
      <c r="K3" s="19"/>
      <c r="L3" s="19"/>
      <c r="M3" s="19"/>
      <c r="N3" s="19"/>
      <c r="O3" s="19"/>
      <c r="P3" s="19"/>
      <c r="Q3" s="19"/>
      <c r="R3" s="20"/>
      <c r="AT3" s="17" t="s">
        <v>82</v>
      </c>
    </row>
    <row r="4" spans="1:66" ht="36.950000000000003" customHeight="1" x14ac:dyDescent="0.3">
      <c r="B4" s="21"/>
      <c r="C4" s="254" t="s">
        <v>125</v>
      </c>
      <c r="D4" s="261"/>
      <c r="E4" s="261"/>
      <c r="F4" s="261"/>
      <c r="G4" s="261"/>
      <c r="H4" s="261"/>
      <c r="I4" s="261"/>
      <c r="J4" s="261"/>
      <c r="K4" s="261"/>
      <c r="L4" s="261"/>
      <c r="M4" s="261"/>
      <c r="N4" s="261"/>
      <c r="O4" s="261"/>
      <c r="P4" s="261"/>
      <c r="Q4" s="261"/>
      <c r="R4" s="23"/>
      <c r="T4" s="24" t="s">
        <v>11</v>
      </c>
      <c r="AT4" s="17" t="s">
        <v>4</v>
      </c>
    </row>
    <row r="5" spans="1:66" ht="6.95" customHeight="1" x14ac:dyDescent="0.3">
      <c r="B5" s="21"/>
      <c r="C5" s="22"/>
      <c r="D5" s="22"/>
      <c r="E5" s="22"/>
      <c r="F5" s="22"/>
      <c r="G5" s="22"/>
      <c r="H5" s="22"/>
      <c r="I5" s="22"/>
      <c r="J5" s="22"/>
      <c r="K5" s="22"/>
      <c r="L5" s="22"/>
      <c r="M5" s="22"/>
      <c r="N5" s="22"/>
      <c r="O5" s="22"/>
      <c r="P5" s="22"/>
      <c r="Q5" s="22"/>
      <c r="R5" s="23"/>
    </row>
    <row r="6" spans="1:66" ht="25.35" customHeight="1" x14ac:dyDescent="0.3">
      <c r="B6" s="21"/>
      <c r="C6" s="22"/>
      <c r="D6" s="29" t="s">
        <v>16</v>
      </c>
      <c r="E6" s="22"/>
      <c r="F6" s="304" t="str">
        <f>'Rekapitulácia stavby'!K6</f>
        <v>Obchodná akadémia - oprava strechy, odstránenie havarijného stavu</v>
      </c>
      <c r="G6" s="261"/>
      <c r="H6" s="261"/>
      <c r="I6" s="261"/>
      <c r="J6" s="261"/>
      <c r="K6" s="261"/>
      <c r="L6" s="261"/>
      <c r="M6" s="261"/>
      <c r="N6" s="261"/>
      <c r="O6" s="261"/>
      <c r="P6" s="261"/>
      <c r="Q6" s="22"/>
      <c r="R6" s="23"/>
    </row>
    <row r="7" spans="1:66" ht="25.35" customHeight="1" x14ac:dyDescent="0.3">
      <c r="B7" s="21"/>
      <c r="C7" s="22"/>
      <c r="D7" s="29" t="s">
        <v>126</v>
      </c>
      <c r="E7" s="22"/>
      <c r="F7" s="304" t="s">
        <v>415</v>
      </c>
      <c r="G7" s="261"/>
      <c r="H7" s="261"/>
      <c r="I7" s="261"/>
      <c r="J7" s="261"/>
      <c r="K7" s="261"/>
      <c r="L7" s="261"/>
      <c r="M7" s="261"/>
      <c r="N7" s="261"/>
      <c r="O7" s="261"/>
      <c r="P7" s="261"/>
      <c r="Q7" s="22"/>
      <c r="R7" s="23"/>
    </row>
    <row r="8" spans="1:66" s="1" customFormat="1" ht="32.85" customHeight="1" x14ac:dyDescent="0.3">
      <c r="B8" s="34"/>
      <c r="C8" s="35"/>
      <c r="D8" s="28" t="s">
        <v>127</v>
      </c>
      <c r="E8" s="35"/>
      <c r="F8" s="266" t="s">
        <v>416</v>
      </c>
      <c r="G8" s="229"/>
      <c r="H8" s="229"/>
      <c r="I8" s="229"/>
      <c r="J8" s="229"/>
      <c r="K8" s="229"/>
      <c r="L8" s="229"/>
      <c r="M8" s="229"/>
      <c r="N8" s="229"/>
      <c r="O8" s="229"/>
      <c r="P8" s="229"/>
      <c r="Q8" s="35"/>
      <c r="R8" s="36"/>
    </row>
    <row r="9" spans="1:66" s="1" customFormat="1" ht="14.45" customHeight="1" x14ac:dyDescent="0.3">
      <c r="B9" s="34"/>
      <c r="C9" s="35"/>
      <c r="D9" s="29" t="s">
        <v>18</v>
      </c>
      <c r="E9" s="35"/>
      <c r="F9" s="27" t="s">
        <v>19</v>
      </c>
      <c r="G9" s="35"/>
      <c r="H9" s="35"/>
      <c r="I9" s="35"/>
      <c r="J9" s="35"/>
      <c r="K9" s="35"/>
      <c r="L9" s="35"/>
      <c r="M9" s="29" t="s">
        <v>20</v>
      </c>
      <c r="N9" s="35"/>
      <c r="O9" s="27" t="s">
        <v>19</v>
      </c>
      <c r="P9" s="35"/>
      <c r="Q9" s="35"/>
      <c r="R9" s="36"/>
    </row>
    <row r="10" spans="1:66" s="1" customFormat="1" ht="14.45" customHeight="1" x14ac:dyDescent="0.3">
      <c r="B10" s="34"/>
      <c r="C10" s="35"/>
      <c r="D10" s="29" t="s">
        <v>21</v>
      </c>
      <c r="E10" s="35"/>
      <c r="F10" s="27" t="s">
        <v>37</v>
      </c>
      <c r="G10" s="35"/>
      <c r="H10" s="35"/>
      <c r="I10" s="35"/>
      <c r="J10" s="35"/>
      <c r="K10" s="35"/>
      <c r="L10" s="35"/>
      <c r="M10" s="29" t="s">
        <v>23</v>
      </c>
      <c r="N10" s="35"/>
      <c r="O10" s="318" t="str">
        <f>'Rekapitulácia stavby'!AN8</f>
        <v>03.11.2015</v>
      </c>
      <c r="P10" s="229"/>
      <c r="Q10" s="35"/>
      <c r="R10" s="36"/>
    </row>
    <row r="11" spans="1:66" s="1" customFormat="1" ht="10.9" customHeight="1" x14ac:dyDescent="0.3">
      <c r="B11" s="34"/>
      <c r="C11" s="35"/>
      <c r="D11" s="35"/>
      <c r="E11" s="35"/>
      <c r="F11" s="35"/>
      <c r="G11" s="35"/>
      <c r="H11" s="35"/>
      <c r="I11" s="35"/>
      <c r="J11" s="35"/>
      <c r="K11" s="35"/>
      <c r="L11" s="35"/>
      <c r="M11" s="35"/>
      <c r="N11" s="35"/>
      <c r="O11" s="35"/>
      <c r="P11" s="35"/>
      <c r="Q11" s="35"/>
      <c r="R11" s="36"/>
    </row>
    <row r="12" spans="1:66" s="1" customFormat="1" ht="14.45" customHeight="1" x14ac:dyDescent="0.3">
      <c r="B12" s="34"/>
      <c r="C12" s="35"/>
      <c r="D12" s="29" t="s">
        <v>25</v>
      </c>
      <c r="E12" s="35"/>
      <c r="F12" s="35"/>
      <c r="G12" s="35"/>
      <c r="H12" s="35"/>
      <c r="I12" s="35"/>
      <c r="J12" s="35"/>
      <c r="K12" s="35"/>
      <c r="L12" s="35"/>
      <c r="M12" s="29" t="s">
        <v>26</v>
      </c>
      <c r="N12" s="35"/>
      <c r="O12" s="265" t="s">
        <v>19</v>
      </c>
      <c r="P12" s="229"/>
      <c r="Q12" s="35"/>
      <c r="R12" s="36"/>
    </row>
    <row r="13" spans="1:66" s="1" customFormat="1" ht="18" customHeight="1" x14ac:dyDescent="0.3">
      <c r="B13" s="34"/>
      <c r="C13" s="35"/>
      <c r="D13" s="35"/>
      <c r="E13" s="27" t="s">
        <v>128</v>
      </c>
      <c r="F13" s="35"/>
      <c r="G13" s="35"/>
      <c r="H13" s="35"/>
      <c r="I13" s="35"/>
      <c r="J13" s="35"/>
      <c r="K13" s="35"/>
      <c r="L13" s="35"/>
      <c r="M13" s="29" t="s">
        <v>29</v>
      </c>
      <c r="N13" s="35"/>
      <c r="O13" s="265" t="s">
        <v>19</v>
      </c>
      <c r="P13" s="229"/>
      <c r="Q13" s="35"/>
      <c r="R13" s="36"/>
    </row>
    <row r="14" spans="1:66" s="1" customFormat="1" ht="6.95" customHeight="1" x14ac:dyDescent="0.3">
      <c r="B14" s="34"/>
      <c r="C14" s="35"/>
      <c r="D14" s="35"/>
      <c r="E14" s="35"/>
      <c r="F14" s="35"/>
      <c r="G14" s="35"/>
      <c r="H14" s="35"/>
      <c r="I14" s="35"/>
      <c r="J14" s="35"/>
      <c r="K14" s="35"/>
      <c r="L14" s="35"/>
      <c r="M14" s="35"/>
      <c r="N14" s="35"/>
      <c r="O14" s="35"/>
      <c r="P14" s="35"/>
      <c r="Q14" s="35"/>
      <c r="R14" s="36"/>
    </row>
    <row r="15" spans="1:66" s="1" customFormat="1" ht="14.45" customHeight="1" x14ac:dyDescent="0.3">
      <c r="B15" s="34"/>
      <c r="C15" s="35"/>
      <c r="D15" s="29" t="s">
        <v>30</v>
      </c>
      <c r="E15" s="35"/>
      <c r="F15" s="35"/>
      <c r="G15" s="35"/>
      <c r="H15" s="35"/>
      <c r="I15" s="35"/>
      <c r="J15" s="35"/>
      <c r="K15" s="35"/>
      <c r="L15" s="35"/>
      <c r="M15" s="29" t="s">
        <v>26</v>
      </c>
      <c r="N15" s="35"/>
      <c r="O15" s="317" t="str">
        <f>IF('Rekapitulácia stavby'!AN13="","",'Rekapitulácia stavby'!AN13)</f>
        <v>Vyplň údaj</v>
      </c>
      <c r="P15" s="229"/>
      <c r="Q15" s="35"/>
      <c r="R15" s="36"/>
    </row>
    <row r="16" spans="1:66" s="1" customFormat="1" ht="18" customHeight="1" x14ac:dyDescent="0.3">
      <c r="B16" s="34"/>
      <c r="C16" s="35"/>
      <c r="D16" s="35"/>
      <c r="E16" s="317" t="str">
        <f>IF('Rekapitulácia stavby'!E14="","",'Rekapitulácia stavby'!E14)</f>
        <v>Vyplň údaj</v>
      </c>
      <c r="F16" s="229"/>
      <c r="G16" s="229"/>
      <c r="H16" s="229"/>
      <c r="I16" s="229"/>
      <c r="J16" s="229"/>
      <c r="K16" s="229"/>
      <c r="L16" s="229"/>
      <c r="M16" s="29" t="s">
        <v>29</v>
      </c>
      <c r="N16" s="35"/>
      <c r="O16" s="317" t="str">
        <f>IF('Rekapitulácia stavby'!AN14="","",'Rekapitulácia stavby'!AN14)</f>
        <v>Vyplň údaj</v>
      </c>
      <c r="P16" s="229"/>
      <c r="Q16" s="35"/>
      <c r="R16" s="36"/>
    </row>
    <row r="17" spans="2:18" s="1" customFormat="1" ht="6.95" customHeight="1" x14ac:dyDescent="0.3">
      <c r="B17" s="34"/>
      <c r="C17" s="35"/>
      <c r="D17" s="35"/>
      <c r="E17" s="35"/>
      <c r="F17" s="35"/>
      <c r="G17" s="35"/>
      <c r="H17" s="35"/>
      <c r="I17" s="35"/>
      <c r="J17" s="35"/>
      <c r="K17" s="35"/>
      <c r="L17" s="35"/>
      <c r="M17" s="35"/>
      <c r="N17" s="35"/>
      <c r="O17" s="35"/>
      <c r="P17" s="35"/>
      <c r="Q17" s="35"/>
      <c r="R17" s="36"/>
    </row>
    <row r="18" spans="2:18" s="1" customFormat="1" ht="14.45" customHeight="1" x14ac:dyDescent="0.3">
      <c r="B18" s="34"/>
      <c r="C18" s="35"/>
      <c r="D18" s="29" t="s">
        <v>32</v>
      </c>
      <c r="E18" s="35"/>
      <c r="F18" s="35"/>
      <c r="G18" s="35"/>
      <c r="H18" s="35"/>
      <c r="I18" s="35"/>
      <c r="J18" s="35"/>
      <c r="K18" s="35"/>
      <c r="L18" s="35"/>
      <c r="M18" s="29" t="s">
        <v>26</v>
      </c>
      <c r="N18" s="35"/>
      <c r="O18" s="265" t="s">
        <v>33</v>
      </c>
      <c r="P18" s="229"/>
      <c r="Q18" s="35"/>
      <c r="R18" s="36"/>
    </row>
    <row r="19" spans="2:18" s="1" customFormat="1" ht="18" customHeight="1" x14ac:dyDescent="0.3">
      <c r="B19" s="34"/>
      <c r="C19" s="35"/>
      <c r="D19" s="35"/>
      <c r="E19" s="27" t="s">
        <v>34</v>
      </c>
      <c r="F19" s="35"/>
      <c r="G19" s="35"/>
      <c r="H19" s="35"/>
      <c r="I19" s="35"/>
      <c r="J19" s="35"/>
      <c r="K19" s="35"/>
      <c r="L19" s="35"/>
      <c r="M19" s="29" t="s">
        <v>29</v>
      </c>
      <c r="N19" s="35"/>
      <c r="O19" s="265" t="s">
        <v>19</v>
      </c>
      <c r="P19" s="229"/>
      <c r="Q19" s="35"/>
      <c r="R19" s="36"/>
    </row>
    <row r="20" spans="2:18" s="1" customFormat="1" ht="6.95" customHeight="1" x14ac:dyDescent="0.3">
      <c r="B20" s="34"/>
      <c r="C20" s="35"/>
      <c r="D20" s="35"/>
      <c r="E20" s="35"/>
      <c r="F20" s="35"/>
      <c r="G20" s="35"/>
      <c r="H20" s="35"/>
      <c r="I20" s="35"/>
      <c r="J20" s="35"/>
      <c r="K20" s="35"/>
      <c r="L20" s="35"/>
      <c r="M20" s="35"/>
      <c r="N20" s="35"/>
      <c r="O20" s="35"/>
      <c r="P20" s="35"/>
      <c r="Q20" s="35"/>
      <c r="R20" s="36"/>
    </row>
    <row r="21" spans="2:18" s="1" customFormat="1" ht="14.45" customHeight="1" x14ac:dyDescent="0.3">
      <c r="B21" s="34"/>
      <c r="C21" s="35"/>
      <c r="D21" s="29" t="s">
        <v>36</v>
      </c>
      <c r="E21" s="35"/>
      <c r="F21" s="35"/>
      <c r="G21" s="35"/>
      <c r="H21" s="35"/>
      <c r="I21" s="35"/>
      <c r="J21" s="35"/>
      <c r="K21" s="35"/>
      <c r="L21" s="35"/>
      <c r="M21" s="29" t="s">
        <v>26</v>
      </c>
      <c r="N21" s="35"/>
      <c r="O21" s="265" t="str">
        <f>IF('Rekapitulácia stavby'!AN19="","",'Rekapitulácia stavby'!AN19)</f>
        <v/>
      </c>
      <c r="P21" s="229"/>
      <c r="Q21" s="35"/>
      <c r="R21" s="36"/>
    </row>
    <row r="22" spans="2:18" s="1" customFormat="1" ht="18" customHeight="1" x14ac:dyDescent="0.3">
      <c r="B22" s="34"/>
      <c r="C22" s="35"/>
      <c r="D22" s="35"/>
      <c r="E22" s="27" t="str">
        <f>IF('Rekapitulácia stavby'!E20="","",'Rekapitulácia stavby'!E20)</f>
        <v xml:space="preserve"> </v>
      </c>
      <c r="F22" s="35"/>
      <c r="G22" s="35"/>
      <c r="H22" s="35"/>
      <c r="I22" s="35"/>
      <c r="J22" s="35"/>
      <c r="K22" s="35"/>
      <c r="L22" s="35"/>
      <c r="M22" s="29" t="s">
        <v>29</v>
      </c>
      <c r="N22" s="35"/>
      <c r="O22" s="265" t="str">
        <f>IF('Rekapitulácia stavby'!AN20="","",'Rekapitulácia stavby'!AN20)</f>
        <v/>
      </c>
      <c r="P22" s="229"/>
      <c r="Q22" s="35"/>
      <c r="R22" s="36"/>
    </row>
    <row r="23" spans="2:18" s="1" customFormat="1" ht="6.95" customHeight="1" x14ac:dyDescent="0.3">
      <c r="B23" s="34"/>
      <c r="C23" s="35"/>
      <c r="D23" s="35"/>
      <c r="E23" s="35"/>
      <c r="F23" s="35"/>
      <c r="G23" s="35"/>
      <c r="H23" s="35"/>
      <c r="I23" s="35"/>
      <c r="J23" s="35"/>
      <c r="K23" s="35"/>
      <c r="L23" s="35"/>
      <c r="M23" s="35"/>
      <c r="N23" s="35"/>
      <c r="O23" s="35"/>
      <c r="P23" s="35"/>
      <c r="Q23" s="35"/>
      <c r="R23" s="36"/>
    </row>
    <row r="24" spans="2:18" s="1" customFormat="1" ht="14.45" customHeight="1" x14ac:dyDescent="0.3">
      <c r="B24" s="34"/>
      <c r="C24" s="35"/>
      <c r="D24" s="29" t="s">
        <v>38</v>
      </c>
      <c r="E24" s="35"/>
      <c r="F24" s="35"/>
      <c r="G24" s="35"/>
      <c r="H24" s="35"/>
      <c r="I24" s="35"/>
      <c r="J24" s="35"/>
      <c r="K24" s="35"/>
      <c r="L24" s="35"/>
      <c r="M24" s="35"/>
      <c r="N24" s="35"/>
      <c r="O24" s="35"/>
      <c r="P24" s="35"/>
      <c r="Q24" s="35"/>
      <c r="R24" s="36"/>
    </row>
    <row r="25" spans="2:18" s="1" customFormat="1" ht="22.5" customHeight="1" x14ac:dyDescent="0.3">
      <c r="B25" s="34"/>
      <c r="C25" s="35"/>
      <c r="D25" s="35"/>
      <c r="E25" s="268" t="s">
        <v>19</v>
      </c>
      <c r="F25" s="229"/>
      <c r="G25" s="229"/>
      <c r="H25" s="229"/>
      <c r="I25" s="229"/>
      <c r="J25" s="229"/>
      <c r="K25" s="229"/>
      <c r="L25" s="229"/>
      <c r="M25" s="35"/>
      <c r="N25" s="35"/>
      <c r="O25" s="35"/>
      <c r="P25" s="35"/>
      <c r="Q25" s="35"/>
      <c r="R25" s="36"/>
    </row>
    <row r="26" spans="2:18" s="1" customFormat="1" ht="6.95" customHeight="1" x14ac:dyDescent="0.3">
      <c r="B26" s="34"/>
      <c r="C26" s="35"/>
      <c r="D26" s="35"/>
      <c r="E26" s="35"/>
      <c r="F26" s="35"/>
      <c r="G26" s="35"/>
      <c r="H26" s="35"/>
      <c r="I26" s="35"/>
      <c r="J26" s="35"/>
      <c r="K26" s="35"/>
      <c r="L26" s="35"/>
      <c r="M26" s="35"/>
      <c r="N26" s="35"/>
      <c r="O26" s="35"/>
      <c r="P26" s="35"/>
      <c r="Q26" s="35"/>
      <c r="R26" s="36"/>
    </row>
    <row r="27" spans="2:18" s="1" customFormat="1" ht="6.95" customHeight="1" x14ac:dyDescent="0.3">
      <c r="B27" s="34"/>
      <c r="C27" s="35"/>
      <c r="D27" s="50"/>
      <c r="E27" s="50"/>
      <c r="F27" s="50"/>
      <c r="G27" s="50"/>
      <c r="H27" s="50"/>
      <c r="I27" s="50"/>
      <c r="J27" s="50"/>
      <c r="K27" s="50"/>
      <c r="L27" s="50"/>
      <c r="M27" s="50"/>
      <c r="N27" s="50"/>
      <c r="O27" s="50"/>
      <c r="P27" s="50"/>
      <c r="Q27" s="35"/>
      <c r="R27" s="36"/>
    </row>
    <row r="28" spans="2:18" s="1" customFormat="1" ht="14.45" customHeight="1" x14ac:dyDescent="0.3">
      <c r="B28" s="34"/>
      <c r="C28" s="35"/>
      <c r="D28" s="126" t="s">
        <v>129</v>
      </c>
      <c r="E28" s="35"/>
      <c r="F28" s="35"/>
      <c r="G28" s="35"/>
      <c r="H28" s="35"/>
      <c r="I28" s="35"/>
      <c r="J28" s="35"/>
      <c r="K28" s="35"/>
      <c r="L28" s="35"/>
      <c r="M28" s="269">
        <f>M89</f>
        <v>0</v>
      </c>
      <c r="N28" s="229"/>
      <c r="O28" s="229"/>
      <c r="P28" s="229"/>
      <c r="Q28" s="35"/>
      <c r="R28" s="36"/>
    </row>
    <row r="29" spans="2:18" s="1" customFormat="1" ht="15" x14ac:dyDescent="0.3">
      <c r="B29" s="34"/>
      <c r="C29" s="35"/>
      <c r="D29" s="35"/>
      <c r="E29" s="29" t="s">
        <v>40</v>
      </c>
      <c r="F29" s="35"/>
      <c r="G29" s="35"/>
      <c r="H29" s="35"/>
      <c r="I29" s="35"/>
      <c r="J29" s="35"/>
      <c r="K29" s="35"/>
      <c r="L29" s="35"/>
      <c r="M29" s="270">
        <f>H89</f>
        <v>0</v>
      </c>
      <c r="N29" s="229"/>
      <c r="O29" s="229"/>
      <c r="P29" s="229"/>
      <c r="Q29" s="35"/>
      <c r="R29" s="36"/>
    </row>
    <row r="30" spans="2:18" s="1" customFormat="1" ht="15" x14ac:dyDescent="0.3">
      <c r="B30" s="34"/>
      <c r="C30" s="35"/>
      <c r="D30" s="35"/>
      <c r="E30" s="29" t="s">
        <v>41</v>
      </c>
      <c r="F30" s="35"/>
      <c r="G30" s="35"/>
      <c r="H30" s="35"/>
      <c r="I30" s="35"/>
      <c r="J30" s="35"/>
      <c r="K30" s="35"/>
      <c r="L30" s="35"/>
      <c r="M30" s="270">
        <f>K89</f>
        <v>0</v>
      </c>
      <c r="N30" s="229"/>
      <c r="O30" s="229"/>
      <c r="P30" s="229"/>
      <c r="Q30" s="35"/>
      <c r="R30" s="36"/>
    </row>
    <row r="31" spans="2:18" s="1" customFormat="1" ht="14.45" customHeight="1" x14ac:dyDescent="0.3">
      <c r="B31" s="34"/>
      <c r="C31" s="35"/>
      <c r="D31" s="33" t="s">
        <v>119</v>
      </c>
      <c r="E31" s="35"/>
      <c r="F31" s="35"/>
      <c r="G31" s="35"/>
      <c r="H31" s="35"/>
      <c r="I31" s="35"/>
      <c r="J31" s="35"/>
      <c r="K31" s="35"/>
      <c r="L31" s="35"/>
      <c r="M31" s="269">
        <f>M102</f>
        <v>0</v>
      </c>
      <c r="N31" s="229"/>
      <c r="O31" s="229"/>
      <c r="P31" s="229"/>
      <c r="Q31" s="35"/>
      <c r="R31" s="36"/>
    </row>
    <row r="32" spans="2:18" s="1" customFormat="1" ht="6.95" customHeight="1" x14ac:dyDescent="0.3">
      <c r="B32" s="34"/>
      <c r="C32" s="35"/>
      <c r="D32" s="35"/>
      <c r="E32" s="35"/>
      <c r="F32" s="35"/>
      <c r="G32" s="35"/>
      <c r="H32" s="35"/>
      <c r="I32" s="35"/>
      <c r="J32" s="35"/>
      <c r="K32" s="35"/>
      <c r="L32" s="35"/>
      <c r="M32" s="35"/>
      <c r="N32" s="35"/>
      <c r="O32" s="35"/>
      <c r="P32" s="35"/>
      <c r="Q32" s="35"/>
      <c r="R32" s="36"/>
    </row>
    <row r="33" spans="2:18" s="1" customFormat="1" ht="25.35" customHeight="1" x14ac:dyDescent="0.3">
      <c r="B33" s="34"/>
      <c r="C33" s="35"/>
      <c r="D33" s="127" t="s">
        <v>43</v>
      </c>
      <c r="E33" s="35"/>
      <c r="F33" s="35"/>
      <c r="G33" s="35"/>
      <c r="H33" s="35"/>
      <c r="I33" s="35"/>
      <c r="J33" s="35"/>
      <c r="K33" s="35"/>
      <c r="L33" s="35"/>
      <c r="M33" s="316">
        <f>ROUND(M28+M31,2)</f>
        <v>0</v>
      </c>
      <c r="N33" s="229"/>
      <c r="O33" s="229"/>
      <c r="P33" s="229"/>
      <c r="Q33" s="35"/>
      <c r="R33" s="36"/>
    </row>
    <row r="34" spans="2:18" s="1" customFormat="1" ht="6.95" customHeight="1" x14ac:dyDescent="0.3">
      <c r="B34" s="34"/>
      <c r="C34" s="35"/>
      <c r="D34" s="50"/>
      <c r="E34" s="50"/>
      <c r="F34" s="50"/>
      <c r="G34" s="50"/>
      <c r="H34" s="50"/>
      <c r="I34" s="50"/>
      <c r="J34" s="50"/>
      <c r="K34" s="50"/>
      <c r="L34" s="50"/>
      <c r="M34" s="50"/>
      <c r="N34" s="50"/>
      <c r="O34" s="50"/>
      <c r="P34" s="50"/>
      <c r="Q34" s="35"/>
      <c r="R34" s="36"/>
    </row>
    <row r="35" spans="2:18" s="1" customFormat="1" ht="14.45" customHeight="1" x14ac:dyDescent="0.3">
      <c r="B35" s="34"/>
      <c r="C35" s="35"/>
      <c r="D35" s="41" t="s">
        <v>44</v>
      </c>
      <c r="E35" s="41" t="s">
        <v>45</v>
      </c>
      <c r="F35" s="42">
        <v>0.2</v>
      </c>
      <c r="G35" s="128" t="s">
        <v>46</v>
      </c>
      <c r="H35" s="314">
        <f>ROUND((((SUM(BE102:BE109)+SUM(BE128:BE266))+SUM(BE268:BE272))),2)</f>
        <v>0</v>
      </c>
      <c r="I35" s="229"/>
      <c r="J35" s="229"/>
      <c r="K35" s="35"/>
      <c r="L35" s="35"/>
      <c r="M35" s="314">
        <f>ROUND(((ROUND((SUM(BE102:BE109)+SUM(BE128:BE266)), 2)*F35)+SUM(BE268:BE272)*F35),2)</f>
        <v>0</v>
      </c>
      <c r="N35" s="229"/>
      <c r="O35" s="229"/>
      <c r="P35" s="229"/>
      <c r="Q35" s="35"/>
      <c r="R35" s="36"/>
    </row>
    <row r="36" spans="2:18" s="1" customFormat="1" ht="14.45" customHeight="1" x14ac:dyDescent="0.3">
      <c r="B36" s="34"/>
      <c r="C36" s="35"/>
      <c r="D36" s="35"/>
      <c r="E36" s="41" t="s">
        <v>47</v>
      </c>
      <c r="F36" s="42">
        <v>0.2</v>
      </c>
      <c r="G36" s="128" t="s">
        <v>46</v>
      </c>
      <c r="H36" s="314">
        <f>ROUND((((SUM(BF102:BF109)+SUM(BF128:BF266))+SUM(BF268:BF272))),2)</f>
        <v>0</v>
      </c>
      <c r="I36" s="229"/>
      <c r="J36" s="229"/>
      <c r="K36" s="35"/>
      <c r="L36" s="35"/>
      <c r="M36" s="314">
        <f>ROUND(((ROUND((SUM(BF102:BF109)+SUM(BF128:BF266)), 2)*F36)+SUM(BF268:BF272)*F36),2)</f>
        <v>0</v>
      </c>
      <c r="N36" s="229"/>
      <c r="O36" s="229"/>
      <c r="P36" s="229"/>
      <c r="Q36" s="35"/>
      <c r="R36" s="36"/>
    </row>
    <row r="37" spans="2:18" s="1" customFormat="1" ht="14.45" hidden="1" customHeight="1" x14ac:dyDescent="0.3">
      <c r="B37" s="34"/>
      <c r="C37" s="35"/>
      <c r="D37" s="35"/>
      <c r="E37" s="41" t="s">
        <v>48</v>
      </c>
      <c r="F37" s="42">
        <v>0.2</v>
      </c>
      <c r="G37" s="128" t="s">
        <v>46</v>
      </c>
      <c r="H37" s="314">
        <f>ROUND((((SUM(BG102:BG109)+SUM(BG128:BG266))+SUM(BG268:BG272))),2)</f>
        <v>0</v>
      </c>
      <c r="I37" s="229"/>
      <c r="J37" s="229"/>
      <c r="K37" s="35"/>
      <c r="L37" s="35"/>
      <c r="M37" s="314">
        <v>0</v>
      </c>
      <c r="N37" s="229"/>
      <c r="O37" s="229"/>
      <c r="P37" s="229"/>
      <c r="Q37" s="35"/>
      <c r="R37" s="36"/>
    </row>
    <row r="38" spans="2:18" s="1" customFormat="1" ht="14.45" hidden="1" customHeight="1" x14ac:dyDescent="0.3">
      <c r="B38" s="34"/>
      <c r="C38" s="35"/>
      <c r="D38" s="35"/>
      <c r="E38" s="41" t="s">
        <v>49</v>
      </c>
      <c r="F38" s="42">
        <v>0.2</v>
      </c>
      <c r="G38" s="128" t="s">
        <v>46</v>
      </c>
      <c r="H38" s="314">
        <f>ROUND((((SUM(BH102:BH109)+SUM(BH128:BH266))+SUM(BH268:BH272))),2)</f>
        <v>0</v>
      </c>
      <c r="I38" s="229"/>
      <c r="J38" s="229"/>
      <c r="K38" s="35"/>
      <c r="L38" s="35"/>
      <c r="M38" s="314">
        <v>0</v>
      </c>
      <c r="N38" s="229"/>
      <c r="O38" s="229"/>
      <c r="P38" s="229"/>
      <c r="Q38" s="35"/>
      <c r="R38" s="36"/>
    </row>
    <row r="39" spans="2:18" s="1" customFormat="1" ht="14.45" hidden="1" customHeight="1" x14ac:dyDescent="0.3">
      <c r="B39" s="34"/>
      <c r="C39" s="35"/>
      <c r="D39" s="35"/>
      <c r="E39" s="41" t="s">
        <v>50</v>
      </c>
      <c r="F39" s="42">
        <v>0</v>
      </c>
      <c r="G39" s="128" t="s">
        <v>46</v>
      </c>
      <c r="H39" s="314">
        <f>ROUND((((SUM(BI102:BI109)+SUM(BI128:BI266))+SUM(BI268:BI272))),2)</f>
        <v>0</v>
      </c>
      <c r="I39" s="229"/>
      <c r="J39" s="229"/>
      <c r="K39" s="35"/>
      <c r="L39" s="35"/>
      <c r="M39" s="314">
        <v>0</v>
      </c>
      <c r="N39" s="229"/>
      <c r="O39" s="229"/>
      <c r="P39" s="229"/>
      <c r="Q39" s="35"/>
      <c r="R39" s="36"/>
    </row>
    <row r="40" spans="2:18" s="1" customFormat="1" ht="6.95" customHeight="1" x14ac:dyDescent="0.3">
      <c r="B40" s="34"/>
      <c r="C40" s="35"/>
      <c r="D40" s="35"/>
      <c r="E40" s="35"/>
      <c r="F40" s="35"/>
      <c r="G40" s="35"/>
      <c r="H40" s="35"/>
      <c r="I40" s="35"/>
      <c r="J40" s="35"/>
      <c r="K40" s="35"/>
      <c r="L40" s="35"/>
      <c r="M40" s="35"/>
      <c r="N40" s="35"/>
      <c r="O40" s="35"/>
      <c r="P40" s="35"/>
      <c r="Q40" s="35"/>
      <c r="R40" s="36"/>
    </row>
    <row r="41" spans="2:18" s="1" customFormat="1" ht="25.35" customHeight="1" x14ac:dyDescent="0.3">
      <c r="B41" s="34"/>
      <c r="C41" s="125"/>
      <c r="D41" s="129" t="s">
        <v>51</v>
      </c>
      <c r="E41" s="79"/>
      <c r="F41" s="79"/>
      <c r="G41" s="130" t="s">
        <v>52</v>
      </c>
      <c r="H41" s="131" t="s">
        <v>53</v>
      </c>
      <c r="I41" s="79"/>
      <c r="J41" s="79"/>
      <c r="K41" s="79"/>
      <c r="L41" s="315">
        <f>SUM(M33:M39)</f>
        <v>0</v>
      </c>
      <c r="M41" s="247"/>
      <c r="N41" s="247"/>
      <c r="O41" s="247"/>
      <c r="P41" s="249"/>
      <c r="Q41" s="125"/>
      <c r="R41" s="36"/>
    </row>
    <row r="42" spans="2:18" s="1" customFormat="1" ht="14.45" customHeight="1" x14ac:dyDescent="0.3">
      <c r="B42" s="34"/>
      <c r="C42" s="35"/>
      <c r="D42" s="35"/>
      <c r="E42" s="35"/>
      <c r="F42" s="35"/>
      <c r="G42" s="35"/>
      <c r="H42" s="35"/>
      <c r="I42" s="35"/>
      <c r="J42" s="35"/>
      <c r="K42" s="35"/>
      <c r="L42" s="35"/>
      <c r="M42" s="35"/>
      <c r="N42" s="35"/>
      <c r="O42" s="35"/>
      <c r="P42" s="35"/>
      <c r="Q42" s="35"/>
      <c r="R42" s="36"/>
    </row>
    <row r="43" spans="2:18" s="1" customFormat="1" ht="14.45" customHeight="1" x14ac:dyDescent="0.3">
      <c r="B43" s="34"/>
      <c r="C43" s="35"/>
      <c r="D43" s="35"/>
      <c r="E43" s="35"/>
      <c r="F43" s="35"/>
      <c r="G43" s="35"/>
      <c r="H43" s="35"/>
      <c r="I43" s="35"/>
      <c r="J43" s="35"/>
      <c r="K43" s="35"/>
      <c r="L43" s="35"/>
      <c r="M43" s="35"/>
      <c r="N43" s="35"/>
      <c r="O43" s="35"/>
      <c r="P43" s="35"/>
      <c r="Q43" s="35"/>
      <c r="R43" s="36"/>
    </row>
    <row r="44" spans="2:18" x14ac:dyDescent="0.3">
      <c r="B44" s="21"/>
      <c r="C44" s="22"/>
      <c r="D44" s="22"/>
      <c r="E44" s="22"/>
      <c r="F44" s="22"/>
      <c r="G44" s="22"/>
      <c r="H44" s="22"/>
      <c r="I44" s="22"/>
      <c r="J44" s="22"/>
      <c r="K44" s="22"/>
      <c r="L44" s="22"/>
      <c r="M44" s="22"/>
      <c r="N44" s="22"/>
      <c r="O44" s="22"/>
      <c r="P44" s="22"/>
      <c r="Q44" s="22"/>
      <c r="R44" s="23"/>
    </row>
    <row r="45" spans="2:18" x14ac:dyDescent="0.3">
      <c r="B45" s="21"/>
      <c r="C45" s="22"/>
      <c r="D45" s="22"/>
      <c r="E45" s="22"/>
      <c r="F45" s="22"/>
      <c r="G45" s="22"/>
      <c r="H45" s="22"/>
      <c r="I45" s="22"/>
      <c r="J45" s="22"/>
      <c r="K45" s="22"/>
      <c r="L45" s="22"/>
      <c r="M45" s="22"/>
      <c r="N45" s="22"/>
      <c r="O45" s="22"/>
      <c r="P45" s="22"/>
      <c r="Q45" s="22"/>
      <c r="R45" s="23"/>
    </row>
    <row r="46" spans="2:18" x14ac:dyDescent="0.3">
      <c r="B46" s="21"/>
      <c r="C46" s="22"/>
      <c r="D46" s="22"/>
      <c r="E46" s="22"/>
      <c r="F46" s="22"/>
      <c r="G46" s="22"/>
      <c r="H46" s="22"/>
      <c r="I46" s="22"/>
      <c r="J46" s="22"/>
      <c r="K46" s="22"/>
      <c r="L46" s="22"/>
      <c r="M46" s="22"/>
      <c r="N46" s="22"/>
      <c r="O46" s="22"/>
      <c r="P46" s="22"/>
      <c r="Q46" s="22"/>
      <c r="R46" s="23"/>
    </row>
    <row r="47" spans="2:18" x14ac:dyDescent="0.3">
      <c r="B47" s="21"/>
      <c r="C47" s="22"/>
      <c r="D47" s="22"/>
      <c r="E47" s="22"/>
      <c r="F47" s="22"/>
      <c r="G47" s="22"/>
      <c r="H47" s="22"/>
      <c r="I47" s="22"/>
      <c r="J47" s="22"/>
      <c r="K47" s="22"/>
      <c r="L47" s="22"/>
      <c r="M47" s="22"/>
      <c r="N47" s="22"/>
      <c r="O47" s="22"/>
      <c r="P47" s="22"/>
      <c r="Q47" s="22"/>
      <c r="R47" s="23"/>
    </row>
    <row r="48" spans="2:18" x14ac:dyDescent="0.3">
      <c r="B48" s="21"/>
      <c r="C48" s="22"/>
      <c r="D48" s="22"/>
      <c r="E48" s="22"/>
      <c r="F48" s="22"/>
      <c r="G48" s="22"/>
      <c r="H48" s="22"/>
      <c r="I48" s="22"/>
      <c r="J48" s="22"/>
      <c r="K48" s="22"/>
      <c r="L48" s="22"/>
      <c r="M48" s="22"/>
      <c r="N48" s="22"/>
      <c r="O48" s="22"/>
      <c r="P48" s="22"/>
      <c r="Q48" s="22"/>
      <c r="R48" s="23"/>
    </row>
    <row r="49" spans="2:18" x14ac:dyDescent="0.3">
      <c r="B49" s="21"/>
      <c r="C49" s="22"/>
      <c r="D49" s="22"/>
      <c r="E49" s="22"/>
      <c r="F49" s="22"/>
      <c r="G49" s="22"/>
      <c r="H49" s="22"/>
      <c r="I49" s="22"/>
      <c r="J49" s="22"/>
      <c r="K49" s="22"/>
      <c r="L49" s="22"/>
      <c r="M49" s="22"/>
      <c r="N49" s="22"/>
      <c r="O49" s="22"/>
      <c r="P49" s="22"/>
      <c r="Q49" s="22"/>
      <c r="R49" s="23"/>
    </row>
    <row r="50" spans="2:18" s="1" customFormat="1" ht="15" x14ac:dyDescent="0.3">
      <c r="B50" s="34"/>
      <c r="C50" s="35"/>
      <c r="D50" s="49" t="s">
        <v>54</v>
      </c>
      <c r="E50" s="50"/>
      <c r="F50" s="50"/>
      <c r="G50" s="50"/>
      <c r="H50" s="51"/>
      <c r="I50" s="35"/>
      <c r="J50" s="49" t="s">
        <v>55</v>
      </c>
      <c r="K50" s="50"/>
      <c r="L50" s="50"/>
      <c r="M50" s="50"/>
      <c r="N50" s="50"/>
      <c r="O50" s="50"/>
      <c r="P50" s="51"/>
      <c r="Q50" s="35"/>
      <c r="R50" s="36"/>
    </row>
    <row r="51" spans="2:18" x14ac:dyDescent="0.3">
      <c r="B51" s="21"/>
      <c r="C51" s="22"/>
      <c r="D51" s="52"/>
      <c r="E51" s="22"/>
      <c r="F51" s="22"/>
      <c r="G51" s="22"/>
      <c r="H51" s="53"/>
      <c r="I51" s="22"/>
      <c r="J51" s="52"/>
      <c r="K51" s="22"/>
      <c r="L51" s="22"/>
      <c r="M51" s="22"/>
      <c r="N51" s="22"/>
      <c r="O51" s="22"/>
      <c r="P51" s="53"/>
      <c r="Q51" s="22"/>
      <c r="R51" s="23"/>
    </row>
    <row r="52" spans="2:18" x14ac:dyDescent="0.3">
      <c r="B52" s="21"/>
      <c r="C52" s="22"/>
      <c r="D52" s="52"/>
      <c r="E52" s="22"/>
      <c r="F52" s="22"/>
      <c r="G52" s="22"/>
      <c r="H52" s="53"/>
      <c r="I52" s="22"/>
      <c r="J52" s="52"/>
      <c r="K52" s="22"/>
      <c r="L52" s="22"/>
      <c r="M52" s="22"/>
      <c r="N52" s="22"/>
      <c r="O52" s="22"/>
      <c r="P52" s="53"/>
      <c r="Q52" s="22"/>
      <c r="R52" s="23"/>
    </row>
    <row r="53" spans="2:18" x14ac:dyDescent="0.3">
      <c r="B53" s="21"/>
      <c r="C53" s="22"/>
      <c r="D53" s="52"/>
      <c r="E53" s="22"/>
      <c r="F53" s="22"/>
      <c r="G53" s="22"/>
      <c r="H53" s="53"/>
      <c r="I53" s="22"/>
      <c r="J53" s="52"/>
      <c r="K53" s="22"/>
      <c r="L53" s="22"/>
      <c r="M53" s="22"/>
      <c r="N53" s="22"/>
      <c r="O53" s="22"/>
      <c r="P53" s="53"/>
      <c r="Q53" s="22"/>
      <c r="R53" s="23"/>
    </row>
    <row r="54" spans="2:18" x14ac:dyDescent="0.3">
      <c r="B54" s="21"/>
      <c r="C54" s="22"/>
      <c r="D54" s="52"/>
      <c r="E54" s="22"/>
      <c r="F54" s="22"/>
      <c r="G54" s="22"/>
      <c r="H54" s="53"/>
      <c r="I54" s="22"/>
      <c r="J54" s="52"/>
      <c r="K54" s="22"/>
      <c r="L54" s="22"/>
      <c r="M54" s="22"/>
      <c r="N54" s="22"/>
      <c r="O54" s="22"/>
      <c r="P54" s="53"/>
      <c r="Q54" s="22"/>
      <c r="R54" s="23"/>
    </row>
    <row r="55" spans="2:18" x14ac:dyDescent="0.3">
      <c r="B55" s="21"/>
      <c r="C55" s="22"/>
      <c r="D55" s="52"/>
      <c r="E55" s="22"/>
      <c r="F55" s="22"/>
      <c r="G55" s="22"/>
      <c r="H55" s="53"/>
      <c r="I55" s="22"/>
      <c r="J55" s="52"/>
      <c r="K55" s="22"/>
      <c r="L55" s="22"/>
      <c r="M55" s="22"/>
      <c r="N55" s="22"/>
      <c r="O55" s="22"/>
      <c r="P55" s="53"/>
      <c r="Q55" s="22"/>
      <c r="R55" s="23"/>
    </row>
    <row r="56" spans="2:18" x14ac:dyDescent="0.3">
      <c r="B56" s="21"/>
      <c r="C56" s="22"/>
      <c r="D56" s="52"/>
      <c r="E56" s="22"/>
      <c r="F56" s="22"/>
      <c r="G56" s="22"/>
      <c r="H56" s="53"/>
      <c r="I56" s="22"/>
      <c r="J56" s="52"/>
      <c r="K56" s="22"/>
      <c r="L56" s="22"/>
      <c r="M56" s="22"/>
      <c r="N56" s="22"/>
      <c r="O56" s="22"/>
      <c r="P56" s="53"/>
      <c r="Q56" s="22"/>
      <c r="R56" s="23"/>
    </row>
    <row r="57" spans="2:18" x14ac:dyDescent="0.3">
      <c r="B57" s="21"/>
      <c r="C57" s="22"/>
      <c r="D57" s="52"/>
      <c r="E57" s="22"/>
      <c r="F57" s="22"/>
      <c r="G57" s="22"/>
      <c r="H57" s="53"/>
      <c r="I57" s="22"/>
      <c r="J57" s="52"/>
      <c r="K57" s="22"/>
      <c r="L57" s="22"/>
      <c r="M57" s="22"/>
      <c r="N57" s="22"/>
      <c r="O57" s="22"/>
      <c r="P57" s="53"/>
      <c r="Q57" s="22"/>
      <c r="R57" s="23"/>
    </row>
    <row r="58" spans="2:18" x14ac:dyDescent="0.3">
      <c r="B58" s="21"/>
      <c r="C58" s="22"/>
      <c r="D58" s="52"/>
      <c r="E58" s="22"/>
      <c r="F58" s="22"/>
      <c r="G58" s="22"/>
      <c r="H58" s="53"/>
      <c r="I58" s="22"/>
      <c r="J58" s="52"/>
      <c r="K58" s="22"/>
      <c r="L58" s="22"/>
      <c r="M58" s="22"/>
      <c r="N58" s="22"/>
      <c r="O58" s="22"/>
      <c r="P58" s="53"/>
      <c r="Q58" s="22"/>
      <c r="R58" s="23"/>
    </row>
    <row r="59" spans="2:18" s="1" customFormat="1" ht="15" x14ac:dyDescent="0.3">
      <c r="B59" s="34"/>
      <c r="C59" s="35"/>
      <c r="D59" s="54" t="s">
        <v>56</v>
      </c>
      <c r="E59" s="55"/>
      <c r="F59" s="55"/>
      <c r="G59" s="56" t="s">
        <v>57</v>
      </c>
      <c r="H59" s="57"/>
      <c r="I59" s="35"/>
      <c r="J59" s="54" t="s">
        <v>56</v>
      </c>
      <c r="K59" s="55"/>
      <c r="L59" s="55"/>
      <c r="M59" s="55"/>
      <c r="N59" s="56" t="s">
        <v>57</v>
      </c>
      <c r="O59" s="55"/>
      <c r="P59" s="57"/>
      <c r="Q59" s="35"/>
      <c r="R59" s="36"/>
    </row>
    <row r="60" spans="2:18" x14ac:dyDescent="0.3">
      <c r="B60" s="21"/>
      <c r="C60" s="22"/>
      <c r="D60" s="22"/>
      <c r="E60" s="22"/>
      <c r="F60" s="22"/>
      <c r="G60" s="22"/>
      <c r="H60" s="22"/>
      <c r="I60" s="22"/>
      <c r="J60" s="22"/>
      <c r="K60" s="22"/>
      <c r="L60" s="22"/>
      <c r="M60" s="22"/>
      <c r="N60" s="22"/>
      <c r="O60" s="22"/>
      <c r="P60" s="22"/>
      <c r="Q60" s="22"/>
      <c r="R60" s="23"/>
    </row>
    <row r="61" spans="2:18" s="1" customFormat="1" ht="15" x14ac:dyDescent="0.3">
      <c r="B61" s="34"/>
      <c r="C61" s="35"/>
      <c r="D61" s="49" t="s">
        <v>58</v>
      </c>
      <c r="E61" s="50"/>
      <c r="F61" s="50"/>
      <c r="G61" s="50"/>
      <c r="H61" s="51"/>
      <c r="I61" s="35"/>
      <c r="J61" s="49" t="s">
        <v>59</v>
      </c>
      <c r="K61" s="50"/>
      <c r="L61" s="50"/>
      <c r="M61" s="50"/>
      <c r="N61" s="50"/>
      <c r="O61" s="50"/>
      <c r="P61" s="51"/>
      <c r="Q61" s="35"/>
      <c r="R61" s="36"/>
    </row>
    <row r="62" spans="2:18" x14ac:dyDescent="0.3">
      <c r="B62" s="21"/>
      <c r="C62" s="22"/>
      <c r="D62" s="52"/>
      <c r="E62" s="22"/>
      <c r="F62" s="22"/>
      <c r="G62" s="22"/>
      <c r="H62" s="53"/>
      <c r="I62" s="22"/>
      <c r="J62" s="52"/>
      <c r="K62" s="22"/>
      <c r="L62" s="22"/>
      <c r="M62" s="22"/>
      <c r="N62" s="22"/>
      <c r="O62" s="22"/>
      <c r="P62" s="53"/>
      <c r="Q62" s="22"/>
      <c r="R62" s="23"/>
    </row>
    <row r="63" spans="2:18" x14ac:dyDescent="0.3">
      <c r="B63" s="21"/>
      <c r="C63" s="22"/>
      <c r="D63" s="52"/>
      <c r="E63" s="22"/>
      <c r="F63" s="22"/>
      <c r="G63" s="22"/>
      <c r="H63" s="53"/>
      <c r="I63" s="22"/>
      <c r="J63" s="52"/>
      <c r="K63" s="22"/>
      <c r="L63" s="22"/>
      <c r="M63" s="22"/>
      <c r="N63" s="22"/>
      <c r="O63" s="22"/>
      <c r="P63" s="53"/>
      <c r="Q63" s="22"/>
      <c r="R63" s="23"/>
    </row>
    <row r="64" spans="2:18" x14ac:dyDescent="0.3">
      <c r="B64" s="21"/>
      <c r="C64" s="22"/>
      <c r="D64" s="52"/>
      <c r="E64" s="22"/>
      <c r="F64" s="22"/>
      <c r="G64" s="22"/>
      <c r="H64" s="53"/>
      <c r="I64" s="22"/>
      <c r="J64" s="52"/>
      <c r="K64" s="22"/>
      <c r="L64" s="22"/>
      <c r="M64" s="22"/>
      <c r="N64" s="22"/>
      <c r="O64" s="22"/>
      <c r="P64" s="53"/>
      <c r="Q64" s="22"/>
      <c r="R64" s="23"/>
    </row>
    <row r="65" spans="2:21" x14ac:dyDescent="0.3">
      <c r="B65" s="21"/>
      <c r="C65" s="22"/>
      <c r="D65" s="52"/>
      <c r="E65" s="22"/>
      <c r="F65" s="22"/>
      <c r="G65" s="22"/>
      <c r="H65" s="53"/>
      <c r="I65" s="22"/>
      <c r="J65" s="52"/>
      <c r="K65" s="22"/>
      <c r="L65" s="22"/>
      <c r="M65" s="22"/>
      <c r="N65" s="22"/>
      <c r="O65" s="22"/>
      <c r="P65" s="53"/>
      <c r="Q65" s="22"/>
      <c r="R65" s="23"/>
    </row>
    <row r="66" spans="2:21" x14ac:dyDescent="0.3">
      <c r="B66" s="21"/>
      <c r="C66" s="22"/>
      <c r="D66" s="52"/>
      <c r="E66" s="22"/>
      <c r="F66" s="22"/>
      <c r="G66" s="22"/>
      <c r="H66" s="53"/>
      <c r="I66" s="22"/>
      <c r="J66" s="52"/>
      <c r="K66" s="22"/>
      <c r="L66" s="22"/>
      <c r="M66" s="22"/>
      <c r="N66" s="22"/>
      <c r="O66" s="22"/>
      <c r="P66" s="53"/>
      <c r="Q66" s="22"/>
      <c r="R66" s="23"/>
    </row>
    <row r="67" spans="2:21" x14ac:dyDescent="0.3">
      <c r="B67" s="21"/>
      <c r="C67" s="22"/>
      <c r="D67" s="52"/>
      <c r="E67" s="22"/>
      <c r="F67" s="22"/>
      <c r="G67" s="22"/>
      <c r="H67" s="53"/>
      <c r="I67" s="22"/>
      <c r="J67" s="52"/>
      <c r="K67" s="22"/>
      <c r="L67" s="22"/>
      <c r="M67" s="22"/>
      <c r="N67" s="22"/>
      <c r="O67" s="22"/>
      <c r="P67" s="53"/>
      <c r="Q67" s="22"/>
      <c r="R67" s="23"/>
    </row>
    <row r="68" spans="2:21" x14ac:dyDescent="0.3">
      <c r="B68" s="21"/>
      <c r="C68" s="22"/>
      <c r="D68" s="52"/>
      <c r="E68" s="22"/>
      <c r="F68" s="22"/>
      <c r="G68" s="22"/>
      <c r="H68" s="53"/>
      <c r="I68" s="22"/>
      <c r="J68" s="52"/>
      <c r="K68" s="22"/>
      <c r="L68" s="22"/>
      <c r="M68" s="22"/>
      <c r="N68" s="22"/>
      <c r="O68" s="22"/>
      <c r="P68" s="53"/>
      <c r="Q68" s="22"/>
      <c r="R68" s="23"/>
    </row>
    <row r="69" spans="2:21" x14ac:dyDescent="0.3">
      <c r="B69" s="21"/>
      <c r="C69" s="22"/>
      <c r="D69" s="52"/>
      <c r="E69" s="22"/>
      <c r="F69" s="22"/>
      <c r="G69" s="22"/>
      <c r="H69" s="53"/>
      <c r="I69" s="22"/>
      <c r="J69" s="52"/>
      <c r="K69" s="22"/>
      <c r="L69" s="22"/>
      <c r="M69" s="22"/>
      <c r="N69" s="22"/>
      <c r="O69" s="22"/>
      <c r="P69" s="53"/>
      <c r="Q69" s="22"/>
      <c r="R69" s="23"/>
    </row>
    <row r="70" spans="2:21" s="1" customFormat="1" ht="15" x14ac:dyDescent="0.3">
      <c r="B70" s="34"/>
      <c r="C70" s="35"/>
      <c r="D70" s="54" t="s">
        <v>56</v>
      </c>
      <c r="E70" s="55"/>
      <c r="F70" s="55"/>
      <c r="G70" s="56" t="s">
        <v>57</v>
      </c>
      <c r="H70" s="57"/>
      <c r="I70" s="35"/>
      <c r="J70" s="54" t="s">
        <v>56</v>
      </c>
      <c r="K70" s="55"/>
      <c r="L70" s="55"/>
      <c r="M70" s="55"/>
      <c r="N70" s="56" t="s">
        <v>57</v>
      </c>
      <c r="O70" s="55"/>
      <c r="P70" s="57"/>
      <c r="Q70" s="35"/>
      <c r="R70" s="36"/>
    </row>
    <row r="71" spans="2:21" s="1" customFormat="1" ht="14.45" customHeight="1" x14ac:dyDescent="0.3">
      <c r="B71" s="58"/>
      <c r="C71" s="59"/>
      <c r="D71" s="59"/>
      <c r="E71" s="59"/>
      <c r="F71" s="59"/>
      <c r="G71" s="59"/>
      <c r="H71" s="59"/>
      <c r="I71" s="59"/>
      <c r="J71" s="59"/>
      <c r="K71" s="59"/>
      <c r="L71" s="59"/>
      <c r="M71" s="59"/>
      <c r="N71" s="59"/>
      <c r="O71" s="59"/>
      <c r="P71" s="59"/>
      <c r="Q71" s="59"/>
      <c r="R71" s="60"/>
    </row>
    <row r="75" spans="2:21" s="1" customFormat="1" ht="6.95" customHeight="1" x14ac:dyDescent="0.3">
      <c r="B75" s="132"/>
      <c r="C75" s="133"/>
      <c r="D75" s="133"/>
      <c r="E75" s="133"/>
      <c r="F75" s="133"/>
      <c r="G75" s="133"/>
      <c r="H75" s="133"/>
      <c r="I75" s="133"/>
      <c r="J75" s="133"/>
      <c r="K75" s="133"/>
      <c r="L75" s="133"/>
      <c r="M75" s="133"/>
      <c r="N75" s="133"/>
      <c r="O75" s="133"/>
      <c r="P75" s="133"/>
      <c r="Q75" s="133"/>
      <c r="R75" s="134"/>
    </row>
    <row r="76" spans="2:21" s="1" customFormat="1" ht="36.950000000000003" customHeight="1" x14ac:dyDescent="0.3">
      <c r="B76" s="34"/>
      <c r="C76" s="254" t="s">
        <v>130</v>
      </c>
      <c r="D76" s="229"/>
      <c r="E76" s="229"/>
      <c r="F76" s="229"/>
      <c r="G76" s="229"/>
      <c r="H76" s="229"/>
      <c r="I76" s="229"/>
      <c r="J76" s="229"/>
      <c r="K76" s="229"/>
      <c r="L76" s="229"/>
      <c r="M76" s="229"/>
      <c r="N76" s="229"/>
      <c r="O76" s="229"/>
      <c r="P76" s="229"/>
      <c r="Q76" s="229"/>
      <c r="R76" s="36"/>
      <c r="T76" s="135"/>
      <c r="U76" s="135"/>
    </row>
    <row r="77" spans="2:21" s="1" customFormat="1" ht="6.95" customHeight="1" x14ac:dyDescent="0.3">
      <c r="B77" s="34"/>
      <c r="C77" s="35"/>
      <c r="D77" s="35"/>
      <c r="E77" s="35"/>
      <c r="F77" s="35"/>
      <c r="G77" s="35"/>
      <c r="H77" s="35"/>
      <c r="I77" s="35"/>
      <c r="J77" s="35"/>
      <c r="K77" s="35"/>
      <c r="L77" s="35"/>
      <c r="M77" s="35"/>
      <c r="N77" s="35"/>
      <c r="O77" s="35"/>
      <c r="P77" s="35"/>
      <c r="Q77" s="35"/>
      <c r="R77" s="36"/>
      <c r="T77" s="135"/>
      <c r="U77" s="135"/>
    </row>
    <row r="78" spans="2:21" s="1" customFormat="1" ht="30" customHeight="1" x14ac:dyDescent="0.3">
      <c r="B78" s="34"/>
      <c r="C78" s="29" t="s">
        <v>16</v>
      </c>
      <c r="D78" s="35"/>
      <c r="E78" s="35"/>
      <c r="F78" s="304" t="str">
        <f>F6</f>
        <v>Obchodná akadémia - oprava strechy, odstránenie havarijného stavu</v>
      </c>
      <c r="G78" s="229"/>
      <c r="H78" s="229"/>
      <c r="I78" s="229"/>
      <c r="J78" s="229"/>
      <c r="K78" s="229"/>
      <c r="L78" s="229"/>
      <c r="M78" s="229"/>
      <c r="N78" s="229"/>
      <c r="O78" s="229"/>
      <c r="P78" s="229"/>
      <c r="Q78" s="35"/>
      <c r="R78" s="36"/>
      <c r="T78" s="135"/>
      <c r="U78" s="135"/>
    </row>
    <row r="79" spans="2:21" ht="30" customHeight="1" x14ac:dyDescent="0.3">
      <c r="B79" s="21"/>
      <c r="C79" s="29" t="s">
        <v>126</v>
      </c>
      <c r="D79" s="22"/>
      <c r="E79" s="22"/>
      <c r="F79" s="304" t="s">
        <v>415</v>
      </c>
      <c r="G79" s="261"/>
      <c r="H79" s="261"/>
      <c r="I79" s="261"/>
      <c r="J79" s="261"/>
      <c r="K79" s="261"/>
      <c r="L79" s="261"/>
      <c r="M79" s="261"/>
      <c r="N79" s="261"/>
      <c r="O79" s="261"/>
      <c r="P79" s="261"/>
      <c r="Q79" s="22"/>
      <c r="R79" s="23"/>
      <c r="T79" s="136"/>
      <c r="U79" s="136"/>
    </row>
    <row r="80" spans="2:21" s="1" customFormat="1" ht="36.950000000000003" customHeight="1" x14ac:dyDescent="0.3">
      <c r="B80" s="34"/>
      <c r="C80" s="68" t="s">
        <v>127</v>
      </c>
      <c r="D80" s="35"/>
      <c r="E80" s="35"/>
      <c r="F80" s="255" t="str">
        <f>F8</f>
        <v>01-B - 01 Architektúra - stavebná časť- sekcia B</v>
      </c>
      <c r="G80" s="229"/>
      <c r="H80" s="229"/>
      <c r="I80" s="229"/>
      <c r="J80" s="229"/>
      <c r="K80" s="229"/>
      <c r="L80" s="229"/>
      <c r="M80" s="229"/>
      <c r="N80" s="229"/>
      <c r="O80" s="229"/>
      <c r="P80" s="229"/>
      <c r="Q80" s="35"/>
      <c r="R80" s="36"/>
      <c r="T80" s="135"/>
      <c r="U80" s="135"/>
    </row>
    <row r="81" spans="2:47" s="1" customFormat="1" ht="6.95" customHeight="1" x14ac:dyDescent="0.3">
      <c r="B81" s="34"/>
      <c r="C81" s="35"/>
      <c r="D81" s="35"/>
      <c r="E81" s="35"/>
      <c r="F81" s="35"/>
      <c r="G81" s="35"/>
      <c r="H81" s="35"/>
      <c r="I81" s="35"/>
      <c r="J81" s="35"/>
      <c r="K81" s="35"/>
      <c r="L81" s="35"/>
      <c r="M81" s="35"/>
      <c r="N81" s="35"/>
      <c r="O81" s="35"/>
      <c r="P81" s="35"/>
      <c r="Q81" s="35"/>
      <c r="R81" s="36"/>
      <c r="T81" s="135"/>
      <c r="U81" s="135"/>
    </row>
    <row r="82" spans="2:47" s="1" customFormat="1" ht="18" customHeight="1" x14ac:dyDescent="0.3">
      <c r="B82" s="34"/>
      <c r="C82" s="29" t="s">
        <v>21</v>
      </c>
      <c r="D82" s="35"/>
      <c r="E82" s="35"/>
      <c r="F82" s="27" t="str">
        <f>F10</f>
        <v xml:space="preserve"> </v>
      </c>
      <c r="G82" s="35"/>
      <c r="H82" s="35"/>
      <c r="I82" s="35"/>
      <c r="J82" s="35"/>
      <c r="K82" s="29" t="s">
        <v>23</v>
      </c>
      <c r="L82" s="35"/>
      <c r="M82" s="305" t="str">
        <f>IF(O10="","",O10)</f>
        <v>03.11.2015</v>
      </c>
      <c r="N82" s="229"/>
      <c r="O82" s="229"/>
      <c r="P82" s="229"/>
      <c r="Q82" s="35"/>
      <c r="R82" s="36"/>
      <c r="T82" s="135"/>
      <c r="U82" s="135"/>
    </row>
    <row r="83" spans="2:47" s="1" customFormat="1" ht="6.95" customHeight="1" x14ac:dyDescent="0.3">
      <c r="B83" s="34"/>
      <c r="C83" s="35"/>
      <c r="D83" s="35"/>
      <c r="E83" s="35"/>
      <c r="F83" s="35"/>
      <c r="G83" s="35"/>
      <c r="H83" s="35"/>
      <c r="I83" s="35"/>
      <c r="J83" s="35"/>
      <c r="K83" s="35"/>
      <c r="L83" s="35"/>
      <c r="M83" s="35"/>
      <c r="N83" s="35"/>
      <c r="O83" s="35"/>
      <c r="P83" s="35"/>
      <c r="Q83" s="35"/>
      <c r="R83" s="36"/>
      <c r="T83" s="135"/>
      <c r="U83" s="135"/>
    </row>
    <row r="84" spans="2:47" s="1" customFormat="1" ht="15" x14ac:dyDescent="0.3">
      <c r="B84" s="34"/>
      <c r="C84" s="29" t="s">
        <v>25</v>
      </c>
      <c r="D84" s="35"/>
      <c r="E84" s="35"/>
      <c r="F84" s="27" t="str">
        <f>E13</f>
        <v>Obchodná akadémia, Rimavská Sobota</v>
      </c>
      <c r="G84" s="35"/>
      <c r="H84" s="35"/>
      <c r="I84" s="35"/>
      <c r="J84" s="35"/>
      <c r="K84" s="29" t="s">
        <v>32</v>
      </c>
      <c r="L84" s="35"/>
      <c r="M84" s="265" t="str">
        <f>E19</f>
        <v>Aproving s.r.o.</v>
      </c>
      <c r="N84" s="229"/>
      <c r="O84" s="229"/>
      <c r="P84" s="229"/>
      <c r="Q84" s="229"/>
      <c r="R84" s="36"/>
      <c r="T84" s="135"/>
      <c r="U84" s="135"/>
    </row>
    <row r="85" spans="2:47" s="1" customFormat="1" ht="14.45" customHeight="1" x14ac:dyDescent="0.3">
      <c r="B85" s="34"/>
      <c r="C85" s="29" t="s">
        <v>30</v>
      </c>
      <c r="D85" s="35"/>
      <c r="E85" s="35"/>
      <c r="F85" s="27" t="str">
        <f>IF(E16="","",E16)</f>
        <v>Vyplň údaj</v>
      </c>
      <c r="G85" s="35"/>
      <c r="H85" s="35"/>
      <c r="I85" s="35"/>
      <c r="J85" s="35"/>
      <c r="K85" s="29" t="s">
        <v>36</v>
      </c>
      <c r="L85" s="35"/>
      <c r="M85" s="265" t="str">
        <f>E22</f>
        <v xml:space="preserve"> </v>
      </c>
      <c r="N85" s="229"/>
      <c r="O85" s="229"/>
      <c r="P85" s="229"/>
      <c r="Q85" s="229"/>
      <c r="R85" s="36"/>
      <c r="T85" s="135"/>
      <c r="U85" s="135"/>
    </row>
    <row r="86" spans="2:47" s="1" customFormat="1" ht="10.35" customHeight="1" x14ac:dyDescent="0.3">
      <c r="B86" s="34"/>
      <c r="C86" s="35"/>
      <c r="D86" s="35"/>
      <c r="E86" s="35"/>
      <c r="F86" s="35"/>
      <c r="G86" s="35"/>
      <c r="H86" s="35"/>
      <c r="I86" s="35"/>
      <c r="J86" s="35"/>
      <c r="K86" s="35"/>
      <c r="L86" s="35"/>
      <c r="M86" s="35"/>
      <c r="N86" s="35"/>
      <c r="O86" s="35"/>
      <c r="P86" s="35"/>
      <c r="Q86" s="35"/>
      <c r="R86" s="36"/>
      <c r="T86" s="135"/>
      <c r="U86" s="135"/>
    </row>
    <row r="87" spans="2:47" s="1" customFormat="1" ht="29.25" customHeight="1" x14ac:dyDescent="0.3">
      <c r="B87" s="34"/>
      <c r="C87" s="312" t="s">
        <v>131</v>
      </c>
      <c r="D87" s="303"/>
      <c r="E87" s="303"/>
      <c r="F87" s="303"/>
      <c r="G87" s="303"/>
      <c r="H87" s="312" t="s">
        <v>132</v>
      </c>
      <c r="I87" s="313"/>
      <c r="J87" s="313"/>
      <c r="K87" s="312" t="s">
        <v>133</v>
      </c>
      <c r="L87" s="303"/>
      <c r="M87" s="312" t="s">
        <v>134</v>
      </c>
      <c r="N87" s="303"/>
      <c r="O87" s="229"/>
      <c r="P87" s="229"/>
      <c r="Q87" s="229"/>
      <c r="R87" s="36"/>
      <c r="T87" s="135"/>
      <c r="U87" s="135"/>
    </row>
    <row r="88" spans="2:47" s="1" customFormat="1" ht="10.35" customHeight="1" x14ac:dyDescent="0.3">
      <c r="B88" s="34"/>
      <c r="C88" s="35"/>
      <c r="D88" s="35"/>
      <c r="E88" s="35"/>
      <c r="F88" s="35"/>
      <c r="G88" s="35"/>
      <c r="H88" s="35"/>
      <c r="I88" s="35"/>
      <c r="J88" s="35"/>
      <c r="K88" s="35"/>
      <c r="L88" s="35"/>
      <c r="M88" s="35"/>
      <c r="N88" s="35"/>
      <c r="O88" s="35"/>
      <c r="P88" s="35"/>
      <c r="Q88" s="35"/>
      <c r="R88" s="36"/>
      <c r="T88" s="135"/>
      <c r="U88" s="135"/>
    </row>
    <row r="89" spans="2:47" s="1" customFormat="1" ht="29.25" customHeight="1" x14ac:dyDescent="0.3">
      <c r="B89" s="34"/>
      <c r="C89" s="137" t="s">
        <v>135</v>
      </c>
      <c r="D89" s="35"/>
      <c r="E89" s="35"/>
      <c r="F89" s="35"/>
      <c r="G89" s="35"/>
      <c r="H89" s="233">
        <f>W128</f>
        <v>0</v>
      </c>
      <c r="I89" s="229"/>
      <c r="J89" s="229"/>
      <c r="K89" s="233">
        <f>X128</f>
        <v>0</v>
      </c>
      <c r="L89" s="229"/>
      <c r="M89" s="233">
        <f>M128</f>
        <v>0</v>
      </c>
      <c r="N89" s="229"/>
      <c r="O89" s="229"/>
      <c r="P89" s="229"/>
      <c r="Q89" s="229"/>
      <c r="R89" s="36"/>
      <c r="T89" s="135"/>
      <c r="U89" s="135"/>
      <c r="AU89" s="17" t="s">
        <v>136</v>
      </c>
    </row>
    <row r="90" spans="2:47" s="7" customFormat="1" ht="24.95" customHeight="1" x14ac:dyDescent="0.3">
      <c r="B90" s="138"/>
      <c r="C90" s="139"/>
      <c r="D90" s="140" t="s">
        <v>137</v>
      </c>
      <c r="E90" s="139"/>
      <c r="F90" s="139"/>
      <c r="G90" s="139"/>
      <c r="H90" s="309">
        <f>W129</f>
        <v>0</v>
      </c>
      <c r="I90" s="310"/>
      <c r="J90" s="310"/>
      <c r="K90" s="309">
        <f>X129</f>
        <v>0</v>
      </c>
      <c r="L90" s="310"/>
      <c r="M90" s="309">
        <f>M129</f>
        <v>0</v>
      </c>
      <c r="N90" s="310"/>
      <c r="O90" s="310"/>
      <c r="P90" s="310"/>
      <c r="Q90" s="310"/>
      <c r="R90" s="141"/>
      <c r="T90" s="142"/>
      <c r="U90" s="142"/>
    </row>
    <row r="91" spans="2:47" s="8" customFormat="1" ht="19.899999999999999" customHeight="1" x14ac:dyDescent="0.3">
      <c r="B91" s="143"/>
      <c r="C91" s="104"/>
      <c r="D91" s="115" t="s">
        <v>138</v>
      </c>
      <c r="E91" s="104"/>
      <c r="F91" s="104"/>
      <c r="G91" s="104"/>
      <c r="H91" s="231">
        <f>W130</f>
        <v>0</v>
      </c>
      <c r="I91" s="234"/>
      <c r="J91" s="234"/>
      <c r="K91" s="231">
        <f>X130</f>
        <v>0</v>
      </c>
      <c r="L91" s="234"/>
      <c r="M91" s="231">
        <f>M130</f>
        <v>0</v>
      </c>
      <c r="N91" s="234"/>
      <c r="O91" s="234"/>
      <c r="P91" s="234"/>
      <c r="Q91" s="234"/>
      <c r="R91" s="144"/>
      <c r="T91" s="145"/>
      <c r="U91" s="145"/>
    </row>
    <row r="92" spans="2:47" s="8" customFormat="1" ht="19.899999999999999" customHeight="1" x14ac:dyDescent="0.3">
      <c r="B92" s="143"/>
      <c r="C92" s="104"/>
      <c r="D92" s="115" t="s">
        <v>139</v>
      </c>
      <c r="E92" s="104"/>
      <c r="F92" s="104"/>
      <c r="G92" s="104"/>
      <c r="H92" s="231">
        <f>W149</f>
        <v>0</v>
      </c>
      <c r="I92" s="234"/>
      <c r="J92" s="234"/>
      <c r="K92" s="231">
        <f>X149</f>
        <v>0</v>
      </c>
      <c r="L92" s="234"/>
      <c r="M92" s="231">
        <f>M149</f>
        <v>0</v>
      </c>
      <c r="N92" s="234"/>
      <c r="O92" s="234"/>
      <c r="P92" s="234"/>
      <c r="Q92" s="234"/>
      <c r="R92" s="144"/>
      <c r="T92" s="145"/>
      <c r="U92" s="145"/>
    </row>
    <row r="93" spans="2:47" s="7" customFormat="1" ht="24.95" customHeight="1" x14ac:dyDescent="0.3">
      <c r="B93" s="138"/>
      <c r="C93" s="139"/>
      <c r="D93" s="140" t="s">
        <v>140</v>
      </c>
      <c r="E93" s="139"/>
      <c r="F93" s="139"/>
      <c r="G93" s="139"/>
      <c r="H93" s="309">
        <f>W151</f>
        <v>0</v>
      </c>
      <c r="I93" s="310"/>
      <c r="J93" s="310"/>
      <c r="K93" s="309">
        <f>X151</f>
        <v>0</v>
      </c>
      <c r="L93" s="310"/>
      <c r="M93" s="309">
        <f>M151</f>
        <v>0</v>
      </c>
      <c r="N93" s="310"/>
      <c r="O93" s="310"/>
      <c r="P93" s="310"/>
      <c r="Q93" s="310"/>
      <c r="R93" s="141"/>
      <c r="T93" s="142"/>
      <c r="U93" s="142"/>
    </row>
    <row r="94" spans="2:47" s="8" customFormat="1" ht="19.899999999999999" customHeight="1" x14ac:dyDescent="0.3">
      <c r="B94" s="143"/>
      <c r="C94" s="104"/>
      <c r="D94" s="115" t="s">
        <v>141</v>
      </c>
      <c r="E94" s="104"/>
      <c r="F94" s="104"/>
      <c r="G94" s="104"/>
      <c r="H94" s="231">
        <f>W152</f>
        <v>0</v>
      </c>
      <c r="I94" s="234"/>
      <c r="J94" s="234"/>
      <c r="K94" s="231">
        <f>X152</f>
        <v>0</v>
      </c>
      <c r="L94" s="234"/>
      <c r="M94" s="231">
        <f>M152</f>
        <v>0</v>
      </c>
      <c r="N94" s="234"/>
      <c r="O94" s="234"/>
      <c r="P94" s="234"/>
      <c r="Q94" s="234"/>
      <c r="R94" s="144"/>
      <c r="T94" s="145"/>
      <c r="U94" s="145"/>
    </row>
    <row r="95" spans="2:47" s="8" customFormat="1" ht="19.899999999999999" customHeight="1" x14ac:dyDescent="0.3">
      <c r="B95" s="143"/>
      <c r="C95" s="104"/>
      <c r="D95" s="115" t="s">
        <v>142</v>
      </c>
      <c r="E95" s="104"/>
      <c r="F95" s="104"/>
      <c r="G95" s="104"/>
      <c r="H95" s="231">
        <f>W203</f>
        <v>0</v>
      </c>
      <c r="I95" s="234"/>
      <c r="J95" s="234"/>
      <c r="K95" s="231">
        <f>X203</f>
        <v>0</v>
      </c>
      <c r="L95" s="234"/>
      <c r="M95" s="231">
        <f>M203</f>
        <v>0</v>
      </c>
      <c r="N95" s="234"/>
      <c r="O95" s="234"/>
      <c r="P95" s="234"/>
      <c r="Q95" s="234"/>
      <c r="R95" s="144"/>
      <c r="T95" s="145"/>
      <c r="U95" s="145"/>
    </row>
    <row r="96" spans="2:47" s="8" customFormat="1" ht="19.899999999999999" customHeight="1" x14ac:dyDescent="0.3">
      <c r="B96" s="143"/>
      <c r="C96" s="104"/>
      <c r="D96" s="115" t="s">
        <v>417</v>
      </c>
      <c r="E96" s="104"/>
      <c r="F96" s="104"/>
      <c r="G96" s="104"/>
      <c r="H96" s="231">
        <f>W223</f>
        <v>0</v>
      </c>
      <c r="I96" s="234"/>
      <c r="J96" s="234"/>
      <c r="K96" s="231">
        <f>X223</f>
        <v>0</v>
      </c>
      <c r="L96" s="234"/>
      <c r="M96" s="231">
        <f>M223</f>
        <v>0</v>
      </c>
      <c r="N96" s="234"/>
      <c r="O96" s="234"/>
      <c r="P96" s="234"/>
      <c r="Q96" s="234"/>
      <c r="R96" s="144"/>
      <c r="T96" s="145"/>
      <c r="U96" s="145"/>
    </row>
    <row r="97" spans="2:65" s="8" customFormat="1" ht="19.899999999999999" customHeight="1" x14ac:dyDescent="0.3">
      <c r="B97" s="143"/>
      <c r="C97" s="104"/>
      <c r="D97" s="115" t="s">
        <v>143</v>
      </c>
      <c r="E97" s="104"/>
      <c r="F97" s="104"/>
      <c r="G97" s="104"/>
      <c r="H97" s="231">
        <f>W233</f>
        <v>0</v>
      </c>
      <c r="I97" s="234"/>
      <c r="J97" s="234"/>
      <c r="K97" s="231">
        <f>X233</f>
        <v>0</v>
      </c>
      <c r="L97" s="234"/>
      <c r="M97" s="231">
        <f>M233</f>
        <v>0</v>
      </c>
      <c r="N97" s="234"/>
      <c r="O97" s="234"/>
      <c r="P97" s="234"/>
      <c r="Q97" s="234"/>
      <c r="R97" s="144"/>
      <c r="T97" s="145"/>
      <c r="U97" s="145"/>
    </row>
    <row r="98" spans="2:65" s="8" customFormat="1" ht="19.899999999999999" customHeight="1" x14ac:dyDescent="0.3">
      <c r="B98" s="143"/>
      <c r="C98" s="104"/>
      <c r="D98" s="115" t="s">
        <v>144</v>
      </c>
      <c r="E98" s="104"/>
      <c r="F98" s="104"/>
      <c r="G98" s="104"/>
      <c r="H98" s="231">
        <f>W251</f>
        <v>0</v>
      </c>
      <c r="I98" s="234"/>
      <c r="J98" s="234"/>
      <c r="K98" s="231">
        <f>X251</f>
        <v>0</v>
      </c>
      <c r="L98" s="234"/>
      <c r="M98" s="231">
        <f>M251</f>
        <v>0</v>
      </c>
      <c r="N98" s="234"/>
      <c r="O98" s="234"/>
      <c r="P98" s="234"/>
      <c r="Q98" s="234"/>
      <c r="R98" s="144"/>
      <c r="T98" s="145"/>
      <c r="U98" s="145"/>
    </row>
    <row r="99" spans="2:65" s="7" customFormat="1" ht="24.95" customHeight="1" x14ac:dyDescent="0.3">
      <c r="B99" s="138"/>
      <c r="C99" s="139"/>
      <c r="D99" s="140" t="s">
        <v>145</v>
      </c>
      <c r="E99" s="139"/>
      <c r="F99" s="139"/>
      <c r="G99" s="139"/>
      <c r="H99" s="309">
        <f>W260</f>
        <v>0</v>
      </c>
      <c r="I99" s="310"/>
      <c r="J99" s="310"/>
      <c r="K99" s="309">
        <f>X260</f>
        <v>0</v>
      </c>
      <c r="L99" s="310"/>
      <c r="M99" s="309">
        <f>M260</f>
        <v>0</v>
      </c>
      <c r="N99" s="310"/>
      <c r="O99" s="310"/>
      <c r="P99" s="310"/>
      <c r="Q99" s="310"/>
      <c r="R99" s="141"/>
      <c r="T99" s="142"/>
      <c r="U99" s="142"/>
    </row>
    <row r="100" spans="2:65" s="7" customFormat="1" ht="21.75" customHeight="1" x14ac:dyDescent="0.35">
      <c r="B100" s="138"/>
      <c r="C100" s="139"/>
      <c r="D100" s="140" t="s">
        <v>146</v>
      </c>
      <c r="E100" s="139"/>
      <c r="F100" s="139"/>
      <c r="G100" s="139"/>
      <c r="H100" s="281">
        <f>W267</f>
        <v>0</v>
      </c>
      <c r="I100" s="310"/>
      <c r="J100" s="310"/>
      <c r="K100" s="281">
        <f>X267</f>
        <v>0</v>
      </c>
      <c r="L100" s="310"/>
      <c r="M100" s="281">
        <f>M267</f>
        <v>0</v>
      </c>
      <c r="N100" s="310"/>
      <c r="O100" s="310"/>
      <c r="P100" s="310"/>
      <c r="Q100" s="310"/>
      <c r="R100" s="141"/>
      <c r="T100" s="142"/>
      <c r="U100" s="142"/>
    </row>
    <row r="101" spans="2:65" s="1" customFormat="1" ht="21.75" customHeight="1" x14ac:dyDescent="0.3">
      <c r="B101" s="34"/>
      <c r="C101" s="35"/>
      <c r="D101" s="35"/>
      <c r="E101" s="35"/>
      <c r="F101" s="35"/>
      <c r="G101" s="35"/>
      <c r="H101" s="35"/>
      <c r="I101" s="35"/>
      <c r="J101" s="35"/>
      <c r="K101" s="35"/>
      <c r="L101" s="35"/>
      <c r="M101" s="35"/>
      <c r="N101" s="35"/>
      <c r="O101" s="35"/>
      <c r="P101" s="35"/>
      <c r="Q101" s="35"/>
      <c r="R101" s="36"/>
      <c r="T101" s="135"/>
      <c r="U101" s="135"/>
    </row>
    <row r="102" spans="2:65" s="1" customFormat="1" ht="29.25" customHeight="1" x14ac:dyDescent="0.3">
      <c r="B102" s="34"/>
      <c r="C102" s="137" t="s">
        <v>147</v>
      </c>
      <c r="D102" s="35"/>
      <c r="E102" s="35"/>
      <c r="F102" s="35"/>
      <c r="G102" s="35"/>
      <c r="H102" s="35"/>
      <c r="I102" s="35"/>
      <c r="J102" s="35"/>
      <c r="K102" s="35"/>
      <c r="L102" s="35"/>
      <c r="M102" s="311">
        <f>ROUND(M103+M104+M105+M106+M107+M108,2)</f>
        <v>0</v>
      </c>
      <c r="N102" s="229"/>
      <c r="O102" s="229"/>
      <c r="P102" s="229"/>
      <c r="Q102" s="229"/>
      <c r="R102" s="36"/>
      <c r="T102" s="146"/>
      <c r="U102" s="147" t="s">
        <v>44</v>
      </c>
    </row>
    <row r="103" spans="2:65" s="1" customFormat="1" ht="18" customHeight="1" x14ac:dyDescent="0.3">
      <c r="B103" s="34"/>
      <c r="C103" s="35"/>
      <c r="D103" s="228" t="s">
        <v>148</v>
      </c>
      <c r="E103" s="229"/>
      <c r="F103" s="229"/>
      <c r="G103" s="229"/>
      <c r="H103" s="229"/>
      <c r="I103" s="35"/>
      <c r="J103" s="35"/>
      <c r="K103" s="35"/>
      <c r="L103" s="35"/>
      <c r="M103" s="230">
        <f>ROUND(M89*T103,2)</f>
        <v>0</v>
      </c>
      <c r="N103" s="229"/>
      <c r="O103" s="229"/>
      <c r="P103" s="229"/>
      <c r="Q103" s="229"/>
      <c r="R103" s="36"/>
      <c r="S103" s="148"/>
      <c r="T103" s="77"/>
      <c r="U103" s="149" t="s">
        <v>47</v>
      </c>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1" t="s">
        <v>149</v>
      </c>
      <c r="AZ103" s="150"/>
      <c r="BA103" s="150"/>
      <c r="BB103" s="150"/>
      <c r="BC103" s="150"/>
      <c r="BD103" s="150"/>
      <c r="BE103" s="152">
        <f t="shared" ref="BE103:BE108" si="0">IF(U103="základná",M103,0)</f>
        <v>0</v>
      </c>
      <c r="BF103" s="152">
        <f t="shared" ref="BF103:BF108" si="1">IF(U103="znížená",M103,0)</f>
        <v>0</v>
      </c>
      <c r="BG103" s="152">
        <f t="shared" ref="BG103:BG108" si="2">IF(U103="zákl. prenesená",M103,0)</f>
        <v>0</v>
      </c>
      <c r="BH103" s="152">
        <f t="shared" ref="BH103:BH108" si="3">IF(U103="zníž. prenesená",M103,0)</f>
        <v>0</v>
      </c>
      <c r="BI103" s="152">
        <f t="shared" ref="BI103:BI108" si="4">IF(U103="nulová",M103,0)</f>
        <v>0</v>
      </c>
      <c r="BJ103" s="151" t="s">
        <v>93</v>
      </c>
      <c r="BK103" s="150"/>
      <c r="BL103" s="150"/>
      <c r="BM103" s="150"/>
    </row>
    <row r="104" spans="2:65" s="1" customFormat="1" ht="18" customHeight="1" x14ac:dyDescent="0.3">
      <c r="B104" s="34"/>
      <c r="C104" s="35"/>
      <c r="D104" s="228" t="s">
        <v>150</v>
      </c>
      <c r="E104" s="229"/>
      <c r="F104" s="229"/>
      <c r="G104" s="229"/>
      <c r="H104" s="229"/>
      <c r="I104" s="35"/>
      <c r="J104" s="35"/>
      <c r="K104" s="35"/>
      <c r="L104" s="35"/>
      <c r="M104" s="230">
        <f>ROUND(M89*T104,2)</f>
        <v>0</v>
      </c>
      <c r="N104" s="229"/>
      <c r="O104" s="229"/>
      <c r="P104" s="229"/>
      <c r="Q104" s="229"/>
      <c r="R104" s="36"/>
      <c r="S104" s="148"/>
      <c r="T104" s="77"/>
      <c r="U104" s="149" t="s">
        <v>47</v>
      </c>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1" t="s">
        <v>149</v>
      </c>
      <c r="AZ104" s="150"/>
      <c r="BA104" s="150"/>
      <c r="BB104" s="150"/>
      <c r="BC104" s="150"/>
      <c r="BD104" s="150"/>
      <c r="BE104" s="152">
        <f t="shared" si="0"/>
        <v>0</v>
      </c>
      <c r="BF104" s="152">
        <f t="shared" si="1"/>
        <v>0</v>
      </c>
      <c r="BG104" s="152">
        <f t="shared" si="2"/>
        <v>0</v>
      </c>
      <c r="BH104" s="152">
        <f t="shared" si="3"/>
        <v>0</v>
      </c>
      <c r="BI104" s="152">
        <f t="shared" si="4"/>
        <v>0</v>
      </c>
      <c r="BJ104" s="151" t="s">
        <v>93</v>
      </c>
      <c r="BK104" s="150"/>
      <c r="BL104" s="150"/>
      <c r="BM104" s="150"/>
    </row>
    <row r="105" spans="2:65" s="1" customFormat="1" ht="18" customHeight="1" x14ac:dyDescent="0.3">
      <c r="B105" s="34"/>
      <c r="C105" s="35"/>
      <c r="D105" s="228" t="s">
        <v>151</v>
      </c>
      <c r="E105" s="229"/>
      <c r="F105" s="229"/>
      <c r="G105" s="229"/>
      <c r="H105" s="229"/>
      <c r="I105" s="35"/>
      <c r="J105" s="35"/>
      <c r="K105" s="35"/>
      <c r="L105" s="35"/>
      <c r="M105" s="230">
        <f>ROUND(M89*T105,2)</f>
        <v>0</v>
      </c>
      <c r="N105" s="229"/>
      <c r="O105" s="229"/>
      <c r="P105" s="229"/>
      <c r="Q105" s="229"/>
      <c r="R105" s="36"/>
      <c r="S105" s="148"/>
      <c r="T105" s="77"/>
      <c r="U105" s="149" t="s">
        <v>47</v>
      </c>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1" t="s">
        <v>149</v>
      </c>
      <c r="AZ105" s="150"/>
      <c r="BA105" s="150"/>
      <c r="BB105" s="150"/>
      <c r="BC105" s="150"/>
      <c r="BD105" s="150"/>
      <c r="BE105" s="152">
        <f t="shared" si="0"/>
        <v>0</v>
      </c>
      <c r="BF105" s="152">
        <f t="shared" si="1"/>
        <v>0</v>
      </c>
      <c r="BG105" s="152">
        <f t="shared" si="2"/>
        <v>0</v>
      </c>
      <c r="BH105" s="152">
        <f t="shared" si="3"/>
        <v>0</v>
      </c>
      <c r="BI105" s="152">
        <f t="shared" si="4"/>
        <v>0</v>
      </c>
      <c r="BJ105" s="151" t="s">
        <v>93</v>
      </c>
      <c r="BK105" s="150"/>
      <c r="BL105" s="150"/>
      <c r="BM105" s="150"/>
    </row>
    <row r="106" spans="2:65" s="1" customFormat="1" ht="18" customHeight="1" x14ac:dyDescent="0.3">
      <c r="B106" s="34"/>
      <c r="C106" s="35"/>
      <c r="D106" s="228" t="s">
        <v>152</v>
      </c>
      <c r="E106" s="229"/>
      <c r="F106" s="229"/>
      <c r="G106" s="229"/>
      <c r="H106" s="229"/>
      <c r="I106" s="35"/>
      <c r="J106" s="35"/>
      <c r="K106" s="35"/>
      <c r="L106" s="35"/>
      <c r="M106" s="230">
        <f>ROUND(M89*T106,2)</f>
        <v>0</v>
      </c>
      <c r="N106" s="229"/>
      <c r="O106" s="229"/>
      <c r="P106" s="229"/>
      <c r="Q106" s="229"/>
      <c r="R106" s="36"/>
      <c r="S106" s="148"/>
      <c r="T106" s="77"/>
      <c r="U106" s="149" t="s">
        <v>47</v>
      </c>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1" t="s">
        <v>149</v>
      </c>
      <c r="AZ106" s="150"/>
      <c r="BA106" s="150"/>
      <c r="BB106" s="150"/>
      <c r="BC106" s="150"/>
      <c r="BD106" s="150"/>
      <c r="BE106" s="152">
        <f t="shared" si="0"/>
        <v>0</v>
      </c>
      <c r="BF106" s="152">
        <f t="shared" si="1"/>
        <v>0</v>
      </c>
      <c r="BG106" s="152">
        <f t="shared" si="2"/>
        <v>0</v>
      </c>
      <c r="BH106" s="152">
        <f t="shared" si="3"/>
        <v>0</v>
      </c>
      <c r="BI106" s="152">
        <f t="shared" si="4"/>
        <v>0</v>
      </c>
      <c r="BJ106" s="151" t="s">
        <v>93</v>
      </c>
      <c r="BK106" s="150"/>
      <c r="BL106" s="150"/>
      <c r="BM106" s="150"/>
    </row>
    <row r="107" spans="2:65" s="1" customFormat="1" ht="18" customHeight="1" x14ac:dyDescent="0.3">
      <c r="B107" s="34"/>
      <c r="C107" s="35"/>
      <c r="D107" s="228" t="s">
        <v>153</v>
      </c>
      <c r="E107" s="229"/>
      <c r="F107" s="229"/>
      <c r="G107" s="229"/>
      <c r="H107" s="229"/>
      <c r="I107" s="35"/>
      <c r="J107" s="35"/>
      <c r="K107" s="35"/>
      <c r="L107" s="35"/>
      <c r="M107" s="230">
        <f>ROUND(M89*T107,2)</f>
        <v>0</v>
      </c>
      <c r="N107" s="229"/>
      <c r="O107" s="229"/>
      <c r="P107" s="229"/>
      <c r="Q107" s="229"/>
      <c r="R107" s="36"/>
      <c r="S107" s="148"/>
      <c r="T107" s="77"/>
      <c r="U107" s="149" t="s">
        <v>47</v>
      </c>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1" t="s">
        <v>149</v>
      </c>
      <c r="AZ107" s="150"/>
      <c r="BA107" s="150"/>
      <c r="BB107" s="150"/>
      <c r="BC107" s="150"/>
      <c r="BD107" s="150"/>
      <c r="BE107" s="152">
        <f t="shared" si="0"/>
        <v>0</v>
      </c>
      <c r="BF107" s="152">
        <f t="shared" si="1"/>
        <v>0</v>
      </c>
      <c r="BG107" s="152">
        <f t="shared" si="2"/>
        <v>0</v>
      </c>
      <c r="BH107" s="152">
        <f t="shared" si="3"/>
        <v>0</v>
      </c>
      <c r="BI107" s="152">
        <f t="shared" si="4"/>
        <v>0</v>
      </c>
      <c r="BJ107" s="151" t="s">
        <v>93</v>
      </c>
      <c r="BK107" s="150"/>
      <c r="BL107" s="150"/>
      <c r="BM107" s="150"/>
    </row>
    <row r="108" spans="2:65" s="1" customFormat="1" ht="18" customHeight="1" x14ac:dyDescent="0.3">
      <c r="B108" s="34"/>
      <c r="C108" s="35"/>
      <c r="D108" s="115" t="s">
        <v>154</v>
      </c>
      <c r="E108" s="35"/>
      <c r="F108" s="35"/>
      <c r="G108" s="35"/>
      <c r="H108" s="35"/>
      <c r="I108" s="35"/>
      <c r="J108" s="35"/>
      <c r="K108" s="35"/>
      <c r="L108" s="35"/>
      <c r="M108" s="230">
        <f>ROUND(M89*T108,2)</f>
        <v>0</v>
      </c>
      <c r="N108" s="229"/>
      <c r="O108" s="229"/>
      <c r="P108" s="229"/>
      <c r="Q108" s="229"/>
      <c r="R108" s="36"/>
      <c r="S108" s="148"/>
      <c r="T108" s="153"/>
      <c r="U108" s="154" t="s">
        <v>47</v>
      </c>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1" t="s">
        <v>155</v>
      </c>
      <c r="AZ108" s="150"/>
      <c r="BA108" s="150"/>
      <c r="BB108" s="150"/>
      <c r="BC108" s="150"/>
      <c r="BD108" s="150"/>
      <c r="BE108" s="152">
        <f t="shared" si="0"/>
        <v>0</v>
      </c>
      <c r="BF108" s="152">
        <f t="shared" si="1"/>
        <v>0</v>
      </c>
      <c r="BG108" s="152">
        <f t="shared" si="2"/>
        <v>0</v>
      </c>
      <c r="BH108" s="152">
        <f t="shared" si="3"/>
        <v>0</v>
      </c>
      <c r="BI108" s="152">
        <f t="shared" si="4"/>
        <v>0</v>
      </c>
      <c r="BJ108" s="151" t="s">
        <v>93</v>
      </c>
      <c r="BK108" s="150"/>
      <c r="BL108" s="150"/>
      <c r="BM108" s="150"/>
    </row>
    <row r="109" spans="2:65" s="1" customFormat="1" x14ac:dyDescent="0.3">
      <c r="B109" s="34"/>
      <c r="C109" s="35"/>
      <c r="D109" s="35"/>
      <c r="E109" s="35"/>
      <c r="F109" s="35"/>
      <c r="G109" s="35"/>
      <c r="H109" s="35"/>
      <c r="I109" s="35"/>
      <c r="J109" s="35"/>
      <c r="K109" s="35"/>
      <c r="L109" s="35"/>
      <c r="M109" s="35"/>
      <c r="N109" s="35"/>
      <c r="O109" s="35"/>
      <c r="P109" s="35"/>
      <c r="Q109" s="35"/>
      <c r="R109" s="36"/>
      <c r="T109" s="135"/>
      <c r="U109" s="135"/>
    </row>
    <row r="110" spans="2:65" s="1" customFormat="1" ht="29.25" customHeight="1" x14ac:dyDescent="0.3">
      <c r="B110" s="34"/>
      <c r="C110" s="124" t="s">
        <v>123</v>
      </c>
      <c r="D110" s="125"/>
      <c r="E110" s="125"/>
      <c r="F110" s="125"/>
      <c r="G110" s="125"/>
      <c r="H110" s="125"/>
      <c r="I110" s="125"/>
      <c r="J110" s="125"/>
      <c r="K110" s="125"/>
      <c r="L110" s="225">
        <f>ROUND(SUM(M89+M102),2)</f>
        <v>0</v>
      </c>
      <c r="M110" s="303"/>
      <c r="N110" s="303"/>
      <c r="O110" s="303"/>
      <c r="P110" s="303"/>
      <c r="Q110" s="303"/>
      <c r="R110" s="36"/>
      <c r="T110" s="135"/>
      <c r="U110" s="135"/>
    </row>
    <row r="111" spans="2:65" s="1" customFormat="1" ht="6.95" customHeight="1" x14ac:dyDescent="0.3">
      <c r="B111" s="58"/>
      <c r="C111" s="59"/>
      <c r="D111" s="59"/>
      <c r="E111" s="59"/>
      <c r="F111" s="59"/>
      <c r="G111" s="59"/>
      <c r="H111" s="59"/>
      <c r="I111" s="59"/>
      <c r="J111" s="59"/>
      <c r="K111" s="59"/>
      <c r="L111" s="59"/>
      <c r="M111" s="59"/>
      <c r="N111" s="59"/>
      <c r="O111" s="59"/>
      <c r="P111" s="59"/>
      <c r="Q111" s="59"/>
      <c r="R111" s="60"/>
      <c r="T111" s="135"/>
      <c r="U111" s="135"/>
    </row>
    <row r="115" spans="2:63" s="1" customFormat="1" ht="6.95" customHeight="1" x14ac:dyDescent="0.3">
      <c r="B115" s="61"/>
      <c r="C115" s="62"/>
      <c r="D115" s="62"/>
      <c r="E115" s="62"/>
      <c r="F115" s="62"/>
      <c r="G115" s="62"/>
      <c r="H115" s="62"/>
      <c r="I115" s="62"/>
      <c r="J115" s="62"/>
      <c r="K115" s="62"/>
      <c r="L115" s="62"/>
      <c r="M115" s="62"/>
      <c r="N115" s="62"/>
      <c r="O115" s="62"/>
      <c r="P115" s="62"/>
      <c r="Q115" s="62"/>
      <c r="R115" s="63"/>
    </row>
    <row r="116" spans="2:63" s="1" customFormat="1" ht="36.950000000000003" customHeight="1" x14ac:dyDescent="0.3">
      <c r="B116" s="34"/>
      <c r="C116" s="254" t="s">
        <v>156</v>
      </c>
      <c r="D116" s="229"/>
      <c r="E116" s="229"/>
      <c r="F116" s="229"/>
      <c r="G116" s="229"/>
      <c r="H116" s="229"/>
      <c r="I116" s="229"/>
      <c r="J116" s="229"/>
      <c r="K116" s="229"/>
      <c r="L116" s="229"/>
      <c r="M116" s="229"/>
      <c r="N116" s="229"/>
      <c r="O116" s="229"/>
      <c r="P116" s="229"/>
      <c r="Q116" s="229"/>
      <c r="R116" s="36"/>
    </row>
    <row r="117" spans="2:63" s="1" customFormat="1" ht="6.95" customHeight="1" x14ac:dyDescent="0.3">
      <c r="B117" s="34"/>
      <c r="C117" s="35"/>
      <c r="D117" s="35"/>
      <c r="E117" s="35"/>
      <c r="F117" s="35"/>
      <c r="G117" s="35"/>
      <c r="H117" s="35"/>
      <c r="I117" s="35"/>
      <c r="J117" s="35"/>
      <c r="K117" s="35"/>
      <c r="L117" s="35"/>
      <c r="M117" s="35"/>
      <c r="N117" s="35"/>
      <c r="O117" s="35"/>
      <c r="P117" s="35"/>
      <c r="Q117" s="35"/>
      <c r="R117" s="36"/>
    </row>
    <row r="118" spans="2:63" s="1" customFormat="1" ht="30" customHeight="1" x14ac:dyDescent="0.3">
      <c r="B118" s="34"/>
      <c r="C118" s="29" t="s">
        <v>16</v>
      </c>
      <c r="D118" s="35"/>
      <c r="E118" s="35"/>
      <c r="F118" s="304" t="str">
        <f>F6</f>
        <v>Obchodná akadémia - oprava strechy, odstránenie havarijného stavu</v>
      </c>
      <c r="G118" s="229"/>
      <c r="H118" s="229"/>
      <c r="I118" s="229"/>
      <c r="J118" s="229"/>
      <c r="K118" s="229"/>
      <c r="L118" s="229"/>
      <c r="M118" s="229"/>
      <c r="N118" s="229"/>
      <c r="O118" s="229"/>
      <c r="P118" s="229"/>
      <c r="Q118" s="35"/>
      <c r="R118" s="36"/>
    </row>
    <row r="119" spans="2:63" ht="30" customHeight="1" x14ac:dyDescent="0.3">
      <c r="B119" s="21"/>
      <c r="C119" s="29" t="s">
        <v>126</v>
      </c>
      <c r="D119" s="22"/>
      <c r="E119" s="22"/>
      <c r="F119" s="304" t="s">
        <v>415</v>
      </c>
      <c r="G119" s="261"/>
      <c r="H119" s="261"/>
      <c r="I119" s="261"/>
      <c r="J119" s="261"/>
      <c r="K119" s="261"/>
      <c r="L119" s="261"/>
      <c r="M119" s="261"/>
      <c r="N119" s="261"/>
      <c r="O119" s="261"/>
      <c r="P119" s="261"/>
      <c r="Q119" s="22"/>
      <c r="R119" s="23"/>
    </row>
    <row r="120" spans="2:63" s="1" customFormat="1" ht="36.950000000000003" customHeight="1" x14ac:dyDescent="0.3">
      <c r="B120" s="34"/>
      <c r="C120" s="68" t="s">
        <v>127</v>
      </c>
      <c r="D120" s="35"/>
      <c r="E120" s="35"/>
      <c r="F120" s="255" t="str">
        <f>F8</f>
        <v>01-B - 01 Architektúra - stavebná časť- sekcia B</v>
      </c>
      <c r="G120" s="229"/>
      <c r="H120" s="229"/>
      <c r="I120" s="229"/>
      <c r="J120" s="229"/>
      <c r="K120" s="229"/>
      <c r="L120" s="229"/>
      <c r="M120" s="229"/>
      <c r="N120" s="229"/>
      <c r="O120" s="229"/>
      <c r="P120" s="229"/>
      <c r="Q120" s="35"/>
      <c r="R120" s="36"/>
    </row>
    <row r="121" spans="2:63" s="1" customFormat="1" ht="6.95" customHeight="1" x14ac:dyDescent="0.3">
      <c r="B121" s="34"/>
      <c r="C121" s="35"/>
      <c r="D121" s="35"/>
      <c r="E121" s="35"/>
      <c r="F121" s="35"/>
      <c r="G121" s="35"/>
      <c r="H121" s="35"/>
      <c r="I121" s="35"/>
      <c r="J121" s="35"/>
      <c r="K121" s="35"/>
      <c r="L121" s="35"/>
      <c r="M121" s="35"/>
      <c r="N121" s="35"/>
      <c r="O121" s="35"/>
      <c r="P121" s="35"/>
      <c r="Q121" s="35"/>
      <c r="R121" s="36"/>
    </row>
    <row r="122" spans="2:63" s="1" customFormat="1" ht="18" customHeight="1" x14ac:dyDescent="0.3">
      <c r="B122" s="34"/>
      <c r="C122" s="29" t="s">
        <v>21</v>
      </c>
      <c r="D122" s="35"/>
      <c r="E122" s="35"/>
      <c r="F122" s="27" t="str">
        <f>F10</f>
        <v xml:space="preserve"> </v>
      </c>
      <c r="G122" s="35"/>
      <c r="H122" s="35"/>
      <c r="I122" s="35"/>
      <c r="J122" s="35"/>
      <c r="K122" s="29" t="s">
        <v>23</v>
      </c>
      <c r="L122" s="35"/>
      <c r="M122" s="305" t="str">
        <f>IF(O10="","",O10)</f>
        <v>03.11.2015</v>
      </c>
      <c r="N122" s="229"/>
      <c r="O122" s="229"/>
      <c r="P122" s="229"/>
      <c r="Q122" s="35"/>
      <c r="R122" s="36"/>
    </row>
    <row r="123" spans="2:63" s="1" customFormat="1" ht="6.95" customHeight="1" x14ac:dyDescent="0.3">
      <c r="B123" s="34"/>
      <c r="C123" s="35"/>
      <c r="D123" s="35"/>
      <c r="E123" s="35"/>
      <c r="F123" s="35"/>
      <c r="G123" s="35"/>
      <c r="H123" s="35"/>
      <c r="I123" s="35"/>
      <c r="J123" s="35"/>
      <c r="K123" s="35"/>
      <c r="L123" s="35"/>
      <c r="M123" s="35"/>
      <c r="N123" s="35"/>
      <c r="O123" s="35"/>
      <c r="P123" s="35"/>
      <c r="Q123" s="35"/>
      <c r="R123" s="36"/>
    </row>
    <row r="124" spans="2:63" s="1" customFormat="1" ht="15" x14ac:dyDescent="0.3">
      <c r="B124" s="34"/>
      <c r="C124" s="29" t="s">
        <v>25</v>
      </c>
      <c r="D124" s="35"/>
      <c r="E124" s="35"/>
      <c r="F124" s="27" t="str">
        <f>E13</f>
        <v>Obchodná akadémia, Rimavská Sobota</v>
      </c>
      <c r="G124" s="35"/>
      <c r="H124" s="35"/>
      <c r="I124" s="35"/>
      <c r="J124" s="35"/>
      <c r="K124" s="29" t="s">
        <v>32</v>
      </c>
      <c r="L124" s="35"/>
      <c r="M124" s="265" t="str">
        <f>E19</f>
        <v>Aproving s.r.o.</v>
      </c>
      <c r="N124" s="229"/>
      <c r="O124" s="229"/>
      <c r="P124" s="229"/>
      <c r="Q124" s="229"/>
      <c r="R124" s="36"/>
    </row>
    <row r="125" spans="2:63" s="1" customFormat="1" ht="14.45" customHeight="1" x14ac:dyDescent="0.3">
      <c r="B125" s="34"/>
      <c r="C125" s="29" t="s">
        <v>30</v>
      </c>
      <c r="D125" s="35"/>
      <c r="E125" s="35"/>
      <c r="F125" s="27" t="str">
        <f>IF(E16="","",E16)</f>
        <v>Vyplň údaj</v>
      </c>
      <c r="G125" s="35"/>
      <c r="H125" s="35"/>
      <c r="I125" s="35"/>
      <c r="J125" s="35"/>
      <c r="K125" s="29" t="s">
        <v>36</v>
      </c>
      <c r="L125" s="35"/>
      <c r="M125" s="265" t="str">
        <f>E22</f>
        <v xml:space="preserve"> </v>
      </c>
      <c r="N125" s="229"/>
      <c r="O125" s="229"/>
      <c r="P125" s="229"/>
      <c r="Q125" s="229"/>
      <c r="R125" s="36"/>
    </row>
    <row r="126" spans="2:63" s="1" customFormat="1" ht="10.35" customHeight="1" x14ac:dyDescent="0.3">
      <c r="B126" s="34"/>
      <c r="C126" s="35"/>
      <c r="D126" s="35"/>
      <c r="E126" s="35"/>
      <c r="F126" s="35"/>
      <c r="G126" s="35"/>
      <c r="H126" s="35"/>
      <c r="I126" s="35"/>
      <c r="J126" s="35"/>
      <c r="K126" s="35"/>
      <c r="L126" s="35"/>
      <c r="M126" s="35"/>
      <c r="N126" s="35"/>
      <c r="O126" s="35"/>
      <c r="P126" s="35"/>
      <c r="Q126" s="35"/>
      <c r="R126" s="36"/>
    </row>
    <row r="127" spans="2:63" s="9" customFormat="1" ht="29.25" customHeight="1" x14ac:dyDescent="0.3">
      <c r="B127" s="155"/>
      <c r="C127" s="156" t="s">
        <v>157</v>
      </c>
      <c r="D127" s="157" t="s">
        <v>158</v>
      </c>
      <c r="E127" s="157" t="s">
        <v>62</v>
      </c>
      <c r="F127" s="306" t="s">
        <v>159</v>
      </c>
      <c r="G127" s="307"/>
      <c r="H127" s="307"/>
      <c r="I127" s="307"/>
      <c r="J127" s="157" t="s">
        <v>160</v>
      </c>
      <c r="K127" s="157" t="s">
        <v>161</v>
      </c>
      <c r="L127" s="157" t="s">
        <v>162</v>
      </c>
      <c r="M127" s="306" t="s">
        <v>163</v>
      </c>
      <c r="N127" s="307"/>
      <c r="O127" s="307"/>
      <c r="P127" s="306" t="s">
        <v>134</v>
      </c>
      <c r="Q127" s="308"/>
      <c r="R127" s="158"/>
      <c r="T127" s="80" t="s">
        <v>164</v>
      </c>
      <c r="U127" s="81" t="s">
        <v>44</v>
      </c>
      <c r="V127" s="81" t="s">
        <v>165</v>
      </c>
      <c r="W127" s="81" t="s">
        <v>166</v>
      </c>
      <c r="X127" s="81" t="s">
        <v>167</v>
      </c>
      <c r="Y127" s="81" t="s">
        <v>168</v>
      </c>
      <c r="Z127" s="81" t="s">
        <v>169</v>
      </c>
      <c r="AA127" s="81" t="s">
        <v>170</v>
      </c>
      <c r="AB127" s="81" t="s">
        <v>171</v>
      </c>
      <c r="AC127" s="81" t="s">
        <v>172</v>
      </c>
      <c r="AD127" s="82" t="s">
        <v>173</v>
      </c>
    </row>
    <row r="128" spans="2:63" s="1" customFormat="1" ht="29.25" customHeight="1" x14ac:dyDescent="0.35">
      <c r="B128" s="34"/>
      <c r="C128" s="84" t="s">
        <v>129</v>
      </c>
      <c r="D128" s="35"/>
      <c r="E128" s="35"/>
      <c r="F128" s="35"/>
      <c r="G128" s="35"/>
      <c r="H128" s="35"/>
      <c r="I128" s="35"/>
      <c r="J128" s="35"/>
      <c r="K128" s="35"/>
      <c r="L128" s="35"/>
      <c r="M128" s="279">
        <f>BK128</f>
        <v>0</v>
      </c>
      <c r="N128" s="280"/>
      <c r="O128" s="280"/>
      <c r="P128" s="280"/>
      <c r="Q128" s="280"/>
      <c r="R128" s="36"/>
      <c r="T128" s="83"/>
      <c r="U128" s="50"/>
      <c r="V128" s="50"/>
      <c r="W128" s="159">
        <f>W129+W151+W260+W267</f>
        <v>0</v>
      </c>
      <c r="X128" s="159">
        <f>X129+X151+X260+X267</f>
        <v>0</v>
      </c>
      <c r="Y128" s="50"/>
      <c r="Z128" s="160">
        <f>Z129+Z151+Z260+Z267</f>
        <v>0</v>
      </c>
      <c r="AA128" s="50"/>
      <c r="AB128" s="160">
        <f>AB129+AB151+AB260+AB267</f>
        <v>21.282639140000001</v>
      </c>
      <c r="AC128" s="50"/>
      <c r="AD128" s="161">
        <f>AD129+AD151+AD260+AD267</f>
        <v>4.1000000000000003E-3</v>
      </c>
      <c r="AT128" s="17" t="s">
        <v>81</v>
      </c>
      <c r="AU128" s="17" t="s">
        <v>136</v>
      </c>
      <c r="BK128" s="162">
        <f>BK129+BK151+BK260+BK267</f>
        <v>0</v>
      </c>
    </row>
    <row r="129" spans="2:65" s="10" customFormat="1" ht="37.35" customHeight="1" x14ac:dyDescent="0.35">
      <c r="B129" s="163"/>
      <c r="C129" s="164"/>
      <c r="D129" s="165" t="s">
        <v>137</v>
      </c>
      <c r="E129" s="165"/>
      <c r="F129" s="165"/>
      <c r="G129" s="165"/>
      <c r="H129" s="165"/>
      <c r="I129" s="165"/>
      <c r="J129" s="165"/>
      <c r="K129" s="165"/>
      <c r="L129" s="165"/>
      <c r="M129" s="281">
        <f>BK129</f>
        <v>0</v>
      </c>
      <c r="N129" s="282"/>
      <c r="O129" s="282"/>
      <c r="P129" s="282"/>
      <c r="Q129" s="282"/>
      <c r="R129" s="166"/>
      <c r="T129" s="167"/>
      <c r="U129" s="164"/>
      <c r="V129" s="164"/>
      <c r="W129" s="168">
        <f>W130+W149</f>
        <v>0</v>
      </c>
      <c r="X129" s="168">
        <f>X130+X149</f>
        <v>0</v>
      </c>
      <c r="Y129" s="164"/>
      <c r="Z129" s="169">
        <f>Z130+Z149</f>
        <v>0</v>
      </c>
      <c r="AA129" s="164"/>
      <c r="AB129" s="169">
        <f>AB130+AB149</f>
        <v>3.1600000000000003E-2</v>
      </c>
      <c r="AC129" s="164"/>
      <c r="AD129" s="170">
        <f>AD130+AD149</f>
        <v>0</v>
      </c>
      <c r="AR129" s="171" t="s">
        <v>89</v>
      </c>
      <c r="AT129" s="172" t="s">
        <v>81</v>
      </c>
      <c r="AU129" s="172" t="s">
        <v>82</v>
      </c>
      <c r="AY129" s="171" t="s">
        <v>174</v>
      </c>
      <c r="BK129" s="173">
        <f>BK130+BK149</f>
        <v>0</v>
      </c>
    </row>
    <row r="130" spans="2:65" s="10" customFormat="1" ht="19.899999999999999" customHeight="1" x14ac:dyDescent="0.3">
      <c r="B130" s="163"/>
      <c r="C130" s="164"/>
      <c r="D130" s="174" t="s">
        <v>138</v>
      </c>
      <c r="E130" s="174"/>
      <c r="F130" s="174"/>
      <c r="G130" s="174"/>
      <c r="H130" s="174"/>
      <c r="I130" s="174"/>
      <c r="J130" s="174"/>
      <c r="K130" s="174"/>
      <c r="L130" s="174"/>
      <c r="M130" s="283">
        <f>BK130</f>
        <v>0</v>
      </c>
      <c r="N130" s="284"/>
      <c r="O130" s="284"/>
      <c r="P130" s="284"/>
      <c r="Q130" s="284"/>
      <c r="R130" s="166"/>
      <c r="T130" s="167"/>
      <c r="U130" s="164"/>
      <c r="V130" s="164"/>
      <c r="W130" s="168">
        <f>SUM(W131:W148)</f>
        <v>0</v>
      </c>
      <c r="X130" s="168">
        <f>SUM(X131:X148)</f>
        <v>0</v>
      </c>
      <c r="Y130" s="164"/>
      <c r="Z130" s="169">
        <f>SUM(Z131:Z148)</f>
        <v>0</v>
      </c>
      <c r="AA130" s="164"/>
      <c r="AB130" s="169">
        <f>SUM(AB131:AB148)</f>
        <v>3.1600000000000003E-2</v>
      </c>
      <c r="AC130" s="164"/>
      <c r="AD130" s="170">
        <f>SUM(AD131:AD148)</f>
        <v>0</v>
      </c>
      <c r="AR130" s="171" t="s">
        <v>89</v>
      </c>
      <c r="AT130" s="172" t="s">
        <v>81</v>
      </c>
      <c r="AU130" s="172" t="s">
        <v>89</v>
      </c>
      <c r="AY130" s="171" t="s">
        <v>174</v>
      </c>
      <c r="BK130" s="173">
        <f>SUM(BK131:BK148)</f>
        <v>0</v>
      </c>
    </row>
    <row r="131" spans="2:65" s="1" customFormat="1" ht="31.5" customHeight="1" x14ac:dyDescent="0.3">
      <c r="B131" s="34"/>
      <c r="C131" s="175" t="s">
        <v>89</v>
      </c>
      <c r="D131" s="175" t="s">
        <v>175</v>
      </c>
      <c r="E131" s="176" t="s">
        <v>184</v>
      </c>
      <c r="F131" s="292" t="s">
        <v>185</v>
      </c>
      <c r="G131" s="277"/>
      <c r="H131" s="277"/>
      <c r="I131" s="277"/>
      <c r="J131" s="177" t="s">
        <v>176</v>
      </c>
      <c r="K131" s="178">
        <v>860</v>
      </c>
      <c r="L131" s="179">
        <v>0</v>
      </c>
      <c r="M131" s="278">
        <v>0</v>
      </c>
      <c r="N131" s="277"/>
      <c r="O131" s="277"/>
      <c r="P131" s="276">
        <f>ROUND(V131*K131,3)</f>
        <v>0</v>
      </c>
      <c r="Q131" s="277"/>
      <c r="R131" s="36"/>
      <c r="T131" s="180" t="s">
        <v>19</v>
      </c>
      <c r="U131" s="43" t="s">
        <v>47</v>
      </c>
      <c r="V131" s="181">
        <f>L131+M131</f>
        <v>0</v>
      </c>
      <c r="W131" s="181">
        <f>ROUND(L131*K131,3)</f>
        <v>0</v>
      </c>
      <c r="X131" s="181">
        <f>ROUND(M131*K131,3)</f>
        <v>0</v>
      </c>
      <c r="Y131" s="35"/>
      <c r="Z131" s="182">
        <f>Y131*K131</f>
        <v>0</v>
      </c>
      <c r="AA131" s="182">
        <v>0</v>
      </c>
      <c r="AB131" s="182">
        <f>AA131*K131</f>
        <v>0</v>
      </c>
      <c r="AC131" s="182">
        <v>0</v>
      </c>
      <c r="AD131" s="183">
        <f>AC131*K131</f>
        <v>0</v>
      </c>
      <c r="AR131" s="17" t="s">
        <v>177</v>
      </c>
      <c r="AT131" s="17" t="s">
        <v>175</v>
      </c>
      <c r="AU131" s="17" t="s">
        <v>93</v>
      </c>
      <c r="AY131" s="17" t="s">
        <v>174</v>
      </c>
      <c r="BE131" s="119">
        <f>IF(U131="základná",P131,0)</f>
        <v>0</v>
      </c>
      <c r="BF131" s="119">
        <f>IF(U131="znížená",P131,0)</f>
        <v>0</v>
      </c>
      <c r="BG131" s="119">
        <f>IF(U131="zákl. prenesená",P131,0)</f>
        <v>0</v>
      </c>
      <c r="BH131" s="119">
        <f>IF(U131="zníž. prenesená",P131,0)</f>
        <v>0</v>
      </c>
      <c r="BI131" s="119">
        <f>IF(U131="nulová",P131,0)</f>
        <v>0</v>
      </c>
      <c r="BJ131" s="17" t="s">
        <v>93</v>
      </c>
      <c r="BK131" s="184">
        <f>ROUND(V131*K131,3)</f>
        <v>0</v>
      </c>
      <c r="BL131" s="17" t="s">
        <v>177</v>
      </c>
      <c r="BM131" s="17" t="s">
        <v>186</v>
      </c>
    </row>
    <row r="132" spans="2:65" s="11" customFormat="1" ht="22.5" customHeight="1" x14ac:dyDescent="0.3">
      <c r="B132" s="185"/>
      <c r="C132" s="186"/>
      <c r="D132" s="186"/>
      <c r="E132" s="187" t="s">
        <v>19</v>
      </c>
      <c r="F132" s="298" t="s">
        <v>187</v>
      </c>
      <c r="G132" s="299"/>
      <c r="H132" s="299"/>
      <c r="I132" s="299"/>
      <c r="J132" s="186"/>
      <c r="K132" s="188" t="s">
        <v>19</v>
      </c>
      <c r="L132" s="186"/>
      <c r="M132" s="186"/>
      <c r="N132" s="186"/>
      <c r="O132" s="186"/>
      <c r="P132" s="186"/>
      <c r="Q132" s="186"/>
      <c r="R132" s="189"/>
      <c r="T132" s="190"/>
      <c r="U132" s="186"/>
      <c r="V132" s="186"/>
      <c r="W132" s="186"/>
      <c r="X132" s="186"/>
      <c r="Y132" s="186"/>
      <c r="Z132" s="186"/>
      <c r="AA132" s="186"/>
      <c r="AB132" s="186"/>
      <c r="AC132" s="186"/>
      <c r="AD132" s="191"/>
      <c r="AT132" s="192" t="s">
        <v>178</v>
      </c>
      <c r="AU132" s="192" t="s">
        <v>93</v>
      </c>
      <c r="AV132" s="11" t="s">
        <v>89</v>
      </c>
      <c r="AW132" s="11" t="s">
        <v>5</v>
      </c>
      <c r="AX132" s="11" t="s">
        <v>82</v>
      </c>
      <c r="AY132" s="192" t="s">
        <v>174</v>
      </c>
    </row>
    <row r="133" spans="2:65" s="11" customFormat="1" ht="22.5" customHeight="1" x14ac:dyDescent="0.3">
      <c r="B133" s="185"/>
      <c r="C133" s="186"/>
      <c r="D133" s="186"/>
      <c r="E133" s="187" t="s">
        <v>19</v>
      </c>
      <c r="F133" s="300" t="s">
        <v>418</v>
      </c>
      <c r="G133" s="299"/>
      <c r="H133" s="299"/>
      <c r="I133" s="299"/>
      <c r="J133" s="186"/>
      <c r="K133" s="188" t="s">
        <v>19</v>
      </c>
      <c r="L133" s="186"/>
      <c r="M133" s="186"/>
      <c r="N133" s="186"/>
      <c r="O133" s="186"/>
      <c r="P133" s="186"/>
      <c r="Q133" s="186"/>
      <c r="R133" s="189"/>
      <c r="T133" s="190"/>
      <c r="U133" s="186"/>
      <c r="V133" s="186"/>
      <c r="W133" s="186"/>
      <c r="X133" s="186"/>
      <c r="Y133" s="186"/>
      <c r="Z133" s="186"/>
      <c r="AA133" s="186"/>
      <c r="AB133" s="186"/>
      <c r="AC133" s="186"/>
      <c r="AD133" s="191"/>
      <c r="AT133" s="192" t="s">
        <v>178</v>
      </c>
      <c r="AU133" s="192" t="s">
        <v>93</v>
      </c>
      <c r="AV133" s="11" t="s">
        <v>89</v>
      </c>
      <c r="AW133" s="11" t="s">
        <v>5</v>
      </c>
      <c r="AX133" s="11" t="s">
        <v>82</v>
      </c>
      <c r="AY133" s="192" t="s">
        <v>174</v>
      </c>
    </row>
    <row r="134" spans="2:65" s="12" customFormat="1" ht="22.5" customHeight="1" x14ac:dyDescent="0.3">
      <c r="B134" s="193"/>
      <c r="C134" s="194"/>
      <c r="D134" s="194"/>
      <c r="E134" s="195" t="s">
        <v>19</v>
      </c>
      <c r="F134" s="294" t="s">
        <v>419</v>
      </c>
      <c r="G134" s="295"/>
      <c r="H134" s="295"/>
      <c r="I134" s="295"/>
      <c r="J134" s="194"/>
      <c r="K134" s="196">
        <v>860</v>
      </c>
      <c r="L134" s="194"/>
      <c r="M134" s="194"/>
      <c r="N134" s="194"/>
      <c r="O134" s="194"/>
      <c r="P134" s="194"/>
      <c r="Q134" s="194"/>
      <c r="R134" s="197"/>
      <c r="T134" s="198"/>
      <c r="U134" s="194"/>
      <c r="V134" s="194"/>
      <c r="W134" s="194"/>
      <c r="X134" s="194"/>
      <c r="Y134" s="194"/>
      <c r="Z134" s="194"/>
      <c r="AA134" s="194"/>
      <c r="AB134" s="194"/>
      <c r="AC134" s="194"/>
      <c r="AD134" s="199"/>
      <c r="AT134" s="200" t="s">
        <v>178</v>
      </c>
      <c r="AU134" s="200" t="s">
        <v>93</v>
      </c>
      <c r="AV134" s="12" t="s">
        <v>93</v>
      </c>
      <c r="AW134" s="12" t="s">
        <v>5</v>
      </c>
      <c r="AX134" s="12" t="s">
        <v>82</v>
      </c>
      <c r="AY134" s="200" t="s">
        <v>174</v>
      </c>
    </row>
    <row r="135" spans="2:65" s="13" customFormat="1" ht="22.5" customHeight="1" x14ac:dyDescent="0.3">
      <c r="B135" s="201"/>
      <c r="C135" s="202"/>
      <c r="D135" s="202"/>
      <c r="E135" s="203" t="s">
        <v>19</v>
      </c>
      <c r="F135" s="296" t="s">
        <v>179</v>
      </c>
      <c r="G135" s="297"/>
      <c r="H135" s="297"/>
      <c r="I135" s="297"/>
      <c r="J135" s="202"/>
      <c r="K135" s="204">
        <v>860</v>
      </c>
      <c r="L135" s="202"/>
      <c r="M135" s="202"/>
      <c r="N135" s="202"/>
      <c r="O135" s="202"/>
      <c r="P135" s="202"/>
      <c r="Q135" s="202"/>
      <c r="R135" s="205"/>
      <c r="T135" s="206"/>
      <c r="U135" s="202"/>
      <c r="V135" s="202"/>
      <c r="W135" s="202"/>
      <c r="X135" s="202"/>
      <c r="Y135" s="202"/>
      <c r="Z135" s="202"/>
      <c r="AA135" s="202"/>
      <c r="AB135" s="202"/>
      <c r="AC135" s="202"/>
      <c r="AD135" s="207"/>
      <c r="AT135" s="208" t="s">
        <v>178</v>
      </c>
      <c r="AU135" s="208" t="s">
        <v>93</v>
      </c>
      <c r="AV135" s="13" t="s">
        <v>177</v>
      </c>
      <c r="AW135" s="13" t="s">
        <v>5</v>
      </c>
      <c r="AX135" s="13" t="s">
        <v>89</v>
      </c>
      <c r="AY135" s="208" t="s">
        <v>174</v>
      </c>
    </row>
    <row r="136" spans="2:65" s="1" customFormat="1" ht="22.5" customHeight="1" x14ac:dyDescent="0.3">
      <c r="B136" s="34"/>
      <c r="C136" s="175" t="s">
        <v>93</v>
      </c>
      <c r="D136" s="175" t="s">
        <v>175</v>
      </c>
      <c r="E136" s="176" t="s">
        <v>193</v>
      </c>
      <c r="F136" s="292" t="s">
        <v>194</v>
      </c>
      <c r="G136" s="277"/>
      <c r="H136" s="277"/>
      <c r="I136" s="277"/>
      <c r="J136" s="177" t="s">
        <v>189</v>
      </c>
      <c r="K136" s="178">
        <v>20</v>
      </c>
      <c r="L136" s="179">
        <v>0</v>
      </c>
      <c r="M136" s="278">
        <v>0</v>
      </c>
      <c r="N136" s="277"/>
      <c r="O136" s="277"/>
      <c r="P136" s="276">
        <f>ROUND(V136*K136,3)</f>
        <v>0</v>
      </c>
      <c r="Q136" s="277"/>
      <c r="R136" s="36"/>
      <c r="T136" s="180" t="s">
        <v>19</v>
      </c>
      <c r="U136" s="43" t="s">
        <v>47</v>
      </c>
      <c r="V136" s="181">
        <f>L136+M136</f>
        <v>0</v>
      </c>
      <c r="W136" s="181">
        <f>ROUND(L136*K136,3)</f>
        <v>0</v>
      </c>
      <c r="X136" s="181">
        <f>ROUND(M136*K136,3)</f>
        <v>0</v>
      </c>
      <c r="Y136" s="35"/>
      <c r="Z136" s="182">
        <f>Y136*K136</f>
        <v>0</v>
      </c>
      <c r="AA136" s="182">
        <v>1.58E-3</v>
      </c>
      <c r="AB136" s="182">
        <f>AA136*K136</f>
        <v>3.1600000000000003E-2</v>
      </c>
      <c r="AC136" s="182">
        <v>0</v>
      </c>
      <c r="AD136" s="183">
        <f>AC136*K136</f>
        <v>0</v>
      </c>
      <c r="AR136" s="17" t="s">
        <v>177</v>
      </c>
      <c r="AT136" s="17" t="s">
        <v>175</v>
      </c>
      <c r="AU136" s="17" t="s">
        <v>93</v>
      </c>
      <c r="AY136" s="17" t="s">
        <v>174</v>
      </c>
      <c r="BE136" s="119">
        <f>IF(U136="základná",P136,0)</f>
        <v>0</v>
      </c>
      <c r="BF136" s="119">
        <f>IF(U136="znížená",P136,0)</f>
        <v>0</v>
      </c>
      <c r="BG136" s="119">
        <f>IF(U136="zákl. prenesená",P136,0)</f>
        <v>0</v>
      </c>
      <c r="BH136" s="119">
        <f>IF(U136="zníž. prenesená",P136,0)</f>
        <v>0</v>
      </c>
      <c r="BI136" s="119">
        <f>IF(U136="nulová",P136,0)</f>
        <v>0</v>
      </c>
      <c r="BJ136" s="17" t="s">
        <v>93</v>
      </c>
      <c r="BK136" s="184">
        <f>ROUND(V136*K136,3)</f>
        <v>0</v>
      </c>
      <c r="BL136" s="17" t="s">
        <v>177</v>
      </c>
      <c r="BM136" s="17" t="s">
        <v>195</v>
      </c>
    </row>
    <row r="137" spans="2:65" s="11" customFormat="1" ht="22.5" customHeight="1" x14ac:dyDescent="0.3">
      <c r="B137" s="185"/>
      <c r="C137" s="186"/>
      <c r="D137" s="186"/>
      <c r="E137" s="187" t="s">
        <v>19</v>
      </c>
      <c r="F137" s="298" t="s">
        <v>196</v>
      </c>
      <c r="G137" s="299"/>
      <c r="H137" s="299"/>
      <c r="I137" s="299"/>
      <c r="J137" s="186"/>
      <c r="K137" s="188" t="s">
        <v>19</v>
      </c>
      <c r="L137" s="186"/>
      <c r="M137" s="186"/>
      <c r="N137" s="186"/>
      <c r="O137" s="186"/>
      <c r="P137" s="186"/>
      <c r="Q137" s="186"/>
      <c r="R137" s="189"/>
      <c r="T137" s="190"/>
      <c r="U137" s="186"/>
      <c r="V137" s="186"/>
      <c r="W137" s="186"/>
      <c r="X137" s="186"/>
      <c r="Y137" s="186"/>
      <c r="Z137" s="186"/>
      <c r="AA137" s="186"/>
      <c r="AB137" s="186"/>
      <c r="AC137" s="186"/>
      <c r="AD137" s="191"/>
      <c r="AT137" s="192" t="s">
        <v>178</v>
      </c>
      <c r="AU137" s="192" t="s">
        <v>93</v>
      </c>
      <c r="AV137" s="11" t="s">
        <v>89</v>
      </c>
      <c r="AW137" s="11" t="s">
        <v>5</v>
      </c>
      <c r="AX137" s="11" t="s">
        <v>82</v>
      </c>
      <c r="AY137" s="192" t="s">
        <v>174</v>
      </c>
    </row>
    <row r="138" spans="2:65" s="12" customFormat="1" ht="22.5" customHeight="1" x14ac:dyDescent="0.3">
      <c r="B138" s="193"/>
      <c r="C138" s="194"/>
      <c r="D138" s="194"/>
      <c r="E138" s="195" t="s">
        <v>19</v>
      </c>
      <c r="F138" s="294" t="s">
        <v>197</v>
      </c>
      <c r="G138" s="295"/>
      <c r="H138" s="295"/>
      <c r="I138" s="295"/>
      <c r="J138" s="194"/>
      <c r="K138" s="196">
        <v>20</v>
      </c>
      <c r="L138" s="194"/>
      <c r="M138" s="194"/>
      <c r="N138" s="194"/>
      <c r="O138" s="194"/>
      <c r="P138" s="194"/>
      <c r="Q138" s="194"/>
      <c r="R138" s="197"/>
      <c r="T138" s="198"/>
      <c r="U138" s="194"/>
      <c r="V138" s="194"/>
      <c r="W138" s="194"/>
      <c r="X138" s="194"/>
      <c r="Y138" s="194"/>
      <c r="Z138" s="194"/>
      <c r="AA138" s="194"/>
      <c r="AB138" s="194"/>
      <c r="AC138" s="194"/>
      <c r="AD138" s="199"/>
      <c r="AT138" s="200" t="s">
        <v>178</v>
      </c>
      <c r="AU138" s="200" t="s">
        <v>93</v>
      </c>
      <c r="AV138" s="12" t="s">
        <v>93</v>
      </c>
      <c r="AW138" s="12" t="s">
        <v>5</v>
      </c>
      <c r="AX138" s="12" t="s">
        <v>89</v>
      </c>
      <c r="AY138" s="200" t="s">
        <v>174</v>
      </c>
    </row>
    <row r="139" spans="2:65" s="1" customFormat="1" ht="22.5" customHeight="1" x14ac:dyDescent="0.3">
      <c r="B139" s="34"/>
      <c r="C139" s="175" t="s">
        <v>180</v>
      </c>
      <c r="D139" s="175" t="s">
        <v>175</v>
      </c>
      <c r="E139" s="176" t="s">
        <v>199</v>
      </c>
      <c r="F139" s="292" t="s">
        <v>200</v>
      </c>
      <c r="G139" s="277"/>
      <c r="H139" s="277"/>
      <c r="I139" s="277"/>
      <c r="J139" s="177" t="s">
        <v>189</v>
      </c>
      <c r="K139" s="178">
        <v>20</v>
      </c>
      <c r="L139" s="179">
        <v>0</v>
      </c>
      <c r="M139" s="278">
        <v>0</v>
      </c>
      <c r="N139" s="277"/>
      <c r="O139" s="277"/>
      <c r="P139" s="276">
        <f t="shared" ref="P139:P148" si="5">ROUND(V139*K139,3)</f>
        <v>0</v>
      </c>
      <c r="Q139" s="277"/>
      <c r="R139" s="36"/>
      <c r="T139" s="180" t="s">
        <v>19</v>
      </c>
      <c r="U139" s="43" t="s">
        <v>47</v>
      </c>
      <c r="V139" s="181">
        <f t="shared" ref="V139:V148" si="6">L139+M139</f>
        <v>0</v>
      </c>
      <c r="W139" s="181">
        <f t="shared" ref="W139:W148" si="7">ROUND(L139*K139,3)</f>
        <v>0</v>
      </c>
      <c r="X139" s="181">
        <f t="shared" ref="X139:X148" si="8">ROUND(M139*K139,3)</f>
        <v>0</v>
      </c>
      <c r="Y139" s="35"/>
      <c r="Z139" s="182">
        <f t="shared" ref="Z139:Z148" si="9">Y139*K139</f>
        <v>0</v>
      </c>
      <c r="AA139" s="182">
        <v>0</v>
      </c>
      <c r="AB139" s="182">
        <f t="shared" ref="AB139:AB148" si="10">AA139*K139</f>
        <v>0</v>
      </c>
      <c r="AC139" s="182">
        <v>0</v>
      </c>
      <c r="AD139" s="183">
        <f t="shared" ref="AD139:AD148" si="11">AC139*K139</f>
        <v>0</v>
      </c>
      <c r="AR139" s="17" t="s">
        <v>177</v>
      </c>
      <c r="AT139" s="17" t="s">
        <v>175</v>
      </c>
      <c r="AU139" s="17" t="s">
        <v>93</v>
      </c>
      <c r="AY139" s="17" t="s">
        <v>174</v>
      </c>
      <c r="BE139" s="119">
        <f t="shared" ref="BE139:BE148" si="12">IF(U139="základná",P139,0)</f>
        <v>0</v>
      </c>
      <c r="BF139" s="119">
        <f t="shared" ref="BF139:BF148" si="13">IF(U139="znížená",P139,0)</f>
        <v>0</v>
      </c>
      <c r="BG139" s="119">
        <f t="shared" ref="BG139:BG148" si="14">IF(U139="zákl. prenesená",P139,0)</f>
        <v>0</v>
      </c>
      <c r="BH139" s="119">
        <f t="shared" ref="BH139:BH148" si="15">IF(U139="zníž. prenesená",P139,0)</f>
        <v>0</v>
      </c>
      <c r="BI139" s="119">
        <f t="shared" ref="BI139:BI148" si="16">IF(U139="nulová",P139,0)</f>
        <v>0</v>
      </c>
      <c r="BJ139" s="17" t="s">
        <v>93</v>
      </c>
      <c r="BK139" s="184">
        <f t="shared" ref="BK139:BK148" si="17">ROUND(V139*K139,3)</f>
        <v>0</v>
      </c>
      <c r="BL139" s="17" t="s">
        <v>177</v>
      </c>
      <c r="BM139" s="17" t="s">
        <v>201</v>
      </c>
    </row>
    <row r="140" spans="2:65" s="1" customFormat="1" ht="22.5" customHeight="1" x14ac:dyDescent="0.3">
      <c r="B140" s="34"/>
      <c r="C140" s="175" t="s">
        <v>177</v>
      </c>
      <c r="D140" s="175" t="s">
        <v>175</v>
      </c>
      <c r="E140" s="176" t="s">
        <v>203</v>
      </c>
      <c r="F140" s="292" t="s">
        <v>204</v>
      </c>
      <c r="G140" s="277"/>
      <c r="H140" s="277"/>
      <c r="I140" s="277"/>
      <c r="J140" s="177" t="s">
        <v>205</v>
      </c>
      <c r="K140" s="178">
        <v>4.0000000000000001E-3</v>
      </c>
      <c r="L140" s="179">
        <v>0</v>
      </c>
      <c r="M140" s="278">
        <v>0</v>
      </c>
      <c r="N140" s="277"/>
      <c r="O140" s="277"/>
      <c r="P140" s="276">
        <f t="shared" si="5"/>
        <v>0</v>
      </c>
      <c r="Q140" s="277"/>
      <c r="R140" s="36"/>
      <c r="T140" s="180" t="s">
        <v>19</v>
      </c>
      <c r="U140" s="43" t="s">
        <v>47</v>
      </c>
      <c r="V140" s="181">
        <f t="shared" si="6"/>
        <v>0</v>
      </c>
      <c r="W140" s="181">
        <f t="shared" si="7"/>
        <v>0</v>
      </c>
      <c r="X140" s="181">
        <f t="shared" si="8"/>
        <v>0</v>
      </c>
      <c r="Y140" s="35"/>
      <c r="Z140" s="182">
        <f t="shared" si="9"/>
        <v>0</v>
      </c>
      <c r="AA140" s="182">
        <v>0</v>
      </c>
      <c r="AB140" s="182">
        <f t="shared" si="10"/>
        <v>0</v>
      </c>
      <c r="AC140" s="182">
        <v>0</v>
      </c>
      <c r="AD140" s="183">
        <f t="shared" si="11"/>
        <v>0</v>
      </c>
      <c r="AR140" s="17" t="s">
        <v>177</v>
      </c>
      <c r="AT140" s="17" t="s">
        <v>175</v>
      </c>
      <c r="AU140" s="17" t="s">
        <v>93</v>
      </c>
      <c r="AY140" s="17" t="s">
        <v>174</v>
      </c>
      <c r="BE140" s="119">
        <f t="shared" si="12"/>
        <v>0</v>
      </c>
      <c r="BF140" s="119">
        <f t="shared" si="13"/>
        <v>0</v>
      </c>
      <c r="BG140" s="119">
        <f t="shared" si="14"/>
        <v>0</v>
      </c>
      <c r="BH140" s="119">
        <f t="shared" si="15"/>
        <v>0</v>
      </c>
      <c r="BI140" s="119">
        <f t="shared" si="16"/>
        <v>0</v>
      </c>
      <c r="BJ140" s="17" t="s">
        <v>93</v>
      </c>
      <c r="BK140" s="184">
        <f t="shared" si="17"/>
        <v>0</v>
      </c>
      <c r="BL140" s="17" t="s">
        <v>177</v>
      </c>
      <c r="BM140" s="17" t="s">
        <v>206</v>
      </c>
    </row>
    <row r="141" spans="2:65" s="1" customFormat="1" ht="44.25" customHeight="1" x14ac:dyDescent="0.3">
      <c r="B141" s="34"/>
      <c r="C141" s="175" t="s">
        <v>181</v>
      </c>
      <c r="D141" s="175" t="s">
        <v>175</v>
      </c>
      <c r="E141" s="176" t="s">
        <v>208</v>
      </c>
      <c r="F141" s="292" t="s">
        <v>209</v>
      </c>
      <c r="G141" s="277"/>
      <c r="H141" s="277"/>
      <c r="I141" s="277"/>
      <c r="J141" s="177" t="s">
        <v>205</v>
      </c>
      <c r="K141" s="178">
        <v>1.0999999999999999E-2</v>
      </c>
      <c r="L141" s="179">
        <v>0</v>
      </c>
      <c r="M141" s="278">
        <v>0</v>
      </c>
      <c r="N141" s="277"/>
      <c r="O141" s="277"/>
      <c r="P141" s="276">
        <f t="shared" si="5"/>
        <v>0</v>
      </c>
      <c r="Q141" s="277"/>
      <c r="R141" s="36"/>
      <c r="T141" s="180" t="s">
        <v>19</v>
      </c>
      <c r="U141" s="43" t="s">
        <v>47</v>
      </c>
      <c r="V141" s="181">
        <f t="shared" si="6"/>
        <v>0</v>
      </c>
      <c r="W141" s="181">
        <f t="shared" si="7"/>
        <v>0</v>
      </c>
      <c r="X141" s="181">
        <f t="shared" si="8"/>
        <v>0</v>
      </c>
      <c r="Y141" s="35"/>
      <c r="Z141" s="182">
        <f t="shared" si="9"/>
        <v>0</v>
      </c>
      <c r="AA141" s="182">
        <v>0</v>
      </c>
      <c r="AB141" s="182">
        <f t="shared" si="10"/>
        <v>0</v>
      </c>
      <c r="AC141" s="182">
        <v>0</v>
      </c>
      <c r="AD141" s="183">
        <f t="shared" si="11"/>
        <v>0</v>
      </c>
      <c r="AR141" s="17" t="s">
        <v>177</v>
      </c>
      <c r="AT141" s="17" t="s">
        <v>175</v>
      </c>
      <c r="AU141" s="17" t="s">
        <v>93</v>
      </c>
      <c r="AY141" s="17" t="s">
        <v>174</v>
      </c>
      <c r="BE141" s="119">
        <f t="shared" si="12"/>
        <v>0</v>
      </c>
      <c r="BF141" s="119">
        <f t="shared" si="13"/>
        <v>0</v>
      </c>
      <c r="BG141" s="119">
        <f t="shared" si="14"/>
        <v>0</v>
      </c>
      <c r="BH141" s="119">
        <f t="shared" si="15"/>
        <v>0</v>
      </c>
      <c r="BI141" s="119">
        <f t="shared" si="16"/>
        <v>0</v>
      </c>
      <c r="BJ141" s="17" t="s">
        <v>93</v>
      </c>
      <c r="BK141" s="184">
        <f t="shared" si="17"/>
        <v>0</v>
      </c>
      <c r="BL141" s="17" t="s">
        <v>177</v>
      </c>
      <c r="BM141" s="17" t="s">
        <v>210</v>
      </c>
    </row>
    <row r="142" spans="2:65" s="1" customFormat="1" ht="31.5" customHeight="1" x14ac:dyDescent="0.3">
      <c r="B142" s="34"/>
      <c r="C142" s="175" t="s">
        <v>182</v>
      </c>
      <c r="D142" s="175" t="s">
        <v>175</v>
      </c>
      <c r="E142" s="176" t="s">
        <v>212</v>
      </c>
      <c r="F142" s="292" t="s">
        <v>213</v>
      </c>
      <c r="G142" s="277"/>
      <c r="H142" s="277"/>
      <c r="I142" s="277"/>
      <c r="J142" s="177" t="s">
        <v>205</v>
      </c>
      <c r="K142" s="178">
        <v>4.0000000000000001E-3</v>
      </c>
      <c r="L142" s="179">
        <v>0</v>
      </c>
      <c r="M142" s="278">
        <v>0</v>
      </c>
      <c r="N142" s="277"/>
      <c r="O142" s="277"/>
      <c r="P142" s="276">
        <f t="shared" si="5"/>
        <v>0</v>
      </c>
      <c r="Q142" s="277"/>
      <c r="R142" s="36"/>
      <c r="T142" s="180" t="s">
        <v>19</v>
      </c>
      <c r="U142" s="43" t="s">
        <v>47</v>
      </c>
      <c r="V142" s="181">
        <f t="shared" si="6"/>
        <v>0</v>
      </c>
      <c r="W142" s="181">
        <f t="shared" si="7"/>
        <v>0</v>
      </c>
      <c r="X142" s="181">
        <f t="shared" si="8"/>
        <v>0</v>
      </c>
      <c r="Y142" s="35"/>
      <c r="Z142" s="182">
        <f t="shared" si="9"/>
        <v>0</v>
      </c>
      <c r="AA142" s="182">
        <v>0</v>
      </c>
      <c r="AB142" s="182">
        <f t="shared" si="10"/>
        <v>0</v>
      </c>
      <c r="AC142" s="182">
        <v>0</v>
      </c>
      <c r="AD142" s="183">
        <f t="shared" si="11"/>
        <v>0</v>
      </c>
      <c r="AR142" s="17" t="s">
        <v>177</v>
      </c>
      <c r="AT142" s="17" t="s">
        <v>175</v>
      </c>
      <c r="AU142" s="17" t="s">
        <v>93</v>
      </c>
      <c r="AY142" s="17" t="s">
        <v>174</v>
      </c>
      <c r="BE142" s="119">
        <f t="shared" si="12"/>
        <v>0</v>
      </c>
      <c r="BF142" s="119">
        <f t="shared" si="13"/>
        <v>0</v>
      </c>
      <c r="BG142" s="119">
        <f t="shared" si="14"/>
        <v>0</v>
      </c>
      <c r="BH142" s="119">
        <f t="shared" si="15"/>
        <v>0</v>
      </c>
      <c r="BI142" s="119">
        <f t="shared" si="16"/>
        <v>0</v>
      </c>
      <c r="BJ142" s="17" t="s">
        <v>93</v>
      </c>
      <c r="BK142" s="184">
        <f t="shared" si="17"/>
        <v>0</v>
      </c>
      <c r="BL142" s="17" t="s">
        <v>177</v>
      </c>
      <c r="BM142" s="17" t="s">
        <v>214</v>
      </c>
    </row>
    <row r="143" spans="2:65" s="1" customFormat="1" ht="31.5" customHeight="1" x14ac:dyDescent="0.3">
      <c r="B143" s="34"/>
      <c r="C143" s="175" t="s">
        <v>183</v>
      </c>
      <c r="D143" s="175" t="s">
        <v>175</v>
      </c>
      <c r="E143" s="176" t="s">
        <v>216</v>
      </c>
      <c r="F143" s="292" t="s">
        <v>217</v>
      </c>
      <c r="G143" s="277"/>
      <c r="H143" s="277"/>
      <c r="I143" s="277"/>
      <c r="J143" s="177" t="s">
        <v>205</v>
      </c>
      <c r="K143" s="178">
        <v>0.12</v>
      </c>
      <c r="L143" s="179">
        <v>0</v>
      </c>
      <c r="M143" s="278">
        <v>0</v>
      </c>
      <c r="N143" s="277"/>
      <c r="O143" s="277"/>
      <c r="P143" s="276">
        <f t="shared" si="5"/>
        <v>0</v>
      </c>
      <c r="Q143" s="277"/>
      <c r="R143" s="36"/>
      <c r="T143" s="180" t="s">
        <v>19</v>
      </c>
      <c r="U143" s="43" t="s">
        <v>47</v>
      </c>
      <c r="V143" s="181">
        <f t="shared" si="6"/>
        <v>0</v>
      </c>
      <c r="W143" s="181">
        <f t="shared" si="7"/>
        <v>0</v>
      </c>
      <c r="X143" s="181">
        <f t="shared" si="8"/>
        <v>0</v>
      </c>
      <c r="Y143" s="35"/>
      <c r="Z143" s="182">
        <f t="shared" si="9"/>
        <v>0</v>
      </c>
      <c r="AA143" s="182">
        <v>0</v>
      </c>
      <c r="AB143" s="182">
        <f t="shared" si="10"/>
        <v>0</v>
      </c>
      <c r="AC143" s="182">
        <v>0</v>
      </c>
      <c r="AD143" s="183">
        <f t="shared" si="11"/>
        <v>0</v>
      </c>
      <c r="AR143" s="17" t="s">
        <v>177</v>
      </c>
      <c r="AT143" s="17" t="s">
        <v>175</v>
      </c>
      <c r="AU143" s="17" t="s">
        <v>93</v>
      </c>
      <c r="AY143" s="17" t="s">
        <v>174</v>
      </c>
      <c r="BE143" s="119">
        <f t="shared" si="12"/>
        <v>0</v>
      </c>
      <c r="BF143" s="119">
        <f t="shared" si="13"/>
        <v>0</v>
      </c>
      <c r="BG143" s="119">
        <f t="shared" si="14"/>
        <v>0</v>
      </c>
      <c r="BH143" s="119">
        <f t="shared" si="15"/>
        <v>0</v>
      </c>
      <c r="BI143" s="119">
        <f t="shared" si="16"/>
        <v>0</v>
      </c>
      <c r="BJ143" s="17" t="s">
        <v>93</v>
      </c>
      <c r="BK143" s="184">
        <f t="shared" si="17"/>
        <v>0</v>
      </c>
      <c r="BL143" s="17" t="s">
        <v>177</v>
      </c>
      <c r="BM143" s="17" t="s">
        <v>218</v>
      </c>
    </row>
    <row r="144" spans="2:65" s="1" customFormat="1" ht="31.5" customHeight="1" x14ac:dyDescent="0.3">
      <c r="B144" s="34"/>
      <c r="C144" s="175" t="s">
        <v>188</v>
      </c>
      <c r="D144" s="175" t="s">
        <v>175</v>
      </c>
      <c r="E144" s="176" t="s">
        <v>220</v>
      </c>
      <c r="F144" s="292" t="s">
        <v>221</v>
      </c>
      <c r="G144" s="277"/>
      <c r="H144" s="277"/>
      <c r="I144" s="277"/>
      <c r="J144" s="177" t="s">
        <v>205</v>
      </c>
      <c r="K144" s="178">
        <v>4.0000000000000001E-3</v>
      </c>
      <c r="L144" s="179">
        <v>0</v>
      </c>
      <c r="M144" s="278">
        <v>0</v>
      </c>
      <c r="N144" s="277"/>
      <c r="O144" s="277"/>
      <c r="P144" s="276">
        <f t="shared" si="5"/>
        <v>0</v>
      </c>
      <c r="Q144" s="277"/>
      <c r="R144" s="36"/>
      <c r="T144" s="180" t="s">
        <v>19</v>
      </c>
      <c r="U144" s="43" t="s">
        <v>47</v>
      </c>
      <c r="V144" s="181">
        <f t="shared" si="6"/>
        <v>0</v>
      </c>
      <c r="W144" s="181">
        <f t="shared" si="7"/>
        <v>0</v>
      </c>
      <c r="X144" s="181">
        <f t="shared" si="8"/>
        <v>0</v>
      </c>
      <c r="Y144" s="35"/>
      <c r="Z144" s="182">
        <f t="shared" si="9"/>
        <v>0</v>
      </c>
      <c r="AA144" s="182">
        <v>0</v>
      </c>
      <c r="AB144" s="182">
        <f t="shared" si="10"/>
        <v>0</v>
      </c>
      <c r="AC144" s="182">
        <v>0</v>
      </c>
      <c r="AD144" s="183">
        <f t="shared" si="11"/>
        <v>0</v>
      </c>
      <c r="AR144" s="17" t="s">
        <v>177</v>
      </c>
      <c r="AT144" s="17" t="s">
        <v>175</v>
      </c>
      <c r="AU144" s="17" t="s">
        <v>93</v>
      </c>
      <c r="AY144" s="17" t="s">
        <v>174</v>
      </c>
      <c r="BE144" s="119">
        <f t="shared" si="12"/>
        <v>0</v>
      </c>
      <c r="BF144" s="119">
        <f t="shared" si="13"/>
        <v>0</v>
      </c>
      <c r="BG144" s="119">
        <f t="shared" si="14"/>
        <v>0</v>
      </c>
      <c r="BH144" s="119">
        <f t="shared" si="15"/>
        <v>0</v>
      </c>
      <c r="BI144" s="119">
        <f t="shared" si="16"/>
        <v>0</v>
      </c>
      <c r="BJ144" s="17" t="s">
        <v>93</v>
      </c>
      <c r="BK144" s="184">
        <f t="shared" si="17"/>
        <v>0</v>
      </c>
      <c r="BL144" s="17" t="s">
        <v>177</v>
      </c>
      <c r="BM144" s="17" t="s">
        <v>222</v>
      </c>
    </row>
    <row r="145" spans="2:65" s="1" customFormat="1" ht="31.5" customHeight="1" x14ac:dyDescent="0.3">
      <c r="B145" s="34"/>
      <c r="C145" s="175" t="s">
        <v>190</v>
      </c>
      <c r="D145" s="175" t="s">
        <v>175</v>
      </c>
      <c r="E145" s="176" t="s">
        <v>224</v>
      </c>
      <c r="F145" s="292" t="s">
        <v>225</v>
      </c>
      <c r="G145" s="277"/>
      <c r="H145" s="277"/>
      <c r="I145" s="277"/>
      <c r="J145" s="177" t="s">
        <v>205</v>
      </c>
      <c r="K145" s="178">
        <v>1.2E-2</v>
      </c>
      <c r="L145" s="179">
        <v>0</v>
      </c>
      <c r="M145" s="278">
        <v>0</v>
      </c>
      <c r="N145" s="277"/>
      <c r="O145" s="277"/>
      <c r="P145" s="276">
        <f t="shared" si="5"/>
        <v>0</v>
      </c>
      <c r="Q145" s="277"/>
      <c r="R145" s="36"/>
      <c r="T145" s="180" t="s">
        <v>19</v>
      </c>
      <c r="U145" s="43" t="s">
        <v>47</v>
      </c>
      <c r="V145" s="181">
        <f t="shared" si="6"/>
        <v>0</v>
      </c>
      <c r="W145" s="181">
        <f t="shared" si="7"/>
        <v>0</v>
      </c>
      <c r="X145" s="181">
        <f t="shared" si="8"/>
        <v>0</v>
      </c>
      <c r="Y145" s="35"/>
      <c r="Z145" s="182">
        <f t="shared" si="9"/>
        <v>0</v>
      </c>
      <c r="AA145" s="182">
        <v>0</v>
      </c>
      <c r="AB145" s="182">
        <f t="shared" si="10"/>
        <v>0</v>
      </c>
      <c r="AC145" s="182">
        <v>0</v>
      </c>
      <c r="AD145" s="183">
        <f t="shared" si="11"/>
        <v>0</v>
      </c>
      <c r="AR145" s="17" t="s">
        <v>177</v>
      </c>
      <c r="AT145" s="17" t="s">
        <v>175</v>
      </c>
      <c r="AU145" s="17" t="s">
        <v>93</v>
      </c>
      <c r="AY145" s="17" t="s">
        <v>174</v>
      </c>
      <c r="BE145" s="119">
        <f t="shared" si="12"/>
        <v>0</v>
      </c>
      <c r="BF145" s="119">
        <f t="shared" si="13"/>
        <v>0</v>
      </c>
      <c r="BG145" s="119">
        <f t="shared" si="14"/>
        <v>0</v>
      </c>
      <c r="BH145" s="119">
        <f t="shared" si="15"/>
        <v>0</v>
      </c>
      <c r="BI145" s="119">
        <f t="shared" si="16"/>
        <v>0</v>
      </c>
      <c r="BJ145" s="17" t="s">
        <v>93</v>
      </c>
      <c r="BK145" s="184">
        <f t="shared" si="17"/>
        <v>0</v>
      </c>
      <c r="BL145" s="17" t="s">
        <v>177</v>
      </c>
      <c r="BM145" s="17" t="s">
        <v>226</v>
      </c>
    </row>
    <row r="146" spans="2:65" s="1" customFormat="1" ht="31.5" customHeight="1" x14ac:dyDescent="0.3">
      <c r="B146" s="34"/>
      <c r="C146" s="175" t="s">
        <v>191</v>
      </c>
      <c r="D146" s="175" t="s">
        <v>175</v>
      </c>
      <c r="E146" s="176" t="s">
        <v>228</v>
      </c>
      <c r="F146" s="292" t="s">
        <v>229</v>
      </c>
      <c r="G146" s="277"/>
      <c r="H146" s="277"/>
      <c r="I146" s="277"/>
      <c r="J146" s="177" t="s">
        <v>205</v>
      </c>
      <c r="K146" s="178">
        <v>4.0000000000000001E-3</v>
      </c>
      <c r="L146" s="179">
        <v>0</v>
      </c>
      <c r="M146" s="278">
        <v>0</v>
      </c>
      <c r="N146" s="277"/>
      <c r="O146" s="277"/>
      <c r="P146" s="276">
        <f t="shared" si="5"/>
        <v>0</v>
      </c>
      <c r="Q146" s="277"/>
      <c r="R146" s="36"/>
      <c r="T146" s="180" t="s">
        <v>19</v>
      </c>
      <c r="U146" s="43" t="s">
        <v>47</v>
      </c>
      <c r="V146" s="181">
        <f t="shared" si="6"/>
        <v>0</v>
      </c>
      <c r="W146" s="181">
        <f t="shared" si="7"/>
        <v>0</v>
      </c>
      <c r="X146" s="181">
        <f t="shared" si="8"/>
        <v>0</v>
      </c>
      <c r="Y146" s="35"/>
      <c r="Z146" s="182">
        <f t="shared" si="9"/>
        <v>0</v>
      </c>
      <c r="AA146" s="182">
        <v>0</v>
      </c>
      <c r="AB146" s="182">
        <f t="shared" si="10"/>
        <v>0</v>
      </c>
      <c r="AC146" s="182">
        <v>0</v>
      </c>
      <c r="AD146" s="183">
        <f t="shared" si="11"/>
        <v>0</v>
      </c>
      <c r="AR146" s="17" t="s">
        <v>177</v>
      </c>
      <c r="AT146" s="17" t="s">
        <v>175</v>
      </c>
      <c r="AU146" s="17" t="s">
        <v>93</v>
      </c>
      <c r="AY146" s="17" t="s">
        <v>174</v>
      </c>
      <c r="BE146" s="119">
        <f t="shared" si="12"/>
        <v>0</v>
      </c>
      <c r="BF146" s="119">
        <f t="shared" si="13"/>
        <v>0</v>
      </c>
      <c r="BG146" s="119">
        <f t="shared" si="14"/>
        <v>0</v>
      </c>
      <c r="BH146" s="119">
        <f t="shared" si="15"/>
        <v>0</v>
      </c>
      <c r="BI146" s="119">
        <f t="shared" si="16"/>
        <v>0</v>
      </c>
      <c r="BJ146" s="17" t="s">
        <v>93</v>
      </c>
      <c r="BK146" s="184">
        <f t="shared" si="17"/>
        <v>0</v>
      </c>
      <c r="BL146" s="17" t="s">
        <v>177</v>
      </c>
      <c r="BM146" s="17" t="s">
        <v>230</v>
      </c>
    </row>
    <row r="147" spans="2:65" s="1" customFormat="1" ht="44.25" customHeight="1" x14ac:dyDescent="0.3">
      <c r="B147" s="34"/>
      <c r="C147" s="175" t="s">
        <v>192</v>
      </c>
      <c r="D147" s="175" t="s">
        <v>175</v>
      </c>
      <c r="E147" s="176" t="s">
        <v>231</v>
      </c>
      <c r="F147" s="292" t="s">
        <v>232</v>
      </c>
      <c r="G147" s="277"/>
      <c r="H147" s="277"/>
      <c r="I147" s="277"/>
      <c r="J147" s="177" t="s">
        <v>205</v>
      </c>
      <c r="K147" s="178">
        <v>4.0000000000000001E-3</v>
      </c>
      <c r="L147" s="179">
        <v>0</v>
      </c>
      <c r="M147" s="278">
        <v>0</v>
      </c>
      <c r="N147" s="277"/>
      <c r="O147" s="277"/>
      <c r="P147" s="276">
        <f t="shared" si="5"/>
        <v>0</v>
      </c>
      <c r="Q147" s="277"/>
      <c r="R147" s="36"/>
      <c r="T147" s="180" t="s">
        <v>19</v>
      </c>
      <c r="U147" s="43" t="s">
        <v>47</v>
      </c>
      <c r="V147" s="181">
        <f t="shared" si="6"/>
        <v>0</v>
      </c>
      <c r="W147" s="181">
        <f t="shared" si="7"/>
        <v>0</v>
      </c>
      <c r="X147" s="181">
        <f t="shared" si="8"/>
        <v>0</v>
      </c>
      <c r="Y147" s="35"/>
      <c r="Z147" s="182">
        <f t="shared" si="9"/>
        <v>0</v>
      </c>
      <c r="AA147" s="182">
        <v>0</v>
      </c>
      <c r="AB147" s="182">
        <f t="shared" si="10"/>
        <v>0</v>
      </c>
      <c r="AC147" s="182">
        <v>0</v>
      </c>
      <c r="AD147" s="183">
        <f t="shared" si="11"/>
        <v>0</v>
      </c>
      <c r="AR147" s="17" t="s">
        <v>177</v>
      </c>
      <c r="AT147" s="17" t="s">
        <v>175</v>
      </c>
      <c r="AU147" s="17" t="s">
        <v>93</v>
      </c>
      <c r="AY147" s="17" t="s">
        <v>174</v>
      </c>
      <c r="BE147" s="119">
        <f t="shared" si="12"/>
        <v>0</v>
      </c>
      <c r="BF147" s="119">
        <f t="shared" si="13"/>
        <v>0</v>
      </c>
      <c r="BG147" s="119">
        <f t="shared" si="14"/>
        <v>0</v>
      </c>
      <c r="BH147" s="119">
        <f t="shared" si="15"/>
        <v>0</v>
      </c>
      <c r="BI147" s="119">
        <f t="shared" si="16"/>
        <v>0</v>
      </c>
      <c r="BJ147" s="17" t="s">
        <v>93</v>
      </c>
      <c r="BK147" s="184">
        <f t="shared" si="17"/>
        <v>0</v>
      </c>
      <c r="BL147" s="17" t="s">
        <v>177</v>
      </c>
      <c r="BM147" s="17" t="s">
        <v>233</v>
      </c>
    </row>
    <row r="148" spans="2:65" s="1" customFormat="1" ht="31.5" customHeight="1" x14ac:dyDescent="0.3">
      <c r="B148" s="34"/>
      <c r="C148" s="175" t="s">
        <v>198</v>
      </c>
      <c r="D148" s="175" t="s">
        <v>175</v>
      </c>
      <c r="E148" s="176" t="s">
        <v>235</v>
      </c>
      <c r="F148" s="292" t="s">
        <v>236</v>
      </c>
      <c r="G148" s="277"/>
      <c r="H148" s="277"/>
      <c r="I148" s="277"/>
      <c r="J148" s="177" t="s">
        <v>237</v>
      </c>
      <c r="K148" s="178">
        <v>1</v>
      </c>
      <c r="L148" s="179">
        <v>0</v>
      </c>
      <c r="M148" s="278">
        <v>0</v>
      </c>
      <c r="N148" s="277"/>
      <c r="O148" s="277"/>
      <c r="P148" s="276">
        <f t="shared" si="5"/>
        <v>0</v>
      </c>
      <c r="Q148" s="277"/>
      <c r="R148" s="36"/>
      <c r="T148" s="180" t="s">
        <v>19</v>
      </c>
      <c r="U148" s="43" t="s">
        <v>47</v>
      </c>
      <c r="V148" s="181">
        <f t="shared" si="6"/>
        <v>0</v>
      </c>
      <c r="W148" s="181">
        <f t="shared" si="7"/>
        <v>0</v>
      </c>
      <c r="X148" s="181">
        <f t="shared" si="8"/>
        <v>0</v>
      </c>
      <c r="Y148" s="35"/>
      <c r="Z148" s="182">
        <f t="shared" si="9"/>
        <v>0</v>
      </c>
      <c r="AA148" s="182">
        <v>0</v>
      </c>
      <c r="AB148" s="182">
        <f t="shared" si="10"/>
        <v>0</v>
      </c>
      <c r="AC148" s="182">
        <v>0</v>
      </c>
      <c r="AD148" s="183">
        <f t="shared" si="11"/>
        <v>0</v>
      </c>
      <c r="AR148" s="17" t="s">
        <v>177</v>
      </c>
      <c r="AT148" s="17" t="s">
        <v>175</v>
      </c>
      <c r="AU148" s="17" t="s">
        <v>93</v>
      </c>
      <c r="AY148" s="17" t="s">
        <v>174</v>
      </c>
      <c r="BE148" s="119">
        <f t="shared" si="12"/>
        <v>0</v>
      </c>
      <c r="BF148" s="119">
        <f t="shared" si="13"/>
        <v>0</v>
      </c>
      <c r="BG148" s="119">
        <f t="shared" si="14"/>
        <v>0</v>
      </c>
      <c r="BH148" s="119">
        <f t="shared" si="15"/>
        <v>0</v>
      </c>
      <c r="BI148" s="119">
        <f t="shared" si="16"/>
        <v>0</v>
      </c>
      <c r="BJ148" s="17" t="s">
        <v>93</v>
      </c>
      <c r="BK148" s="184">
        <f t="shared" si="17"/>
        <v>0</v>
      </c>
      <c r="BL148" s="17" t="s">
        <v>177</v>
      </c>
      <c r="BM148" s="17" t="s">
        <v>238</v>
      </c>
    </row>
    <row r="149" spans="2:65" s="10" customFormat="1" ht="29.85" customHeight="1" x14ac:dyDescent="0.3">
      <c r="B149" s="163"/>
      <c r="C149" s="164"/>
      <c r="D149" s="174" t="s">
        <v>139</v>
      </c>
      <c r="E149" s="174"/>
      <c r="F149" s="174"/>
      <c r="G149" s="174"/>
      <c r="H149" s="174"/>
      <c r="I149" s="174"/>
      <c r="J149" s="174"/>
      <c r="K149" s="174"/>
      <c r="L149" s="174"/>
      <c r="M149" s="285">
        <f>BK149</f>
        <v>0</v>
      </c>
      <c r="N149" s="286"/>
      <c r="O149" s="286"/>
      <c r="P149" s="286"/>
      <c r="Q149" s="286"/>
      <c r="R149" s="166"/>
      <c r="T149" s="167"/>
      <c r="U149" s="164"/>
      <c r="V149" s="164"/>
      <c r="W149" s="168">
        <f>W150</f>
        <v>0</v>
      </c>
      <c r="X149" s="168">
        <f>X150</f>
        <v>0</v>
      </c>
      <c r="Y149" s="164"/>
      <c r="Z149" s="169">
        <f>Z150</f>
        <v>0</v>
      </c>
      <c r="AA149" s="164"/>
      <c r="AB149" s="169">
        <f>AB150</f>
        <v>0</v>
      </c>
      <c r="AC149" s="164"/>
      <c r="AD149" s="170">
        <f>AD150</f>
        <v>0</v>
      </c>
      <c r="AR149" s="171" t="s">
        <v>89</v>
      </c>
      <c r="AT149" s="172" t="s">
        <v>81</v>
      </c>
      <c r="AU149" s="172" t="s">
        <v>89</v>
      </c>
      <c r="AY149" s="171" t="s">
        <v>174</v>
      </c>
      <c r="BK149" s="173">
        <f>BK150</f>
        <v>0</v>
      </c>
    </row>
    <row r="150" spans="2:65" s="1" customFormat="1" ht="31.5" customHeight="1" x14ac:dyDescent="0.3">
      <c r="B150" s="34"/>
      <c r="C150" s="175" t="s">
        <v>202</v>
      </c>
      <c r="D150" s="175" t="s">
        <v>175</v>
      </c>
      <c r="E150" s="176" t="s">
        <v>240</v>
      </c>
      <c r="F150" s="292" t="s">
        <v>241</v>
      </c>
      <c r="G150" s="277"/>
      <c r="H150" s="277"/>
      <c r="I150" s="277"/>
      <c r="J150" s="177" t="s">
        <v>205</v>
      </c>
      <c r="K150" s="178">
        <v>3.2000000000000001E-2</v>
      </c>
      <c r="L150" s="179">
        <v>0</v>
      </c>
      <c r="M150" s="278">
        <v>0</v>
      </c>
      <c r="N150" s="277"/>
      <c r="O150" s="277"/>
      <c r="P150" s="276">
        <f>ROUND(V150*K150,3)</f>
        <v>0</v>
      </c>
      <c r="Q150" s="277"/>
      <c r="R150" s="36"/>
      <c r="T150" s="180" t="s">
        <v>19</v>
      </c>
      <c r="U150" s="43" t="s">
        <v>47</v>
      </c>
      <c r="V150" s="181">
        <f>L150+M150</f>
        <v>0</v>
      </c>
      <c r="W150" s="181">
        <f>ROUND(L150*K150,3)</f>
        <v>0</v>
      </c>
      <c r="X150" s="181">
        <f>ROUND(M150*K150,3)</f>
        <v>0</v>
      </c>
      <c r="Y150" s="35"/>
      <c r="Z150" s="182">
        <f>Y150*K150</f>
        <v>0</v>
      </c>
      <c r="AA150" s="182">
        <v>0</v>
      </c>
      <c r="AB150" s="182">
        <f>AA150*K150</f>
        <v>0</v>
      </c>
      <c r="AC150" s="182">
        <v>0</v>
      </c>
      <c r="AD150" s="183">
        <f>AC150*K150</f>
        <v>0</v>
      </c>
      <c r="AR150" s="17" t="s">
        <v>177</v>
      </c>
      <c r="AT150" s="17" t="s">
        <v>175</v>
      </c>
      <c r="AU150" s="17" t="s">
        <v>93</v>
      </c>
      <c r="AY150" s="17" t="s">
        <v>174</v>
      </c>
      <c r="BE150" s="119">
        <f>IF(U150="základná",P150,0)</f>
        <v>0</v>
      </c>
      <c r="BF150" s="119">
        <f>IF(U150="znížená",P150,0)</f>
        <v>0</v>
      </c>
      <c r="BG150" s="119">
        <f>IF(U150="zákl. prenesená",P150,0)</f>
        <v>0</v>
      </c>
      <c r="BH150" s="119">
        <f>IF(U150="zníž. prenesená",P150,0)</f>
        <v>0</v>
      </c>
      <c r="BI150" s="119">
        <f>IF(U150="nulová",P150,0)</f>
        <v>0</v>
      </c>
      <c r="BJ150" s="17" t="s">
        <v>93</v>
      </c>
      <c r="BK150" s="184">
        <f>ROUND(V150*K150,3)</f>
        <v>0</v>
      </c>
      <c r="BL150" s="17" t="s">
        <v>177</v>
      </c>
      <c r="BM150" s="17" t="s">
        <v>242</v>
      </c>
    </row>
    <row r="151" spans="2:65" s="10" customFormat="1" ht="37.35" customHeight="1" x14ac:dyDescent="0.35">
      <c r="B151" s="163"/>
      <c r="C151" s="164"/>
      <c r="D151" s="165" t="s">
        <v>140</v>
      </c>
      <c r="E151" s="165"/>
      <c r="F151" s="165"/>
      <c r="G151" s="165"/>
      <c r="H151" s="165"/>
      <c r="I151" s="165"/>
      <c r="J151" s="165"/>
      <c r="K151" s="165"/>
      <c r="L151" s="165"/>
      <c r="M151" s="287">
        <f>BK151</f>
        <v>0</v>
      </c>
      <c r="N151" s="288"/>
      <c r="O151" s="288"/>
      <c r="P151" s="288"/>
      <c r="Q151" s="288"/>
      <c r="R151" s="166"/>
      <c r="T151" s="167"/>
      <c r="U151" s="164"/>
      <c r="V151" s="164"/>
      <c r="W151" s="168">
        <f>W152+W203+W223+W233+W251</f>
        <v>0</v>
      </c>
      <c r="X151" s="168">
        <f>X152+X203+X223+X233+X251</f>
        <v>0</v>
      </c>
      <c r="Y151" s="164"/>
      <c r="Z151" s="169">
        <f>Z152+Z203+Z223+Z233+Z251</f>
        <v>0</v>
      </c>
      <c r="AA151" s="164"/>
      <c r="AB151" s="169">
        <f>AB152+AB203+AB223+AB233+AB251</f>
        <v>21.25103914</v>
      </c>
      <c r="AC151" s="164"/>
      <c r="AD151" s="170">
        <f>AD152+AD203+AD223+AD233+AD251</f>
        <v>4.1000000000000003E-3</v>
      </c>
      <c r="AR151" s="171" t="s">
        <v>93</v>
      </c>
      <c r="AT151" s="172" t="s">
        <v>81</v>
      </c>
      <c r="AU151" s="172" t="s">
        <v>82</v>
      </c>
      <c r="AY151" s="171" t="s">
        <v>174</v>
      </c>
      <c r="BK151" s="173">
        <f>BK152+BK203+BK223+BK233+BK251</f>
        <v>0</v>
      </c>
    </row>
    <row r="152" spans="2:65" s="10" customFormat="1" ht="19.899999999999999" customHeight="1" x14ac:dyDescent="0.3">
      <c r="B152" s="163"/>
      <c r="C152" s="164"/>
      <c r="D152" s="174" t="s">
        <v>141</v>
      </c>
      <c r="E152" s="174"/>
      <c r="F152" s="174"/>
      <c r="G152" s="174"/>
      <c r="H152" s="174"/>
      <c r="I152" s="174"/>
      <c r="J152" s="174"/>
      <c r="K152" s="174"/>
      <c r="L152" s="174"/>
      <c r="M152" s="283">
        <f>BK152</f>
        <v>0</v>
      </c>
      <c r="N152" s="284"/>
      <c r="O152" s="284"/>
      <c r="P152" s="284"/>
      <c r="Q152" s="284"/>
      <c r="R152" s="166"/>
      <c r="T152" s="167"/>
      <c r="U152" s="164"/>
      <c r="V152" s="164"/>
      <c r="W152" s="168">
        <f>SUM(W153:W202)</f>
        <v>0</v>
      </c>
      <c r="X152" s="168">
        <f>SUM(X153:X202)</f>
        <v>0</v>
      </c>
      <c r="Y152" s="164"/>
      <c r="Z152" s="169">
        <f>SUM(Z153:Z202)</f>
        <v>0</v>
      </c>
      <c r="AA152" s="164"/>
      <c r="AB152" s="169">
        <f>SUM(AB153:AB202)</f>
        <v>3.1297014399999998</v>
      </c>
      <c r="AC152" s="164"/>
      <c r="AD152" s="170">
        <f>SUM(AD153:AD202)</f>
        <v>0</v>
      </c>
      <c r="AR152" s="171" t="s">
        <v>93</v>
      </c>
      <c r="AT152" s="172" t="s">
        <v>81</v>
      </c>
      <c r="AU152" s="172" t="s">
        <v>89</v>
      </c>
      <c r="AY152" s="171" t="s">
        <v>174</v>
      </c>
      <c r="BK152" s="173">
        <f>SUM(BK153:BK202)</f>
        <v>0</v>
      </c>
    </row>
    <row r="153" spans="2:65" s="1" customFormat="1" ht="44.25" customHeight="1" x14ac:dyDescent="0.3">
      <c r="B153" s="34"/>
      <c r="C153" s="175" t="s">
        <v>207</v>
      </c>
      <c r="D153" s="175" t="s">
        <v>175</v>
      </c>
      <c r="E153" s="176" t="s">
        <v>244</v>
      </c>
      <c r="F153" s="292" t="s">
        <v>245</v>
      </c>
      <c r="G153" s="277"/>
      <c r="H153" s="277"/>
      <c r="I153" s="277"/>
      <c r="J153" s="177" t="s">
        <v>176</v>
      </c>
      <c r="K153" s="178">
        <v>898.6</v>
      </c>
      <c r="L153" s="179">
        <v>0</v>
      </c>
      <c r="M153" s="278">
        <v>0</v>
      </c>
      <c r="N153" s="277"/>
      <c r="O153" s="277"/>
      <c r="P153" s="276">
        <f>ROUND(V153*K153,3)</f>
        <v>0</v>
      </c>
      <c r="Q153" s="277"/>
      <c r="R153" s="36"/>
      <c r="T153" s="180" t="s">
        <v>19</v>
      </c>
      <c r="U153" s="43" t="s">
        <v>47</v>
      </c>
      <c r="V153" s="181">
        <f>L153+M153</f>
        <v>0</v>
      </c>
      <c r="W153" s="181">
        <f>ROUND(L153*K153,3)</f>
        <v>0</v>
      </c>
      <c r="X153" s="181">
        <f>ROUND(M153*K153,3)</f>
        <v>0</v>
      </c>
      <c r="Y153" s="35"/>
      <c r="Z153" s="182">
        <f>Y153*K153</f>
        <v>0</v>
      </c>
      <c r="AA153" s="182">
        <v>0</v>
      </c>
      <c r="AB153" s="182">
        <f>AA153*K153</f>
        <v>0</v>
      </c>
      <c r="AC153" s="182">
        <v>0</v>
      </c>
      <c r="AD153" s="183">
        <f>AC153*K153</f>
        <v>0</v>
      </c>
      <c r="AR153" s="17" t="s">
        <v>215</v>
      </c>
      <c r="AT153" s="17" t="s">
        <v>175</v>
      </c>
      <c r="AU153" s="17" t="s">
        <v>93</v>
      </c>
      <c r="AY153" s="17" t="s">
        <v>174</v>
      </c>
      <c r="BE153" s="119">
        <f>IF(U153="základná",P153,0)</f>
        <v>0</v>
      </c>
      <c r="BF153" s="119">
        <f>IF(U153="znížená",P153,0)</f>
        <v>0</v>
      </c>
      <c r="BG153" s="119">
        <f>IF(U153="zákl. prenesená",P153,0)</f>
        <v>0</v>
      </c>
      <c r="BH153" s="119">
        <f>IF(U153="zníž. prenesená",P153,0)</f>
        <v>0</v>
      </c>
      <c r="BI153" s="119">
        <f>IF(U153="nulová",P153,0)</f>
        <v>0</v>
      </c>
      <c r="BJ153" s="17" t="s">
        <v>93</v>
      </c>
      <c r="BK153" s="184">
        <f>ROUND(V153*K153,3)</f>
        <v>0</v>
      </c>
      <c r="BL153" s="17" t="s">
        <v>215</v>
      </c>
      <c r="BM153" s="17" t="s">
        <v>246</v>
      </c>
    </row>
    <row r="154" spans="2:65" s="11" customFormat="1" ht="22.5" customHeight="1" x14ac:dyDescent="0.3">
      <c r="B154" s="185"/>
      <c r="C154" s="186"/>
      <c r="D154" s="186"/>
      <c r="E154" s="187" t="s">
        <v>19</v>
      </c>
      <c r="F154" s="298" t="s">
        <v>187</v>
      </c>
      <c r="G154" s="299"/>
      <c r="H154" s="299"/>
      <c r="I154" s="299"/>
      <c r="J154" s="186"/>
      <c r="K154" s="188" t="s">
        <v>19</v>
      </c>
      <c r="L154" s="186"/>
      <c r="M154" s="186"/>
      <c r="N154" s="186"/>
      <c r="O154" s="186"/>
      <c r="P154" s="186"/>
      <c r="Q154" s="186"/>
      <c r="R154" s="189"/>
      <c r="T154" s="190"/>
      <c r="U154" s="186"/>
      <c r="V154" s="186"/>
      <c r="W154" s="186"/>
      <c r="X154" s="186"/>
      <c r="Y154" s="186"/>
      <c r="Z154" s="186"/>
      <c r="AA154" s="186"/>
      <c r="AB154" s="186"/>
      <c r="AC154" s="186"/>
      <c r="AD154" s="191"/>
      <c r="AT154" s="192" t="s">
        <v>178</v>
      </c>
      <c r="AU154" s="192" t="s">
        <v>93</v>
      </c>
      <c r="AV154" s="11" t="s">
        <v>89</v>
      </c>
      <c r="AW154" s="11" t="s">
        <v>5</v>
      </c>
      <c r="AX154" s="11" t="s">
        <v>82</v>
      </c>
      <c r="AY154" s="192" t="s">
        <v>174</v>
      </c>
    </row>
    <row r="155" spans="2:65" s="11" customFormat="1" ht="22.5" customHeight="1" x14ac:dyDescent="0.3">
      <c r="B155" s="185"/>
      <c r="C155" s="186"/>
      <c r="D155" s="186"/>
      <c r="E155" s="187" t="s">
        <v>19</v>
      </c>
      <c r="F155" s="300" t="s">
        <v>418</v>
      </c>
      <c r="G155" s="299"/>
      <c r="H155" s="299"/>
      <c r="I155" s="299"/>
      <c r="J155" s="186"/>
      <c r="K155" s="188" t="s">
        <v>19</v>
      </c>
      <c r="L155" s="186"/>
      <c r="M155" s="186"/>
      <c r="N155" s="186"/>
      <c r="O155" s="186"/>
      <c r="P155" s="186"/>
      <c r="Q155" s="186"/>
      <c r="R155" s="189"/>
      <c r="T155" s="190"/>
      <c r="U155" s="186"/>
      <c r="V155" s="186"/>
      <c r="W155" s="186"/>
      <c r="X155" s="186"/>
      <c r="Y155" s="186"/>
      <c r="Z155" s="186"/>
      <c r="AA155" s="186"/>
      <c r="AB155" s="186"/>
      <c r="AC155" s="186"/>
      <c r="AD155" s="191"/>
      <c r="AT155" s="192" t="s">
        <v>178</v>
      </c>
      <c r="AU155" s="192" t="s">
        <v>93</v>
      </c>
      <c r="AV155" s="11" t="s">
        <v>89</v>
      </c>
      <c r="AW155" s="11" t="s">
        <v>5</v>
      </c>
      <c r="AX155" s="11" t="s">
        <v>82</v>
      </c>
      <c r="AY155" s="192" t="s">
        <v>174</v>
      </c>
    </row>
    <row r="156" spans="2:65" s="12" customFormat="1" ht="22.5" customHeight="1" x14ac:dyDescent="0.3">
      <c r="B156" s="193"/>
      <c r="C156" s="194"/>
      <c r="D156" s="194"/>
      <c r="E156" s="195" t="s">
        <v>19</v>
      </c>
      <c r="F156" s="294" t="s">
        <v>419</v>
      </c>
      <c r="G156" s="295"/>
      <c r="H156" s="295"/>
      <c r="I156" s="295"/>
      <c r="J156" s="194"/>
      <c r="K156" s="196">
        <v>860</v>
      </c>
      <c r="L156" s="194"/>
      <c r="M156" s="194"/>
      <c r="N156" s="194"/>
      <c r="O156" s="194"/>
      <c r="P156" s="194"/>
      <c r="Q156" s="194"/>
      <c r="R156" s="197"/>
      <c r="T156" s="198"/>
      <c r="U156" s="194"/>
      <c r="V156" s="194"/>
      <c r="W156" s="194"/>
      <c r="X156" s="194"/>
      <c r="Y156" s="194"/>
      <c r="Z156" s="194"/>
      <c r="AA156" s="194"/>
      <c r="AB156" s="194"/>
      <c r="AC156" s="194"/>
      <c r="AD156" s="199"/>
      <c r="AT156" s="200" t="s">
        <v>178</v>
      </c>
      <c r="AU156" s="200" t="s">
        <v>93</v>
      </c>
      <c r="AV156" s="12" t="s">
        <v>93</v>
      </c>
      <c r="AW156" s="12" t="s">
        <v>5</v>
      </c>
      <c r="AX156" s="12" t="s">
        <v>82</v>
      </c>
      <c r="AY156" s="200" t="s">
        <v>174</v>
      </c>
    </row>
    <row r="157" spans="2:65" s="12" customFormat="1" ht="22.5" customHeight="1" x14ac:dyDescent="0.3">
      <c r="B157" s="193"/>
      <c r="C157" s="194"/>
      <c r="D157" s="194"/>
      <c r="E157" s="195" t="s">
        <v>19</v>
      </c>
      <c r="F157" s="294" t="s">
        <v>420</v>
      </c>
      <c r="G157" s="295"/>
      <c r="H157" s="295"/>
      <c r="I157" s="295"/>
      <c r="J157" s="194"/>
      <c r="K157" s="196">
        <v>38.6</v>
      </c>
      <c r="L157" s="194"/>
      <c r="M157" s="194"/>
      <c r="N157" s="194"/>
      <c r="O157" s="194"/>
      <c r="P157" s="194"/>
      <c r="Q157" s="194"/>
      <c r="R157" s="197"/>
      <c r="T157" s="198"/>
      <c r="U157" s="194"/>
      <c r="V157" s="194"/>
      <c r="W157" s="194"/>
      <c r="X157" s="194"/>
      <c r="Y157" s="194"/>
      <c r="Z157" s="194"/>
      <c r="AA157" s="194"/>
      <c r="AB157" s="194"/>
      <c r="AC157" s="194"/>
      <c r="AD157" s="199"/>
      <c r="AT157" s="200" t="s">
        <v>178</v>
      </c>
      <c r="AU157" s="200" t="s">
        <v>93</v>
      </c>
      <c r="AV157" s="12" t="s">
        <v>93</v>
      </c>
      <c r="AW157" s="12" t="s">
        <v>5</v>
      </c>
      <c r="AX157" s="12" t="s">
        <v>82</v>
      </c>
      <c r="AY157" s="200" t="s">
        <v>174</v>
      </c>
    </row>
    <row r="158" spans="2:65" s="13" customFormat="1" ht="22.5" customHeight="1" x14ac:dyDescent="0.3">
      <c r="B158" s="201"/>
      <c r="C158" s="202"/>
      <c r="D158" s="202"/>
      <c r="E158" s="203" t="s">
        <v>19</v>
      </c>
      <c r="F158" s="296" t="s">
        <v>179</v>
      </c>
      <c r="G158" s="297"/>
      <c r="H158" s="297"/>
      <c r="I158" s="297"/>
      <c r="J158" s="202"/>
      <c r="K158" s="204">
        <v>898.6</v>
      </c>
      <c r="L158" s="202"/>
      <c r="M158" s="202"/>
      <c r="N158" s="202"/>
      <c r="O158" s="202"/>
      <c r="P158" s="202"/>
      <c r="Q158" s="202"/>
      <c r="R158" s="205"/>
      <c r="T158" s="206"/>
      <c r="U158" s="202"/>
      <c r="V158" s="202"/>
      <c r="W158" s="202"/>
      <c r="X158" s="202"/>
      <c r="Y158" s="202"/>
      <c r="Z158" s="202"/>
      <c r="AA158" s="202"/>
      <c r="AB158" s="202"/>
      <c r="AC158" s="202"/>
      <c r="AD158" s="207"/>
      <c r="AT158" s="208" t="s">
        <v>178</v>
      </c>
      <c r="AU158" s="208" t="s">
        <v>93</v>
      </c>
      <c r="AV158" s="13" t="s">
        <v>177</v>
      </c>
      <c r="AW158" s="13" t="s">
        <v>5</v>
      </c>
      <c r="AX158" s="13" t="s">
        <v>89</v>
      </c>
      <c r="AY158" s="208" t="s">
        <v>174</v>
      </c>
    </row>
    <row r="159" spans="2:65" s="1" customFormat="1" ht="22.5" customHeight="1" x14ac:dyDescent="0.3">
      <c r="B159" s="34"/>
      <c r="C159" s="209" t="s">
        <v>211</v>
      </c>
      <c r="D159" s="209" t="s">
        <v>248</v>
      </c>
      <c r="E159" s="210" t="s">
        <v>249</v>
      </c>
      <c r="F159" s="301" t="s">
        <v>250</v>
      </c>
      <c r="G159" s="302"/>
      <c r="H159" s="302"/>
      <c r="I159" s="302"/>
      <c r="J159" s="211" t="s">
        <v>237</v>
      </c>
      <c r="K159" s="212">
        <v>898.6</v>
      </c>
      <c r="L159" s="213">
        <v>0</v>
      </c>
      <c r="M159" s="302"/>
      <c r="N159" s="302"/>
      <c r="O159" s="277"/>
      <c r="P159" s="276">
        <f>ROUND(V159*K159,3)</f>
        <v>0</v>
      </c>
      <c r="Q159" s="277"/>
      <c r="R159" s="36"/>
      <c r="T159" s="180" t="s">
        <v>19</v>
      </c>
      <c r="U159" s="43" t="s">
        <v>47</v>
      </c>
      <c r="V159" s="181">
        <f>L159+M159</f>
        <v>0</v>
      </c>
      <c r="W159" s="181">
        <f>ROUND(L159*K159,3)</f>
        <v>0</v>
      </c>
      <c r="X159" s="181">
        <f>ROUND(M159*K159,3)</f>
        <v>0</v>
      </c>
      <c r="Y159" s="35"/>
      <c r="Z159" s="182">
        <f>Y159*K159</f>
        <v>0</v>
      </c>
      <c r="AA159" s="182">
        <v>3.5E-4</v>
      </c>
      <c r="AB159" s="182">
        <f>AA159*K159</f>
        <v>0.31451000000000001</v>
      </c>
      <c r="AC159" s="182">
        <v>0</v>
      </c>
      <c r="AD159" s="183">
        <f>AC159*K159</f>
        <v>0</v>
      </c>
      <c r="AR159" s="17" t="s">
        <v>251</v>
      </c>
      <c r="AT159" s="17" t="s">
        <v>248</v>
      </c>
      <c r="AU159" s="17" t="s">
        <v>93</v>
      </c>
      <c r="AY159" s="17" t="s">
        <v>174</v>
      </c>
      <c r="BE159" s="119">
        <f>IF(U159="základná",P159,0)</f>
        <v>0</v>
      </c>
      <c r="BF159" s="119">
        <f>IF(U159="znížená",P159,0)</f>
        <v>0</v>
      </c>
      <c r="BG159" s="119">
        <f>IF(U159="zákl. prenesená",P159,0)</f>
        <v>0</v>
      </c>
      <c r="BH159" s="119">
        <f>IF(U159="zníž. prenesená",P159,0)</f>
        <v>0</v>
      </c>
      <c r="BI159" s="119">
        <f>IF(U159="nulová",P159,0)</f>
        <v>0</v>
      </c>
      <c r="BJ159" s="17" t="s">
        <v>93</v>
      </c>
      <c r="BK159" s="184">
        <f>ROUND(V159*K159,3)</f>
        <v>0</v>
      </c>
      <c r="BL159" s="17" t="s">
        <v>215</v>
      </c>
      <c r="BM159" s="17" t="s">
        <v>252</v>
      </c>
    </row>
    <row r="160" spans="2:65" s="1" customFormat="1" ht="31.5" customHeight="1" x14ac:dyDescent="0.3">
      <c r="B160" s="34"/>
      <c r="C160" s="209" t="s">
        <v>215</v>
      </c>
      <c r="D160" s="209" t="s">
        <v>248</v>
      </c>
      <c r="E160" s="210" t="s">
        <v>254</v>
      </c>
      <c r="F160" s="301" t="s">
        <v>255</v>
      </c>
      <c r="G160" s="302"/>
      <c r="H160" s="302"/>
      <c r="I160" s="302"/>
      <c r="J160" s="211" t="s">
        <v>176</v>
      </c>
      <c r="K160" s="212">
        <v>1033.3900000000001</v>
      </c>
      <c r="L160" s="213">
        <v>0</v>
      </c>
      <c r="M160" s="302"/>
      <c r="N160" s="302"/>
      <c r="O160" s="277"/>
      <c r="P160" s="276">
        <f>ROUND(V160*K160,3)</f>
        <v>0</v>
      </c>
      <c r="Q160" s="277"/>
      <c r="R160" s="36"/>
      <c r="T160" s="180" t="s">
        <v>19</v>
      </c>
      <c r="U160" s="43" t="s">
        <v>47</v>
      </c>
      <c r="V160" s="181">
        <f>L160+M160</f>
        <v>0</v>
      </c>
      <c r="W160" s="181">
        <f>ROUND(L160*K160,3)</f>
        <v>0</v>
      </c>
      <c r="X160" s="181">
        <f>ROUND(M160*K160,3)</f>
        <v>0</v>
      </c>
      <c r="Y160" s="35"/>
      <c r="Z160" s="182">
        <f>Y160*K160</f>
        <v>0</v>
      </c>
      <c r="AA160" s="182">
        <v>2.2000000000000001E-3</v>
      </c>
      <c r="AB160" s="182">
        <f>AA160*K160</f>
        <v>2.2734580000000002</v>
      </c>
      <c r="AC160" s="182">
        <v>0</v>
      </c>
      <c r="AD160" s="183">
        <f>AC160*K160</f>
        <v>0</v>
      </c>
      <c r="AR160" s="17" t="s">
        <v>251</v>
      </c>
      <c r="AT160" s="17" t="s">
        <v>248</v>
      </c>
      <c r="AU160" s="17" t="s">
        <v>93</v>
      </c>
      <c r="AY160" s="17" t="s">
        <v>174</v>
      </c>
      <c r="BE160" s="119">
        <f>IF(U160="základná",P160,0)</f>
        <v>0</v>
      </c>
      <c r="BF160" s="119">
        <f>IF(U160="znížená",P160,0)</f>
        <v>0</v>
      </c>
      <c r="BG160" s="119">
        <f>IF(U160="zákl. prenesená",P160,0)</f>
        <v>0</v>
      </c>
      <c r="BH160" s="119">
        <f>IF(U160="zníž. prenesená",P160,0)</f>
        <v>0</v>
      </c>
      <c r="BI160" s="119">
        <f>IF(U160="nulová",P160,0)</f>
        <v>0</v>
      </c>
      <c r="BJ160" s="17" t="s">
        <v>93</v>
      </c>
      <c r="BK160" s="184">
        <f>ROUND(V160*K160,3)</f>
        <v>0</v>
      </c>
      <c r="BL160" s="17" t="s">
        <v>215</v>
      </c>
      <c r="BM160" s="17" t="s">
        <v>256</v>
      </c>
    </row>
    <row r="161" spans="2:65" s="1" customFormat="1" ht="31.5" customHeight="1" x14ac:dyDescent="0.3">
      <c r="B161" s="34"/>
      <c r="C161" s="175" t="s">
        <v>219</v>
      </c>
      <c r="D161" s="175" t="s">
        <v>175</v>
      </c>
      <c r="E161" s="176" t="s">
        <v>258</v>
      </c>
      <c r="F161" s="292" t="s">
        <v>259</v>
      </c>
      <c r="G161" s="277"/>
      <c r="H161" s="277"/>
      <c r="I161" s="277"/>
      <c r="J161" s="177" t="s">
        <v>237</v>
      </c>
      <c r="K161" s="178">
        <v>2</v>
      </c>
      <c r="L161" s="179">
        <v>0</v>
      </c>
      <c r="M161" s="278">
        <v>0</v>
      </c>
      <c r="N161" s="277"/>
      <c r="O161" s="277"/>
      <c r="P161" s="276">
        <f>ROUND(V161*K161,3)</f>
        <v>0</v>
      </c>
      <c r="Q161" s="277"/>
      <c r="R161" s="36"/>
      <c r="T161" s="180" t="s">
        <v>19</v>
      </c>
      <c r="U161" s="43" t="s">
        <v>47</v>
      </c>
      <c r="V161" s="181">
        <f>L161+M161</f>
        <v>0</v>
      </c>
      <c r="W161" s="181">
        <f>ROUND(L161*K161,3)</f>
        <v>0</v>
      </c>
      <c r="X161" s="181">
        <f>ROUND(M161*K161,3)</f>
        <v>0</v>
      </c>
      <c r="Y161" s="35"/>
      <c r="Z161" s="182">
        <f>Y161*K161</f>
        <v>0</v>
      </c>
      <c r="AA161" s="182">
        <v>6.0000000000000002E-5</v>
      </c>
      <c r="AB161" s="182">
        <f>AA161*K161</f>
        <v>1.2E-4</v>
      </c>
      <c r="AC161" s="182">
        <v>0</v>
      </c>
      <c r="AD161" s="183">
        <f>AC161*K161</f>
        <v>0</v>
      </c>
      <c r="AR161" s="17" t="s">
        <v>215</v>
      </c>
      <c r="AT161" s="17" t="s">
        <v>175</v>
      </c>
      <c r="AU161" s="17" t="s">
        <v>93</v>
      </c>
      <c r="AY161" s="17" t="s">
        <v>174</v>
      </c>
      <c r="BE161" s="119">
        <f>IF(U161="základná",P161,0)</f>
        <v>0</v>
      </c>
      <c r="BF161" s="119">
        <f>IF(U161="znížená",P161,0)</f>
        <v>0</v>
      </c>
      <c r="BG161" s="119">
        <f>IF(U161="zákl. prenesená",P161,0)</f>
        <v>0</v>
      </c>
      <c r="BH161" s="119">
        <f>IF(U161="zníž. prenesená",P161,0)</f>
        <v>0</v>
      </c>
      <c r="BI161" s="119">
        <f>IF(U161="nulová",P161,0)</f>
        <v>0</v>
      </c>
      <c r="BJ161" s="17" t="s">
        <v>93</v>
      </c>
      <c r="BK161" s="184">
        <f>ROUND(V161*K161,3)</f>
        <v>0</v>
      </c>
      <c r="BL161" s="17" t="s">
        <v>215</v>
      </c>
      <c r="BM161" s="17" t="s">
        <v>260</v>
      </c>
    </row>
    <row r="162" spans="2:65" s="11" customFormat="1" ht="22.5" customHeight="1" x14ac:dyDescent="0.3">
      <c r="B162" s="185"/>
      <c r="C162" s="186"/>
      <c r="D162" s="186"/>
      <c r="E162" s="187" t="s">
        <v>19</v>
      </c>
      <c r="F162" s="298" t="s">
        <v>421</v>
      </c>
      <c r="G162" s="299"/>
      <c r="H162" s="299"/>
      <c r="I162" s="299"/>
      <c r="J162" s="186"/>
      <c r="K162" s="188" t="s">
        <v>19</v>
      </c>
      <c r="L162" s="186"/>
      <c r="M162" s="186"/>
      <c r="N162" s="186"/>
      <c r="O162" s="186"/>
      <c r="P162" s="186"/>
      <c r="Q162" s="186"/>
      <c r="R162" s="189"/>
      <c r="T162" s="190"/>
      <c r="U162" s="186"/>
      <c r="V162" s="186"/>
      <c r="W162" s="186"/>
      <c r="X162" s="186"/>
      <c r="Y162" s="186"/>
      <c r="Z162" s="186"/>
      <c r="AA162" s="186"/>
      <c r="AB162" s="186"/>
      <c r="AC162" s="186"/>
      <c r="AD162" s="191"/>
      <c r="AT162" s="192" t="s">
        <v>178</v>
      </c>
      <c r="AU162" s="192" t="s">
        <v>93</v>
      </c>
      <c r="AV162" s="11" t="s">
        <v>89</v>
      </c>
      <c r="AW162" s="11" t="s">
        <v>5</v>
      </c>
      <c r="AX162" s="11" t="s">
        <v>82</v>
      </c>
      <c r="AY162" s="192" t="s">
        <v>174</v>
      </c>
    </row>
    <row r="163" spans="2:65" s="12" customFormat="1" ht="22.5" customHeight="1" x14ac:dyDescent="0.3">
      <c r="B163" s="193"/>
      <c r="C163" s="194"/>
      <c r="D163" s="194"/>
      <c r="E163" s="195" t="s">
        <v>19</v>
      </c>
      <c r="F163" s="294" t="s">
        <v>93</v>
      </c>
      <c r="G163" s="295"/>
      <c r="H163" s="295"/>
      <c r="I163" s="295"/>
      <c r="J163" s="194"/>
      <c r="K163" s="196">
        <v>2</v>
      </c>
      <c r="L163" s="194"/>
      <c r="M163" s="194"/>
      <c r="N163" s="194"/>
      <c r="O163" s="194"/>
      <c r="P163" s="194"/>
      <c r="Q163" s="194"/>
      <c r="R163" s="197"/>
      <c r="T163" s="198"/>
      <c r="U163" s="194"/>
      <c r="V163" s="194"/>
      <c r="W163" s="194"/>
      <c r="X163" s="194"/>
      <c r="Y163" s="194"/>
      <c r="Z163" s="194"/>
      <c r="AA163" s="194"/>
      <c r="AB163" s="194"/>
      <c r="AC163" s="194"/>
      <c r="AD163" s="199"/>
      <c r="AT163" s="200" t="s">
        <v>178</v>
      </c>
      <c r="AU163" s="200" t="s">
        <v>93</v>
      </c>
      <c r="AV163" s="12" t="s">
        <v>93</v>
      </c>
      <c r="AW163" s="12" t="s">
        <v>5</v>
      </c>
      <c r="AX163" s="12" t="s">
        <v>82</v>
      </c>
      <c r="AY163" s="200" t="s">
        <v>174</v>
      </c>
    </row>
    <row r="164" spans="2:65" s="13" customFormat="1" ht="22.5" customHeight="1" x14ac:dyDescent="0.3">
      <c r="B164" s="201"/>
      <c r="C164" s="202"/>
      <c r="D164" s="202"/>
      <c r="E164" s="203" t="s">
        <v>19</v>
      </c>
      <c r="F164" s="296" t="s">
        <v>179</v>
      </c>
      <c r="G164" s="297"/>
      <c r="H164" s="297"/>
      <c r="I164" s="297"/>
      <c r="J164" s="202"/>
      <c r="K164" s="204">
        <v>2</v>
      </c>
      <c r="L164" s="202"/>
      <c r="M164" s="202"/>
      <c r="N164" s="202"/>
      <c r="O164" s="202"/>
      <c r="P164" s="202"/>
      <c r="Q164" s="202"/>
      <c r="R164" s="205"/>
      <c r="T164" s="206"/>
      <c r="U164" s="202"/>
      <c r="V164" s="202"/>
      <c r="W164" s="202"/>
      <c r="X164" s="202"/>
      <c r="Y164" s="202"/>
      <c r="Z164" s="202"/>
      <c r="AA164" s="202"/>
      <c r="AB164" s="202"/>
      <c r="AC164" s="202"/>
      <c r="AD164" s="207"/>
      <c r="AT164" s="208" t="s">
        <v>178</v>
      </c>
      <c r="AU164" s="208" t="s">
        <v>93</v>
      </c>
      <c r="AV164" s="13" t="s">
        <v>177</v>
      </c>
      <c r="AW164" s="13" t="s">
        <v>5</v>
      </c>
      <c r="AX164" s="13" t="s">
        <v>89</v>
      </c>
      <c r="AY164" s="208" t="s">
        <v>174</v>
      </c>
    </row>
    <row r="165" spans="2:65" s="1" customFormat="1" ht="22.5" customHeight="1" x14ac:dyDescent="0.3">
      <c r="B165" s="34"/>
      <c r="C165" s="209" t="s">
        <v>223</v>
      </c>
      <c r="D165" s="209" t="s">
        <v>248</v>
      </c>
      <c r="E165" s="210" t="s">
        <v>262</v>
      </c>
      <c r="F165" s="301" t="s">
        <v>263</v>
      </c>
      <c r="G165" s="302"/>
      <c r="H165" s="302"/>
      <c r="I165" s="302"/>
      <c r="J165" s="211" t="s">
        <v>237</v>
      </c>
      <c r="K165" s="212">
        <v>2</v>
      </c>
      <c r="L165" s="213">
        <v>0</v>
      </c>
      <c r="M165" s="302"/>
      <c r="N165" s="302"/>
      <c r="O165" s="277"/>
      <c r="P165" s="276">
        <f>ROUND(V165*K165,3)</f>
        <v>0</v>
      </c>
      <c r="Q165" s="277"/>
      <c r="R165" s="36"/>
      <c r="T165" s="180" t="s">
        <v>19</v>
      </c>
      <c r="U165" s="43" t="s">
        <v>47</v>
      </c>
      <c r="V165" s="181">
        <f>L165+M165</f>
        <v>0</v>
      </c>
      <c r="W165" s="181">
        <f>ROUND(L165*K165,3)</f>
        <v>0</v>
      </c>
      <c r="X165" s="181">
        <f>ROUND(M165*K165,3)</f>
        <v>0</v>
      </c>
      <c r="Y165" s="35"/>
      <c r="Z165" s="182">
        <f>Y165*K165</f>
        <v>0</v>
      </c>
      <c r="AA165" s="182">
        <v>6.4999999999999997E-4</v>
      </c>
      <c r="AB165" s="182">
        <f>AA165*K165</f>
        <v>1.2999999999999999E-3</v>
      </c>
      <c r="AC165" s="182">
        <v>0</v>
      </c>
      <c r="AD165" s="183">
        <f>AC165*K165</f>
        <v>0</v>
      </c>
      <c r="AR165" s="17" t="s">
        <v>251</v>
      </c>
      <c r="AT165" s="17" t="s">
        <v>248</v>
      </c>
      <c r="AU165" s="17" t="s">
        <v>93</v>
      </c>
      <c r="AY165" s="17" t="s">
        <v>174</v>
      </c>
      <c r="BE165" s="119">
        <f>IF(U165="základná",P165,0)</f>
        <v>0</v>
      </c>
      <c r="BF165" s="119">
        <f>IF(U165="znížená",P165,0)</f>
        <v>0</v>
      </c>
      <c r="BG165" s="119">
        <f>IF(U165="zákl. prenesená",P165,0)</f>
        <v>0</v>
      </c>
      <c r="BH165" s="119">
        <f>IF(U165="zníž. prenesená",P165,0)</f>
        <v>0</v>
      </c>
      <c r="BI165" s="119">
        <f>IF(U165="nulová",P165,0)</f>
        <v>0</v>
      </c>
      <c r="BJ165" s="17" t="s">
        <v>93</v>
      </c>
      <c r="BK165" s="184">
        <f>ROUND(V165*K165,3)</f>
        <v>0</v>
      </c>
      <c r="BL165" s="17" t="s">
        <v>215</v>
      </c>
      <c r="BM165" s="17" t="s">
        <v>264</v>
      </c>
    </row>
    <row r="166" spans="2:65" s="1" customFormat="1" ht="22.5" customHeight="1" x14ac:dyDescent="0.3">
      <c r="B166" s="34"/>
      <c r="C166" s="209" t="s">
        <v>227</v>
      </c>
      <c r="D166" s="209" t="s">
        <v>248</v>
      </c>
      <c r="E166" s="210" t="s">
        <v>249</v>
      </c>
      <c r="F166" s="301" t="s">
        <v>250</v>
      </c>
      <c r="G166" s="302"/>
      <c r="H166" s="302"/>
      <c r="I166" s="302"/>
      <c r="J166" s="211" t="s">
        <v>237</v>
      </c>
      <c r="K166" s="212">
        <v>8</v>
      </c>
      <c r="L166" s="213">
        <v>0</v>
      </c>
      <c r="M166" s="302"/>
      <c r="N166" s="302"/>
      <c r="O166" s="277"/>
      <c r="P166" s="276">
        <f>ROUND(V166*K166,3)</f>
        <v>0</v>
      </c>
      <c r="Q166" s="277"/>
      <c r="R166" s="36"/>
      <c r="T166" s="180" t="s">
        <v>19</v>
      </c>
      <c r="U166" s="43" t="s">
        <v>47</v>
      </c>
      <c r="V166" s="181">
        <f>L166+M166</f>
        <v>0</v>
      </c>
      <c r="W166" s="181">
        <f>ROUND(L166*K166,3)</f>
        <v>0</v>
      </c>
      <c r="X166" s="181">
        <f>ROUND(M166*K166,3)</f>
        <v>0</v>
      </c>
      <c r="Y166" s="35"/>
      <c r="Z166" s="182">
        <f>Y166*K166</f>
        <v>0</v>
      </c>
      <c r="AA166" s="182">
        <v>3.5E-4</v>
      </c>
      <c r="AB166" s="182">
        <f>AA166*K166</f>
        <v>2.8E-3</v>
      </c>
      <c r="AC166" s="182">
        <v>0</v>
      </c>
      <c r="AD166" s="183">
        <f>AC166*K166</f>
        <v>0</v>
      </c>
      <c r="AR166" s="17" t="s">
        <v>251</v>
      </c>
      <c r="AT166" s="17" t="s">
        <v>248</v>
      </c>
      <c r="AU166" s="17" t="s">
        <v>93</v>
      </c>
      <c r="AY166" s="17" t="s">
        <v>174</v>
      </c>
      <c r="BE166" s="119">
        <f>IF(U166="základná",P166,0)</f>
        <v>0</v>
      </c>
      <c r="BF166" s="119">
        <f>IF(U166="znížená",P166,0)</f>
        <v>0</v>
      </c>
      <c r="BG166" s="119">
        <f>IF(U166="zákl. prenesená",P166,0)</f>
        <v>0</v>
      </c>
      <c r="BH166" s="119">
        <f>IF(U166="zníž. prenesená",P166,0)</f>
        <v>0</v>
      </c>
      <c r="BI166" s="119">
        <f>IF(U166="nulová",P166,0)</f>
        <v>0</v>
      </c>
      <c r="BJ166" s="17" t="s">
        <v>93</v>
      </c>
      <c r="BK166" s="184">
        <f>ROUND(V166*K166,3)</f>
        <v>0</v>
      </c>
      <c r="BL166" s="17" t="s">
        <v>215</v>
      </c>
      <c r="BM166" s="17" t="s">
        <v>266</v>
      </c>
    </row>
    <row r="167" spans="2:65" s="1" customFormat="1" ht="31.5" customHeight="1" x14ac:dyDescent="0.3">
      <c r="B167" s="34"/>
      <c r="C167" s="175" t="s">
        <v>9</v>
      </c>
      <c r="D167" s="175" t="s">
        <v>175</v>
      </c>
      <c r="E167" s="176" t="s">
        <v>258</v>
      </c>
      <c r="F167" s="292" t="s">
        <v>259</v>
      </c>
      <c r="G167" s="277"/>
      <c r="H167" s="277"/>
      <c r="I167" s="277"/>
      <c r="J167" s="177" t="s">
        <v>237</v>
      </c>
      <c r="K167" s="178">
        <v>6</v>
      </c>
      <c r="L167" s="179">
        <v>0</v>
      </c>
      <c r="M167" s="278">
        <v>0</v>
      </c>
      <c r="N167" s="277"/>
      <c r="O167" s="277"/>
      <c r="P167" s="276">
        <f>ROUND(V167*K167,3)</f>
        <v>0</v>
      </c>
      <c r="Q167" s="277"/>
      <c r="R167" s="36"/>
      <c r="T167" s="180" t="s">
        <v>19</v>
      </c>
      <c r="U167" s="43" t="s">
        <v>47</v>
      </c>
      <c r="V167" s="181">
        <f>L167+M167</f>
        <v>0</v>
      </c>
      <c r="W167" s="181">
        <f>ROUND(L167*K167,3)</f>
        <v>0</v>
      </c>
      <c r="X167" s="181">
        <f>ROUND(M167*K167,3)</f>
        <v>0</v>
      </c>
      <c r="Y167" s="35"/>
      <c r="Z167" s="182">
        <f>Y167*K167</f>
        <v>0</v>
      </c>
      <c r="AA167" s="182">
        <v>6.0000000000000002E-5</v>
      </c>
      <c r="AB167" s="182">
        <f>AA167*K167</f>
        <v>3.6000000000000002E-4</v>
      </c>
      <c r="AC167" s="182">
        <v>0</v>
      </c>
      <c r="AD167" s="183">
        <f>AC167*K167</f>
        <v>0</v>
      </c>
      <c r="AR167" s="17" t="s">
        <v>215</v>
      </c>
      <c r="AT167" s="17" t="s">
        <v>175</v>
      </c>
      <c r="AU167" s="17" t="s">
        <v>93</v>
      </c>
      <c r="AY167" s="17" t="s">
        <v>174</v>
      </c>
      <c r="BE167" s="119">
        <f>IF(U167="základná",P167,0)</f>
        <v>0</v>
      </c>
      <c r="BF167" s="119">
        <f>IF(U167="znížená",P167,0)</f>
        <v>0</v>
      </c>
      <c r="BG167" s="119">
        <f>IF(U167="zákl. prenesená",P167,0)</f>
        <v>0</v>
      </c>
      <c r="BH167" s="119">
        <f>IF(U167="zníž. prenesená",P167,0)</f>
        <v>0</v>
      </c>
      <c r="BI167" s="119">
        <f>IF(U167="nulová",P167,0)</f>
        <v>0</v>
      </c>
      <c r="BJ167" s="17" t="s">
        <v>93</v>
      </c>
      <c r="BK167" s="184">
        <f>ROUND(V167*K167,3)</f>
        <v>0</v>
      </c>
      <c r="BL167" s="17" t="s">
        <v>215</v>
      </c>
      <c r="BM167" s="17" t="s">
        <v>422</v>
      </c>
    </row>
    <row r="168" spans="2:65" s="11" customFormat="1" ht="22.5" customHeight="1" x14ac:dyDescent="0.3">
      <c r="B168" s="185"/>
      <c r="C168" s="186"/>
      <c r="D168" s="186"/>
      <c r="E168" s="187" t="s">
        <v>19</v>
      </c>
      <c r="F168" s="298" t="s">
        <v>423</v>
      </c>
      <c r="G168" s="299"/>
      <c r="H168" s="299"/>
      <c r="I168" s="299"/>
      <c r="J168" s="186"/>
      <c r="K168" s="188" t="s">
        <v>19</v>
      </c>
      <c r="L168" s="186"/>
      <c r="M168" s="186"/>
      <c r="N168" s="186"/>
      <c r="O168" s="186"/>
      <c r="P168" s="186"/>
      <c r="Q168" s="186"/>
      <c r="R168" s="189"/>
      <c r="T168" s="190"/>
      <c r="U168" s="186"/>
      <c r="V168" s="186"/>
      <c r="W168" s="186"/>
      <c r="X168" s="186"/>
      <c r="Y168" s="186"/>
      <c r="Z168" s="186"/>
      <c r="AA168" s="186"/>
      <c r="AB168" s="186"/>
      <c r="AC168" s="186"/>
      <c r="AD168" s="191"/>
      <c r="AT168" s="192" t="s">
        <v>178</v>
      </c>
      <c r="AU168" s="192" t="s">
        <v>93</v>
      </c>
      <c r="AV168" s="11" t="s">
        <v>89</v>
      </c>
      <c r="AW168" s="11" t="s">
        <v>5</v>
      </c>
      <c r="AX168" s="11" t="s">
        <v>82</v>
      </c>
      <c r="AY168" s="192" t="s">
        <v>174</v>
      </c>
    </row>
    <row r="169" spans="2:65" s="12" customFormat="1" ht="22.5" customHeight="1" x14ac:dyDescent="0.3">
      <c r="B169" s="193"/>
      <c r="C169" s="194"/>
      <c r="D169" s="194"/>
      <c r="E169" s="195" t="s">
        <v>19</v>
      </c>
      <c r="F169" s="294" t="s">
        <v>182</v>
      </c>
      <c r="G169" s="295"/>
      <c r="H169" s="295"/>
      <c r="I169" s="295"/>
      <c r="J169" s="194"/>
      <c r="K169" s="196">
        <v>6</v>
      </c>
      <c r="L169" s="194"/>
      <c r="M169" s="194"/>
      <c r="N169" s="194"/>
      <c r="O169" s="194"/>
      <c r="P169" s="194"/>
      <c r="Q169" s="194"/>
      <c r="R169" s="197"/>
      <c r="T169" s="198"/>
      <c r="U169" s="194"/>
      <c r="V169" s="194"/>
      <c r="W169" s="194"/>
      <c r="X169" s="194"/>
      <c r="Y169" s="194"/>
      <c r="Z169" s="194"/>
      <c r="AA169" s="194"/>
      <c r="AB169" s="194"/>
      <c r="AC169" s="194"/>
      <c r="AD169" s="199"/>
      <c r="AT169" s="200" t="s">
        <v>178</v>
      </c>
      <c r="AU169" s="200" t="s">
        <v>93</v>
      </c>
      <c r="AV169" s="12" t="s">
        <v>93</v>
      </c>
      <c r="AW169" s="12" t="s">
        <v>5</v>
      </c>
      <c r="AX169" s="12" t="s">
        <v>82</v>
      </c>
      <c r="AY169" s="200" t="s">
        <v>174</v>
      </c>
    </row>
    <row r="170" spans="2:65" s="13" customFormat="1" ht="22.5" customHeight="1" x14ac:dyDescent="0.3">
      <c r="B170" s="201"/>
      <c r="C170" s="202"/>
      <c r="D170" s="202"/>
      <c r="E170" s="203" t="s">
        <v>19</v>
      </c>
      <c r="F170" s="296" t="s">
        <v>179</v>
      </c>
      <c r="G170" s="297"/>
      <c r="H170" s="297"/>
      <c r="I170" s="297"/>
      <c r="J170" s="202"/>
      <c r="K170" s="204">
        <v>6</v>
      </c>
      <c r="L170" s="202"/>
      <c r="M170" s="202"/>
      <c r="N170" s="202"/>
      <c r="O170" s="202"/>
      <c r="P170" s="202"/>
      <c r="Q170" s="202"/>
      <c r="R170" s="205"/>
      <c r="T170" s="206"/>
      <c r="U170" s="202"/>
      <c r="V170" s="202"/>
      <c r="W170" s="202"/>
      <c r="X170" s="202"/>
      <c r="Y170" s="202"/>
      <c r="Z170" s="202"/>
      <c r="AA170" s="202"/>
      <c r="AB170" s="202"/>
      <c r="AC170" s="202"/>
      <c r="AD170" s="207"/>
      <c r="AT170" s="208" t="s">
        <v>178</v>
      </c>
      <c r="AU170" s="208" t="s">
        <v>93</v>
      </c>
      <c r="AV170" s="13" t="s">
        <v>177</v>
      </c>
      <c r="AW170" s="13" t="s">
        <v>5</v>
      </c>
      <c r="AX170" s="13" t="s">
        <v>89</v>
      </c>
      <c r="AY170" s="208" t="s">
        <v>174</v>
      </c>
    </row>
    <row r="171" spans="2:65" s="1" customFormat="1" ht="22.5" customHeight="1" x14ac:dyDescent="0.3">
      <c r="B171" s="34"/>
      <c r="C171" s="209" t="s">
        <v>234</v>
      </c>
      <c r="D171" s="209" t="s">
        <v>248</v>
      </c>
      <c r="E171" s="210" t="s">
        <v>262</v>
      </c>
      <c r="F171" s="301" t="s">
        <v>263</v>
      </c>
      <c r="G171" s="302"/>
      <c r="H171" s="302"/>
      <c r="I171" s="302"/>
      <c r="J171" s="211" t="s">
        <v>237</v>
      </c>
      <c r="K171" s="212">
        <v>6</v>
      </c>
      <c r="L171" s="213">
        <v>0</v>
      </c>
      <c r="M171" s="302"/>
      <c r="N171" s="302"/>
      <c r="O171" s="277"/>
      <c r="P171" s="276">
        <f>ROUND(V171*K171,3)</f>
        <v>0</v>
      </c>
      <c r="Q171" s="277"/>
      <c r="R171" s="36"/>
      <c r="T171" s="180" t="s">
        <v>19</v>
      </c>
      <c r="U171" s="43" t="s">
        <v>47</v>
      </c>
      <c r="V171" s="181">
        <f>L171+M171</f>
        <v>0</v>
      </c>
      <c r="W171" s="181">
        <f>ROUND(L171*K171,3)</f>
        <v>0</v>
      </c>
      <c r="X171" s="181">
        <f>ROUND(M171*K171,3)</f>
        <v>0</v>
      </c>
      <c r="Y171" s="35"/>
      <c r="Z171" s="182">
        <f>Y171*K171</f>
        <v>0</v>
      </c>
      <c r="AA171" s="182">
        <v>6.4999999999999997E-4</v>
      </c>
      <c r="AB171" s="182">
        <f>AA171*K171</f>
        <v>3.8999999999999998E-3</v>
      </c>
      <c r="AC171" s="182">
        <v>0</v>
      </c>
      <c r="AD171" s="183">
        <f>AC171*K171</f>
        <v>0</v>
      </c>
      <c r="AR171" s="17" t="s">
        <v>251</v>
      </c>
      <c r="AT171" s="17" t="s">
        <v>248</v>
      </c>
      <c r="AU171" s="17" t="s">
        <v>93</v>
      </c>
      <c r="AY171" s="17" t="s">
        <v>174</v>
      </c>
      <c r="BE171" s="119">
        <f>IF(U171="základná",P171,0)</f>
        <v>0</v>
      </c>
      <c r="BF171" s="119">
        <f>IF(U171="znížená",P171,0)</f>
        <v>0</v>
      </c>
      <c r="BG171" s="119">
        <f>IF(U171="zákl. prenesená",P171,0)</f>
        <v>0</v>
      </c>
      <c r="BH171" s="119">
        <f>IF(U171="zníž. prenesená",P171,0)</f>
        <v>0</v>
      </c>
      <c r="BI171" s="119">
        <f>IF(U171="nulová",P171,0)</f>
        <v>0</v>
      </c>
      <c r="BJ171" s="17" t="s">
        <v>93</v>
      </c>
      <c r="BK171" s="184">
        <f>ROUND(V171*K171,3)</f>
        <v>0</v>
      </c>
      <c r="BL171" s="17" t="s">
        <v>215</v>
      </c>
      <c r="BM171" s="17" t="s">
        <v>424</v>
      </c>
    </row>
    <row r="172" spans="2:65" s="1" customFormat="1" ht="22.5" customHeight="1" x14ac:dyDescent="0.3">
      <c r="B172" s="34"/>
      <c r="C172" s="209" t="s">
        <v>239</v>
      </c>
      <c r="D172" s="209" t="s">
        <v>248</v>
      </c>
      <c r="E172" s="210" t="s">
        <v>249</v>
      </c>
      <c r="F172" s="301" t="s">
        <v>250</v>
      </c>
      <c r="G172" s="302"/>
      <c r="H172" s="302"/>
      <c r="I172" s="302"/>
      <c r="J172" s="211" t="s">
        <v>237</v>
      </c>
      <c r="K172" s="212">
        <v>96</v>
      </c>
      <c r="L172" s="213">
        <v>0</v>
      </c>
      <c r="M172" s="302"/>
      <c r="N172" s="302"/>
      <c r="O172" s="277"/>
      <c r="P172" s="276">
        <f>ROUND(V172*K172,3)</f>
        <v>0</v>
      </c>
      <c r="Q172" s="277"/>
      <c r="R172" s="36"/>
      <c r="T172" s="180" t="s">
        <v>19</v>
      </c>
      <c r="U172" s="43" t="s">
        <v>47</v>
      </c>
      <c r="V172" s="181">
        <f>L172+M172</f>
        <v>0</v>
      </c>
      <c r="W172" s="181">
        <f>ROUND(L172*K172,3)</f>
        <v>0</v>
      </c>
      <c r="X172" s="181">
        <f>ROUND(M172*K172,3)</f>
        <v>0</v>
      </c>
      <c r="Y172" s="35"/>
      <c r="Z172" s="182">
        <f>Y172*K172</f>
        <v>0</v>
      </c>
      <c r="AA172" s="182">
        <v>3.5E-4</v>
      </c>
      <c r="AB172" s="182">
        <f>AA172*K172</f>
        <v>3.3599999999999998E-2</v>
      </c>
      <c r="AC172" s="182">
        <v>0</v>
      </c>
      <c r="AD172" s="183">
        <f>AC172*K172</f>
        <v>0</v>
      </c>
      <c r="AR172" s="17" t="s">
        <v>251</v>
      </c>
      <c r="AT172" s="17" t="s">
        <v>248</v>
      </c>
      <c r="AU172" s="17" t="s">
        <v>93</v>
      </c>
      <c r="AY172" s="17" t="s">
        <v>174</v>
      </c>
      <c r="BE172" s="119">
        <f>IF(U172="základná",P172,0)</f>
        <v>0</v>
      </c>
      <c r="BF172" s="119">
        <f>IF(U172="znížená",P172,0)</f>
        <v>0</v>
      </c>
      <c r="BG172" s="119">
        <f>IF(U172="zákl. prenesená",P172,0)</f>
        <v>0</v>
      </c>
      <c r="BH172" s="119">
        <f>IF(U172="zníž. prenesená",P172,0)</f>
        <v>0</v>
      </c>
      <c r="BI172" s="119">
        <f>IF(U172="nulová",P172,0)</f>
        <v>0</v>
      </c>
      <c r="BJ172" s="17" t="s">
        <v>93</v>
      </c>
      <c r="BK172" s="184">
        <f>ROUND(V172*K172,3)</f>
        <v>0</v>
      </c>
      <c r="BL172" s="17" t="s">
        <v>215</v>
      </c>
      <c r="BM172" s="17" t="s">
        <v>425</v>
      </c>
    </row>
    <row r="173" spans="2:65" s="1" customFormat="1" ht="31.5" customHeight="1" x14ac:dyDescent="0.3">
      <c r="B173" s="34"/>
      <c r="C173" s="175" t="s">
        <v>243</v>
      </c>
      <c r="D173" s="175" t="s">
        <v>175</v>
      </c>
      <c r="E173" s="176" t="s">
        <v>268</v>
      </c>
      <c r="F173" s="292" t="s">
        <v>269</v>
      </c>
      <c r="G173" s="277"/>
      <c r="H173" s="277"/>
      <c r="I173" s="277"/>
      <c r="J173" s="177" t="s">
        <v>237</v>
      </c>
      <c r="K173" s="178">
        <v>7</v>
      </c>
      <c r="L173" s="179">
        <v>0</v>
      </c>
      <c r="M173" s="278">
        <v>0</v>
      </c>
      <c r="N173" s="277"/>
      <c r="O173" s="277"/>
      <c r="P173" s="276">
        <f>ROUND(V173*K173,3)</f>
        <v>0</v>
      </c>
      <c r="Q173" s="277"/>
      <c r="R173" s="36"/>
      <c r="T173" s="180" t="s">
        <v>19</v>
      </c>
      <c r="U173" s="43" t="s">
        <v>47</v>
      </c>
      <c r="V173" s="181">
        <f>L173+M173</f>
        <v>0</v>
      </c>
      <c r="W173" s="181">
        <f>ROUND(L173*K173,3)</f>
        <v>0</v>
      </c>
      <c r="X173" s="181">
        <f>ROUND(M173*K173,3)</f>
        <v>0</v>
      </c>
      <c r="Y173" s="35"/>
      <c r="Z173" s="182">
        <f>Y173*K173</f>
        <v>0</v>
      </c>
      <c r="AA173" s="182">
        <v>2.7E-4</v>
      </c>
      <c r="AB173" s="182">
        <f>AA173*K173</f>
        <v>1.89E-3</v>
      </c>
      <c r="AC173" s="182">
        <v>0</v>
      </c>
      <c r="AD173" s="183">
        <f>AC173*K173</f>
        <v>0</v>
      </c>
      <c r="AR173" s="17" t="s">
        <v>215</v>
      </c>
      <c r="AT173" s="17" t="s">
        <v>175</v>
      </c>
      <c r="AU173" s="17" t="s">
        <v>93</v>
      </c>
      <c r="AY173" s="17" t="s">
        <v>174</v>
      </c>
      <c r="BE173" s="119">
        <f>IF(U173="základná",P173,0)</f>
        <v>0</v>
      </c>
      <c r="BF173" s="119">
        <f>IF(U173="znížená",P173,0)</f>
        <v>0</v>
      </c>
      <c r="BG173" s="119">
        <f>IF(U173="zákl. prenesená",P173,0)</f>
        <v>0</v>
      </c>
      <c r="BH173" s="119">
        <f>IF(U173="zníž. prenesená",P173,0)</f>
        <v>0</v>
      </c>
      <c r="BI173" s="119">
        <f>IF(U173="nulová",P173,0)</f>
        <v>0</v>
      </c>
      <c r="BJ173" s="17" t="s">
        <v>93</v>
      </c>
      <c r="BK173" s="184">
        <f>ROUND(V173*K173,3)</f>
        <v>0</v>
      </c>
      <c r="BL173" s="17" t="s">
        <v>215</v>
      </c>
      <c r="BM173" s="17" t="s">
        <v>270</v>
      </c>
    </row>
    <row r="174" spans="2:65" s="11" customFormat="1" ht="22.5" customHeight="1" x14ac:dyDescent="0.3">
      <c r="B174" s="185"/>
      <c r="C174" s="186"/>
      <c r="D174" s="186"/>
      <c r="E174" s="187" t="s">
        <v>19</v>
      </c>
      <c r="F174" s="298" t="s">
        <v>426</v>
      </c>
      <c r="G174" s="299"/>
      <c r="H174" s="299"/>
      <c r="I174" s="299"/>
      <c r="J174" s="186"/>
      <c r="K174" s="188" t="s">
        <v>19</v>
      </c>
      <c r="L174" s="186"/>
      <c r="M174" s="186"/>
      <c r="N174" s="186"/>
      <c r="O174" s="186"/>
      <c r="P174" s="186"/>
      <c r="Q174" s="186"/>
      <c r="R174" s="189"/>
      <c r="T174" s="190"/>
      <c r="U174" s="186"/>
      <c r="V174" s="186"/>
      <c r="W174" s="186"/>
      <c r="X174" s="186"/>
      <c r="Y174" s="186"/>
      <c r="Z174" s="186"/>
      <c r="AA174" s="186"/>
      <c r="AB174" s="186"/>
      <c r="AC174" s="186"/>
      <c r="AD174" s="191"/>
      <c r="AT174" s="192" t="s">
        <v>178</v>
      </c>
      <c r="AU174" s="192" t="s">
        <v>93</v>
      </c>
      <c r="AV174" s="11" t="s">
        <v>89</v>
      </c>
      <c r="AW174" s="11" t="s">
        <v>5</v>
      </c>
      <c r="AX174" s="11" t="s">
        <v>82</v>
      </c>
      <c r="AY174" s="192" t="s">
        <v>174</v>
      </c>
    </row>
    <row r="175" spans="2:65" s="12" customFormat="1" ht="22.5" customHeight="1" x14ac:dyDescent="0.3">
      <c r="B175" s="193"/>
      <c r="C175" s="194"/>
      <c r="D175" s="194"/>
      <c r="E175" s="195" t="s">
        <v>19</v>
      </c>
      <c r="F175" s="294" t="s">
        <v>183</v>
      </c>
      <c r="G175" s="295"/>
      <c r="H175" s="295"/>
      <c r="I175" s="295"/>
      <c r="J175" s="194"/>
      <c r="K175" s="196">
        <v>7</v>
      </c>
      <c r="L175" s="194"/>
      <c r="M175" s="194"/>
      <c r="N175" s="194"/>
      <c r="O175" s="194"/>
      <c r="P175" s="194"/>
      <c r="Q175" s="194"/>
      <c r="R175" s="197"/>
      <c r="T175" s="198"/>
      <c r="U175" s="194"/>
      <c r="V175" s="194"/>
      <c r="W175" s="194"/>
      <c r="X175" s="194"/>
      <c r="Y175" s="194"/>
      <c r="Z175" s="194"/>
      <c r="AA175" s="194"/>
      <c r="AB175" s="194"/>
      <c r="AC175" s="194"/>
      <c r="AD175" s="199"/>
      <c r="AT175" s="200" t="s">
        <v>178</v>
      </c>
      <c r="AU175" s="200" t="s">
        <v>93</v>
      </c>
      <c r="AV175" s="12" t="s">
        <v>93</v>
      </c>
      <c r="AW175" s="12" t="s">
        <v>5</v>
      </c>
      <c r="AX175" s="12" t="s">
        <v>82</v>
      </c>
      <c r="AY175" s="200" t="s">
        <v>174</v>
      </c>
    </row>
    <row r="176" spans="2:65" s="13" customFormat="1" ht="22.5" customHeight="1" x14ac:dyDescent="0.3">
      <c r="B176" s="201"/>
      <c r="C176" s="202"/>
      <c r="D176" s="202"/>
      <c r="E176" s="203" t="s">
        <v>19</v>
      </c>
      <c r="F176" s="296" t="s">
        <v>179</v>
      </c>
      <c r="G176" s="297"/>
      <c r="H176" s="297"/>
      <c r="I176" s="297"/>
      <c r="J176" s="202"/>
      <c r="K176" s="204">
        <v>7</v>
      </c>
      <c r="L176" s="202"/>
      <c r="M176" s="202"/>
      <c r="N176" s="202"/>
      <c r="O176" s="202"/>
      <c r="P176" s="202"/>
      <c r="Q176" s="202"/>
      <c r="R176" s="205"/>
      <c r="T176" s="206"/>
      <c r="U176" s="202"/>
      <c r="V176" s="202"/>
      <c r="W176" s="202"/>
      <c r="X176" s="202"/>
      <c r="Y176" s="202"/>
      <c r="Z176" s="202"/>
      <c r="AA176" s="202"/>
      <c r="AB176" s="202"/>
      <c r="AC176" s="202"/>
      <c r="AD176" s="207"/>
      <c r="AT176" s="208" t="s">
        <v>178</v>
      </c>
      <c r="AU176" s="208" t="s">
        <v>93</v>
      </c>
      <c r="AV176" s="13" t="s">
        <v>177</v>
      </c>
      <c r="AW176" s="13" t="s">
        <v>5</v>
      </c>
      <c r="AX176" s="13" t="s">
        <v>89</v>
      </c>
      <c r="AY176" s="208" t="s">
        <v>174</v>
      </c>
    </row>
    <row r="177" spans="2:65" s="1" customFormat="1" ht="31.5" customHeight="1" x14ac:dyDescent="0.3">
      <c r="B177" s="34"/>
      <c r="C177" s="209" t="s">
        <v>247</v>
      </c>
      <c r="D177" s="209" t="s">
        <v>248</v>
      </c>
      <c r="E177" s="210" t="s">
        <v>272</v>
      </c>
      <c r="F177" s="301" t="s">
        <v>273</v>
      </c>
      <c r="G177" s="302"/>
      <c r="H177" s="302"/>
      <c r="I177" s="302"/>
      <c r="J177" s="211" t="s">
        <v>176</v>
      </c>
      <c r="K177" s="212">
        <v>0.80500000000000005</v>
      </c>
      <c r="L177" s="213">
        <v>0</v>
      </c>
      <c r="M177" s="302"/>
      <c r="N177" s="302"/>
      <c r="O177" s="277"/>
      <c r="P177" s="276">
        <f>ROUND(V177*K177,3)</f>
        <v>0</v>
      </c>
      <c r="Q177" s="277"/>
      <c r="R177" s="36"/>
      <c r="T177" s="180" t="s">
        <v>19</v>
      </c>
      <c r="U177" s="43" t="s">
        <v>47</v>
      </c>
      <c r="V177" s="181">
        <f>L177+M177</f>
        <v>0</v>
      </c>
      <c r="W177" s="181">
        <f>ROUND(L177*K177,3)</f>
        <v>0</v>
      </c>
      <c r="X177" s="181">
        <f>ROUND(M177*K177,3)</f>
        <v>0</v>
      </c>
      <c r="Y177" s="35"/>
      <c r="Z177" s="182">
        <f>Y177*K177</f>
        <v>0</v>
      </c>
      <c r="AA177" s="182">
        <v>2.0000000000000001E-4</v>
      </c>
      <c r="AB177" s="182">
        <f>AA177*K177</f>
        <v>1.6100000000000001E-4</v>
      </c>
      <c r="AC177" s="182">
        <v>0</v>
      </c>
      <c r="AD177" s="183">
        <f>AC177*K177</f>
        <v>0</v>
      </c>
      <c r="AR177" s="17" t="s">
        <v>251</v>
      </c>
      <c r="AT177" s="17" t="s">
        <v>248</v>
      </c>
      <c r="AU177" s="17" t="s">
        <v>93</v>
      </c>
      <c r="AY177" s="17" t="s">
        <v>174</v>
      </c>
      <c r="BE177" s="119">
        <f>IF(U177="základná",P177,0)</f>
        <v>0</v>
      </c>
      <c r="BF177" s="119">
        <f>IF(U177="znížená",P177,0)</f>
        <v>0</v>
      </c>
      <c r="BG177" s="119">
        <f>IF(U177="zákl. prenesená",P177,0)</f>
        <v>0</v>
      </c>
      <c r="BH177" s="119">
        <f>IF(U177="zníž. prenesená",P177,0)</f>
        <v>0</v>
      </c>
      <c r="BI177" s="119">
        <f>IF(U177="nulová",P177,0)</f>
        <v>0</v>
      </c>
      <c r="BJ177" s="17" t="s">
        <v>93</v>
      </c>
      <c r="BK177" s="184">
        <f>ROUND(V177*K177,3)</f>
        <v>0</v>
      </c>
      <c r="BL177" s="17" t="s">
        <v>215</v>
      </c>
      <c r="BM177" s="17" t="s">
        <v>274</v>
      </c>
    </row>
    <row r="178" spans="2:65" s="1" customFormat="1" ht="31.5" customHeight="1" x14ac:dyDescent="0.3">
      <c r="B178" s="34"/>
      <c r="C178" s="175" t="s">
        <v>253</v>
      </c>
      <c r="D178" s="175" t="s">
        <v>175</v>
      </c>
      <c r="E178" s="176" t="s">
        <v>276</v>
      </c>
      <c r="F178" s="292" t="s">
        <v>277</v>
      </c>
      <c r="G178" s="277"/>
      <c r="H178" s="277"/>
      <c r="I178" s="277"/>
      <c r="J178" s="177" t="s">
        <v>237</v>
      </c>
      <c r="K178" s="178">
        <v>27</v>
      </c>
      <c r="L178" s="179">
        <v>0</v>
      </c>
      <c r="M178" s="278">
        <v>0</v>
      </c>
      <c r="N178" s="277"/>
      <c r="O178" s="277"/>
      <c r="P178" s="276">
        <f>ROUND(V178*K178,3)</f>
        <v>0</v>
      </c>
      <c r="Q178" s="277"/>
      <c r="R178" s="36"/>
      <c r="T178" s="180" t="s">
        <v>19</v>
      </c>
      <c r="U178" s="43" t="s">
        <v>47</v>
      </c>
      <c r="V178" s="181">
        <f>L178+M178</f>
        <v>0</v>
      </c>
      <c r="W178" s="181">
        <f>ROUND(L178*K178,3)</f>
        <v>0</v>
      </c>
      <c r="X178" s="181">
        <f>ROUND(M178*K178,3)</f>
        <v>0</v>
      </c>
      <c r="Y178" s="35"/>
      <c r="Z178" s="182">
        <f>Y178*K178</f>
        <v>0</v>
      </c>
      <c r="AA178" s="182">
        <v>1.0000000000000001E-5</v>
      </c>
      <c r="AB178" s="182">
        <f>AA178*K178</f>
        <v>2.7E-4</v>
      </c>
      <c r="AC178" s="182">
        <v>0</v>
      </c>
      <c r="AD178" s="183">
        <f>AC178*K178</f>
        <v>0</v>
      </c>
      <c r="AR178" s="17" t="s">
        <v>215</v>
      </c>
      <c r="AT178" s="17" t="s">
        <v>175</v>
      </c>
      <c r="AU178" s="17" t="s">
        <v>93</v>
      </c>
      <c r="AY178" s="17" t="s">
        <v>174</v>
      </c>
      <c r="BE178" s="119">
        <f>IF(U178="základná",P178,0)</f>
        <v>0</v>
      </c>
      <c r="BF178" s="119">
        <f>IF(U178="znížená",P178,0)</f>
        <v>0</v>
      </c>
      <c r="BG178" s="119">
        <f>IF(U178="zákl. prenesená",P178,0)</f>
        <v>0</v>
      </c>
      <c r="BH178" s="119">
        <f>IF(U178="zníž. prenesená",P178,0)</f>
        <v>0</v>
      </c>
      <c r="BI178" s="119">
        <f>IF(U178="nulová",P178,0)</f>
        <v>0</v>
      </c>
      <c r="BJ178" s="17" t="s">
        <v>93</v>
      </c>
      <c r="BK178" s="184">
        <f>ROUND(V178*K178,3)</f>
        <v>0</v>
      </c>
      <c r="BL178" s="17" t="s">
        <v>215</v>
      </c>
      <c r="BM178" s="17" t="s">
        <v>278</v>
      </c>
    </row>
    <row r="179" spans="2:65" s="11" customFormat="1" ht="22.5" customHeight="1" x14ac:dyDescent="0.3">
      <c r="B179" s="185"/>
      <c r="C179" s="186"/>
      <c r="D179" s="186"/>
      <c r="E179" s="187" t="s">
        <v>19</v>
      </c>
      <c r="F179" s="298" t="s">
        <v>427</v>
      </c>
      <c r="G179" s="299"/>
      <c r="H179" s="299"/>
      <c r="I179" s="299"/>
      <c r="J179" s="186"/>
      <c r="K179" s="188" t="s">
        <v>19</v>
      </c>
      <c r="L179" s="186"/>
      <c r="M179" s="186"/>
      <c r="N179" s="186"/>
      <c r="O179" s="186"/>
      <c r="P179" s="186"/>
      <c r="Q179" s="186"/>
      <c r="R179" s="189"/>
      <c r="T179" s="190"/>
      <c r="U179" s="186"/>
      <c r="V179" s="186"/>
      <c r="W179" s="186"/>
      <c r="X179" s="186"/>
      <c r="Y179" s="186"/>
      <c r="Z179" s="186"/>
      <c r="AA179" s="186"/>
      <c r="AB179" s="186"/>
      <c r="AC179" s="186"/>
      <c r="AD179" s="191"/>
      <c r="AT179" s="192" t="s">
        <v>178</v>
      </c>
      <c r="AU179" s="192" t="s">
        <v>93</v>
      </c>
      <c r="AV179" s="11" t="s">
        <v>89</v>
      </c>
      <c r="AW179" s="11" t="s">
        <v>5</v>
      </c>
      <c r="AX179" s="11" t="s">
        <v>82</v>
      </c>
      <c r="AY179" s="192" t="s">
        <v>174</v>
      </c>
    </row>
    <row r="180" spans="2:65" s="12" customFormat="1" ht="22.5" customHeight="1" x14ac:dyDescent="0.3">
      <c r="B180" s="193"/>
      <c r="C180" s="194"/>
      <c r="D180" s="194"/>
      <c r="E180" s="195" t="s">
        <v>19</v>
      </c>
      <c r="F180" s="294" t="s">
        <v>428</v>
      </c>
      <c r="G180" s="295"/>
      <c r="H180" s="295"/>
      <c r="I180" s="295"/>
      <c r="J180" s="194"/>
      <c r="K180" s="196">
        <v>27</v>
      </c>
      <c r="L180" s="194"/>
      <c r="M180" s="194"/>
      <c r="N180" s="194"/>
      <c r="O180" s="194"/>
      <c r="P180" s="194"/>
      <c r="Q180" s="194"/>
      <c r="R180" s="197"/>
      <c r="T180" s="198"/>
      <c r="U180" s="194"/>
      <c r="V180" s="194"/>
      <c r="W180" s="194"/>
      <c r="X180" s="194"/>
      <c r="Y180" s="194"/>
      <c r="Z180" s="194"/>
      <c r="AA180" s="194"/>
      <c r="AB180" s="194"/>
      <c r="AC180" s="194"/>
      <c r="AD180" s="199"/>
      <c r="AT180" s="200" t="s">
        <v>178</v>
      </c>
      <c r="AU180" s="200" t="s">
        <v>93</v>
      </c>
      <c r="AV180" s="12" t="s">
        <v>93</v>
      </c>
      <c r="AW180" s="12" t="s">
        <v>5</v>
      </c>
      <c r="AX180" s="12" t="s">
        <v>82</v>
      </c>
      <c r="AY180" s="200" t="s">
        <v>174</v>
      </c>
    </row>
    <row r="181" spans="2:65" s="13" customFormat="1" ht="22.5" customHeight="1" x14ac:dyDescent="0.3">
      <c r="B181" s="201"/>
      <c r="C181" s="202"/>
      <c r="D181" s="202"/>
      <c r="E181" s="203" t="s">
        <v>19</v>
      </c>
      <c r="F181" s="296" t="s">
        <v>179</v>
      </c>
      <c r="G181" s="297"/>
      <c r="H181" s="297"/>
      <c r="I181" s="297"/>
      <c r="J181" s="202"/>
      <c r="K181" s="204">
        <v>27</v>
      </c>
      <c r="L181" s="202"/>
      <c r="M181" s="202"/>
      <c r="N181" s="202"/>
      <c r="O181" s="202"/>
      <c r="P181" s="202"/>
      <c r="Q181" s="202"/>
      <c r="R181" s="205"/>
      <c r="T181" s="206"/>
      <c r="U181" s="202"/>
      <c r="V181" s="202"/>
      <c r="W181" s="202"/>
      <c r="X181" s="202"/>
      <c r="Y181" s="202"/>
      <c r="Z181" s="202"/>
      <c r="AA181" s="202"/>
      <c r="AB181" s="202"/>
      <c r="AC181" s="202"/>
      <c r="AD181" s="207"/>
      <c r="AT181" s="208" t="s">
        <v>178</v>
      </c>
      <c r="AU181" s="208" t="s">
        <v>93</v>
      </c>
      <c r="AV181" s="13" t="s">
        <v>177</v>
      </c>
      <c r="AW181" s="13" t="s">
        <v>5</v>
      </c>
      <c r="AX181" s="13" t="s">
        <v>89</v>
      </c>
      <c r="AY181" s="208" t="s">
        <v>174</v>
      </c>
    </row>
    <row r="182" spans="2:65" s="1" customFormat="1" ht="22.5" customHeight="1" x14ac:dyDescent="0.3">
      <c r="B182" s="34"/>
      <c r="C182" s="209" t="s">
        <v>257</v>
      </c>
      <c r="D182" s="209" t="s">
        <v>248</v>
      </c>
      <c r="E182" s="210" t="s">
        <v>279</v>
      </c>
      <c r="F182" s="301" t="s">
        <v>280</v>
      </c>
      <c r="G182" s="302"/>
      <c r="H182" s="302"/>
      <c r="I182" s="302"/>
      <c r="J182" s="211" t="s">
        <v>237</v>
      </c>
      <c r="K182" s="212">
        <v>27</v>
      </c>
      <c r="L182" s="213">
        <v>0</v>
      </c>
      <c r="M182" s="302"/>
      <c r="N182" s="302"/>
      <c r="O182" s="277"/>
      <c r="P182" s="276">
        <f>ROUND(V182*K182,3)</f>
        <v>0</v>
      </c>
      <c r="Q182" s="277"/>
      <c r="R182" s="36"/>
      <c r="T182" s="180" t="s">
        <v>19</v>
      </c>
      <c r="U182" s="43" t="s">
        <v>47</v>
      </c>
      <c r="V182" s="181">
        <f>L182+M182</f>
        <v>0</v>
      </c>
      <c r="W182" s="181">
        <f>ROUND(L182*K182,3)</f>
        <v>0</v>
      </c>
      <c r="X182" s="181">
        <f>ROUND(M182*K182,3)</f>
        <v>0</v>
      </c>
      <c r="Y182" s="35"/>
      <c r="Z182" s="182">
        <f>Y182*K182</f>
        <v>0</v>
      </c>
      <c r="AA182" s="182">
        <v>3.8000000000000002E-4</v>
      </c>
      <c r="AB182" s="182">
        <f>AA182*K182</f>
        <v>1.026E-2</v>
      </c>
      <c r="AC182" s="182">
        <v>0</v>
      </c>
      <c r="AD182" s="183">
        <f>AC182*K182</f>
        <v>0</v>
      </c>
      <c r="AR182" s="17" t="s">
        <v>251</v>
      </c>
      <c r="AT182" s="17" t="s">
        <v>248</v>
      </c>
      <c r="AU182" s="17" t="s">
        <v>93</v>
      </c>
      <c r="AY182" s="17" t="s">
        <v>174</v>
      </c>
      <c r="BE182" s="119">
        <f>IF(U182="základná",P182,0)</f>
        <v>0</v>
      </c>
      <c r="BF182" s="119">
        <f>IF(U182="znížená",P182,0)</f>
        <v>0</v>
      </c>
      <c r="BG182" s="119">
        <f>IF(U182="zákl. prenesená",P182,0)</f>
        <v>0</v>
      </c>
      <c r="BH182" s="119">
        <f>IF(U182="zníž. prenesená",P182,0)</f>
        <v>0</v>
      </c>
      <c r="BI182" s="119">
        <f>IF(U182="nulová",P182,0)</f>
        <v>0</v>
      </c>
      <c r="BJ182" s="17" t="s">
        <v>93</v>
      </c>
      <c r="BK182" s="184">
        <f>ROUND(V182*K182,3)</f>
        <v>0</v>
      </c>
      <c r="BL182" s="17" t="s">
        <v>215</v>
      </c>
      <c r="BM182" s="17" t="s">
        <v>281</v>
      </c>
    </row>
    <row r="183" spans="2:65" s="1" customFormat="1" ht="22.5" customHeight="1" x14ac:dyDescent="0.3">
      <c r="B183" s="34"/>
      <c r="C183" s="209" t="s">
        <v>261</v>
      </c>
      <c r="D183" s="209" t="s">
        <v>248</v>
      </c>
      <c r="E183" s="210" t="s">
        <v>249</v>
      </c>
      <c r="F183" s="301" t="s">
        <v>250</v>
      </c>
      <c r="G183" s="302"/>
      <c r="H183" s="302"/>
      <c r="I183" s="302"/>
      <c r="J183" s="211" t="s">
        <v>237</v>
      </c>
      <c r="K183" s="212">
        <v>108</v>
      </c>
      <c r="L183" s="213">
        <v>0</v>
      </c>
      <c r="M183" s="302"/>
      <c r="N183" s="302"/>
      <c r="O183" s="277"/>
      <c r="P183" s="276">
        <f>ROUND(V183*K183,3)</f>
        <v>0</v>
      </c>
      <c r="Q183" s="277"/>
      <c r="R183" s="36"/>
      <c r="T183" s="180" t="s">
        <v>19</v>
      </c>
      <c r="U183" s="43" t="s">
        <v>47</v>
      </c>
      <c r="V183" s="181">
        <f>L183+M183</f>
        <v>0</v>
      </c>
      <c r="W183" s="181">
        <f>ROUND(L183*K183,3)</f>
        <v>0</v>
      </c>
      <c r="X183" s="181">
        <f>ROUND(M183*K183,3)</f>
        <v>0</v>
      </c>
      <c r="Y183" s="35"/>
      <c r="Z183" s="182">
        <f>Y183*K183</f>
        <v>0</v>
      </c>
      <c r="AA183" s="182">
        <v>3.5E-4</v>
      </c>
      <c r="AB183" s="182">
        <f>AA183*K183</f>
        <v>3.78E-2</v>
      </c>
      <c r="AC183" s="182">
        <v>0</v>
      </c>
      <c r="AD183" s="183">
        <f>AC183*K183</f>
        <v>0</v>
      </c>
      <c r="AR183" s="17" t="s">
        <v>251</v>
      </c>
      <c r="AT183" s="17" t="s">
        <v>248</v>
      </c>
      <c r="AU183" s="17" t="s">
        <v>93</v>
      </c>
      <c r="AY183" s="17" t="s">
        <v>174</v>
      </c>
      <c r="BE183" s="119">
        <f>IF(U183="základná",P183,0)</f>
        <v>0</v>
      </c>
      <c r="BF183" s="119">
        <f>IF(U183="znížená",P183,0)</f>
        <v>0</v>
      </c>
      <c r="BG183" s="119">
        <f>IF(U183="zákl. prenesená",P183,0)</f>
        <v>0</v>
      </c>
      <c r="BH183" s="119">
        <f>IF(U183="zníž. prenesená",P183,0)</f>
        <v>0</v>
      </c>
      <c r="BI183" s="119">
        <f>IF(U183="nulová",P183,0)</f>
        <v>0</v>
      </c>
      <c r="BJ183" s="17" t="s">
        <v>93</v>
      </c>
      <c r="BK183" s="184">
        <f>ROUND(V183*K183,3)</f>
        <v>0</v>
      </c>
      <c r="BL183" s="17" t="s">
        <v>215</v>
      </c>
      <c r="BM183" s="17" t="s">
        <v>283</v>
      </c>
    </row>
    <row r="184" spans="2:65" s="1" customFormat="1" ht="31.5" customHeight="1" x14ac:dyDescent="0.3">
      <c r="B184" s="34"/>
      <c r="C184" s="209" t="s">
        <v>265</v>
      </c>
      <c r="D184" s="209" t="s">
        <v>248</v>
      </c>
      <c r="E184" s="210" t="s">
        <v>285</v>
      </c>
      <c r="F184" s="301" t="s">
        <v>286</v>
      </c>
      <c r="G184" s="302"/>
      <c r="H184" s="302"/>
      <c r="I184" s="302"/>
      <c r="J184" s="211" t="s">
        <v>176</v>
      </c>
      <c r="K184" s="212">
        <v>6.75</v>
      </c>
      <c r="L184" s="213">
        <v>0</v>
      </c>
      <c r="M184" s="302"/>
      <c r="N184" s="302"/>
      <c r="O184" s="277"/>
      <c r="P184" s="276">
        <f>ROUND(V184*K184,3)</f>
        <v>0</v>
      </c>
      <c r="Q184" s="277"/>
      <c r="R184" s="36"/>
      <c r="T184" s="180" t="s">
        <v>19</v>
      </c>
      <c r="U184" s="43" t="s">
        <v>47</v>
      </c>
      <c r="V184" s="181">
        <f>L184+M184</f>
        <v>0</v>
      </c>
      <c r="W184" s="181">
        <f>ROUND(L184*K184,3)</f>
        <v>0</v>
      </c>
      <c r="X184" s="181">
        <f>ROUND(M184*K184,3)</f>
        <v>0</v>
      </c>
      <c r="Y184" s="35"/>
      <c r="Z184" s="182">
        <f>Y184*K184</f>
        <v>0</v>
      </c>
      <c r="AA184" s="182">
        <v>1.9E-3</v>
      </c>
      <c r="AB184" s="182">
        <f>AA184*K184</f>
        <v>1.2825E-2</v>
      </c>
      <c r="AC184" s="182">
        <v>0</v>
      </c>
      <c r="AD184" s="183">
        <f>AC184*K184</f>
        <v>0</v>
      </c>
      <c r="AR184" s="17" t="s">
        <v>251</v>
      </c>
      <c r="AT184" s="17" t="s">
        <v>248</v>
      </c>
      <c r="AU184" s="17" t="s">
        <v>93</v>
      </c>
      <c r="AY184" s="17" t="s">
        <v>174</v>
      </c>
      <c r="BE184" s="119">
        <f>IF(U184="základná",P184,0)</f>
        <v>0</v>
      </c>
      <c r="BF184" s="119">
        <f>IF(U184="znížená",P184,0)</f>
        <v>0</v>
      </c>
      <c r="BG184" s="119">
        <f>IF(U184="zákl. prenesená",P184,0)</f>
        <v>0</v>
      </c>
      <c r="BH184" s="119">
        <f>IF(U184="zníž. prenesená",P184,0)</f>
        <v>0</v>
      </c>
      <c r="BI184" s="119">
        <f>IF(U184="nulová",P184,0)</f>
        <v>0</v>
      </c>
      <c r="BJ184" s="17" t="s">
        <v>93</v>
      </c>
      <c r="BK184" s="184">
        <f>ROUND(V184*K184,3)</f>
        <v>0</v>
      </c>
      <c r="BL184" s="17" t="s">
        <v>215</v>
      </c>
      <c r="BM184" s="17" t="s">
        <v>287</v>
      </c>
    </row>
    <row r="185" spans="2:65" s="1" customFormat="1" ht="31.5" customHeight="1" x14ac:dyDescent="0.3">
      <c r="B185" s="34"/>
      <c r="C185" s="175" t="s">
        <v>267</v>
      </c>
      <c r="D185" s="175" t="s">
        <v>175</v>
      </c>
      <c r="E185" s="176" t="s">
        <v>289</v>
      </c>
      <c r="F185" s="292" t="s">
        <v>290</v>
      </c>
      <c r="G185" s="277"/>
      <c r="H185" s="277"/>
      <c r="I185" s="277"/>
      <c r="J185" s="177" t="s">
        <v>237</v>
      </c>
      <c r="K185" s="178">
        <v>8</v>
      </c>
      <c r="L185" s="179">
        <v>0</v>
      </c>
      <c r="M185" s="278">
        <v>0</v>
      </c>
      <c r="N185" s="277"/>
      <c r="O185" s="277"/>
      <c r="P185" s="276">
        <f>ROUND(V185*K185,3)</f>
        <v>0</v>
      </c>
      <c r="Q185" s="277"/>
      <c r="R185" s="36"/>
      <c r="T185" s="180" t="s">
        <v>19</v>
      </c>
      <c r="U185" s="43" t="s">
        <v>47</v>
      </c>
      <c r="V185" s="181">
        <f>L185+M185</f>
        <v>0</v>
      </c>
      <c r="W185" s="181">
        <f>ROUND(L185*K185,3)</f>
        <v>0</v>
      </c>
      <c r="X185" s="181">
        <f>ROUND(M185*K185,3)</f>
        <v>0</v>
      </c>
      <c r="Y185" s="35"/>
      <c r="Z185" s="182">
        <f>Y185*K185</f>
        <v>0</v>
      </c>
      <c r="AA185" s="182">
        <v>1.0000000000000001E-5</v>
      </c>
      <c r="AB185" s="182">
        <f>AA185*K185</f>
        <v>8.0000000000000007E-5</v>
      </c>
      <c r="AC185" s="182">
        <v>0</v>
      </c>
      <c r="AD185" s="183">
        <f>AC185*K185</f>
        <v>0</v>
      </c>
      <c r="AR185" s="17" t="s">
        <v>215</v>
      </c>
      <c r="AT185" s="17" t="s">
        <v>175</v>
      </c>
      <c r="AU185" s="17" t="s">
        <v>93</v>
      </c>
      <c r="AY185" s="17" t="s">
        <v>174</v>
      </c>
      <c r="BE185" s="119">
        <f>IF(U185="základná",P185,0)</f>
        <v>0</v>
      </c>
      <c r="BF185" s="119">
        <f>IF(U185="znížená",P185,0)</f>
        <v>0</v>
      </c>
      <c r="BG185" s="119">
        <f>IF(U185="zákl. prenesená",P185,0)</f>
        <v>0</v>
      </c>
      <c r="BH185" s="119">
        <f>IF(U185="zníž. prenesená",P185,0)</f>
        <v>0</v>
      </c>
      <c r="BI185" s="119">
        <f>IF(U185="nulová",P185,0)</f>
        <v>0</v>
      </c>
      <c r="BJ185" s="17" t="s">
        <v>93</v>
      </c>
      <c r="BK185" s="184">
        <f>ROUND(V185*K185,3)</f>
        <v>0</v>
      </c>
      <c r="BL185" s="17" t="s">
        <v>215</v>
      </c>
      <c r="BM185" s="17" t="s">
        <v>291</v>
      </c>
    </row>
    <row r="186" spans="2:65" s="11" customFormat="1" ht="22.5" customHeight="1" x14ac:dyDescent="0.3">
      <c r="B186" s="185"/>
      <c r="C186" s="186"/>
      <c r="D186" s="186"/>
      <c r="E186" s="187" t="s">
        <v>19</v>
      </c>
      <c r="F186" s="298" t="s">
        <v>429</v>
      </c>
      <c r="G186" s="299"/>
      <c r="H186" s="299"/>
      <c r="I186" s="299"/>
      <c r="J186" s="186"/>
      <c r="K186" s="188" t="s">
        <v>19</v>
      </c>
      <c r="L186" s="186"/>
      <c r="M186" s="186"/>
      <c r="N186" s="186"/>
      <c r="O186" s="186"/>
      <c r="P186" s="186"/>
      <c r="Q186" s="186"/>
      <c r="R186" s="189"/>
      <c r="T186" s="190"/>
      <c r="U186" s="186"/>
      <c r="V186" s="186"/>
      <c r="W186" s="186"/>
      <c r="X186" s="186"/>
      <c r="Y186" s="186"/>
      <c r="Z186" s="186"/>
      <c r="AA186" s="186"/>
      <c r="AB186" s="186"/>
      <c r="AC186" s="186"/>
      <c r="AD186" s="191"/>
      <c r="AT186" s="192" t="s">
        <v>178</v>
      </c>
      <c r="AU186" s="192" t="s">
        <v>93</v>
      </c>
      <c r="AV186" s="11" t="s">
        <v>89</v>
      </c>
      <c r="AW186" s="11" t="s">
        <v>5</v>
      </c>
      <c r="AX186" s="11" t="s">
        <v>82</v>
      </c>
      <c r="AY186" s="192" t="s">
        <v>174</v>
      </c>
    </row>
    <row r="187" spans="2:65" s="12" customFormat="1" ht="22.5" customHeight="1" x14ac:dyDescent="0.3">
      <c r="B187" s="193"/>
      <c r="C187" s="194"/>
      <c r="D187" s="194"/>
      <c r="E187" s="195" t="s">
        <v>19</v>
      </c>
      <c r="F187" s="294" t="s">
        <v>430</v>
      </c>
      <c r="G187" s="295"/>
      <c r="H187" s="295"/>
      <c r="I187" s="295"/>
      <c r="J187" s="194"/>
      <c r="K187" s="196">
        <v>8</v>
      </c>
      <c r="L187" s="194"/>
      <c r="M187" s="194"/>
      <c r="N187" s="194"/>
      <c r="O187" s="194"/>
      <c r="P187" s="194"/>
      <c r="Q187" s="194"/>
      <c r="R187" s="197"/>
      <c r="T187" s="198"/>
      <c r="U187" s="194"/>
      <c r="V187" s="194"/>
      <c r="W187" s="194"/>
      <c r="X187" s="194"/>
      <c r="Y187" s="194"/>
      <c r="Z187" s="194"/>
      <c r="AA187" s="194"/>
      <c r="AB187" s="194"/>
      <c r="AC187" s="194"/>
      <c r="AD187" s="199"/>
      <c r="AT187" s="200" t="s">
        <v>178</v>
      </c>
      <c r="AU187" s="200" t="s">
        <v>93</v>
      </c>
      <c r="AV187" s="12" t="s">
        <v>93</v>
      </c>
      <c r="AW187" s="12" t="s">
        <v>5</v>
      </c>
      <c r="AX187" s="12" t="s">
        <v>82</v>
      </c>
      <c r="AY187" s="200" t="s">
        <v>174</v>
      </c>
    </row>
    <row r="188" spans="2:65" s="13" customFormat="1" ht="22.5" customHeight="1" x14ac:dyDescent="0.3">
      <c r="B188" s="201"/>
      <c r="C188" s="202"/>
      <c r="D188" s="202"/>
      <c r="E188" s="203" t="s">
        <v>19</v>
      </c>
      <c r="F188" s="296" t="s">
        <v>179</v>
      </c>
      <c r="G188" s="297"/>
      <c r="H188" s="297"/>
      <c r="I188" s="297"/>
      <c r="J188" s="202"/>
      <c r="K188" s="204">
        <v>8</v>
      </c>
      <c r="L188" s="202"/>
      <c r="M188" s="202"/>
      <c r="N188" s="202"/>
      <c r="O188" s="202"/>
      <c r="P188" s="202"/>
      <c r="Q188" s="202"/>
      <c r="R188" s="205"/>
      <c r="T188" s="206"/>
      <c r="U188" s="202"/>
      <c r="V188" s="202"/>
      <c r="W188" s="202"/>
      <c r="X188" s="202"/>
      <c r="Y188" s="202"/>
      <c r="Z188" s="202"/>
      <c r="AA188" s="202"/>
      <c r="AB188" s="202"/>
      <c r="AC188" s="202"/>
      <c r="AD188" s="207"/>
      <c r="AT188" s="208" t="s">
        <v>178</v>
      </c>
      <c r="AU188" s="208" t="s">
        <v>93</v>
      </c>
      <c r="AV188" s="13" t="s">
        <v>177</v>
      </c>
      <c r="AW188" s="13" t="s">
        <v>5</v>
      </c>
      <c r="AX188" s="13" t="s">
        <v>89</v>
      </c>
      <c r="AY188" s="208" t="s">
        <v>174</v>
      </c>
    </row>
    <row r="189" spans="2:65" s="1" customFormat="1" ht="31.5" customHeight="1" x14ac:dyDescent="0.3">
      <c r="B189" s="34"/>
      <c r="C189" s="209" t="s">
        <v>271</v>
      </c>
      <c r="D189" s="209" t="s">
        <v>248</v>
      </c>
      <c r="E189" s="210" t="s">
        <v>285</v>
      </c>
      <c r="F189" s="301" t="s">
        <v>286</v>
      </c>
      <c r="G189" s="302"/>
      <c r="H189" s="302"/>
      <c r="I189" s="302"/>
      <c r="J189" s="211" t="s">
        <v>176</v>
      </c>
      <c r="K189" s="212">
        <v>0.32</v>
      </c>
      <c r="L189" s="213">
        <v>0</v>
      </c>
      <c r="M189" s="302"/>
      <c r="N189" s="302"/>
      <c r="O189" s="277"/>
      <c r="P189" s="276">
        <f>ROUND(V189*K189,3)</f>
        <v>0</v>
      </c>
      <c r="Q189" s="277"/>
      <c r="R189" s="36"/>
      <c r="T189" s="180" t="s">
        <v>19</v>
      </c>
      <c r="U189" s="43" t="s">
        <v>47</v>
      </c>
      <c r="V189" s="181">
        <f>L189+M189</f>
        <v>0</v>
      </c>
      <c r="W189" s="181">
        <f>ROUND(L189*K189,3)</f>
        <v>0</v>
      </c>
      <c r="X189" s="181">
        <f>ROUND(M189*K189,3)</f>
        <v>0</v>
      </c>
      <c r="Y189" s="35"/>
      <c r="Z189" s="182">
        <f>Y189*K189</f>
        <v>0</v>
      </c>
      <c r="AA189" s="182">
        <v>1.9E-3</v>
      </c>
      <c r="AB189" s="182">
        <f>AA189*K189</f>
        <v>6.0800000000000003E-4</v>
      </c>
      <c r="AC189" s="182">
        <v>0</v>
      </c>
      <c r="AD189" s="183">
        <f>AC189*K189</f>
        <v>0</v>
      </c>
      <c r="AR189" s="17" t="s">
        <v>251</v>
      </c>
      <c r="AT189" s="17" t="s">
        <v>248</v>
      </c>
      <c r="AU189" s="17" t="s">
        <v>93</v>
      </c>
      <c r="AY189" s="17" t="s">
        <v>174</v>
      </c>
      <c r="BE189" s="119">
        <f>IF(U189="základná",P189,0)</f>
        <v>0</v>
      </c>
      <c r="BF189" s="119">
        <f>IF(U189="znížená",P189,0)</f>
        <v>0</v>
      </c>
      <c r="BG189" s="119">
        <f>IF(U189="zákl. prenesená",P189,0)</f>
        <v>0</v>
      </c>
      <c r="BH189" s="119">
        <f>IF(U189="zníž. prenesená",P189,0)</f>
        <v>0</v>
      </c>
      <c r="BI189" s="119">
        <f>IF(U189="nulová",P189,0)</f>
        <v>0</v>
      </c>
      <c r="BJ189" s="17" t="s">
        <v>93</v>
      </c>
      <c r="BK189" s="184">
        <f>ROUND(V189*K189,3)</f>
        <v>0</v>
      </c>
      <c r="BL189" s="17" t="s">
        <v>215</v>
      </c>
      <c r="BM189" s="17" t="s">
        <v>293</v>
      </c>
    </row>
    <row r="190" spans="2:65" s="1" customFormat="1" ht="31.5" customHeight="1" x14ac:dyDescent="0.3">
      <c r="B190" s="34"/>
      <c r="C190" s="175" t="s">
        <v>275</v>
      </c>
      <c r="D190" s="175" t="s">
        <v>175</v>
      </c>
      <c r="E190" s="176" t="s">
        <v>295</v>
      </c>
      <c r="F190" s="292" t="s">
        <v>296</v>
      </c>
      <c r="G190" s="277"/>
      <c r="H190" s="277"/>
      <c r="I190" s="277"/>
      <c r="J190" s="177" t="s">
        <v>176</v>
      </c>
      <c r="K190" s="178">
        <v>860</v>
      </c>
      <c r="L190" s="179">
        <v>0</v>
      </c>
      <c r="M190" s="278">
        <v>0</v>
      </c>
      <c r="N190" s="277"/>
      <c r="O190" s="277"/>
      <c r="P190" s="276">
        <f>ROUND(V190*K190,3)</f>
        <v>0</v>
      </c>
      <c r="Q190" s="277"/>
      <c r="R190" s="36"/>
      <c r="T190" s="180" t="s">
        <v>19</v>
      </c>
      <c r="U190" s="43" t="s">
        <v>47</v>
      </c>
      <c r="V190" s="181">
        <f>L190+M190</f>
        <v>0</v>
      </c>
      <c r="W190" s="181">
        <f>ROUND(L190*K190,3)</f>
        <v>0</v>
      </c>
      <c r="X190" s="181">
        <f>ROUND(M190*K190,3)</f>
        <v>0</v>
      </c>
      <c r="Y190" s="35"/>
      <c r="Z190" s="182">
        <f>Y190*K190</f>
        <v>0</v>
      </c>
      <c r="AA190" s="182">
        <v>0</v>
      </c>
      <c r="AB190" s="182">
        <f>AA190*K190</f>
        <v>0</v>
      </c>
      <c r="AC190" s="182">
        <v>0</v>
      </c>
      <c r="AD190" s="183">
        <f>AC190*K190</f>
        <v>0</v>
      </c>
      <c r="AR190" s="17" t="s">
        <v>215</v>
      </c>
      <c r="AT190" s="17" t="s">
        <v>175</v>
      </c>
      <c r="AU190" s="17" t="s">
        <v>93</v>
      </c>
      <c r="AY190" s="17" t="s">
        <v>174</v>
      </c>
      <c r="BE190" s="119">
        <f>IF(U190="základná",P190,0)</f>
        <v>0</v>
      </c>
      <c r="BF190" s="119">
        <f>IF(U190="znížená",P190,0)</f>
        <v>0</v>
      </c>
      <c r="BG190" s="119">
        <f>IF(U190="zákl. prenesená",P190,0)</f>
        <v>0</v>
      </c>
      <c r="BH190" s="119">
        <f>IF(U190="zníž. prenesená",P190,0)</f>
        <v>0</v>
      </c>
      <c r="BI190" s="119">
        <f>IF(U190="nulová",P190,0)</f>
        <v>0</v>
      </c>
      <c r="BJ190" s="17" t="s">
        <v>93</v>
      </c>
      <c r="BK190" s="184">
        <f>ROUND(V190*K190,3)</f>
        <v>0</v>
      </c>
      <c r="BL190" s="17" t="s">
        <v>215</v>
      </c>
      <c r="BM190" s="17" t="s">
        <v>297</v>
      </c>
    </row>
    <row r="191" spans="2:65" s="11" customFormat="1" ht="22.5" customHeight="1" x14ac:dyDescent="0.3">
      <c r="B191" s="185"/>
      <c r="C191" s="186"/>
      <c r="D191" s="186"/>
      <c r="E191" s="187" t="s">
        <v>19</v>
      </c>
      <c r="F191" s="298" t="s">
        <v>187</v>
      </c>
      <c r="G191" s="299"/>
      <c r="H191" s="299"/>
      <c r="I191" s="299"/>
      <c r="J191" s="186"/>
      <c r="K191" s="188" t="s">
        <v>19</v>
      </c>
      <c r="L191" s="186"/>
      <c r="M191" s="186"/>
      <c r="N191" s="186"/>
      <c r="O191" s="186"/>
      <c r="P191" s="186"/>
      <c r="Q191" s="186"/>
      <c r="R191" s="189"/>
      <c r="T191" s="190"/>
      <c r="U191" s="186"/>
      <c r="V191" s="186"/>
      <c r="W191" s="186"/>
      <c r="X191" s="186"/>
      <c r="Y191" s="186"/>
      <c r="Z191" s="186"/>
      <c r="AA191" s="186"/>
      <c r="AB191" s="186"/>
      <c r="AC191" s="186"/>
      <c r="AD191" s="191"/>
      <c r="AT191" s="192" t="s">
        <v>178</v>
      </c>
      <c r="AU191" s="192" t="s">
        <v>93</v>
      </c>
      <c r="AV191" s="11" t="s">
        <v>89</v>
      </c>
      <c r="AW191" s="11" t="s">
        <v>5</v>
      </c>
      <c r="AX191" s="11" t="s">
        <v>82</v>
      </c>
      <c r="AY191" s="192" t="s">
        <v>174</v>
      </c>
    </row>
    <row r="192" spans="2:65" s="11" customFormat="1" ht="22.5" customHeight="1" x14ac:dyDescent="0.3">
      <c r="B192" s="185"/>
      <c r="C192" s="186"/>
      <c r="D192" s="186"/>
      <c r="E192" s="187" t="s">
        <v>19</v>
      </c>
      <c r="F192" s="300" t="s">
        <v>418</v>
      </c>
      <c r="G192" s="299"/>
      <c r="H192" s="299"/>
      <c r="I192" s="299"/>
      <c r="J192" s="186"/>
      <c r="K192" s="188" t="s">
        <v>19</v>
      </c>
      <c r="L192" s="186"/>
      <c r="M192" s="186"/>
      <c r="N192" s="186"/>
      <c r="O192" s="186"/>
      <c r="P192" s="186"/>
      <c r="Q192" s="186"/>
      <c r="R192" s="189"/>
      <c r="T192" s="190"/>
      <c r="U192" s="186"/>
      <c r="V192" s="186"/>
      <c r="W192" s="186"/>
      <c r="X192" s="186"/>
      <c r="Y192" s="186"/>
      <c r="Z192" s="186"/>
      <c r="AA192" s="186"/>
      <c r="AB192" s="186"/>
      <c r="AC192" s="186"/>
      <c r="AD192" s="191"/>
      <c r="AT192" s="192" t="s">
        <v>178</v>
      </c>
      <c r="AU192" s="192" t="s">
        <v>93</v>
      </c>
      <c r="AV192" s="11" t="s">
        <v>89</v>
      </c>
      <c r="AW192" s="11" t="s">
        <v>5</v>
      </c>
      <c r="AX192" s="11" t="s">
        <v>82</v>
      </c>
      <c r="AY192" s="192" t="s">
        <v>174</v>
      </c>
    </row>
    <row r="193" spans="2:65" s="12" customFormat="1" ht="22.5" customHeight="1" x14ac:dyDescent="0.3">
      <c r="B193" s="193"/>
      <c r="C193" s="194"/>
      <c r="D193" s="194"/>
      <c r="E193" s="195" t="s">
        <v>19</v>
      </c>
      <c r="F193" s="294" t="s">
        <v>419</v>
      </c>
      <c r="G193" s="295"/>
      <c r="H193" s="295"/>
      <c r="I193" s="295"/>
      <c r="J193" s="194"/>
      <c r="K193" s="196">
        <v>860</v>
      </c>
      <c r="L193" s="194"/>
      <c r="M193" s="194"/>
      <c r="N193" s="194"/>
      <c r="O193" s="194"/>
      <c r="P193" s="194"/>
      <c r="Q193" s="194"/>
      <c r="R193" s="197"/>
      <c r="T193" s="198"/>
      <c r="U193" s="194"/>
      <c r="V193" s="194"/>
      <c r="W193" s="194"/>
      <c r="X193" s="194"/>
      <c r="Y193" s="194"/>
      <c r="Z193" s="194"/>
      <c r="AA193" s="194"/>
      <c r="AB193" s="194"/>
      <c r="AC193" s="194"/>
      <c r="AD193" s="199"/>
      <c r="AT193" s="200" t="s">
        <v>178</v>
      </c>
      <c r="AU193" s="200" t="s">
        <v>93</v>
      </c>
      <c r="AV193" s="12" t="s">
        <v>93</v>
      </c>
      <c r="AW193" s="12" t="s">
        <v>5</v>
      </c>
      <c r="AX193" s="12" t="s">
        <v>82</v>
      </c>
      <c r="AY193" s="200" t="s">
        <v>174</v>
      </c>
    </row>
    <row r="194" spans="2:65" s="13" customFormat="1" ht="22.5" customHeight="1" x14ac:dyDescent="0.3">
      <c r="B194" s="201"/>
      <c r="C194" s="202"/>
      <c r="D194" s="202"/>
      <c r="E194" s="203" t="s">
        <v>19</v>
      </c>
      <c r="F194" s="296" t="s">
        <v>179</v>
      </c>
      <c r="G194" s="297"/>
      <c r="H194" s="297"/>
      <c r="I194" s="297"/>
      <c r="J194" s="202"/>
      <c r="K194" s="204">
        <v>860</v>
      </c>
      <c r="L194" s="202"/>
      <c r="M194" s="202"/>
      <c r="N194" s="202"/>
      <c r="O194" s="202"/>
      <c r="P194" s="202"/>
      <c r="Q194" s="202"/>
      <c r="R194" s="205"/>
      <c r="T194" s="206"/>
      <c r="U194" s="202"/>
      <c r="V194" s="202"/>
      <c r="W194" s="202"/>
      <c r="X194" s="202"/>
      <c r="Y194" s="202"/>
      <c r="Z194" s="202"/>
      <c r="AA194" s="202"/>
      <c r="AB194" s="202"/>
      <c r="AC194" s="202"/>
      <c r="AD194" s="207"/>
      <c r="AT194" s="208" t="s">
        <v>178</v>
      </c>
      <c r="AU194" s="208" t="s">
        <v>93</v>
      </c>
      <c r="AV194" s="13" t="s">
        <v>177</v>
      </c>
      <c r="AW194" s="13" t="s">
        <v>5</v>
      </c>
      <c r="AX194" s="13" t="s">
        <v>89</v>
      </c>
      <c r="AY194" s="208" t="s">
        <v>174</v>
      </c>
    </row>
    <row r="195" spans="2:65" s="1" customFormat="1" ht="31.5" customHeight="1" x14ac:dyDescent="0.3">
      <c r="B195" s="34"/>
      <c r="C195" s="209" t="s">
        <v>251</v>
      </c>
      <c r="D195" s="209" t="s">
        <v>248</v>
      </c>
      <c r="E195" s="210" t="s">
        <v>299</v>
      </c>
      <c r="F195" s="301" t="s">
        <v>300</v>
      </c>
      <c r="G195" s="302"/>
      <c r="H195" s="302"/>
      <c r="I195" s="302"/>
      <c r="J195" s="211" t="s">
        <v>176</v>
      </c>
      <c r="K195" s="212">
        <v>989</v>
      </c>
      <c r="L195" s="213">
        <v>0</v>
      </c>
      <c r="M195" s="302"/>
      <c r="N195" s="302"/>
      <c r="O195" s="277"/>
      <c r="P195" s="276">
        <f>ROUND(V195*K195,3)</f>
        <v>0</v>
      </c>
      <c r="Q195" s="277"/>
      <c r="R195" s="36"/>
      <c r="T195" s="180" t="s">
        <v>19</v>
      </c>
      <c r="U195" s="43" t="s">
        <v>47</v>
      </c>
      <c r="V195" s="181">
        <f>L195+M195</f>
        <v>0</v>
      </c>
      <c r="W195" s="181">
        <f>ROUND(L195*K195,3)</f>
        <v>0</v>
      </c>
      <c r="X195" s="181">
        <f>ROUND(M195*K195,3)</f>
        <v>0</v>
      </c>
      <c r="Y195" s="35"/>
      <c r="Z195" s="182">
        <f>Y195*K195</f>
        <v>0</v>
      </c>
      <c r="AA195" s="182">
        <v>4.0000000000000002E-4</v>
      </c>
      <c r="AB195" s="182">
        <f>AA195*K195</f>
        <v>0.39560000000000001</v>
      </c>
      <c r="AC195" s="182">
        <v>0</v>
      </c>
      <c r="AD195" s="183">
        <f>AC195*K195</f>
        <v>0</v>
      </c>
      <c r="AR195" s="17" t="s">
        <v>251</v>
      </c>
      <c r="AT195" s="17" t="s">
        <v>248</v>
      </c>
      <c r="AU195" s="17" t="s">
        <v>93</v>
      </c>
      <c r="AY195" s="17" t="s">
        <v>174</v>
      </c>
      <c r="BE195" s="119">
        <f>IF(U195="základná",P195,0)</f>
        <v>0</v>
      </c>
      <c r="BF195" s="119">
        <f>IF(U195="znížená",P195,0)</f>
        <v>0</v>
      </c>
      <c r="BG195" s="119">
        <f>IF(U195="zákl. prenesená",P195,0)</f>
        <v>0</v>
      </c>
      <c r="BH195" s="119">
        <f>IF(U195="zníž. prenesená",P195,0)</f>
        <v>0</v>
      </c>
      <c r="BI195" s="119">
        <f>IF(U195="nulová",P195,0)</f>
        <v>0</v>
      </c>
      <c r="BJ195" s="17" t="s">
        <v>93</v>
      </c>
      <c r="BK195" s="184">
        <f>ROUND(V195*K195,3)</f>
        <v>0</v>
      </c>
      <c r="BL195" s="17" t="s">
        <v>215</v>
      </c>
      <c r="BM195" s="17" t="s">
        <v>301</v>
      </c>
    </row>
    <row r="196" spans="2:65" s="1" customFormat="1" ht="31.5" customHeight="1" x14ac:dyDescent="0.3">
      <c r="B196" s="34"/>
      <c r="C196" s="175" t="s">
        <v>282</v>
      </c>
      <c r="D196" s="175" t="s">
        <v>175</v>
      </c>
      <c r="E196" s="176" t="s">
        <v>303</v>
      </c>
      <c r="F196" s="292" t="s">
        <v>304</v>
      </c>
      <c r="G196" s="277"/>
      <c r="H196" s="277"/>
      <c r="I196" s="277"/>
      <c r="J196" s="177" t="s">
        <v>189</v>
      </c>
      <c r="K196" s="178">
        <v>77.2</v>
      </c>
      <c r="L196" s="179">
        <v>0</v>
      </c>
      <c r="M196" s="278">
        <v>0</v>
      </c>
      <c r="N196" s="277"/>
      <c r="O196" s="277"/>
      <c r="P196" s="276">
        <f>ROUND(V196*K196,3)</f>
        <v>0</v>
      </c>
      <c r="Q196" s="277"/>
      <c r="R196" s="36"/>
      <c r="T196" s="180" t="s">
        <v>19</v>
      </c>
      <c r="U196" s="43" t="s">
        <v>47</v>
      </c>
      <c r="V196" s="181">
        <f>L196+M196</f>
        <v>0</v>
      </c>
      <c r="W196" s="181">
        <f>ROUND(L196*K196,3)</f>
        <v>0</v>
      </c>
      <c r="X196" s="181">
        <f>ROUND(M196*K196,3)</f>
        <v>0</v>
      </c>
      <c r="Y196" s="35"/>
      <c r="Z196" s="182">
        <f>Y196*K196</f>
        <v>0</v>
      </c>
      <c r="AA196" s="182">
        <v>0</v>
      </c>
      <c r="AB196" s="182">
        <f>AA196*K196</f>
        <v>0</v>
      </c>
      <c r="AC196" s="182">
        <v>0</v>
      </c>
      <c r="AD196" s="183">
        <f>AC196*K196</f>
        <v>0</v>
      </c>
      <c r="AR196" s="17" t="s">
        <v>215</v>
      </c>
      <c r="AT196" s="17" t="s">
        <v>175</v>
      </c>
      <c r="AU196" s="17" t="s">
        <v>93</v>
      </c>
      <c r="AY196" s="17" t="s">
        <v>174</v>
      </c>
      <c r="BE196" s="119">
        <f>IF(U196="základná",P196,0)</f>
        <v>0</v>
      </c>
      <c r="BF196" s="119">
        <f>IF(U196="znížená",P196,0)</f>
        <v>0</v>
      </c>
      <c r="BG196" s="119">
        <f>IF(U196="zákl. prenesená",P196,0)</f>
        <v>0</v>
      </c>
      <c r="BH196" s="119">
        <f>IF(U196="zníž. prenesená",P196,0)</f>
        <v>0</v>
      </c>
      <c r="BI196" s="119">
        <f>IF(U196="nulová",P196,0)</f>
        <v>0</v>
      </c>
      <c r="BJ196" s="17" t="s">
        <v>93</v>
      </c>
      <c r="BK196" s="184">
        <f>ROUND(V196*K196,3)</f>
        <v>0</v>
      </c>
      <c r="BL196" s="17" t="s">
        <v>215</v>
      </c>
      <c r="BM196" s="17" t="s">
        <v>305</v>
      </c>
    </row>
    <row r="197" spans="2:65" s="11" customFormat="1" ht="22.5" customHeight="1" x14ac:dyDescent="0.3">
      <c r="B197" s="185"/>
      <c r="C197" s="186"/>
      <c r="D197" s="186"/>
      <c r="E197" s="187" t="s">
        <v>19</v>
      </c>
      <c r="F197" s="298" t="s">
        <v>187</v>
      </c>
      <c r="G197" s="299"/>
      <c r="H197" s="299"/>
      <c r="I197" s="299"/>
      <c r="J197" s="186"/>
      <c r="K197" s="188" t="s">
        <v>19</v>
      </c>
      <c r="L197" s="186"/>
      <c r="M197" s="186"/>
      <c r="N197" s="186"/>
      <c r="O197" s="186"/>
      <c r="P197" s="186"/>
      <c r="Q197" s="186"/>
      <c r="R197" s="189"/>
      <c r="T197" s="190"/>
      <c r="U197" s="186"/>
      <c r="V197" s="186"/>
      <c r="W197" s="186"/>
      <c r="X197" s="186"/>
      <c r="Y197" s="186"/>
      <c r="Z197" s="186"/>
      <c r="AA197" s="186"/>
      <c r="AB197" s="186"/>
      <c r="AC197" s="186"/>
      <c r="AD197" s="191"/>
      <c r="AT197" s="192" t="s">
        <v>178</v>
      </c>
      <c r="AU197" s="192" t="s">
        <v>93</v>
      </c>
      <c r="AV197" s="11" t="s">
        <v>89</v>
      </c>
      <c r="AW197" s="11" t="s">
        <v>5</v>
      </c>
      <c r="AX197" s="11" t="s">
        <v>82</v>
      </c>
      <c r="AY197" s="192" t="s">
        <v>174</v>
      </c>
    </row>
    <row r="198" spans="2:65" s="11" customFormat="1" ht="22.5" customHeight="1" x14ac:dyDescent="0.3">
      <c r="B198" s="185"/>
      <c r="C198" s="186"/>
      <c r="D198" s="186"/>
      <c r="E198" s="187" t="s">
        <v>19</v>
      </c>
      <c r="F198" s="300" t="s">
        <v>418</v>
      </c>
      <c r="G198" s="299"/>
      <c r="H198" s="299"/>
      <c r="I198" s="299"/>
      <c r="J198" s="186"/>
      <c r="K198" s="188" t="s">
        <v>19</v>
      </c>
      <c r="L198" s="186"/>
      <c r="M198" s="186"/>
      <c r="N198" s="186"/>
      <c r="O198" s="186"/>
      <c r="P198" s="186"/>
      <c r="Q198" s="186"/>
      <c r="R198" s="189"/>
      <c r="T198" s="190"/>
      <c r="U198" s="186"/>
      <c r="V198" s="186"/>
      <c r="W198" s="186"/>
      <c r="X198" s="186"/>
      <c r="Y198" s="186"/>
      <c r="Z198" s="186"/>
      <c r="AA198" s="186"/>
      <c r="AB198" s="186"/>
      <c r="AC198" s="186"/>
      <c r="AD198" s="191"/>
      <c r="AT198" s="192" t="s">
        <v>178</v>
      </c>
      <c r="AU198" s="192" t="s">
        <v>93</v>
      </c>
      <c r="AV198" s="11" t="s">
        <v>89</v>
      </c>
      <c r="AW198" s="11" t="s">
        <v>5</v>
      </c>
      <c r="AX198" s="11" t="s">
        <v>82</v>
      </c>
      <c r="AY198" s="192" t="s">
        <v>174</v>
      </c>
    </row>
    <row r="199" spans="2:65" s="12" customFormat="1" ht="22.5" customHeight="1" x14ac:dyDescent="0.3">
      <c r="B199" s="193"/>
      <c r="C199" s="194"/>
      <c r="D199" s="194"/>
      <c r="E199" s="195" t="s">
        <v>19</v>
      </c>
      <c r="F199" s="294" t="s">
        <v>431</v>
      </c>
      <c r="G199" s="295"/>
      <c r="H199" s="295"/>
      <c r="I199" s="295"/>
      <c r="J199" s="194"/>
      <c r="K199" s="196">
        <v>77.2</v>
      </c>
      <c r="L199" s="194"/>
      <c r="M199" s="194"/>
      <c r="N199" s="194"/>
      <c r="O199" s="194"/>
      <c r="P199" s="194"/>
      <c r="Q199" s="194"/>
      <c r="R199" s="197"/>
      <c r="T199" s="198"/>
      <c r="U199" s="194"/>
      <c r="V199" s="194"/>
      <c r="W199" s="194"/>
      <c r="X199" s="194"/>
      <c r="Y199" s="194"/>
      <c r="Z199" s="194"/>
      <c r="AA199" s="194"/>
      <c r="AB199" s="194"/>
      <c r="AC199" s="194"/>
      <c r="AD199" s="199"/>
      <c r="AT199" s="200" t="s">
        <v>178</v>
      </c>
      <c r="AU199" s="200" t="s">
        <v>93</v>
      </c>
      <c r="AV199" s="12" t="s">
        <v>93</v>
      </c>
      <c r="AW199" s="12" t="s">
        <v>5</v>
      </c>
      <c r="AX199" s="12" t="s">
        <v>82</v>
      </c>
      <c r="AY199" s="200" t="s">
        <v>174</v>
      </c>
    </row>
    <row r="200" spans="2:65" s="13" customFormat="1" ht="22.5" customHeight="1" x14ac:dyDescent="0.3">
      <c r="B200" s="201"/>
      <c r="C200" s="202"/>
      <c r="D200" s="202"/>
      <c r="E200" s="203" t="s">
        <v>19</v>
      </c>
      <c r="F200" s="296" t="s">
        <v>179</v>
      </c>
      <c r="G200" s="297"/>
      <c r="H200" s="297"/>
      <c r="I200" s="297"/>
      <c r="J200" s="202"/>
      <c r="K200" s="204">
        <v>77.2</v>
      </c>
      <c r="L200" s="202"/>
      <c r="M200" s="202"/>
      <c r="N200" s="202"/>
      <c r="O200" s="202"/>
      <c r="P200" s="202"/>
      <c r="Q200" s="202"/>
      <c r="R200" s="205"/>
      <c r="T200" s="206"/>
      <c r="U200" s="202"/>
      <c r="V200" s="202"/>
      <c r="W200" s="202"/>
      <c r="X200" s="202"/>
      <c r="Y200" s="202"/>
      <c r="Z200" s="202"/>
      <c r="AA200" s="202"/>
      <c r="AB200" s="202"/>
      <c r="AC200" s="202"/>
      <c r="AD200" s="207"/>
      <c r="AT200" s="208" t="s">
        <v>178</v>
      </c>
      <c r="AU200" s="208" t="s">
        <v>93</v>
      </c>
      <c r="AV200" s="13" t="s">
        <v>177</v>
      </c>
      <c r="AW200" s="13" t="s">
        <v>5</v>
      </c>
      <c r="AX200" s="13" t="s">
        <v>89</v>
      </c>
      <c r="AY200" s="208" t="s">
        <v>174</v>
      </c>
    </row>
    <row r="201" spans="2:65" s="1" customFormat="1" ht="31.5" customHeight="1" x14ac:dyDescent="0.3">
      <c r="B201" s="34"/>
      <c r="C201" s="209" t="s">
        <v>284</v>
      </c>
      <c r="D201" s="209" t="s">
        <v>248</v>
      </c>
      <c r="E201" s="210" t="s">
        <v>307</v>
      </c>
      <c r="F201" s="301" t="s">
        <v>308</v>
      </c>
      <c r="G201" s="302"/>
      <c r="H201" s="302"/>
      <c r="I201" s="302"/>
      <c r="J201" s="211" t="s">
        <v>189</v>
      </c>
      <c r="K201" s="212">
        <v>78.744</v>
      </c>
      <c r="L201" s="213">
        <v>0</v>
      </c>
      <c r="M201" s="302"/>
      <c r="N201" s="302"/>
      <c r="O201" s="277"/>
      <c r="P201" s="276">
        <f>ROUND(V201*K201,3)</f>
        <v>0</v>
      </c>
      <c r="Q201" s="277"/>
      <c r="R201" s="36"/>
      <c r="T201" s="180" t="s">
        <v>19</v>
      </c>
      <c r="U201" s="43" t="s">
        <v>47</v>
      </c>
      <c r="V201" s="181">
        <f>L201+M201</f>
        <v>0</v>
      </c>
      <c r="W201" s="181">
        <f>ROUND(L201*K201,3)</f>
        <v>0</v>
      </c>
      <c r="X201" s="181">
        <f>ROUND(M201*K201,3)</f>
        <v>0</v>
      </c>
      <c r="Y201" s="35"/>
      <c r="Z201" s="182">
        <f>Y201*K201</f>
        <v>0</v>
      </c>
      <c r="AA201" s="182">
        <v>5.1000000000000004E-4</v>
      </c>
      <c r="AB201" s="182">
        <f>AA201*K201</f>
        <v>4.0159440000000005E-2</v>
      </c>
      <c r="AC201" s="182">
        <v>0</v>
      </c>
      <c r="AD201" s="183">
        <f>AC201*K201</f>
        <v>0</v>
      </c>
      <c r="AR201" s="17" t="s">
        <v>251</v>
      </c>
      <c r="AT201" s="17" t="s">
        <v>248</v>
      </c>
      <c r="AU201" s="17" t="s">
        <v>93</v>
      </c>
      <c r="AY201" s="17" t="s">
        <v>174</v>
      </c>
      <c r="BE201" s="119">
        <f>IF(U201="základná",P201,0)</f>
        <v>0</v>
      </c>
      <c r="BF201" s="119">
        <f>IF(U201="znížená",P201,0)</f>
        <v>0</v>
      </c>
      <c r="BG201" s="119">
        <f>IF(U201="zákl. prenesená",P201,0)</f>
        <v>0</v>
      </c>
      <c r="BH201" s="119">
        <f>IF(U201="zníž. prenesená",P201,0)</f>
        <v>0</v>
      </c>
      <c r="BI201" s="119">
        <f>IF(U201="nulová",P201,0)</f>
        <v>0</v>
      </c>
      <c r="BJ201" s="17" t="s">
        <v>93</v>
      </c>
      <c r="BK201" s="184">
        <f>ROUND(V201*K201,3)</f>
        <v>0</v>
      </c>
      <c r="BL201" s="17" t="s">
        <v>215</v>
      </c>
      <c r="BM201" s="17" t="s">
        <v>309</v>
      </c>
    </row>
    <row r="202" spans="2:65" s="1" customFormat="1" ht="31.5" customHeight="1" x14ac:dyDescent="0.3">
      <c r="B202" s="34"/>
      <c r="C202" s="175" t="s">
        <v>288</v>
      </c>
      <c r="D202" s="175" t="s">
        <v>175</v>
      </c>
      <c r="E202" s="176" t="s">
        <v>311</v>
      </c>
      <c r="F202" s="292" t="s">
        <v>312</v>
      </c>
      <c r="G202" s="277"/>
      <c r="H202" s="277"/>
      <c r="I202" s="277"/>
      <c r="J202" s="177" t="s">
        <v>205</v>
      </c>
      <c r="K202" s="178">
        <v>3.13</v>
      </c>
      <c r="L202" s="179">
        <v>0</v>
      </c>
      <c r="M202" s="278">
        <v>0</v>
      </c>
      <c r="N202" s="277"/>
      <c r="O202" s="277"/>
      <c r="P202" s="276">
        <f>ROUND(V202*K202,3)</f>
        <v>0</v>
      </c>
      <c r="Q202" s="277"/>
      <c r="R202" s="36"/>
      <c r="T202" s="180" t="s">
        <v>19</v>
      </c>
      <c r="U202" s="43" t="s">
        <v>47</v>
      </c>
      <c r="V202" s="181">
        <f>L202+M202</f>
        <v>0</v>
      </c>
      <c r="W202" s="181">
        <f>ROUND(L202*K202,3)</f>
        <v>0</v>
      </c>
      <c r="X202" s="181">
        <f>ROUND(M202*K202,3)</f>
        <v>0</v>
      </c>
      <c r="Y202" s="35"/>
      <c r="Z202" s="182">
        <f>Y202*K202</f>
        <v>0</v>
      </c>
      <c r="AA202" s="182">
        <v>0</v>
      </c>
      <c r="AB202" s="182">
        <f>AA202*K202</f>
        <v>0</v>
      </c>
      <c r="AC202" s="182">
        <v>0</v>
      </c>
      <c r="AD202" s="183">
        <f>AC202*K202</f>
        <v>0</v>
      </c>
      <c r="AR202" s="17" t="s">
        <v>215</v>
      </c>
      <c r="AT202" s="17" t="s">
        <v>175</v>
      </c>
      <c r="AU202" s="17" t="s">
        <v>93</v>
      </c>
      <c r="AY202" s="17" t="s">
        <v>174</v>
      </c>
      <c r="BE202" s="119">
        <f>IF(U202="základná",P202,0)</f>
        <v>0</v>
      </c>
      <c r="BF202" s="119">
        <f>IF(U202="znížená",P202,0)</f>
        <v>0</v>
      </c>
      <c r="BG202" s="119">
        <f>IF(U202="zákl. prenesená",P202,0)</f>
        <v>0</v>
      </c>
      <c r="BH202" s="119">
        <f>IF(U202="zníž. prenesená",P202,0)</f>
        <v>0</v>
      </c>
      <c r="BI202" s="119">
        <f>IF(U202="nulová",P202,0)</f>
        <v>0</v>
      </c>
      <c r="BJ202" s="17" t="s">
        <v>93</v>
      </c>
      <c r="BK202" s="184">
        <f>ROUND(V202*K202,3)</f>
        <v>0</v>
      </c>
      <c r="BL202" s="17" t="s">
        <v>215</v>
      </c>
      <c r="BM202" s="17" t="s">
        <v>313</v>
      </c>
    </row>
    <row r="203" spans="2:65" s="10" customFormat="1" ht="29.85" customHeight="1" x14ac:dyDescent="0.3">
      <c r="B203" s="163"/>
      <c r="C203" s="164"/>
      <c r="D203" s="174" t="s">
        <v>142</v>
      </c>
      <c r="E203" s="174"/>
      <c r="F203" s="174"/>
      <c r="G203" s="174"/>
      <c r="H203" s="174"/>
      <c r="I203" s="174"/>
      <c r="J203" s="174"/>
      <c r="K203" s="174"/>
      <c r="L203" s="174"/>
      <c r="M203" s="285">
        <f>BK203</f>
        <v>0</v>
      </c>
      <c r="N203" s="286"/>
      <c r="O203" s="286"/>
      <c r="P203" s="286"/>
      <c r="Q203" s="286"/>
      <c r="R203" s="166"/>
      <c r="T203" s="167"/>
      <c r="U203" s="164"/>
      <c r="V203" s="164"/>
      <c r="W203" s="168">
        <f>SUM(W204:W222)</f>
        <v>0</v>
      </c>
      <c r="X203" s="168">
        <f>SUM(X204:X222)</f>
        <v>0</v>
      </c>
      <c r="Y203" s="164"/>
      <c r="Z203" s="169">
        <f>SUM(Z204:Z222)</f>
        <v>0</v>
      </c>
      <c r="AA203" s="164"/>
      <c r="AB203" s="169">
        <f>SUM(AB204:AB222)</f>
        <v>16.024823399999999</v>
      </c>
      <c r="AC203" s="164"/>
      <c r="AD203" s="170">
        <f>SUM(AD204:AD222)</f>
        <v>0</v>
      </c>
      <c r="AR203" s="171" t="s">
        <v>93</v>
      </c>
      <c r="AT203" s="172" t="s">
        <v>81</v>
      </c>
      <c r="AU203" s="172" t="s">
        <v>89</v>
      </c>
      <c r="AY203" s="171" t="s">
        <v>174</v>
      </c>
      <c r="BK203" s="173">
        <f>SUM(BK204:BK222)</f>
        <v>0</v>
      </c>
    </row>
    <row r="204" spans="2:65" s="1" customFormat="1" ht="31.5" customHeight="1" x14ac:dyDescent="0.3">
      <c r="B204" s="34"/>
      <c r="C204" s="175" t="s">
        <v>292</v>
      </c>
      <c r="D204" s="175" t="s">
        <v>175</v>
      </c>
      <c r="E204" s="176" t="s">
        <v>315</v>
      </c>
      <c r="F204" s="292" t="s">
        <v>316</v>
      </c>
      <c r="G204" s="277"/>
      <c r="H204" s="277"/>
      <c r="I204" s="277"/>
      <c r="J204" s="177" t="s">
        <v>176</v>
      </c>
      <c r="K204" s="178">
        <v>603.79999999999995</v>
      </c>
      <c r="L204" s="179">
        <v>0</v>
      </c>
      <c r="M204" s="278">
        <v>0</v>
      </c>
      <c r="N204" s="277"/>
      <c r="O204" s="277"/>
      <c r="P204" s="276">
        <f>ROUND(V204*K204,3)</f>
        <v>0</v>
      </c>
      <c r="Q204" s="277"/>
      <c r="R204" s="36"/>
      <c r="T204" s="180" t="s">
        <v>19</v>
      </c>
      <c r="U204" s="43" t="s">
        <v>47</v>
      </c>
      <c r="V204" s="181">
        <f>L204+M204</f>
        <v>0</v>
      </c>
      <c r="W204" s="181">
        <f>ROUND(L204*K204,3)</f>
        <v>0</v>
      </c>
      <c r="X204" s="181">
        <f>ROUND(M204*K204,3)</f>
        <v>0</v>
      </c>
      <c r="Y204" s="35"/>
      <c r="Z204" s="182">
        <f>Y204*K204</f>
        <v>0</v>
      </c>
      <c r="AA204" s="182">
        <v>0</v>
      </c>
      <c r="AB204" s="182">
        <f>AA204*K204</f>
        <v>0</v>
      </c>
      <c r="AC204" s="182">
        <v>0</v>
      </c>
      <c r="AD204" s="183">
        <f>AC204*K204</f>
        <v>0</v>
      </c>
      <c r="AR204" s="17" t="s">
        <v>215</v>
      </c>
      <c r="AT204" s="17" t="s">
        <v>175</v>
      </c>
      <c r="AU204" s="17" t="s">
        <v>93</v>
      </c>
      <c r="AY204" s="17" t="s">
        <v>174</v>
      </c>
      <c r="BE204" s="119">
        <f>IF(U204="základná",P204,0)</f>
        <v>0</v>
      </c>
      <c r="BF204" s="119">
        <f>IF(U204="znížená",P204,0)</f>
        <v>0</v>
      </c>
      <c r="BG204" s="119">
        <f>IF(U204="zákl. prenesená",P204,0)</f>
        <v>0</v>
      </c>
      <c r="BH204" s="119">
        <f>IF(U204="zníž. prenesená",P204,0)</f>
        <v>0</v>
      </c>
      <c r="BI204" s="119">
        <f>IF(U204="nulová",P204,0)</f>
        <v>0</v>
      </c>
      <c r="BJ204" s="17" t="s">
        <v>93</v>
      </c>
      <c r="BK204" s="184">
        <f>ROUND(V204*K204,3)</f>
        <v>0</v>
      </c>
      <c r="BL204" s="17" t="s">
        <v>215</v>
      </c>
      <c r="BM204" s="17" t="s">
        <v>432</v>
      </c>
    </row>
    <row r="205" spans="2:65" s="11" customFormat="1" ht="22.5" customHeight="1" x14ac:dyDescent="0.3">
      <c r="B205" s="185"/>
      <c r="C205" s="186"/>
      <c r="D205" s="186"/>
      <c r="E205" s="187" t="s">
        <v>19</v>
      </c>
      <c r="F205" s="298" t="s">
        <v>187</v>
      </c>
      <c r="G205" s="299"/>
      <c r="H205" s="299"/>
      <c r="I205" s="299"/>
      <c r="J205" s="186"/>
      <c r="K205" s="188" t="s">
        <v>19</v>
      </c>
      <c r="L205" s="186"/>
      <c r="M205" s="186"/>
      <c r="N205" s="186"/>
      <c r="O205" s="186"/>
      <c r="P205" s="186"/>
      <c r="Q205" s="186"/>
      <c r="R205" s="189"/>
      <c r="T205" s="190"/>
      <c r="U205" s="186"/>
      <c r="V205" s="186"/>
      <c r="W205" s="186"/>
      <c r="X205" s="186"/>
      <c r="Y205" s="186"/>
      <c r="Z205" s="186"/>
      <c r="AA205" s="186"/>
      <c r="AB205" s="186"/>
      <c r="AC205" s="186"/>
      <c r="AD205" s="191"/>
      <c r="AT205" s="192" t="s">
        <v>178</v>
      </c>
      <c r="AU205" s="192" t="s">
        <v>93</v>
      </c>
      <c r="AV205" s="11" t="s">
        <v>89</v>
      </c>
      <c r="AW205" s="11" t="s">
        <v>5</v>
      </c>
      <c r="AX205" s="11" t="s">
        <v>82</v>
      </c>
      <c r="AY205" s="192" t="s">
        <v>174</v>
      </c>
    </row>
    <row r="206" spans="2:65" s="11" customFormat="1" ht="22.5" customHeight="1" x14ac:dyDescent="0.3">
      <c r="B206" s="185"/>
      <c r="C206" s="186"/>
      <c r="D206" s="186"/>
      <c r="E206" s="187" t="s">
        <v>19</v>
      </c>
      <c r="F206" s="300" t="s">
        <v>418</v>
      </c>
      <c r="G206" s="299"/>
      <c r="H206" s="299"/>
      <c r="I206" s="299"/>
      <c r="J206" s="186"/>
      <c r="K206" s="188" t="s">
        <v>19</v>
      </c>
      <c r="L206" s="186"/>
      <c r="M206" s="186"/>
      <c r="N206" s="186"/>
      <c r="O206" s="186"/>
      <c r="P206" s="186"/>
      <c r="Q206" s="186"/>
      <c r="R206" s="189"/>
      <c r="T206" s="190"/>
      <c r="U206" s="186"/>
      <c r="V206" s="186"/>
      <c r="W206" s="186"/>
      <c r="X206" s="186"/>
      <c r="Y206" s="186"/>
      <c r="Z206" s="186"/>
      <c r="AA206" s="186"/>
      <c r="AB206" s="186"/>
      <c r="AC206" s="186"/>
      <c r="AD206" s="191"/>
      <c r="AT206" s="192" t="s">
        <v>178</v>
      </c>
      <c r="AU206" s="192" t="s">
        <v>93</v>
      </c>
      <c r="AV206" s="11" t="s">
        <v>89</v>
      </c>
      <c r="AW206" s="11" t="s">
        <v>5</v>
      </c>
      <c r="AX206" s="11" t="s">
        <v>82</v>
      </c>
      <c r="AY206" s="192" t="s">
        <v>174</v>
      </c>
    </row>
    <row r="207" spans="2:65" s="12" customFormat="1" ht="22.5" customHeight="1" x14ac:dyDescent="0.3">
      <c r="B207" s="193"/>
      <c r="C207" s="194"/>
      <c r="D207" s="194"/>
      <c r="E207" s="195" t="s">
        <v>19</v>
      </c>
      <c r="F207" s="294" t="s">
        <v>433</v>
      </c>
      <c r="G207" s="295"/>
      <c r="H207" s="295"/>
      <c r="I207" s="295"/>
      <c r="J207" s="194"/>
      <c r="K207" s="196">
        <v>603.79999999999995</v>
      </c>
      <c r="L207" s="194"/>
      <c r="M207" s="194"/>
      <c r="N207" s="194"/>
      <c r="O207" s="194"/>
      <c r="P207" s="194"/>
      <c r="Q207" s="194"/>
      <c r="R207" s="197"/>
      <c r="T207" s="198"/>
      <c r="U207" s="194"/>
      <c r="V207" s="194"/>
      <c r="W207" s="194"/>
      <c r="X207" s="194"/>
      <c r="Y207" s="194"/>
      <c r="Z207" s="194"/>
      <c r="AA207" s="194"/>
      <c r="AB207" s="194"/>
      <c r="AC207" s="194"/>
      <c r="AD207" s="199"/>
      <c r="AT207" s="200" t="s">
        <v>178</v>
      </c>
      <c r="AU207" s="200" t="s">
        <v>93</v>
      </c>
      <c r="AV207" s="12" t="s">
        <v>93</v>
      </c>
      <c r="AW207" s="12" t="s">
        <v>5</v>
      </c>
      <c r="AX207" s="12" t="s">
        <v>82</v>
      </c>
      <c r="AY207" s="200" t="s">
        <v>174</v>
      </c>
    </row>
    <row r="208" spans="2:65" s="13" customFormat="1" ht="22.5" customHeight="1" x14ac:dyDescent="0.3">
      <c r="B208" s="201"/>
      <c r="C208" s="202"/>
      <c r="D208" s="202"/>
      <c r="E208" s="203" t="s">
        <v>19</v>
      </c>
      <c r="F208" s="296" t="s">
        <v>179</v>
      </c>
      <c r="G208" s="297"/>
      <c r="H208" s="297"/>
      <c r="I208" s="297"/>
      <c r="J208" s="202"/>
      <c r="K208" s="204">
        <v>603.79999999999995</v>
      </c>
      <c r="L208" s="202"/>
      <c r="M208" s="202"/>
      <c r="N208" s="202"/>
      <c r="O208" s="202"/>
      <c r="P208" s="202"/>
      <c r="Q208" s="202"/>
      <c r="R208" s="205"/>
      <c r="T208" s="206"/>
      <c r="U208" s="202"/>
      <c r="V208" s="202"/>
      <c r="W208" s="202"/>
      <c r="X208" s="202"/>
      <c r="Y208" s="202"/>
      <c r="Z208" s="202"/>
      <c r="AA208" s="202"/>
      <c r="AB208" s="202"/>
      <c r="AC208" s="202"/>
      <c r="AD208" s="207"/>
      <c r="AT208" s="208" t="s">
        <v>178</v>
      </c>
      <c r="AU208" s="208" t="s">
        <v>93</v>
      </c>
      <c r="AV208" s="13" t="s">
        <v>177</v>
      </c>
      <c r="AW208" s="13" t="s">
        <v>5</v>
      </c>
      <c r="AX208" s="13" t="s">
        <v>89</v>
      </c>
      <c r="AY208" s="208" t="s">
        <v>174</v>
      </c>
    </row>
    <row r="209" spans="2:65" s="1" customFormat="1" ht="31.5" customHeight="1" x14ac:dyDescent="0.3">
      <c r="B209" s="34"/>
      <c r="C209" s="209" t="s">
        <v>294</v>
      </c>
      <c r="D209" s="209" t="s">
        <v>248</v>
      </c>
      <c r="E209" s="210" t="s">
        <v>434</v>
      </c>
      <c r="F209" s="301" t="s">
        <v>435</v>
      </c>
      <c r="G209" s="302"/>
      <c r="H209" s="302"/>
      <c r="I209" s="302"/>
      <c r="J209" s="211" t="s">
        <v>176</v>
      </c>
      <c r="K209" s="212">
        <v>615.87599999999998</v>
      </c>
      <c r="L209" s="213">
        <v>0</v>
      </c>
      <c r="M209" s="302"/>
      <c r="N209" s="302"/>
      <c r="O209" s="277"/>
      <c r="P209" s="276">
        <f>ROUND(V209*K209,3)</f>
        <v>0</v>
      </c>
      <c r="Q209" s="277"/>
      <c r="R209" s="36"/>
      <c r="T209" s="180" t="s">
        <v>19</v>
      </c>
      <c r="U209" s="43" t="s">
        <v>47</v>
      </c>
      <c r="V209" s="181">
        <f>L209+M209</f>
        <v>0</v>
      </c>
      <c r="W209" s="181">
        <f>ROUND(L209*K209,3)</f>
        <v>0</v>
      </c>
      <c r="X209" s="181">
        <f>ROUND(M209*K209,3)</f>
        <v>0</v>
      </c>
      <c r="Y209" s="35"/>
      <c r="Z209" s="182">
        <f>Y209*K209</f>
        <v>0</v>
      </c>
      <c r="AA209" s="182">
        <v>1.7500000000000002E-2</v>
      </c>
      <c r="AB209" s="182">
        <f>AA209*K209</f>
        <v>10.77783</v>
      </c>
      <c r="AC209" s="182">
        <v>0</v>
      </c>
      <c r="AD209" s="183">
        <f>AC209*K209</f>
        <v>0</v>
      </c>
      <c r="AR209" s="17" t="s">
        <v>251</v>
      </c>
      <c r="AT209" s="17" t="s">
        <v>248</v>
      </c>
      <c r="AU209" s="17" t="s">
        <v>93</v>
      </c>
      <c r="AY209" s="17" t="s">
        <v>174</v>
      </c>
      <c r="BE209" s="119">
        <f>IF(U209="základná",P209,0)</f>
        <v>0</v>
      </c>
      <c r="BF209" s="119">
        <f>IF(U209="znížená",P209,0)</f>
        <v>0</v>
      </c>
      <c r="BG209" s="119">
        <f>IF(U209="zákl. prenesená",P209,0)</f>
        <v>0</v>
      </c>
      <c r="BH209" s="119">
        <f>IF(U209="zníž. prenesená",P209,0)</f>
        <v>0</v>
      </c>
      <c r="BI209" s="119">
        <f>IF(U209="nulová",P209,0)</f>
        <v>0</v>
      </c>
      <c r="BJ209" s="17" t="s">
        <v>93</v>
      </c>
      <c r="BK209" s="184">
        <f>ROUND(V209*K209,3)</f>
        <v>0</v>
      </c>
      <c r="BL209" s="17" t="s">
        <v>215</v>
      </c>
      <c r="BM209" s="17" t="s">
        <v>436</v>
      </c>
    </row>
    <row r="210" spans="2:65" s="1" customFormat="1" ht="31.5" customHeight="1" x14ac:dyDescent="0.3">
      <c r="B210" s="34"/>
      <c r="C210" s="175" t="s">
        <v>298</v>
      </c>
      <c r="D210" s="175" t="s">
        <v>175</v>
      </c>
      <c r="E210" s="176" t="s">
        <v>315</v>
      </c>
      <c r="F210" s="292" t="s">
        <v>316</v>
      </c>
      <c r="G210" s="277"/>
      <c r="H210" s="277"/>
      <c r="I210" s="277"/>
      <c r="J210" s="177" t="s">
        <v>176</v>
      </c>
      <c r="K210" s="178">
        <v>256.2</v>
      </c>
      <c r="L210" s="179">
        <v>0</v>
      </c>
      <c r="M210" s="278">
        <v>0</v>
      </c>
      <c r="N210" s="277"/>
      <c r="O210" s="277"/>
      <c r="P210" s="276">
        <f>ROUND(V210*K210,3)</f>
        <v>0</v>
      </c>
      <c r="Q210" s="277"/>
      <c r="R210" s="36"/>
      <c r="T210" s="180" t="s">
        <v>19</v>
      </c>
      <c r="U210" s="43" t="s">
        <v>47</v>
      </c>
      <c r="V210" s="181">
        <f>L210+M210</f>
        <v>0</v>
      </c>
      <c r="W210" s="181">
        <f>ROUND(L210*K210,3)</f>
        <v>0</v>
      </c>
      <c r="X210" s="181">
        <f>ROUND(M210*K210,3)</f>
        <v>0</v>
      </c>
      <c r="Y210" s="35"/>
      <c r="Z210" s="182">
        <f>Y210*K210</f>
        <v>0</v>
      </c>
      <c r="AA210" s="182">
        <v>0</v>
      </c>
      <c r="AB210" s="182">
        <f>AA210*K210</f>
        <v>0</v>
      </c>
      <c r="AC210" s="182">
        <v>0</v>
      </c>
      <c r="AD210" s="183">
        <f>AC210*K210</f>
        <v>0</v>
      </c>
      <c r="AR210" s="17" t="s">
        <v>215</v>
      </c>
      <c r="AT210" s="17" t="s">
        <v>175</v>
      </c>
      <c r="AU210" s="17" t="s">
        <v>93</v>
      </c>
      <c r="AY210" s="17" t="s">
        <v>174</v>
      </c>
      <c r="BE210" s="119">
        <f>IF(U210="základná",P210,0)</f>
        <v>0</v>
      </c>
      <c r="BF210" s="119">
        <f>IF(U210="znížená",P210,0)</f>
        <v>0</v>
      </c>
      <c r="BG210" s="119">
        <f>IF(U210="zákl. prenesená",P210,0)</f>
        <v>0</v>
      </c>
      <c r="BH210" s="119">
        <f>IF(U210="zníž. prenesená",P210,0)</f>
        <v>0</v>
      </c>
      <c r="BI210" s="119">
        <f>IF(U210="nulová",P210,0)</f>
        <v>0</v>
      </c>
      <c r="BJ210" s="17" t="s">
        <v>93</v>
      </c>
      <c r="BK210" s="184">
        <f>ROUND(V210*K210,3)</f>
        <v>0</v>
      </c>
      <c r="BL210" s="17" t="s">
        <v>215</v>
      </c>
      <c r="BM210" s="17" t="s">
        <v>317</v>
      </c>
    </row>
    <row r="211" spans="2:65" s="11" customFormat="1" ht="22.5" customHeight="1" x14ac:dyDescent="0.3">
      <c r="B211" s="185"/>
      <c r="C211" s="186"/>
      <c r="D211" s="186"/>
      <c r="E211" s="187" t="s">
        <v>19</v>
      </c>
      <c r="F211" s="298" t="s">
        <v>187</v>
      </c>
      <c r="G211" s="299"/>
      <c r="H211" s="299"/>
      <c r="I211" s="299"/>
      <c r="J211" s="186"/>
      <c r="K211" s="188" t="s">
        <v>19</v>
      </c>
      <c r="L211" s="186"/>
      <c r="M211" s="186"/>
      <c r="N211" s="186"/>
      <c r="O211" s="186"/>
      <c r="P211" s="186"/>
      <c r="Q211" s="186"/>
      <c r="R211" s="189"/>
      <c r="T211" s="190"/>
      <c r="U211" s="186"/>
      <c r="V211" s="186"/>
      <c r="W211" s="186"/>
      <c r="X211" s="186"/>
      <c r="Y211" s="186"/>
      <c r="Z211" s="186"/>
      <c r="AA211" s="186"/>
      <c r="AB211" s="186"/>
      <c r="AC211" s="186"/>
      <c r="AD211" s="191"/>
      <c r="AT211" s="192" t="s">
        <v>178</v>
      </c>
      <c r="AU211" s="192" t="s">
        <v>93</v>
      </c>
      <c r="AV211" s="11" t="s">
        <v>89</v>
      </c>
      <c r="AW211" s="11" t="s">
        <v>5</v>
      </c>
      <c r="AX211" s="11" t="s">
        <v>82</v>
      </c>
      <c r="AY211" s="192" t="s">
        <v>174</v>
      </c>
    </row>
    <row r="212" spans="2:65" s="11" customFormat="1" ht="22.5" customHeight="1" x14ac:dyDescent="0.3">
      <c r="B212" s="185"/>
      <c r="C212" s="186"/>
      <c r="D212" s="186"/>
      <c r="E212" s="187" t="s">
        <v>19</v>
      </c>
      <c r="F212" s="300" t="s">
        <v>418</v>
      </c>
      <c r="G212" s="299"/>
      <c r="H212" s="299"/>
      <c r="I212" s="299"/>
      <c r="J212" s="186"/>
      <c r="K212" s="188" t="s">
        <v>19</v>
      </c>
      <c r="L212" s="186"/>
      <c r="M212" s="186"/>
      <c r="N212" s="186"/>
      <c r="O212" s="186"/>
      <c r="P212" s="186"/>
      <c r="Q212" s="186"/>
      <c r="R212" s="189"/>
      <c r="T212" s="190"/>
      <c r="U212" s="186"/>
      <c r="V212" s="186"/>
      <c r="W212" s="186"/>
      <c r="X212" s="186"/>
      <c r="Y212" s="186"/>
      <c r="Z212" s="186"/>
      <c r="AA212" s="186"/>
      <c r="AB212" s="186"/>
      <c r="AC212" s="186"/>
      <c r="AD212" s="191"/>
      <c r="AT212" s="192" t="s">
        <v>178</v>
      </c>
      <c r="AU212" s="192" t="s">
        <v>93</v>
      </c>
      <c r="AV212" s="11" t="s">
        <v>89</v>
      </c>
      <c r="AW212" s="11" t="s">
        <v>5</v>
      </c>
      <c r="AX212" s="11" t="s">
        <v>82</v>
      </c>
      <c r="AY212" s="192" t="s">
        <v>174</v>
      </c>
    </row>
    <row r="213" spans="2:65" s="12" customFormat="1" ht="22.5" customHeight="1" x14ac:dyDescent="0.3">
      <c r="B213" s="193"/>
      <c r="C213" s="194"/>
      <c r="D213" s="194"/>
      <c r="E213" s="195" t="s">
        <v>19</v>
      </c>
      <c r="F213" s="294" t="s">
        <v>437</v>
      </c>
      <c r="G213" s="295"/>
      <c r="H213" s="295"/>
      <c r="I213" s="295"/>
      <c r="J213" s="194"/>
      <c r="K213" s="196">
        <v>256.2</v>
      </c>
      <c r="L213" s="194"/>
      <c r="M213" s="194"/>
      <c r="N213" s="194"/>
      <c r="O213" s="194"/>
      <c r="P213" s="194"/>
      <c r="Q213" s="194"/>
      <c r="R213" s="197"/>
      <c r="T213" s="198"/>
      <c r="U213" s="194"/>
      <c r="V213" s="194"/>
      <c r="W213" s="194"/>
      <c r="X213" s="194"/>
      <c r="Y213" s="194"/>
      <c r="Z213" s="194"/>
      <c r="AA213" s="194"/>
      <c r="AB213" s="194"/>
      <c r="AC213" s="194"/>
      <c r="AD213" s="199"/>
      <c r="AT213" s="200" t="s">
        <v>178</v>
      </c>
      <c r="AU213" s="200" t="s">
        <v>93</v>
      </c>
      <c r="AV213" s="12" t="s">
        <v>93</v>
      </c>
      <c r="AW213" s="12" t="s">
        <v>5</v>
      </c>
      <c r="AX213" s="12" t="s">
        <v>82</v>
      </c>
      <c r="AY213" s="200" t="s">
        <v>174</v>
      </c>
    </row>
    <row r="214" spans="2:65" s="13" customFormat="1" ht="22.5" customHeight="1" x14ac:dyDescent="0.3">
      <c r="B214" s="201"/>
      <c r="C214" s="202"/>
      <c r="D214" s="202"/>
      <c r="E214" s="203" t="s">
        <v>19</v>
      </c>
      <c r="F214" s="296" t="s">
        <v>179</v>
      </c>
      <c r="G214" s="297"/>
      <c r="H214" s="297"/>
      <c r="I214" s="297"/>
      <c r="J214" s="202"/>
      <c r="K214" s="204">
        <v>256.2</v>
      </c>
      <c r="L214" s="202"/>
      <c r="M214" s="202"/>
      <c r="N214" s="202"/>
      <c r="O214" s="202"/>
      <c r="P214" s="202"/>
      <c r="Q214" s="202"/>
      <c r="R214" s="205"/>
      <c r="T214" s="206"/>
      <c r="U214" s="202"/>
      <c r="V214" s="202"/>
      <c r="W214" s="202"/>
      <c r="X214" s="202"/>
      <c r="Y214" s="202"/>
      <c r="Z214" s="202"/>
      <c r="AA214" s="202"/>
      <c r="AB214" s="202"/>
      <c r="AC214" s="202"/>
      <c r="AD214" s="207"/>
      <c r="AT214" s="208" t="s">
        <v>178</v>
      </c>
      <c r="AU214" s="208" t="s">
        <v>93</v>
      </c>
      <c r="AV214" s="13" t="s">
        <v>177</v>
      </c>
      <c r="AW214" s="13" t="s">
        <v>5</v>
      </c>
      <c r="AX214" s="13" t="s">
        <v>89</v>
      </c>
      <c r="AY214" s="208" t="s">
        <v>174</v>
      </c>
    </row>
    <row r="215" spans="2:65" s="1" customFormat="1" ht="31.5" customHeight="1" x14ac:dyDescent="0.3">
      <c r="B215" s="34"/>
      <c r="C215" s="209" t="s">
        <v>302</v>
      </c>
      <c r="D215" s="209" t="s">
        <v>248</v>
      </c>
      <c r="E215" s="210" t="s">
        <v>319</v>
      </c>
      <c r="F215" s="301" t="s">
        <v>320</v>
      </c>
      <c r="G215" s="302"/>
      <c r="H215" s="302"/>
      <c r="I215" s="302"/>
      <c r="J215" s="211" t="s">
        <v>176</v>
      </c>
      <c r="K215" s="212">
        <v>261.32400000000001</v>
      </c>
      <c r="L215" s="213">
        <v>0</v>
      </c>
      <c r="M215" s="302"/>
      <c r="N215" s="302"/>
      <c r="O215" s="277"/>
      <c r="P215" s="276">
        <f>ROUND(V215*K215,3)</f>
        <v>0</v>
      </c>
      <c r="Q215" s="277"/>
      <c r="R215" s="36"/>
      <c r="T215" s="180" t="s">
        <v>19</v>
      </c>
      <c r="U215" s="43" t="s">
        <v>47</v>
      </c>
      <c r="V215" s="181">
        <f>L215+M215</f>
        <v>0</v>
      </c>
      <c r="W215" s="181">
        <f>ROUND(L215*K215,3)</f>
        <v>0</v>
      </c>
      <c r="X215" s="181">
        <f>ROUND(M215*K215,3)</f>
        <v>0</v>
      </c>
      <c r="Y215" s="35"/>
      <c r="Z215" s="182">
        <f>Y215*K215</f>
        <v>0</v>
      </c>
      <c r="AA215" s="182">
        <v>1.8749999999999999E-2</v>
      </c>
      <c r="AB215" s="182">
        <f>AA215*K215</f>
        <v>4.8998249999999999</v>
      </c>
      <c r="AC215" s="182">
        <v>0</v>
      </c>
      <c r="AD215" s="183">
        <f>AC215*K215</f>
        <v>0</v>
      </c>
      <c r="AR215" s="17" t="s">
        <v>251</v>
      </c>
      <c r="AT215" s="17" t="s">
        <v>248</v>
      </c>
      <c r="AU215" s="17" t="s">
        <v>93</v>
      </c>
      <c r="AY215" s="17" t="s">
        <v>174</v>
      </c>
      <c r="BE215" s="119">
        <f>IF(U215="základná",P215,0)</f>
        <v>0</v>
      </c>
      <c r="BF215" s="119">
        <f>IF(U215="znížená",P215,0)</f>
        <v>0</v>
      </c>
      <c r="BG215" s="119">
        <f>IF(U215="zákl. prenesená",P215,0)</f>
        <v>0</v>
      </c>
      <c r="BH215" s="119">
        <f>IF(U215="zníž. prenesená",P215,0)</f>
        <v>0</v>
      </c>
      <c r="BI215" s="119">
        <f>IF(U215="nulová",P215,0)</f>
        <v>0</v>
      </c>
      <c r="BJ215" s="17" t="s">
        <v>93</v>
      </c>
      <c r="BK215" s="184">
        <f>ROUND(V215*K215,3)</f>
        <v>0</v>
      </c>
      <c r="BL215" s="17" t="s">
        <v>215</v>
      </c>
      <c r="BM215" s="17" t="s">
        <v>321</v>
      </c>
    </row>
    <row r="216" spans="2:65" s="1" customFormat="1" ht="31.5" customHeight="1" x14ac:dyDescent="0.3">
      <c r="B216" s="34"/>
      <c r="C216" s="175" t="s">
        <v>306</v>
      </c>
      <c r="D216" s="175" t="s">
        <v>175</v>
      </c>
      <c r="E216" s="176" t="s">
        <v>323</v>
      </c>
      <c r="F216" s="292" t="s">
        <v>324</v>
      </c>
      <c r="G216" s="277"/>
      <c r="H216" s="277"/>
      <c r="I216" s="277"/>
      <c r="J216" s="177" t="s">
        <v>176</v>
      </c>
      <c r="K216" s="178">
        <v>38.6</v>
      </c>
      <c r="L216" s="179">
        <v>0</v>
      </c>
      <c r="M216" s="278">
        <v>0</v>
      </c>
      <c r="N216" s="277"/>
      <c r="O216" s="277"/>
      <c r="P216" s="276">
        <f>ROUND(V216*K216,3)</f>
        <v>0</v>
      </c>
      <c r="Q216" s="277"/>
      <c r="R216" s="36"/>
      <c r="T216" s="180" t="s">
        <v>19</v>
      </c>
      <c r="U216" s="43" t="s">
        <v>47</v>
      </c>
      <c r="V216" s="181">
        <f>L216+M216</f>
        <v>0</v>
      </c>
      <c r="W216" s="181">
        <f>ROUND(L216*K216,3)</f>
        <v>0</v>
      </c>
      <c r="X216" s="181">
        <f>ROUND(M216*K216,3)</f>
        <v>0</v>
      </c>
      <c r="Y216" s="35"/>
      <c r="Z216" s="182">
        <f>Y216*K216</f>
        <v>0</v>
      </c>
      <c r="AA216" s="182">
        <v>1.2E-4</v>
      </c>
      <c r="AB216" s="182">
        <f>AA216*K216</f>
        <v>4.6320000000000007E-3</v>
      </c>
      <c r="AC216" s="182">
        <v>0</v>
      </c>
      <c r="AD216" s="183">
        <f>AC216*K216</f>
        <v>0</v>
      </c>
      <c r="AR216" s="17" t="s">
        <v>215</v>
      </c>
      <c r="AT216" s="17" t="s">
        <v>175</v>
      </c>
      <c r="AU216" s="17" t="s">
        <v>93</v>
      </c>
      <c r="AY216" s="17" t="s">
        <v>174</v>
      </c>
      <c r="BE216" s="119">
        <f>IF(U216="základná",P216,0)</f>
        <v>0</v>
      </c>
      <c r="BF216" s="119">
        <f>IF(U216="znížená",P216,0)</f>
        <v>0</v>
      </c>
      <c r="BG216" s="119">
        <f>IF(U216="zákl. prenesená",P216,0)</f>
        <v>0</v>
      </c>
      <c r="BH216" s="119">
        <f>IF(U216="zníž. prenesená",P216,0)</f>
        <v>0</v>
      </c>
      <c r="BI216" s="119">
        <f>IF(U216="nulová",P216,0)</f>
        <v>0</v>
      </c>
      <c r="BJ216" s="17" t="s">
        <v>93</v>
      </c>
      <c r="BK216" s="184">
        <f>ROUND(V216*K216,3)</f>
        <v>0</v>
      </c>
      <c r="BL216" s="17" t="s">
        <v>215</v>
      </c>
      <c r="BM216" s="17" t="s">
        <v>325</v>
      </c>
    </row>
    <row r="217" spans="2:65" s="11" customFormat="1" ht="22.5" customHeight="1" x14ac:dyDescent="0.3">
      <c r="B217" s="185"/>
      <c r="C217" s="186"/>
      <c r="D217" s="186"/>
      <c r="E217" s="187" t="s">
        <v>19</v>
      </c>
      <c r="F217" s="298" t="s">
        <v>187</v>
      </c>
      <c r="G217" s="299"/>
      <c r="H217" s="299"/>
      <c r="I217" s="299"/>
      <c r="J217" s="186"/>
      <c r="K217" s="188" t="s">
        <v>19</v>
      </c>
      <c r="L217" s="186"/>
      <c r="M217" s="186"/>
      <c r="N217" s="186"/>
      <c r="O217" s="186"/>
      <c r="P217" s="186"/>
      <c r="Q217" s="186"/>
      <c r="R217" s="189"/>
      <c r="T217" s="190"/>
      <c r="U217" s="186"/>
      <c r="V217" s="186"/>
      <c r="W217" s="186"/>
      <c r="X217" s="186"/>
      <c r="Y217" s="186"/>
      <c r="Z217" s="186"/>
      <c r="AA217" s="186"/>
      <c r="AB217" s="186"/>
      <c r="AC217" s="186"/>
      <c r="AD217" s="191"/>
      <c r="AT217" s="192" t="s">
        <v>178</v>
      </c>
      <c r="AU217" s="192" t="s">
        <v>93</v>
      </c>
      <c r="AV217" s="11" t="s">
        <v>89</v>
      </c>
      <c r="AW217" s="11" t="s">
        <v>5</v>
      </c>
      <c r="AX217" s="11" t="s">
        <v>82</v>
      </c>
      <c r="AY217" s="192" t="s">
        <v>174</v>
      </c>
    </row>
    <row r="218" spans="2:65" s="11" customFormat="1" ht="22.5" customHeight="1" x14ac:dyDescent="0.3">
      <c r="B218" s="185"/>
      <c r="C218" s="186"/>
      <c r="D218" s="186"/>
      <c r="E218" s="187" t="s">
        <v>19</v>
      </c>
      <c r="F218" s="300" t="s">
        <v>418</v>
      </c>
      <c r="G218" s="299"/>
      <c r="H218" s="299"/>
      <c r="I218" s="299"/>
      <c r="J218" s="186"/>
      <c r="K218" s="188" t="s">
        <v>19</v>
      </c>
      <c r="L218" s="186"/>
      <c r="M218" s="186"/>
      <c r="N218" s="186"/>
      <c r="O218" s="186"/>
      <c r="P218" s="186"/>
      <c r="Q218" s="186"/>
      <c r="R218" s="189"/>
      <c r="T218" s="190"/>
      <c r="U218" s="186"/>
      <c r="V218" s="186"/>
      <c r="W218" s="186"/>
      <c r="X218" s="186"/>
      <c r="Y218" s="186"/>
      <c r="Z218" s="186"/>
      <c r="AA218" s="186"/>
      <c r="AB218" s="186"/>
      <c r="AC218" s="186"/>
      <c r="AD218" s="191"/>
      <c r="AT218" s="192" t="s">
        <v>178</v>
      </c>
      <c r="AU218" s="192" t="s">
        <v>93</v>
      </c>
      <c r="AV218" s="11" t="s">
        <v>89</v>
      </c>
      <c r="AW218" s="11" t="s">
        <v>5</v>
      </c>
      <c r="AX218" s="11" t="s">
        <v>82</v>
      </c>
      <c r="AY218" s="192" t="s">
        <v>174</v>
      </c>
    </row>
    <row r="219" spans="2:65" s="12" customFormat="1" ht="22.5" customHeight="1" x14ac:dyDescent="0.3">
      <c r="B219" s="193"/>
      <c r="C219" s="194"/>
      <c r="D219" s="194"/>
      <c r="E219" s="195" t="s">
        <v>19</v>
      </c>
      <c r="F219" s="294" t="s">
        <v>420</v>
      </c>
      <c r="G219" s="295"/>
      <c r="H219" s="295"/>
      <c r="I219" s="295"/>
      <c r="J219" s="194"/>
      <c r="K219" s="196">
        <v>38.6</v>
      </c>
      <c r="L219" s="194"/>
      <c r="M219" s="194"/>
      <c r="N219" s="194"/>
      <c r="O219" s="194"/>
      <c r="P219" s="194"/>
      <c r="Q219" s="194"/>
      <c r="R219" s="197"/>
      <c r="T219" s="198"/>
      <c r="U219" s="194"/>
      <c r="V219" s="194"/>
      <c r="W219" s="194"/>
      <c r="X219" s="194"/>
      <c r="Y219" s="194"/>
      <c r="Z219" s="194"/>
      <c r="AA219" s="194"/>
      <c r="AB219" s="194"/>
      <c r="AC219" s="194"/>
      <c r="AD219" s="199"/>
      <c r="AT219" s="200" t="s">
        <v>178</v>
      </c>
      <c r="AU219" s="200" t="s">
        <v>93</v>
      </c>
      <c r="AV219" s="12" t="s">
        <v>93</v>
      </c>
      <c r="AW219" s="12" t="s">
        <v>5</v>
      </c>
      <c r="AX219" s="12" t="s">
        <v>82</v>
      </c>
      <c r="AY219" s="200" t="s">
        <v>174</v>
      </c>
    </row>
    <row r="220" spans="2:65" s="13" customFormat="1" ht="22.5" customHeight="1" x14ac:dyDescent="0.3">
      <c r="B220" s="201"/>
      <c r="C220" s="202"/>
      <c r="D220" s="202"/>
      <c r="E220" s="203" t="s">
        <v>19</v>
      </c>
      <c r="F220" s="296" t="s">
        <v>179</v>
      </c>
      <c r="G220" s="297"/>
      <c r="H220" s="297"/>
      <c r="I220" s="297"/>
      <c r="J220" s="202"/>
      <c r="K220" s="204">
        <v>38.6</v>
      </c>
      <c r="L220" s="202"/>
      <c r="M220" s="202"/>
      <c r="N220" s="202"/>
      <c r="O220" s="202"/>
      <c r="P220" s="202"/>
      <c r="Q220" s="202"/>
      <c r="R220" s="205"/>
      <c r="T220" s="206"/>
      <c r="U220" s="202"/>
      <c r="V220" s="202"/>
      <c r="W220" s="202"/>
      <c r="X220" s="202"/>
      <c r="Y220" s="202"/>
      <c r="Z220" s="202"/>
      <c r="AA220" s="202"/>
      <c r="AB220" s="202"/>
      <c r="AC220" s="202"/>
      <c r="AD220" s="207"/>
      <c r="AT220" s="208" t="s">
        <v>178</v>
      </c>
      <c r="AU220" s="208" t="s">
        <v>93</v>
      </c>
      <c r="AV220" s="13" t="s">
        <v>177</v>
      </c>
      <c r="AW220" s="13" t="s">
        <v>5</v>
      </c>
      <c r="AX220" s="13" t="s">
        <v>89</v>
      </c>
      <c r="AY220" s="208" t="s">
        <v>174</v>
      </c>
    </row>
    <row r="221" spans="2:65" s="1" customFormat="1" ht="31.5" customHeight="1" x14ac:dyDescent="0.3">
      <c r="B221" s="34"/>
      <c r="C221" s="209" t="s">
        <v>310</v>
      </c>
      <c r="D221" s="209" t="s">
        <v>248</v>
      </c>
      <c r="E221" s="210" t="s">
        <v>327</v>
      </c>
      <c r="F221" s="301" t="s">
        <v>328</v>
      </c>
      <c r="G221" s="302"/>
      <c r="H221" s="302"/>
      <c r="I221" s="302"/>
      <c r="J221" s="211" t="s">
        <v>176</v>
      </c>
      <c r="K221" s="212">
        <v>39.372</v>
      </c>
      <c r="L221" s="213">
        <v>0</v>
      </c>
      <c r="M221" s="302"/>
      <c r="N221" s="302"/>
      <c r="O221" s="277"/>
      <c r="P221" s="276">
        <f>ROUND(V221*K221,3)</f>
        <v>0</v>
      </c>
      <c r="Q221" s="277"/>
      <c r="R221" s="36"/>
      <c r="T221" s="180" t="s">
        <v>19</v>
      </c>
      <c r="U221" s="43" t="s">
        <v>47</v>
      </c>
      <c r="V221" s="181">
        <f>L221+M221</f>
        <v>0</v>
      </c>
      <c r="W221" s="181">
        <f>ROUND(L221*K221,3)</f>
        <v>0</v>
      </c>
      <c r="X221" s="181">
        <f>ROUND(M221*K221,3)</f>
        <v>0</v>
      </c>
      <c r="Y221" s="35"/>
      <c r="Z221" s="182">
        <f>Y221*K221</f>
        <v>0</v>
      </c>
      <c r="AA221" s="182">
        <v>8.6999999999999994E-3</v>
      </c>
      <c r="AB221" s="182">
        <f>AA221*K221</f>
        <v>0.34253639999999996</v>
      </c>
      <c r="AC221" s="182">
        <v>0</v>
      </c>
      <c r="AD221" s="183">
        <f>AC221*K221</f>
        <v>0</v>
      </c>
      <c r="AR221" s="17" t="s">
        <v>251</v>
      </c>
      <c r="AT221" s="17" t="s">
        <v>248</v>
      </c>
      <c r="AU221" s="17" t="s">
        <v>93</v>
      </c>
      <c r="AY221" s="17" t="s">
        <v>174</v>
      </c>
      <c r="BE221" s="119">
        <f>IF(U221="základná",P221,0)</f>
        <v>0</v>
      </c>
      <c r="BF221" s="119">
        <f>IF(U221="znížená",P221,0)</f>
        <v>0</v>
      </c>
      <c r="BG221" s="119">
        <f>IF(U221="zákl. prenesená",P221,0)</f>
        <v>0</v>
      </c>
      <c r="BH221" s="119">
        <f>IF(U221="zníž. prenesená",P221,0)</f>
        <v>0</v>
      </c>
      <c r="BI221" s="119">
        <f>IF(U221="nulová",P221,0)</f>
        <v>0</v>
      </c>
      <c r="BJ221" s="17" t="s">
        <v>93</v>
      </c>
      <c r="BK221" s="184">
        <f>ROUND(V221*K221,3)</f>
        <v>0</v>
      </c>
      <c r="BL221" s="17" t="s">
        <v>215</v>
      </c>
      <c r="BM221" s="17" t="s">
        <v>329</v>
      </c>
    </row>
    <row r="222" spans="2:65" s="1" customFormat="1" ht="31.5" customHeight="1" x14ac:dyDescent="0.3">
      <c r="B222" s="34"/>
      <c r="C222" s="175" t="s">
        <v>314</v>
      </c>
      <c r="D222" s="175" t="s">
        <v>175</v>
      </c>
      <c r="E222" s="176" t="s">
        <v>331</v>
      </c>
      <c r="F222" s="292" t="s">
        <v>332</v>
      </c>
      <c r="G222" s="277"/>
      <c r="H222" s="277"/>
      <c r="I222" s="277"/>
      <c r="J222" s="177" t="s">
        <v>205</v>
      </c>
      <c r="K222" s="178">
        <v>16.024999999999999</v>
      </c>
      <c r="L222" s="179">
        <v>0</v>
      </c>
      <c r="M222" s="278">
        <v>0</v>
      </c>
      <c r="N222" s="277"/>
      <c r="O222" s="277"/>
      <c r="P222" s="276">
        <f>ROUND(V222*K222,3)</f>
        <v>0</v>
      </c>
      <c r="Q222" s="277"/>
      <c r="R222" s="36"/>
      <c r="T222" s="180" t="s">
        <v>19</v>
      </c>
      <c r="U222" s="43" t="s">
        <v>47</v>
      </c>
      <c r="V222" s="181">
        <f>L222+M222</f>
        <v>0</v>
      </c>
      <c r="W222" s="181">
        <f>ROUND(L222*K222,3)</f>
        <v>0</v>
      </c>
      <c r="X222" s="181">
        <f>ROUND(M222*K222,3)</f>
        <v>0</v>
      </c>
      <c r="Y222" s="35"/>
      <c r="Z222" s="182">
        <f>Y222*K222</f>
        <v>0</v>
      </c>
      <c r="AA222" s="182">
        <v>0</v>
      </c>
      <c r="AB222" s="182">
        <f>AA222*K222</f>
        <v>0</v>
      </c>
      <c r="AC222" s="182">
        <v>0</v>
      </c>
      <c r="AD222" s="183">
        <f>AC222*K222</f>
        <v>0</v>
      </c>
      <c r="AR222" s="17" t="s">
        <v>215</v>
      </c>
      <c r="AT222" s="17" t="s">
        <v>175</v>
      </c>
      <c r="AU222" s="17" t="s">
        <v>93</v>
      </c>
      <c r="AY222" s="17" t="s">
        <v>174</v>
      </c>
      <c r="BE222" s="119">
        <f>IF(U222="základná",P222,0)</f>
        <v>0</v>
      </c>
      <c r="BF222" s="119">
        <f>IF(U222="znížená",P222,0)</f>
        <v>0</v>
      </c>
      <c r="BG222" s="119">
        <f>IF(U222="zákl. prenesená",P222,0)</f>
        <v>0</v>
      </c>
      <c r="BH222" s="119">
        <f>IF(U222="zníž. prenesená",P222,0)</f>
        <v>0</v>
      </c>
      <c r="BI222" s="119">
        <f>IF(U222="nulová",P222,0)</f>
        <v>0</v>
      </c>
      <c r="BJ222" s="17" t="s">
        <v>93</v>
      </c>
      <c r="BK222" s="184">
        <f>ROUND(V222*K222,3)</f>
        <v>0</v>
      </c>
      <c r="BL222" s="17" t="s">
        <v>215</v>
      </c>
      <c r="BM222" s="17" t="s">
        <v>333</v>
      </c>
    </row>
    <row r="223" spans="2:65" s="10" customFormat="1" ht="29.85" customHeight="1" x14ac:dyDescent="0.3">
      <c r="B223" s="163"/>
      <c r="C223" s="164"/>
      <c r="D223" s="174" t="s">
        <v>417</v>
      </c>
      <c r="E223" s="174"/>
      <c r="F223" s="174"/>
      <c r="G223" s="174"/>
      <c r="H223" s="174"/>
      <c r="I223" s="174"/>
      <c r="J223" s="174"/>
      <c r="K223" s="174"/>
      <c r="L223" s="174"/>
      <c r="M223" s="285">
        <f>BK223</f>
        <v>0</v>
      </c>
      <c r="N223" s="286"/>
      <c r="O223" s="286"/>
      <c r="P223" s="286"/>
      <c r="Q223" s="286"/>
      <c r="R223" s="166"/>
      <c r="T223" s="167"/>
      <c r="U223" s="164"/>
      <c r="V223" s="164"/>
      <c r="W223" s="168">
        <f>SUM(W224:W232)</f>
        <v>0</v>
      </c>
      <c r="X223" s="168">
        <f>SUM(X224:X232)</f>
        <v>0</v>
      </c>
      <c r="Y223" s="164"/>
      <c r="Z223" s="169">
        <f>SUM(Z224:Z232)</f>
        <v>0</v>
      </c>
      <c r="AA223" s="164"/>
      <c r="AB223" s="169">
        <f>SUM(AB224:AB232)</f>
        <v>1.7427971000000002</v>
      </c>
      <c r="AC223" s="164"/>
      <c r="AD223" s="170">
        <f>SUM(AD224:AD232)</f>
        <v>0</v>
      </c>
      <c r="AR223" s="171" t="s">
        <v>93</v>
      </c>
      <c r="AT223" s="172" t="s">
        <v>81</v>
      </c>
      <c r="AU223" s="172" t="s">
        <v>89</v>
      </c>
      <c r="AY223" s="171" t="s">
        <v>174</v>
      </c>
      <c r="BK223" s="173">
        <f>SUM(BK224:BK232)</f>
        <v>0</v>
      </c>
    </row>
    <row r="224" spans="2:65" s="1" customFormat="1" ht="31.5" customHeight="1" x14ac:dyDescent="0.3">
      <c r="B224" s="34"/>
      <c r="C224" s="175" t="s">
        <v>318</v>
      </c>
      <c r="D224" s="175" t="s">
        <v>175</v>
      </c>
      <c r="E224" s="176" t="s">
        <v>438</v>
      </c>
      <c r="F224" s="292" t="s">
        <v>439</v>
      </c>
      <c r="G224" s="277"/>
      <c r="H224" s="277"/>
      <c r="I224" s="277"/>
      <c r="J224" s="177" t="s">
        <v>189</v>
      </c>
      <c r="K224" s="178">
        <v>126.7</v>
      </c>
      <c r="L224" s="179">
        <v>0</v>
      </c>
      <c r="M224" s="278">
        <v>0</v>
      </c>
      <c r="N224" s="277"/>
      <c r="O224" s="277"/>
      <c r="P224" s="276">
        <f>ROUND(V224*K224,3)</f>
        <v>0</v>
      </c>
      <c r="Q224" s="277"/>
      <c r="R224" s="36"/>
      <c r="T224" s="180" t="s">
        <v>19</v>
      </c>
      <c r="U224" s="43" t="s">
        <v>47</v>
      </c>
      <c r="V224" s="181">
        <f>L224+M224</f>
        <v>0</v>
      </c>
      <c r="W224" s="181">
        <f>ROUND(L224*K224,3)</f>
        <v>0</v>
      </c>
      <c r="X224" s="181">
        <f>ROUND(M224*K224,3)</f>
        <v>0</v>
      </c>
      <c r="Y224" s="35"/>
      <c r="Z224" s="182">
        <f>Y224*K224</f>
        <v>0</v>
      </c>
      <c r="AA224" s="182">
        <v>0</v>
      </c>
      <c r="AB224" s="182">
        <f>AA224*K224</f>
        <v>0</v>
      </c>
      <c r="AC224" s="182">
        <v>0</v>
      </c>
      <c r="AD224" s="183">
        <f>AC224*K224</f>
        <v>0</v>
      </c>
      <c r="AR224" s="17" t="s">
        <v>215</v>
      </c>
      <c r="AT224" s="17" t="s">
        <v>175</v>
      </c>
      <c r="AU224" s="17" t="s">
        <v>93</v>
      </c>
      <c r="AY224" s="17" t="s">
        <v>174</v>
      </c>
      <c r="BE224" s="119">
        <f>IF(U224="základná",P224,0)</f>
        <v>0</v>
      </c>
      <c r="BF224" s="119">
        <f>IF(U224="znížená",P224,0)</f>
        <v>0</v>
      </c>
      <c r="BG224" s="119">
        <f>IF(U224="zákl. prenesená",P224,0)</f>
        <v>0</v>
      </c>
      <c r="BH224" s="119">
        <f>IF(U224="zníž. prenesená",P224,0)</f>
        <v>0</v>
      </c>
      <c r="BI224" s="119">
        <f>IF(U224="nulová",P224,0)</f>
        <v>0</v>
      </c>
      <c r="BJ224" s="17" t="s">
        <v>93</v>
      </c>
      <c r="BK224" s="184">
        <f>ROUND(V224*K224,3)</f>
        <v>0</v>
      </c>
      <c r="BL224" s="17" t="s">
        <v>215</v>
      </c>
      <c r="BM224" s="17" t="s">
        <v>440</v>
      </c>
    </row>
    <row r="225" spans="2:65" s="11" customFormat="1" ht="22.5" customHeight="1" x14ac:dyDescent="0.3">
      <c r="B225" s="185"/>
      <c r="C225" s="186"/>
      <c r="D225" s="186"/>
      <c r="E225" s="187" t="s">
        <v>19</v>
      </c>
      <c r="F225" s="298" t="s">
        <v>187</v>
      </c>
      <c r="G225" s="299"/>
      <c r="H225" s="299"/>
      <c r="I225" s="299"/>
      <c r="J225" s="186"/>
      <c r="K225" s="188" t="s">
        <v>19</v>
      </c>
      <c r="L225" s="186"/>
      <c r="M225" s="186"/>
      <c r="N225" s="186"/>
      <c r="O225" s="186"/>
      <c r="P225" s="186"/>
      <c r="Q225" s="186"/>
      <c r="R225" s="189"/>
      <c r="T225" s="190"/>
      <c r="U225" s="186"/>
      <c r="V225" s="186"/>
      <c r="W225" s="186"/>
      <c r="X225" s="186"/>
      <c r="Y225" s="186"/>
      <c r="Z225" s="186"/>
      <c r="AA225" s="186"/>
      <c r="AB225" s="186"/>
      <c r="AC225" s="186"/>
      <c r="AD225" s="191"/>
      <c r="AT225" s="192" t="s">
        <v>178</v>
      </c>
      <c r="AU225" s="192" t="s">
        <v>93</v>
      </c>
      <c r="AV225" s="11" t="s">
        <v>89</v>
      </c>
      <c r="AW225" s="11" t="s">
        <v>5</v>
      </c>
      <c r="AX225" s="11" t="s">
        <v>82</v>
      </c>
      <c r="AY225" s="192" t="s">
        <v>174</v>
      </c>
    </row>
    <row r="226" spans="2:65" s="11" customFormat="1" ht="22.5" customHeight="1" x14ac:dyDescent="0.3">
      <c r="B226" s="185"/>
      <c r="C226" s="186"/>
      <c r="D226" s="186"/>
      <c r="E226" s="187" t="s">
        <v>19</v>
      </c>
      <c r="F226" s="300" t="s">
        <v>418</v>
      </c>
      <c r="G226" s="299"/>
      <c r="H226" s="299"/>
      <c r="I226" s="299"/>
      <c r="J226" s="186"/>
      <c r="K226" s="188" t="s">
        <v>19</v>
      </c>
      <c r="L226" s="186"/>
      <c r="M226" s="186"/>
      <c r="N226" s="186"/>
      <c r="O226" s="186"/>
      <c r="P226" s="186"/>
      <c r="Q226" s="186"/>
      <c r="R226" s="189"/>
      <c r="T226" s="190"/>
      <c r="U226" s="186"/>
      <c r="V226" s="186"/>
      <c r="W226" s="186"/>
      <c r="X226" s="186"/>
      <c r="Y226" s="186"/>
      <c r="Z226" s="186"/>
      <c r="AA226" s="186"/>
      <c r="AB226" s="186"/>
      <c r="AC226" s="186"/>
      <c r="AD226" s="191"/>
      <c r="AT226" s="192" t="s">
        <v>178</v>
      </c>
      <c r="AU226" s="192" t="s">
        <v>93</v>
      </c>
      <c r="AV226" s="11" t="s">
        <v>89</v>
      </c>
      <c r="AW226" s="11" t="s">
        <v>5</v>
      </c>
      <c r="AX226" s="11" t="s">
        <v>82</v>
      </c>
      <c r="AY226" s="192" t="s">
        <v>174</v>
      </c>
    </row>
    <row r="227" spans="2:65" s="12" customFormat="1" ht="22.5" customHeight="1" x14ac:dyDescent="0.3">
      <c r="B227" s="193"/>
      <c r="C227" s="194"/>
      <c r="D227" s="194"/>
      <c r="E227" s="195" t="s">
        <v>19</v>
      </c>
      <c r="F227" s="294" t="s">
        <v>441</v>
      </c>
      <c r="G227" s="295"/>
      <c r="H227" s="295"/>
      <c r="I227" s="295"/>
      <c r="J227" s="194"/>
      <c r="K227" s="196">
        <v>132.6</v>
      </c>
      <c r="L227" s="194"/>
      <c r="M227" s="194"/>
      <c r="N227" s="194"/>
      <c r="O227" s="194"/>
      <c r="P227" s="194"/>
      <c r="Q227" s="194"/>
      <c r="R227" s="197"/>
      <c r="T227" s="198"/>
      <c r="U227" s="194"/>
      <c r="V227" s="194"/>
      <c r="W227" s="194"/>
      <c r="X227" s="194"/>
      <c r="Y227" s="194"/>
      <c r="Z227" s="194"/>
      <c r="AA227" s="194"/>
      <c r="AB227" s="194"/>
      <c r="AC227" s="194"/>
      <c r="AD227" s="199"/>
      <c r="AT227" s="200" t="s">
        <v>178</v>
      </c>
      <c r="AU227" s="200" t="s">
        <v>93</v>
      </c>
      <c r="AV227" s="12" t="s">
        <v>93</v>
      </c>
      <c r="AW227" s="12" t="s">
        <v>5</v>
      </c>
      <c r="AX227" s="12" t="s">
        <v>82</v>
      </c>
      <c r="AY227" s="200" t="s">
        <v>174</v>
      </c>
    </row>
    <row r="228" spans="2:65" s="12" customFormat="1" ht="22.5" customHeight="1" x14ac:dyDescent="0.3">
      <c r="B228" s="193"/>
      <c r="C228" s="194"/>
      <c r="D228" s="194"/>
      <c r="E228" s="195" t="s">
        <v>19</v>
      </c>
      <c r="F228" s="294" t="s">
        <v>442</v>
      </c>
      <c r="G228" s="295"/>
      <c r="H228" s="295"/>
      <c r="I228" s="295"/>
      <c r="J228" s="194"/>
      <c r="K228" s="196">
        <v>-5.9</v>
      </c>
      <c r="L228" s="194"/>
      <c r="M228" s="194"/>
      <c r="N228" s="194"/>
      <c r="O228" s="194"/>
      <c r="P228" s="194"/>
      <c r="Q228" s="194"/>
      <c r="R228" s="197"/>
      <c r="T228" s="198"/>
      <c r="U228" s="194"/>
      <c r="V228" s="194"/>
      <c r="W228" s="194"/>
      <c r="X228" s="194"/>
      <c r="Y228" s="194"/>
      <c r="Z228" s="194"/>
      <c r="AA228" s="194"/>
      <c r="AB228" s="194"/>
      <c r="AC228" s="194"/>
      <c r="AD228" s="199"/>
      <c r="AT228" s="200" t="s">
        <v>178</v>
      </c>
      <c r="AU228" s="200" t="s">
        <v>93</v>
      </c>
      <c r="AV228" s="12" t="s">
        <v>93</v>
      </c>
      <c r="AW228" s="12" t="s">
        <v>5</v>
      </c>
      <c r="AX228" s="12" t="s">
        <v>82</v>
      </c>
      <c r="AY228" s="200" t="s">
        <v>174</v>
      </c>
    </row>
    <row r="229" spans="2:65" s="13" customFormat="1" ht="22.5" customHeight="1" x14ac:dyDescent="0.3">
      <c r="B229" s="201"/>
      <c r="C229" s="202"/>
      <c r="D229" s="202"/>
      <c r="E229" s="203" t="s">
        <v>19</v>
      </c>
      <c r="F229" s="296" t="s">
        <v>179</v>
      </c>
      <c r="G229" s="297"/>
      <c r="H229" s="297"/>
      <c r="I229" s="297"/>
      <c r="J229" s="202"/>
      <c r="K229" s="204">
        <v>126.7</v>
      </c>
      <c r="L229" s="202"/>
      <c r="M229" s="202"/>
      <c r="N229" s="202"/>
      <c r="O229" s="202"/>
      <c r="P229" s="202"/>
      <c r="Q229" s="202"/>
      <c r="R229" s="205"/>
      <c r="T229" s="206"/>
      <c r="U229" s="202"/>
      <c r="V229" s="202"/>
      <c r="W229" s="202"/>
      <c r="X229" s="202"/>
      <c r="Y229" s="202"/>
      <c r="Z229" s="202"/>
      <c r="AA229" s="202"/>
      <c r="AB229" s="202"/>
      <c r="AC229" s="202"/>
      <c r="AD229" s="207"/>
      <c r="AT229" s="208" t="s">
        <v>178</v>
      </c>
      <c r="AU229" s="208" t="s">
        <v>93</v>
      </c>
      <c r="AV229" s="13" t="s">
        <v>177</v>
      </c>
      <c r="AW229" s="13" t="s">
        <v>5</v>
      </c>
      <c r="AX229" s="13" t="s">
        <v>89</v>
      </c>
      <c r="AY229" s="208" t="s">
        <v>174</v>
      </c>
    </row>
    <row r="230" spans="2:65" s="1" customFormat="1" ht="31.5" customHeight="1" x14ac:dyDescent="0.3">
      <c r="B230" s="34"/>
      <c r="C230" s="209" t="s">
        <v>322</v>
      </c>
      <c r="D230" s="209" t="s">
        <v>248</v>
      </c>
      <c r="E230" s="210" t="s">
        <v>443</v>
      </c>
      <c r="F230" s="301" t="s">
        <v>444</v>
      </c>
      <c r="G230" s="302"/>
      <c r="H230" s="302"/>
      <c r="I230" s="302"/>
      <c r="J230" s="211" t="s">
        <v>445</v>
      </c>
      <c r="K230" s="212">
        <v>3.0409999999999999</v>
      </c>
      <c r="L230" s="213">
        <v>0</v>
      </c>
      <c r="M230" s="302"/>
      <c r="N230" s="302"/>
      <c r="O230" s="277"/>
      <c r="P230" s="276">
        <f>ROUND(V230*K230,3)</f>
        <v>0</v>
      </c>
      <c r="Q230" s="277"/>
      <c r="R230" s="36"/>
      <c r="T230" s="180" t="s">
        <v>19</v>
      </c>
      <c r="U230" s="43" t="s">
        <v>47</v>
      </c>
      <c r="V230" s="181">
        <f>L230+M230</f>
        <v>0</v>
      </c>
      <c r="W230" s="181">
        <f>ROUND(L230*K230,3)</f>
        <v>0</v>
      </c>
      <c r="X230" s="181">
        <f>ROUND(M230*K230,3)</f>
        <v>0</v>
      </c>
      <c r="Y230" s="35"/>
      <c r="Z230" s="182">
        <f>Y230*K230</f>
        <v>0</v>
      </c>
      <c r="AA230" s="182">
        <v>0.55000000000000004</v>
      </c>
      <c r="AB230" s="182">
        <f>AA230*K230</f>
        <v>1.6725500000000002</v>
      </c>
      <c r="AC230" s="182">
        <v>0</v>
      </c>
      <c r="AD230" s="183">
        <f>AC230*K230</f>
        <v>0</v>
      </c>
      <c r="AR230" s="17" t="s">
        <v>251</v>
      </c>
      <c r="AT230" s="17" t="s">
        <v>248</v>
      </c>
      <c r="AU230" s="17" t="s">
        <v>93</v>
      </c>
      <c r="AY230" s="17" t="s">
        <v>174</v>
      </c>
      <c r="BE230" s="119">
        <f>IF(U230="základná",P230,0)</f>
        <v>0</v>
      </c>
      <c r="BF230" s="119">
        <f>IF(U230="znížená",P230,0)</f>
        <v>0</v>
      </c>
      <c r="BG230" s="119">
        <f>IF(U230="zákl. prenesená",P230,0)</f>
        <v>0</v>
      </c>
      <c r="BH230" s="119">
        <f>IF(U230="zníž. prenesená",P230,0)</f>
        <v>0</v>
      </c>
      <c r="BI230" s="119">
        <f>IF(U230="nulová",P230,0)</f>
        <v>0</v>
      </c>
      <c r="BJ230" s="17" t="s">
        <v>93</v>
      </c>
      <c r="BK230" s="184">
        <f>ROUND(V230*K230,3)</f>
        <v>0</v>
      </c>
      <c r="BL230" s="17" t="s">
        <v>215</v>
      </c>
      <c r="BM230" s="17" t="s">
        <v>446</v>
      </c>
    </row>
    <row r="231" spans="2:65" s="1" customFormat="1" ht="57" customHeight="1" x14ac:dyDescent="0.3">
      <c r="B231" s="34"/>
      <c r="C231" s="175" t="s">
        <v>326</v>
      </c>
      <c r="D231" s="175" t="s">
        <v>175</v>
      </c>
      <c r="E231" s="176" t="s">
        <v>447</v>
      </c>
      <c r="F231" s="292" t="s">
        <v>448</v>
      </c>
      <c r="G231" s="277"/>
      <c r="H231" s="277"/>
      <c r="I231" s="277"/>
      <c r="J231" s="177" t="s">
        <v>445</v>
      </c>
      <c r="K231" s="178">
        <v>3.0409999999999999</v>
      </c>
      <c r="L231" s="179">
        <v>0</v>
      </c>
      <c r="M231" s="278">
        <v>0</v>
      </c>
      <c r="N231" s="277"/>
      <c r="O231" s="277"/>
      <c r="P231" s="276">
        <f>ROUND(V231*K231,3)</f>
        <v>0</v>
      </c>
      <c r="Q231" s="277"/>
      <c r="R231" s="36"/>
      <c r="T231" s="180" t="s">
        <v>19</v>
      </c>
      <c r="U231" s="43" t="s">
        <v>47</v>
      </c>
      <c r="V231" s="181">
        <f>L231+M231</f>
        <v>0</v>
      </c>
      <c r="W231" s="181">
        <f>ROUND(L231*K231,3)</f>
        <v>0</v>
      </c>
      <c r="X231" s="181">
        <f>ROUND(M231*K231,3)</f>
        <v>0</v>
      </c>
      <c r="Y231" s="35"/>
      <c r="Z231" s="182">
        <f>Y231*K231</f>
        <v>0</v>
      </c>
      <c r="AA231" s="182">
        <v>2.3099999999999999E-2</v>
      </c>
      <c r="AB231" s="182">
        <f>AA231*K231</f>
        <v>7.0247099999999993E-2</v>
      </c>
      <c r="AC231" s="182">
        <v>0</v>
      </c>
      <c r="AD231" s="183">
        <f>AC231*K231</f>
        <v>0</v>
      </c>
      <c r="AR231" s="17" t="s">
        <v>215</v>
      </c>
      <c r="AT231" s="17" t="s">
        <v>175</v>
      </c>
      <c r="AU231" s="17" t="s">
        <v>93</v>
      </c>
      <c r="AY231" s="17" t="s">
        <v>174</v>
      </c>
      <c r="BE231" s="119">
        <f>IF(U231="základná",P231,0)</f>
        <v>0</v>
      </c>
      <c r="BF231" s="119">
        <f>IF(U231="znížená",P231,0)</f>
        <v>0</v>
      </c>
      <c r="BG231" s="119">
        <f>IF(U231="zákl. prenesená",P231,0)</f>
        <v>0</v>
      </c>
      <c r="BH231" s="119">
        <f>IF(U231="zníž. prenesená",P231,0)</f>
        <v>0</v>
      </c>
      <c r="BI231" s="119">
        <f>IF(U231="nulová",P231,0)</f>
        <v>0</v>
      </c>
      <c r="BJ231" s="17" t="s">
        <v>93</v>
      </c>
      <c r="BK231" s="184">
        <f>ROUND(V231*K231,3)</f>
        <v>0</v>
      </c>
      <c r="BL231" s="17" t="s">
        <v>215</v>
      </c>
      <c r="BM231" s="17" t="s">
        <v>449</v>
      </c>
    </row>
    <row r="232" spans="2:65" s="1" customFormat="1" ht="31.5" customHeight="1" x14ac:dyDescent="0.3">
      <c r="B232" s="34"/>
      <c r="C232" s="175" t="s">
        <v>330</v>
      </c>
      <c r="D232" s="175" t="s">
        <v>175</v>
      </c>
      <c r="E232" s="176" t="s">
        <v>450</v>
      </c>
      <c r="F232" s="292" t="s">
        <v>451</v>
      </c>
      <c r="G232" s="277"/>
      <c r="H232" s="277"/>
      <c r="I232" s="277"/>
      <c r="J232" s="177" t="s">
        <v>205</v>
      </c>
      <c r="K232" s="178">
        <v>1.7430000000000001</v>
      </c>
      <c r="L232" s="179">
        <v>0</v>
      </c>
      <c r="M232" s="278">
        <v>0</v>
      </c>
      <c r="N232" s="277"/>
      <c r="O232" s="277"/>
      <c r="P232" s="276">
        <f>ROUND(V232*K232,3)</f>
        <v>0</v>
      </c>
      <c r="Q232" s="277"/>
      <c r="R232" s="36"/>
      <c r="T232" s="180" t="s">
        <v>19</v>
      </c>
      <c r="U232" s="43" t="s">
        <v>47</v>
      </c>
      <c r="V232" s="181">
        <f>L232+M232</f>
        <v>0</v>
      </c>
      <c r="W232" s="181">
        <f>ROUND(L232*K232,3)</f>
        <v>0</v>
      </c>
      <c r="X232" s="181">
        <f>ROUND(M232*K232,3)</f>
        <v>0</v>
      </c>
      <c r="Y232" s="35"/>
      <c r="Z232" s="182">
        <f>Y232*K232</f>
        <v>0</v>
      </c>
      <c r="AA232" s="182">
        <v>0</v>
      </c>
      <c r="AB232" s="182">
        <f>AA232*K232</f>
        <v>0</v>
      </c>
      <c r="AC232" s="182">
        <v>0</v>
      </c>
      <c r="AD232" s="183">
        <f>AC232*K232</f>
        <v>0</v>
      </c>
      <c r="AR232" s="17" t="s">
        <v>215</v>
      </c>
      <c r="AT232" s="17" t="s">
        <v>175</v>
      </c>
      <c r="AU232" s="17" t="s">
        <v>93</v>
      </c>
      <c r="AY232" s="17" t="s">
        <v>174</v>
      </c>
      <c r="BE232" s="119">
        <f>IF(U232="základná",P232,0)</f>
        <v>0</v>
      </c>
      <c r="BF232" s="119">
        <f>IF(U232="znížená",P232,0)</f>
        <v>0</v>
      </c>
      <c r="BG232" s="119">
        <f>IF(U232="zákl. prenesená",P232,0)</f>
        <v>0</v>
      </c>
      <c r="BH232" s="119">
        <f>IF(U232="zníž. prenesená",P232,0)</f>
        <v>0</v>
      </c>
      <c r="BI232" s="119">
        <f>IF(U232="nulová",P232,0)</f>
        <v>0</v>
      </c>
      <c r="BJ232" s="17" t="s">
        <v>93</v>
      </c>
      <c r="BK232" s="184">
        <f>ROUND(V232*K232,3)</f>
        <v>0</v>
      </c>
      <c r="BL232" s="17" t="s">
        <v>215</v>
      </c>
      <c r="BM232" s="17" t="s">
        <v>452</v>
      </c>
    </row>
    <row r="233" spans="2:65" s="10" customFormat="1" ht="29.85" customHeight="1" x14ac:dyDescent="0.3">
      <c r="B233" s="163"/>
      <c r="C233" s="164"/>
      <c r="D233" s="174" t="s">
        <v>143</v>
      </c>
      <c r="E233" s="174"/>
      <c r="F233" s="174"/>
      <c r="G233" s="174"/>
      <c r="H233" s="174"/>
      <c r="I233" s="174"/>
      <c r="J233" s="174"/>
      <c r="K233" s="174"/>
      <c r="L233" s="174"/>
      <c r="M233" s="285">
        <f>BK233</f>
        <v>0</v>
      </c>
      <c r="N233" s="286"/>
      <c r="O233" s="286"/>
      <c r="P233" s="286"/>
      <c r="Q233" s="286"/>
      <c r="R233" s="166"/>
      <c r="T233" s="167"/>
      <c r="U233" s="164"/>
      <c r="V233" s="164"/>
      <c r="W233" s="168">
        <f>SUM(W234:W250)</f>
        <v>0</v>
      </c>
      <c r="X233" s="168">
        <f>SUM(X234:X250)</f>
        <v>0</v>
      </c>
      <c r="Y233" s="164"/>
      <c r="Z233" s="169">
        <f>SUM(Z234:Z250)</f>
        <v>0</v>
      </c>
      <c r="AA233" s="164"/>
      <c r="AB233" s="169">
        <f>SUM(AB234:AB250)</f>
        <v>0.3340496</v>
      </c>
      <c r="AC233" s="164"/>
      <c r="AD233" s="170">
        <f>SUM(AD234:AD250)</f>
        <v>4.1000000000000003E-3</v>
      </c>
      <c r="AR233" s="171" t="s">
        <v>93</v>
      </c>
      <c r="AT233" s="172" t="s">
        <v>81</v>
      </c>
      <c r="AU233" s="172" t="s">
        <v>89</v>
      </c>
      <c r="AY233" s="171" t="s">
        <v>174</v>
      </c>
      <c r="BK233" s="173">
        <f>SUM(BK234:BK250)</f>
        <v>0</v>
      </c>
    </row>
    <row r="234" spans="2:65" s="1" customFormat="1" ht="44.25" customHeight="1" x14ac:dyDescent="0.3">
      <c r="B234" s="34"/>
      <c r="C234" s="175" t="s">
        <v>334</v>
      </c>
      <c r="D234" s="175" t="s">
        <v>175</v>
      </c>
      <c r="E234" s="176" t="s">
        <v>335</v>
      </c>
      <c r="F234" s="292" t="s">
        <v>336</v>
      </c>
      <c r="G234" s="277"/>
      <c r="H234" s="277"/>
      <c r="I234" s="277"/>
      <c r="J234" s="177" t="s">
        <v>337</v>
      </c>
      <c r="K234" s="178">
        <v>1</v>
      </c>
      <c r="L234" s="179">
        <v>0</v>
      </c>
      <c r="M234" s="278">
        <v>0</v>
      </c>
      <c r="N234" s="277"/>
      <c r="O234" s="277"/>
      <c r="P234" s="276">
        <f>ROUND(V234*K234,3)</f>
        <v>0</v>
      </c>
      <c r="Q234" s="277"/>
      <c r="R234" s="36"/>
      <c r="T234" s="180" t="s">
        <v>19</v>
      </c>
      <c r="U234" s="43" t="s">
        <v>47</v>
      </c>
      <c r="V234" s="181">
        <f>L234+M234</f>
        <v>0</v>
      </c>
      <c r="W234" s="181">
        <f>ROUND(L234*K234,3)</f>
        <v>0</v>
      </c>
      <c r="X234" s="181">
        <f>ROUND(M234*K234,3)</f>
        <v>0</v>
      </c>
      <c r="Y234" s="35"/>
      <c r="Z234" s="182">
        <f>Y234*K234</f>
        <v>0</v>
      </c>
      <c r="AA234" s="182">
        <v>0</v>
      </c>
      <c r="AB234" s="182">
        <f>AA234*K234</f>
        <v>0</v>
      </c>
      <c r="AC234" s="182">
        <v>4.1000000000000003E-3</v>
      </c>
      <c r="AD234" s="183">
        <f>AC234*K234</f>
        <v>4.1000000000000003E-3</v>
      </c>
      <c r="AR234" s="17" t="s">
        <v>215</v>
      </c>
      <c r="AT234" s="17" t="s">
        <v>175</v>
      </c>
      <c r="AU234" s="17" t="s">
        <v>93</v>
      </c>
      <c r="AY234" s="17" t="s">
        <v>174</v>
      </c>
      <c r="BE234" s="119">
        <f>IF(U234="základná",P234,0)</f>
        <v>0</v>
      </c>
      <c r="BF234" s="119">
        <f>IF(U234="znížená",P234,0)</f>
        <v>0</v>
      </c>
      <c r="BG234" s="119">
        <f>IF(U234="zákl. prenesená",P234,0)</f>
        <v>0</v>
      </c>
      <c r="BH234" s="119">
        <f>IF(U234="zníž. prenesená",P234,0)</f>
        <v>0</v>
      </c>
      <c r="BI234" s="119">
        <f>IF(U234="nulová",P234,0)</f>
        <v>0</v>
      </c>
      <c r="BJ234" s="17" t="s">
        <v>93</v>
      </c>
      <c r="BK234" s="184">
        <f>ROUND(V234*K234,3)</f>
        <v>0</v>
      </c>
      <c r="BL234" s="17" t="s">
        <v>215</v>
      </c>
      <c r="BM234" s="17" t="s">
        <v>338</v>
      </c>
    </row>
    <row r="235" spans="2:65" s="1" customFormat="1" ht="31.5" customHeight="1" x14ac:dyDescent="0.3">
      <c r="B235" s="34"/>
      <c r="C235" s="175" t="s">
        <v>339</v>
      </c>
      <c r="D235" s="175" t="s">
        <v>175</v>
      </c>
      <c r="E235" s="176" t="s">
        <v>340</v>
      </c>
      <c r="F235" s="292" t="s">
        <v>341</v>
      </c>
      <c r="G235" s="277"/>
      <c r="H235" s="277"/>
      <c r="I235" s="277"/>
      <c r="J235" s="177" t="s">
        <v>189</v>
      </c>
      <c r="K235" s="178">
        <v>156.05000000000001</v>
      </c>
      <c r="L235" s="179">
        <v>0</v>
      </c>
      <c r="M235" s="278">
        <v>0</v>
      </c>
      <c r="N235" s="277"/>
      <c r="O235" s="277"/>
      <c r="P235" s="276">
        <f>ROUND(V235*K235,3)</f>
        <v>0</v>
      </c>
      <c r="Q235" s="277"/>
      <c r="R235" s="36"/>
      <c r="T235" s="180" t="s">
        <v>19</v>
      </c>
      <c r="U235" s="43" t="s">
        <v>47</v>
      </c>
      <c r="V235" s="181">
        <f>L235+M235</f>
        <v>0</v>
      </c>
      <c r="W235" s="181">
        <f>ROUND(L235*K235,3)</f>
        <v>0</v>
      </c>
      <c r="X235" s="181">
        <f>ROUND(M235*K235,3)</f>
        <v>0</v>
      </c>
      <c r="Y235" s="35"/>
      <c r="Z235" s="182">
        <f>Y235*K235</f>
        <v>0</v>
      </c>
      <c r="AA235" s="182">
        <v>0</v>
      </c>
      <c r="AB235" s="182">
        <f>AA235*K235</f>
        <v>0</v>
      </c>
      <c r="AC235" s="182">
        <v>0</v>
      </c>
      <c r="AD235" s="183">
        <f>AC235*K235</f>
        <v>0</v>
      </c>
      <c r="AR235" s="17" t="s">
        <v>177</v>
      </c>
      <c r="AT235" s="17" t="s">
        <v>175</v>
      </c>
      <c r="AU235" s="17" t="s">
        <v>93</v>
      </c>
      <c r="AY235" s="17" t="s">
        <v>174</v>
      </c>
      <c r="BE235" s="119">
        <f>IF(U235="základná",P235,0)</f>
        <v>0</v>
      </c>
      <c r="BF235" s="119">
        <f>IF(U235="znížená",P235,0)</f>
        <v>0</v>
      </c>
      <c r="BG235" s="119">
        <f>IF(U235="zákl. prenesená",P235,0)</f>
        <v>0</v>
      </c>
      <c r="BH235" s="119">
        <f>IF(U235="zníž. prenesená",P235,0)</f>
        <v>0</v>
      </c>
      <c r="BI235" s="119">
        <f>IF(U235="nulová",P235,0)</f>
        <v>0</v>
      </c>
      <c r="BJ235" s="17" t="s">
        <v>93</v>
      </c>
      <c r="BK235" s="184">
        <f>ROUND(V235*K235,3)</f>
        <v>0</v>
      </c>
      <c r="BL235" s="17" t="s">
        <v>177</v>
      </c>
      <c r="BM235" s="17" t="s">
        <v>342</v>
      </c>
    </row>
    <row r="236" spans="2:65" s="11" customFormat="1" ht="22.5" customHeight="1" x14ac:dyDescent="0.3">
      <c r="B236" s="185"/>
      <c r="C236" s="186"/>
      <c r="D236" s="186"/>
      <c r="E236" s="187" t="s">
        <v>19</v>
      </c>
      <c r="F236" s="298" t="s">
        <v>343</v>
      </c>
      <c r="G236" s="299"/>
      <c r="H236" s="299"/>
      <c r="I236" s="299"/>
      <c r="J236" s="186"/>
      <c r="K236" s="188" t="s">
        <v>19</v>
      </c>
      <c r="L236" s="186"/>
      <c r="M236" s="186"/>
      <c r="N236" s="186"/>
      <c r="O236" s="186"/>
      <c r="P236" s="186"/>
      <c r="Q236" s="186"/>
      <c r="R236" s="189"/>
      <c r="T236" s="190"/>
      <c r="U236" s="186"/>
      <c r="V236" s="186"/>
      <c r="W236" s="186"/>
      <c r="X236" s="186"/>
      <c r="Y236" s="186"/>
      <c r="Z236" s="186"/>
      <c r="AA236" s="186"/>
      <c r="AB236" s="186"/>
      <c r="AC236" s="186"/>
      <c r="AD236" s="191"/>
      <c r="AT236" s="192" t="s">
        <v>178</v>
      </c>
      <c r="AU236" s="192" t="s">
        <v>93</v>
      </c>
      <c r="AV236" s="11" t="s">
        <v>89</v>
      </c>
      <c r="AW236" s="11" t="s">
        <v>5</v>
      </c>
      <c r="AX236" s="11" t="s">
        <v>82</v>
      </c>
      <c r="AY236" s="192" t="s">
        <v>174</v>
      </c>
    </row>
    <row r="237" spans="2:65" s="12" customFormat="1" ht="22.5" customHeight="1" x14ac:dyDescent="0.3">
      <c r="B237" s="193"/>
      <c r="C237" s="194"/>
      <c r="D237" s="194"/>
      <c r="E237" s="195" t="s">
        <v>19</v>
      </c>
      <c r="F237" s="294" t="s">
        <v>453</v>
      </c>
      <c r="G237" s="295"/>
      <c r="H237" s="295"/>
      <c r="I237" s="295"/>
      <c r="J237" s="194"/>
      <c r="K237" s="196">
        <v>93.8</v>
      </c>
      <c r="L237" s="194"/>
      <c r="M237" s="194"/>
      <c r="N237" s="194"/>
      <c r="O237" s="194"/>
      <c r="P237" s="194"/>
      <c r="Q237" s="194"/>
      <c r="R237" s="197"/>
      <c r="T237" s="198"/>
      <c r="U237" s="194"/>
      <c r="V237" s="194"/>
      <c r="W237" s="194"/>
      <c r="X237" s="194"/>
      <c r="Y237" s="194"/>
      <c r="Z237" s="194"/>
      <c r="AA237" s="194"/>
      <c r="AB237" s="194"/>
      <c r="AC237" s="194"/>
      <c r="AD237" s="199"/>
      <c r="AT237" s="200" t="s">
        <v>178</v>
      </c>
      <c r="AU237" s="200" t="s">
        <v>93</v>
      </c>
      <c r="AV237" s="12" t="s">
        <v>93</v>
      </c>
      <c r="AW237" s="12" t="s">
        <v>5</v>
      </c>
      <c r="AX237" s="12" t="s">
        <v>82</v>
      </c>
      <c r="AY237" s="200" t="s">
        <v>174</v>
      </c>
    </row>
    <row r="238" spans="2:65" s="12" customFormat="1" ht="22.5" customHeight="1" x14ac:dyDescent="0.3">
      <c r="B238" s="193"/>
      <c r="C238" s="194"/>
      <c r="D238" s="194"/>
      <c r="E238" s="195" t="s">
        <v>19</v>
      </c>
      <c r="F238" s="294" t="s">
        <v>454</v>
      </c>
      <c r="G238" s="295"/>
      <c r="H238" s="295"/>
      <c r="I238" s="295"/>
      <c r="J238" s="194"/>
      <c r="K238" s="196">
        <v>59.75</v>
      </c>
      <c r="L238" s="194"/>
      <c r="M238" s="194"/>
      <c r="N238" s="194"/>
      <c r="O238" s="194"/>
      <c r="P238" s="194"/>
      <c r="Q238" s="194"/>
      <c r="R238" s="197"/>
      <c r="T238" s="198"/>
      <c r="U238" s="194"/>
      <c r="V238" s="194"/>
      <c r="W238" s="194"/>
      <c r="X238" s="194"/>
      <c r="Y238" s="194"/>
      <c r="Z238" s="194"/>
      <c r="AA238" s="194"/>
      <c r="AB238" s="194"/>
      <c r="AC238" s="194"/>
      <c r="AD238" s="199"/>
      <c r="AT238" s="200" t="s">
        <v>178</v>
      </c>
      <c r="AU238" s="200" t="s">
        <v>93</v>
      </c>
      <c r="AV238" s="12" t="s">
        <v>93</v>
      </c>
      <c r="AW238" s="12" t="s">
        <v>5</v>
      </c>
      <c r="AX238" s="12" t="s">
        <v>82</v>
      </c>
      <c r="AY238" s="200" t="s">
        <v>174</v>
      </c>
    </row>
    <row r="239" spans="2:65" s="12" customFormat="1" ht="22.5" customHeight="1" x14ac:dyDescent="0.3">
      <c r="B239" s="193"/>
      <c r="C239" s="194"/>
      <c r="D239" s="194"/>
      <c r="E239" s="195" t="s">
        <v>19</v>
      </c>
      <c r="F239" s="294" t="s">
        <v>455</v>
      </c>
      <c r="G239" s="295"/>
      <c r="H239" s="295"/>
      <c r="I239" s="295"/>
      <c r="J239" s="194"/>
      <c r="K239" s="196">
        <v>0.5</v>
      </c>
      <c r="L239" s="194"/>
      <c r="M239" s="194"/>
      <c r="N239" s="194"/>
      <c r="O239" s="194"/>
      <c r="P239" s="194"/>
      <c r="Q239" s="194"/>
      <c r="R239" s="197"/>
      <c r="T239" s="198"/>
      <c r="U239" s="194"/>
      <c r="V239" s="194"/>
      <c r="W239" s="194"/>
      <c r="X239" s="194"/>
      <c r="Y239" s="194"/>
      <c r="Z239" s="194"/>
      <c r="AA239" s="194"/>
      <c r="AB239" s="194"/>
      <c r="AC239" s="194"/>
      <c r="AD239" s="199"/>
      <c r="AT239" s="200" t="s">
        <v>178</v>
      </c>
      <c r="AU239" s="200" t="s">
        <v>93</v>
      </c>
      <c r="AV239" s="12" t="s">
        <v>93</v>
      </c>
      <c r="AW239" s="12" t="s">
        <v>5</v>
      </c>
      <c r="AX239" s="12" t="s">
        <v>82</v>
      </c>
      <c r="AY239" s="200" t="s">
        <v>174</v>
      </c>
    </row>
    <row r="240" spans="2:65" s="12" customFormat="1" ht="22.5" customHeight="1" x14ac:dyDescent="0.3">
      <c r="B240" s="193"/>
      <c r="C240" s="194"/>
      <c r="D240" s="194"/>
      <c r="E240" s="195" t="s">
        <v>19</v>
      </c>
      <c r="F240" s="294" t="s">
        <v>93</v>
      </c>
      <c r="G240" s="295"/>
      <c r="H240" s="295"/>
      <c r="I240" s="295"/>
      <c r="J240" s="194"/>
      <c r="K240" s="196">
        <v>2</v>
      </c>
      <c r="L240" s="194"/>
      <c r="M240" s="194"/>
      <c r="N240" s="194"/>
      <c r="O240" s="194"/>
      <c r="P240" s="194"/>
      <c r="Q240" s="194"/>
      <c r="R240" s="197"/>
      <c r="T240" s="198"/>
      <c r="U240" s="194"/>
      <c r="V240" s="194"/>
      <c r="W240" s="194"/>
      <c r="X240" s="194"/>
      <c r="Y240" s="194"/>
      <c r="Z240" s="194"/>
      <c r="AA240" s="194"/>
      <c r="AB240" s="194"/>
      <c r="AC240" s="194"/>
      <c r="AD240" s="199"/>
      <c r="AT240" s="200" t="s">
        <v>178</v>
      </c>
      <c r="AU240" s="200" t="s">
        <v>93</v>
      </c>
      <c r="AV240" s="12" t="s">
        <v>93</v>
      </c>
      <c r="AW240" s="12" t="s">
        <v>5</v>
      </c>
      <c r="AX240" s="12" t="s">
        <v>82</v>
      </c>
      <c r="AY240" s="200" t="s">
        <v>174</v>
      </c>
    </row>
    <row r="241" spans="2:65" s="13" customFormat="1" ht="22.5" customHeight="1" x14ac:dyDescent="0.3">
      <c r="B241" s="201"/>
      <c r="C241" s="202"/>
      <c r="D241" s="202"/>
      <c r="E241" s="203" t="s">
        <v>19</v>
      </c>
      <c r="F241" s="296" t="s">
        <v>179</v>
      </c>
      <c r="G241" s="297"/>
      <c r="H241" s="297"/>
      <c r="I241" s="297"/>
      <c r="J241" s="202"/>
      <c r="K241" s="204">
        <v>156.05000000000001</v>
      </c>
      <c r="L241" s="202"/>
      <c r="M241" s="202"/>
      <c r="N241" s="202"/>
      <c r="O241" s="202"/>
      <c r="P241" s="202"/>
      <c r="Q241" s="202"/>
      <c r="R241" s="205"/>
      <c r="T241" s="206"/>
      <c r="U241" s="202"/>
      <c r="V241" s="202"/>
      <c r="W241" s="202"/>
      <c r="X241" s="202"/>
      <c r="Y241" s="202"/>
      <c r="Z241" s="202"/>
      <c r="AA241" s="202"/>
      <c r="AB241" s="202"/>
      <c r="AC241" s="202"/>
      <c r="AD241" s="207"/>
      <c r="AT241" s="208" t="s">
        <v>178</v>
      </c>
      <c r="AU241" s="208" t="s">
        <v>93</v>
      </c>
      <c r="AV241" s="13" t="s">
        <v>177</v>
      </c>
      <c r="AW241" s="13" t="s">
        <v>5</v>
      </c>
      <c r="AX241" s="13" t="s">
        <v>89</v>
      </c>
      <c r="AY241" s="208" t="s">
        <v>174</v>
      </c>
    </row>
    <row r="242" spans="2:65" s="1" customFormat="1" ht="44.25" customHeight="1" x14ac:dyDescent="0.3">
      <c r="B242" s="34"/>
      <c r="C242" s="175" t="s">
        <v>344</v>
      </c>
      <c r="D242" s="175" t="s">
        <v>175</v>
      </c>
      <c r="E242" s="176" t="s">
        <v>345</v>
      </c>
      <c r="F242" s="292" t="s">
        <v>346</v>
      </c>
      <c r="G242" s="277"/>
      <c r="H242" s="277"/>
      <c r="I242" s="277"/>
      <c r="J242" s="177" t="s">
        <v>189</v>
      </c>
      <c r="K242" s="178">
        <v>156.05000000000001</v>
      </c>
      <c r="L242" s="179">
        <v>0</v>
      </c>
      <c r="M242" s="278">
        <v>0</v>
      </c>
      <c r="N242" s="277"/>
      <c r="O242" s="277"/>
      <c r="P242" s="276">
        <f>ROUND(V242*K242,3)</f>
        <v>0</v>
      </c>
      <c r="Q242" s="277"/>
      <c r="R242" s="36"/>
      <c r="T242" s="180" t="s">
        <v>19</v>
      </c>
      <c r="U242" s="43" t="s">
        <v>47</v>
      </c>
      <c r="V242" s="181">
        <f>L242+M242</f>
        <v>0</v>
      </c>
      <c r="W242" s="181">
        <f>ROUND(L242*K242,3)</f>
        <v>0</v>
      </c>
      <c r="X242" s="181">
        <f>ROUND(M242*K242,3)</f>
        <v>0</v>
      </c>
      <c r="Y242" s="35"/>
      <c r="Z242" s="182">
        <f>Y242*K242</f>
        <v>0</v>
      </c>
      <c r="AA242" s="182">
        <v>6.9999999999999994E-5</v>
      </c>
      <c r="AB242" s="182">
        <f>AA242*K242</f>
        <v>1.0923499999999999E-2</v>
      </c>
      <c r="AC242" s="182">
        <v>0</v>
      </c>
      <c r="AD242" s="183">
        <f>AC242*K242</f>
        <v>0</v>
      </c>
      <c r="AR242" s="17" t="s">
        <v>215</v>
      </c>
      <c r="AT242" s="17" t="s">
        <v>175</v>
      </c>
      <c r="AU242" s="17" t="s">
        <v>93</v>
      </c>
      <c r="AY242" s="17" t="s">
        <v>174</v>
      </c>
      <c r="BE242" s="119">
        <f>IF(U242="základná",P242,0)</f>
        <v>0</v>
      </c>
      <c r="BF242" s="119">
        <f>IF(U242="znížená",P242,0)</f>
        <v>0</v>
      </c>
      <c r="BG242" s="119">
        <f>IF(U242="zákl. prenesená",P242,0)</f>
        <v>0</v>
      </c>
      <c r="BH242" s="119">
        <f>IF(U242="zníž. prenesená",P242,0)</f>
        <v>0</v>
      </c>
      <c r="BI242" s="119">
        <f>IF(U242="nulová",P242,0)</f>
        <v>0</v>
      </c>
      <c r="BJ242" s="17" t="s">
        <v>93</v>
      </c>
      <c r="BK242" s="184">
        <f>ROUND(V242*K242,3)</f>
        <v>0</v>
      </c>
      <c r="BL242" s="17" t="s">
        <v>215</v>
      </c>
      <c r="BM242" s="17" t="s">
        <v>347</v>
      </c>
    </row>
    <row r="243" spans="2:65" s="1" customFormat="1" ht="22.5" customHeight="1" x14ac:dyDescent="0.3">
      <c r="B243" s="34"/>
      <c r="C243" s="209" t="s">
        <v>348</v>
      </c>
      <c r="D243" s="209" t="s">
        <v>248</v>
      </c>
      <c r="E243" s="210" t="s">
        <v>349</v>
      </c>
      <c r="F243" s="301" t="s">
        <v>350</v>
      </c>
      <c r="G243" s="302"/>
      <c r="H243" s="302"/>
      <c r="I243" s="302"/>
      <c r="J243" s="211" t="s">
        <v>176</v>
      </c>
      <c r="K243" s="212">
        <v>97.917000000000002</v>
      </c>
      <c r="L243" s="213">
        <v>0</v>
      </c>
      <c r="M243" s="302"/>
      <c r="N243" s="302"/>
      <c r="O243" s="277"/>
      <c r="P243" s="276">
        <f>ROUND(V243*K243,3)</f>
        <v>0</v>
      </c>
      <c r="Q243" s="277"/>
      <c r="R243" s="36"/>
      <c r="T243" s="180" t="s">
        <v>19</v>
      </c>
      <c r="U243" s="43" t="s">
        <v>47</v>
      </c>
      <c r="V243" s="181">
        <f>L243+M243</f>
        <v>0</v>
      </c>
      <c r="W243" s="181">
        <f>ROUND(L243*K243,3)</f>
        <v>0</v>
      </c>
      <c r="X243" s="181">
        <f>ROUND(M243*K243,3)</f>
        <v>0</v>
      </c>
      <c r="Y243" s="35"/>
      <c r="Z243" s="182">
        <f>Y243*K243</f>
        <v>0</v>
      </c>
      <c r="AA243" s="182">
        <v>3.3E-3</v>
      </c>
      <c r="AB243" s="182">
        <f>AA243*K243</f>
        <v>0.32312610000000003</v>
      </c>
      <c r="AC243" s="182">
        <v>0</v>
      </c>
      <c r="AD243" s="183">
        <f>AC243*K243</f>
        <v>0</v>
      </c>
      <c r="AR243" s="17" t="s">
        <v>251</v>
      </c>
      <c r="AT243" s="17" t="s">
        <v>248</v>
      </c>
      <c r="AU243" s="17" t="s">
        <v>93</v>
      </c>
      <c r="AY243" s="17" t="s">
        <v>174</v>
      </c>
      <c r="BE243" s="119">
        <f>IF(U243="základná",P243,0)</f>
        <v>0</v>
      </c>
      <c r="BF243" s="119">
        <f>IF(U243="znížená",P243,0)</f>
        <v>0</v>
      </c>
      <c r="BG243" s="119">
        <f>IF(U243="zákl. prenesená",P243,0)</f>
        <v>0</v>
      </c>
      <c r="BH243" s="119">
        <f>IF(U243="zníž. prenesená",P243,0)</f>
        <v>0</v>
      </c>
      <c r="BI243" s="119">
        <f>IF(U243="nulová",P243,0)</f>
        <v>0</v>
      </c>
      <c r="BJ243" s="17" t="s">
        <v>93</v>
      </c>
      <c r="BK243" s="184">
        <f>ROUND(V243*K243,3)</f>
        <v>0</v>
      </c>
      <c r="BL243" s="17" t="s">
        <v>215</v>
      </c>
      <c r="BM243" s="17" t="s">
        <v>351</v>
      </c>
    </row>
    <row r="244" spans="2:65" s="11" customFormat="1" ht="22.5" customHeight="1" x14ac:dyDescent="0.3">
      <c r="B244" s="185"/>
      <c r="C244" s="186"/>
      <c r="D244" s="186"/>
      <c r="E244" s="187" t="s">
        <v>19</v>
      </c>
      <c r="F244" s="298" t="s">
        <v>343</v>
      </c>
      <c r="G244" s="299"/>
      <c r="H244" s="299"/>
      <c r="I244" s="299"/>
      <c r="J244" s="186"/>
      <c r="K244" s="188" t="s">
        <v>19</v>
      </c>
      <c r="L244" s="186"/>
      <c r="M244" s="186"/>
      <c r="N244" s="186"/>
      <c r="O244" s="186"/>
      <c r="P244" s="186"/>
      <c r="Q244" s="186"/>
      <c r="R244" s="189"/>
      <c r="T244" s="190"/>
      <c r="U244" s="186"/>
      <c r="V244" s="186"/>
      <c r="W244" s="186"/>
      <c r="X244" s="186"/>
      <c r="Y244" s="186"/>
      <c r="Z244" s="186"/>
      <c r="AA244" s="186"/>
      <c r="AB244" s="186"/>
      <c r="AC244" s="186"/>
      <c r="AD244" s="191"/>
      <c r="AT244" s="192" t="s">
        <v>178</v>
      </c>
      <c r="AU244" s="192" t="s">
        <v>93</v>
      </c>
      <c r="AV244" s="11" t="s">
        <v>89</v>
      </c>
      <c r="AW244" s="11" t="s">
        <v>5</v>
      </c>
      <c r="AX244" s="11" t="s">
        <v>82</v>
      </c>
      <c r="AY244" s="192" t="s">
        <v>174</v>
      </c>
    </row>
    <row r="245" spans="2:65" s="12" customFormat="1" ht="22.5" customHeight="1" x14ac:dyDescent="0.3">
      <c r="B245" s="193"/>
      <c r="C245" s="194"/>
      <c r="D245" s="194"/>
      <c r="E245" s="195" t="s">
        <v>19</v>
      </c>
      <c r="F245" s="294" t="s">
        <v>456</v>
      </c>
      <c r="G245" s="295"/>
      <c r="H245" s="295"/>
      <c r="I245" s="295"/>
      <c r="J245" s="194"/>
      <c r="K245" s="196">
        <v>53.935000000000002</v>
      </c>
      <c r="L245" s="194"/>
      <c r="M245" s="194"/>
      <c r="N245" s="194"/>
      <c r="O245" s="194"/>
      <c r="P245" s="194"/>
      <c r="Q245" s="194"/>
      <c r="R245" s="197"/>
      <c r="T245" s="198"/>
      <c r="U245" s="194"/>
      <c r="V245" s="194"/>
      <c r="W245" s="194"/>
      <c r="X245" s="194"/>
      <c r="Y245" s="194"/>
      <c r="Z245" s="194"/>
      <c r="AA245" s="194"/>
      <c r="AB245" s="194"/>
      <c r="AC245" s="194"/>
      <c r="AD245" s="199"/>
      <c r="AT245" s="200" t="s">
        <v>178</v>
      </c>
      <c r="AU245" s="200" t="s">
        <v>93</v>
      </c>
      <c r="AV245" s="12" t="s">
        <v>93</v>
      </c>
      <c r="AW245" s="12" t="s">
        <v>5</v>
      </c>
      <c r="AX245" s="12" t="s">
        <v>82</v>
      </c>
      <c r="AY245" s="200" t="s">
        <v>174</v>
      </c>
    </row>
    <row r="246" spans="2:65" s="12" customFormat="1" ht="22.5" customHeight="1" x14ac:dyDescent="0.3">
      <c r="B246" s="193"/>
      <c r="C246" s="194"/>
      <c r="D246" s="194"/>
      <c r="E246" s="195" t="s">
        <v>19</v>
      </c>
      <c r="F246" s="294" t="s">
        <v>457</v>
      </c>
      <c r="G246" s="295"/>
      <c r="H246" s="295"/>
      <c r="I246" s="295"/>
      <c r="J246" s="194"/>
      <c r="K246" s="196">
        <v>37.344000000000001</v>
      </c>
      <c r="L246" s="194"/>
      <c r="M246" s="194"/>
      <c r="N246" s="194"/>
      <c r="O246" s="194"/>
      <c r="P246" s="194"/>
      <c r="Q246" s="194"/>
      <c r="R246" s="197"/>
      <c r="T246" s="198"/>
      <c r="U246" s="194"/>
      <c r="V246" s="194"/>
      <c r="W246" s="194"/>
      <c r="X246" s="194"/>
      <c r="Y246" s="194"/>
      <c r="Z246" s="194"/>
      <c r="AA246" s="194"/>
      <c r="AB246" s="194"/>
      <c r="AC246" s="194"/>
      <c r="AD246" s="199"/>
      <c r="AT246" s="200" t="s">
        <v>178</v>
      </c>
      <c r="AU246" s="200" t="s">
        <v>93</v>
      </c>
      <c r="AV246" s="12" t="s">
        <v>93</v>
      </c>
      <c r="AW246" s="12" t="s">
        <v>5</v>
      </c>
      <c r="AX246" s="12" t="s">
        <v>82</v>
      </c>
      <c r="AY246" s="200" t="s">
        <v>174</v>
      </c>
    </row>
    <row r="247" spans="2:65" s="12" customFormat="1" ht="22.5" customHeight="1" x14ac:dyDescent="0.3">
      <c r="B247" s="193"/>
      <c r="C247" s="194"/>
      <c r="D247" s="194"/>
      <c r="E247" s="195" t="s">
        <v>19</v>
      </c>
      <c r="F247" s="294" t="s">
        <v>458</v>
      </c>
      <c r="G247" s="295"/>
      <c r="H247" s="295"/>
      <c r="I247" s="295"/>
      <c r="J247" s="194"/>
      <c r="K247" s="196">
        <v>0.375</v>
      </c>
      <c r="L247" s="194"/>
      <c r="M247" s="194"/>
      <c r="N247" s="194"/>
      <c r="O247" s="194"/>
      <c r="P247" s="194"/>
      <c r="Q247" s="194"/>
      <c r="R247" s="197"/>
      <c r="T247" s="198"/>
      <c r="U247" s="194"/>
      <c r="V247" s="194"/>
      <c r="W247" s="194"/>
      <c r="X247" s="194"/>
      <c r="Y247" s="194"/>
      <c r="Z247" s="194"/>
      <c r="AA247" s="194"/>
      <c r="AB247" s="194"/>
      <c r="AC247" s="194"/>
      <c r="AD247" s="199"/>
      <c r="AT247" s="200" t="s">
        <v>178</v>
      </c>
      <c r="AU247" s="200" t="s">
        <v>93</v>
      </c>
      <c r="AV247" s="12" t="s">
        <v>93</v>
      </c>
      <c r="AW247" s="12" t="s">
        <v>5</v>
      </c>
      <c r="AX247" s="12" t="s">
        <v>82</v>
      </c>
      <c r="AY247" s="200" t="s">
        <v>174</v>
      </c>
    </row>
    <row r="248" spans="2:65" s="12" customFormat="1" ht="22.5" customHeight="1" x14ac:dyDescent="0.3">
      <c r="B248" s="193"/>
      <c r="C248" s="194"/>
      <c r="D248" s="194"/>
      <c r="E248" s="195" t="s">
        <v>19</v>
      </c>
      <c r="F248" s="294" t="s">
        <v>352</v>
      </c>
      <c r="G248" s="295"/>
      <c r="H248" s="295"/>
      <c r="I248" s="295"/>
      <c r="J248" s="194"/>
      <c r="K248" s="196">
        <v>1.6</v>
      </c>
      <c r="L248" s="194"/>
      <c r="M248" s="194"/>
      <c r="N248" s="194"/>
      <c r="O248" s="194"/>
      <c r="P248" s="194"/>
      <c r="Q248" s="194"/>
      <c r="R248" s="197"/>
      <c r="T248" s="198"/>
      <c r="U248" s="194"/>
      <c r="V248" s="194"/>
      <c r="W248" s="194"/>
      <c r="X248" s="194"/>
      <c r="Y248" s="194"/>
      <c r="Z248" s="194"/>
      <c r="AA248" s="194"/>
      <c r="AB248" s="194"/>
      <c r="AC248" s="194"/>
      <c r="AD248" s="199"/>
      <c r="AT248" s="200" t="s">
        <v>178</v>
      </c>
      <c r="AU248" s="200" t="s">
        <v>93</v>
      </c>
      <c r="AV248" s="12" t="s">
        <v>93</v>
      </c>
      <c r="AW248" s="12" t="s">
        <v>5</v>
      </c>
      <c r="AX248" s="12" t="s">
        <v>82</v>
      </c>
      <c r="AY248" s="200" t="s">
        <v>174</v>
      </c>
    </row>
    <row r="249" spans="2:65" s="13" customFormat="1" ht="22.5" customHeight="1" x14ac:dyDescent="0.3">
      <c r="B249" s="201"/>
      <c r="C249" s="202"/>
      <c r="D249" s="202"/>
      <c r="E249" s="203" t="s">
        <v>19</v>
      </c>
      <c r="F249" s="296" t="s">
        <v>179</v>
      </c>
      <c r="G249" s="297"/>
      <c r="H249" s="297"/>
      <c r="I249" s="297"/>
      <c r="J249" s="202"/>
      <c r="K249" s="204">
        <v>93.254000000000005</v>
      </c>
      <c r="L249" s="202"/>
      <c r="M249" s="202"/>
      <c r="N249" s="202"/>
      <c r="O249" s="202"/>
      <c r="P249" s="202"/>
      <c r="Q249" s="202"/>
      <c r="R249" s="205"/>
      <c r="T249" s="206"/>
      <c r="U249" s="202"/>
      <c r="V249" s="202"/>
      <c r="W249" s="202"/>
      <c r="X249" s="202"/>
      <c r="Y249" s="202"/>
      <c r="Z249" s="202"/>
      <c r="AA249" s="202"/>
      <c r="AB249" s="202"/>
      <c r="AC249" s="202"/>
      <c r="AD249" s="207"/>
      <c r="AT249" s="208" t="s">
        <v>178</v>
      </c>
      <c r="AU249" s="208" t="s">
        <v>93</v>
      </c>
      <c r="AV249" s="13" t="s">
        <v>177</v>
      </c>
      <c r="AW249" s="13" t="s">
        <v>5</v>
      </c>
      <c r="AX249" s="13" t="s">
        <v>89</v>
      </c>
      <c r="AY249" s="208" t="s">
        <v>174</v>
      </c>
    </row>
    <row r="250" spans="2:65" s="1" customFormat="1" ht="31.5" customHeight="1" x14ac:dyDescent="0.3">
      <c r="B250" s="34"/>
      <c r="C250" s="175" t="s">
        <v>353</v>
      </c>
      <c r="D250" s="175" t="s">
        <v>175</v>
      </c>
      <c r="E250" s="176" t="s">
        <v>354</v>
      </c>
      <c r="F250" s="292" t="s">
        <v>355</v>
      </c>
      <c r="G250" s="277"/>
      <c r="H250" s="277"/>
      <c r="I250" s="277"/>
      <c r="J250" s="177" t="s">
        <v>205</v>
      </c>
      <c r="K250" s="178">
        <v>0.33400000000000002</v>
      </c>
      <c r="L250" s="179">
        <v>0</v>
      </c>
      <c r="M250" s="278">
        <v>0</v>
      </c>
      <c r="N250" s="277"/>
      <c r="O250" s="277"/>
      <c r="P250" s="276">
        <f>ROUND(V250*K250,3)</f>
        <v>0</v>
      </c>
      <c r="Q250" s="277"/>
      <c r="R250" s="36"/>
      <c r="T250" s="180" t="s">
        <v>19</v>
      </c>
      <c r="U250" s="43" t="s">
        <v>47</v>
      </c>
      <c r="V250" s="181">
        <f>L250+M250</f>
        <v>0</v>
      </c>
      <c r="W250" s="181">
        <f>ROUND(L250*K250,3)</f>
        <v>0</v>
      </c>
      <c r="X250" s="181">
        <f>ROUND(M250*K250,3)</f>
        <v>0</v>
      </c>
      <c r="Y250" s="35"/>
      <c r="Z250" s="182">
        <f>Y250*K250</f>
        <v>0</v>
      </c>
      <c r="AA250" s="182">
        <v>0</v>
      </c>
      <c r="AB250" s="182">
        <f>AA250*K250</f>
        <v>0</v>
      </c>
      <c r="AC250" s="182">
        <v>0</v>
      </c>
      <c r="AD250" s="183">
        <f>AC250*K250</f>
        <v>0</v>
      </c>
      <c r="AR250" s="17" t="s">
        <v>215</v>
      </c>
      <c r="AT250" s="17" t="s">
        <v>175</v>
      </c>
      <c r="AU250" s="17" t="s">
        <v>93</v>
      </c>
      <c r="AY250" s="17" t="s">
        <v>174</v>
      </c>
      <c r="BE250" s="119">
        <f>IF(U250="základná",P250,0)</f>
        <v>0</v>
      </c>
      <c r="BF250" s="119">
        <f>IF(U250="znížená",P250,0)</f>
        <v>0</v>
      </c>
      <c r="BG250" s="119">
        <f>IF(U250="zákl. prenesená",P250,0)</f>
        <v>0</v>
      </c>
      <c r="BH250" s="119">
        <f>IF(U250="zníž. prenesená",P250,0)</f>
        <v>0</v>
      </c>
      <c r="BI250" s="119">
        <f>IF(U250="nulová",P250,0)</f>
        <v>0</v>
      </c>
      <c r="BJ250" s="17" t="s">
        <v>93</v>
      </c>
      <c r="BK250" s="184">
        <f>ROUND(V250*K250,3)</f>
        <v>0</v>
      </c>
      <c r="BL250" s="17" t="s">
        <v>215</v>
      </c>
      <c r="BM250" s="17" t="s">
        <v>356</v>
      </c>
    </row>
    <row r="251" spans="2:65" s="10" customFormat="1" ht="29.85" customHeight="1" x14ac:dyDescent="0.3">
      <c r="B251" s="163"/>
      <c r="C251" s="164"/>
      <c r="D251" s="174" t="s">
        <v>144</v>
      </c>
      <c r="E251" s="174"/>
      <c r="F251" s="174"/>
      <c r="G251" s="174"/>
      <c r="H251" s="174"/>
      <c r="I251" s="174"/>
      <c r="J251" s="174"/>
      <c r="K251" s="174"/>
      <c r="L251" s="174"/>
      <c r="M251" s="285">
        <f>BK251</f>
        <v>0</v>
      </c>
      <c r="N251" s="286"/>
      <c r="O251" s="286"/>
      <c r="P251" s="286"/>
      <c r="Q251" s="286"/>
      <c r="R251" s="166"/>
      <c r="T251" s="167"/>
      <c r="U251" s="164"/>
      <c r="V251" s="164"/>
      <c r="W251" s="168">
        <f>SUM(W252:W259)</f>
        <v>0</v>
      </c>
      <c r="X251" s="168">
        <f>SUM(X252:X259)</f>
        <v>0</v>
      </c>
      <c r="Y251" s="164"/>
      <c r="Z251" s="169">
        <f>SUM(Z252:Z259)</f>
        <v>0</v>
      </c>
      <c r="AA251" s="164"/>
      <c r="AB251" s="169">
        <f>SUM(AB252:AB259)</f>
        <v>1.96676E-2</v>
      </c>
      <c r="AC251" s="164"/>
      <c r="AD251" s="170">
        <f>SUM(AD252:AD259)</f>
        <v>0</v>
      </c>
      <c r="AR251" s="171" t="s">
        <v>93</v>
      </c>
      <c r="AT251" s="172" t="s">
        <v>81</v>
      </c>
      <c r="AU251" s="172" t="s">
        <v>89</v>
      </c>
      <c r="AY251" s="171" t="s">
        <v>174</v>
      </c>
      <c r="BK251" s="173">
        <f>SUM(BK252:BK259)</f>
        <v>0</v>
      </c>
    </row>
    <row r="252" spans="2:65" s="1" customFormat="1" ht="44.25" customHeight="1" x14ac:dyDescent="0.3">
      <c r="B252" s="34"/>
      <c r="C252" s="175" t="s">
        <v>357</v>
      </c>
      <c r="D252" s="175" t="s">
        <v>175</v>
      </c>
      <c r="E252" s="176" t="s">
        <v>358</v>
      </c>
      <c r="F252" s="292" t="s">
        <v>359</v>
      </c>
      <c r="G252" s="277"/>
      <c r="H252" s="277"/>
      <c r="I252" s="277"/>
      <c r="J252" s="177" t="s">
        <v>176</v>
      </c>
      <c r="K252" s="178">
        <v>15</v>
      </c>
      <c r="L252" s="179">
        <v>0</v>
      </c>
      <c r="M252" s="278">
        <v>0</v>
      </c>
      <c r="N252" s="277"/>
      <c r="O252" s="277"/>
      <c r="P252" s="276">
        <f>ROUND(V252*K252,3)</f>
        <v>0</v>
      </c>
      <c r="Q252" s="277"/>
      <c r="R252" s="36"/>
      <c r="T252" s="180" t="s">
        <v>19</v>
      </c>
      <c r="U252" s="43" t="s">
        <v>47</v>
      </c>
      <c r="V252" s="181">
        <f>L252+M252</f>
        <v>0</v>
      </c>
      <c r="W252" s="181">
        <f>ROUND(L252*K252,3)</f>
        <v>0</v>
      </c>
      <c r="X252" s="181">
        <f>ROUND(M252*K252,3)</f>
        <v>0</v>
      </c>
      <c r="Y252" s="35"/>
      <c r="Z252" s="182">
        <f>Y252*K252</f>
        <v>0</v>
      </c>
      <c r="AA252" s="182">
        <v>1.6000000000000001E-4</v>
      </c>
      <c r="AB252" s="182">
        <f>AA252*K252</f>
        <v>2.4000000000000002E-3</v>
      </c>
      <c r="AC252" s="182">
        <v>0</v>
      </c>
      <c r="AD252" s="183">
        <f>AC252*K252</f>
        <v>0</v>
      </c>
      <c r="AR252" s="17" t="s">
        <v>215</v>
      </c>
      <c r="AT252" s="17" t="s">
        <v>175</v>
      </c>
      <c r="AU252" s="17" t="s">
        <v>93</v>
      </c>
      <c r="AY252" s="17" t="s">
        <v>174</v>
      </c>
      <c r="BE252" s="119">
        <f>IF(U252="základná",P252,0)</f>
        <v>0</v>
      </c>
      <c r="BF252" s="119">
        <f>IF(U252="znížená",P252,0)</f>
        <v>0</v>
      </c>
      <c r="BG252" s="119">
        <f>IF(U252="zákl. prenesená",P252,0)</f>
        <v>0</v>
      </c>
      <c r="BH252" s="119">
        <f>IF(U252="zníž. prenesená",P252,0)</f>
        <v>0</v>
      </c>
      <c r="BI252" s="119">
        <f>IF(U252="nulová",P252,0)</f>
        <v>0</v>
      </c>
      <c r="BJ252" s="17" t="s">
        <v>93</v>
      </c>
      <c r="BK252" s="184">
        <f>ROUND(V252*K252,3)</f>
        <v>0</v>
      </c>
      <c r="BL252" s="17" t="s">
        <v>215</v>
      </c>
      <c r="BM252" s="17" t="s">
        <v>360</v>
      </c>
    </row>
    <row r="253" spans="2:65" s="1" customFormat="1" ht="31.5" customHeight="1" x14ac:dyDescent="0.3">
      <c r="B253" s="34"/>
      <c r="C253" s="175" t="s">
        <v>361</v>
      </c>
      <c r="D253" s="175" t="s">
        <v>175</v>
      </c>
      <c r="E253" s="176" t="s">
        <v>362</v>
      </c>
      <c r="F253" s="292" t="s">
        <v>363</v>
      </c>
      <c r="G253" s="277"/>
      <c r="H253" s="277"/>
      <c r="I253" s="277"/>
      <c r="J253" s="177" t="s">
        <v>176</v>
      </c>
      <c r="K253" s="178">
        <v>15</v>
      </c>
      <c r="L253" s="179">
        <v>0</v>
      </c>
      <c r="M253" s="278">
        <v>0</v>
      </c>
      <c r="N253" s="277"/>
      <c r="O253" s="277"/>
      <c r="P253" s="276">
        <f>ROUND(V253*K253,3)</f>
        <v>0</v>
      </c>
      <c r="Q253" s="277"/>
      <c r="R253" s="36"/>
      <c r="T253" s="180" t="s">
        <v>19</v>
      </c>
      <c r="U253" s="43" t="s">
        <v>47</v>
      </c>
      <c r="V253" s="181">
        <f>L253+M253</f>
        <v>0</v>
      </c>
      <c r="W253" s="181">
        <f>ROUND(L253*K253,3)</f>
        <v>0</v>
      </c>
      <c r="X253" s="181">
        <f>ROUND(M253*K253,3)</f>
        <v>0</v>
      </c>
      <c r="Y253" s="35"/>
      <c r="Z253" s="182">
        <f>Y253*K253</f>
        <v>0</v>
      </c>
      <c r="AA253" s="182">
        <v>6.9999999999999994E-5</v>
      </c>
      <c r="AB253" s="182">
        <f>AA253*K253</f>
        <v>1.0499999999999999E-3</v>
      </c>
      <c r="AC253" s="182">
        <v>0</v>
      </c>
      <c r="AD253" s="183">
        <f>AC253*K253</f>
        <v>0</v>
      </c>
      <c r="AR253" s="17" t="s">
        <v>215</v>
      </c>
      <c r="AT253" s="17" t="s">
        <v>175</v>
      </c>
      <c r="AU253" s="17" t="s">
        <v>93</v>
      </c>
      <c r="AY253" s="17" t="s">
        <v>174</v>
      </c>
      <c r="BE253" s="119">
        <f>IF(U253="základná",P253,0)</f>
        <v>0</v>
      </c>
      <c r="BF253" s="119">
        <f>IF(U253="znížená",P253,0)</f>
        <v>0</v>
      </c>
      <c r="BG253" s="119">
        <f>IF(U253="zákl. prenesená",P253,0)</f>
        <v>0</v>
      </c>
      <c r="BH253" s="119">
        <f>IF(U253="zníž. prenesená",P253,0)</f>
        <v>0</v>
      </c>
      <c r="BI253" s="119">
        <f>IF(U253="nulová",P253,0)</f>
        <v>0</v>
      </c>
      <c r="BJ253" s="17" t="s">
        <v>93</v>
      </c>
      <c r="BK253" s="184">
        <f>ROUND(V253*K253,3)</f>
        <v>0</v>
      </c>
      <c r="BL253" s="17" t="s">
        <v>215</v>
      </c>
      <c r="BM253" s="17" t="s">
        <v>364</v>
      </c>
    </row>
    <row r="254" spans="2:65" s="1" customFormat="1" ht="31.5" customHeight="1" x14ac:dyDescent="0.3">
      <c r="B254" s="34"/>
      <c r="C254" s="175" t="s">
        <v>365</v>
      </c>
      <c r="D254" s="175" t="s">
        <v>175</v>
      </c>
      <c r="E254" s="176" t="s">
        <v>459</v>
      </c>
      <c r="F254" s="292" t="s">
        <v>460</v>
      </c>
      <c r="G254" s="277"/>
      <c r="H254" s="277"/>
      <c r="I254" s="277"/>
      <c r="J254" s="177" t="s">
        <v>176</v>
      </c>
      <c r="K254" s="178">
        <v>50.68</v>
      </c>
      <c r="L254" s="179">
        <v>0</v>
      </c>
      <c r="M254" s="278">
        <v>0</v>
      </c>
      <c r="N254" s="277"/>
      <c r="O254" s="277"/>
      <c r="P254" s="276">
        <f>ROUND(V254*K254,3)</f>
        <v>0</v>
      </c>
      <c r="Q254" s="277"/>
      <c r="R254" s="36"/>
      <c r="T254" s="180" t="s">
        <v>19</v>
      </c>
      <c r="U254" s="43" t="s">
        <v>47</v>
      </c>
      <c r="V254" s="181">
        <f>L254+M254</f>
        <v>0</v>
      </c>
      <c r="W254" s="181">
        <f>ROUND(L254*K254,3)</f>
        <v>0</v>
      </c>
      <c r="X254" s="181">
        <f>ROUND(M254*K254,3)</f>
        <v>0</v>
      </c>
      <c r="Y254" s="35"/>
      <c r="Z254" s="182">
        <f>Y254*K254</f>
        <v>0</v>
      </c>
      <c r="AA254" s="182">
        <v>3.2000000000000003E-4</v>
      </c>
      <c r="AB254" s="182">
        <f>AA254*K254</f>
        <v>1.6217600000000002E-2</v>
      </c>
      <c r="AC254" s="182">
        <v>0</v>
      </c>
      <c r="AD254" s="183">
        <f>AC254*K254</f>
        <v>0</v>
      </c>
      <c r="AR254" s="17" t="s">
        <v>215</v>
      </c>
      <c r="AT254" s="17" t="s">
        <v>175</v>
      </c>
      <c r="AU254" s="17" t="s">
        <v>93</v>
      </c>
      <c r="AY254" s="17" t="s">
        <v>174</v>
      </c>
      <c r="BE254" s="119">
        <f>IF(U254="základná",P254,0)</f>
        <v>0</v>
      </c>
      <c r="BF254" s="119">
        <f>IF(U254="znížená",P254,0)</f>
        <v>0</v>
      </c>
      <c r="BG254" s="119">
        <f>IF(U254="zákl. prenesená",P254,0)</f>
        <v>0</v>
      </c>
      <c r="BH254" s="119">
        <f>IF(U254="zníž. prenesená",P254,0)</f>
        <v>0</v>
      </c>
      <c r="BI254" s="119">
        <f>IF(U254="nulová",P254,0)</f>
        <v>0</v>
      </c>
      <c r="BJ254" s="17" t="s">
        <v>93</v>
      </c>
      <c r="BK254" s="184">
        <f>ROUND(V254*K254,3)</f>
        <v>0</v>
      </c>
      <c r="BL254" s="17" t="s">
        <v>215</v>
      </c>
      <c r="BM254" s="17" t="s">
        <v>461</v>
      </c>
    </row>
    <row r="255" spans="2:65" s="11" customFormat="1" ht="22.5" customHeight="1" x14ac:dyDescent="0.3">
      <c r="B255" s="185"/>
      <c r="C255" s="186"/>
      <c r="D255" s="186"/>
      <c r="E255" s="187" t="s">
        <v>19</v>
      </c>
      <c r="F255" s="298" t="s">
        <v>187</v>
      </c>
      <c r="G255" s="299"/>
      <c r="H255" s="299"/>
      <c r="I255" s="299"/>
      <c r="J255" s="186"/>
      <c r="K255" s="188" t="s">
        <v>19</v>
      </c>
      <c r="L255" s="186"/>
      <c r="M255" s="186"/>
      <c r="N255" s="186"/>
      <c r="O255" s="186"/>
      <c r="P255" s="186"/>
      <c r="Q255" s="186"/>
      <c r="R255" s="189"/>
      <c r="T255" s="190"/>
      <c r="U255" s="186"/>
      <c r="V255" s="186"/>
      <c r="W255" s="186"/>
      <c r="X255" s="186"/>
      <c r="Y255" s="186"/>
      <c r="Z255" s="186"/>
      <c r="AA255" s="186"/>
      <c r="AB255" s="186"/>
      <c r="AC255" s="186"/>
      <c r="AD255" s="191"/>
      <c r="AT255" s="192" t="s">
        <v>178</v>
      </c>
      <c r="AU255" s="192" t="s">
        <v>93</v>
      </c>
      <c r="AV255" s="11" t="s">
        <v>89</v>
      </c>
      <c r="AW255" s="11" t="s">
        <v>5</v>
      </c>
      <c r="AX255" s="11" t="s">
        <v>82</v>
      </c>
      <c r="AY255" s="192" t="s">
        <v>174</v>
      </c>
    </row>
    <row r="256" spans="2:65" s="11" customFormat="1" ht="22.5" customHeight="1" x14ac:dyDescent="0.3">
      <c r="B256" s="185"/>
      <c r="C256" s="186"/>
      <c r="D256" s="186"/>
      <c r="E256" s="187" t="s">
        <v>19</v>
      </c>
      <c r="F256" s="300" t="s">
        <v>418</v>
      </c>
      <c r="G256" s="299"/>
      <c r="H256" s="299"/>
      <c r="I256" s="299"/>
      <c r="J256" s="186"/>
      <c r="K256" s="188" t="s">
        <v>19</v>
      </c>
      <c r="L256" s="186"/>
      <c r="M256" s="186"/>
      <c r="N256" s="186"/>
      <c r="O256" s="186"/>
      <c r="P256" s="186"/>
      <c r="Q256" s="186"/>
      <c r="R256" s="189"/>
      <c r="T256" s="190"/>
      <c r="U256" s="186"/>
      <c r="V256" s="186"/>
      <c r="W256" s="186"/>
      <c r="X256" s="186"/>
      <c r="Y256" s="186"/>
      <c r="Z256" s="186"/>
      <c r="AA256" s="186"/>
      <c r="AB256" s="186"/>
      <c r="AC256" s="186"/>
      <c r="AD256" s="191"/>
      <c r="AT256" s="192" t="s">
        <v>178</v>
      </c>
      <c r="AU256" s="192" t="s">
        <v>93</v>
      </c>
      <c r="AV256" s="11" t="s">
        <v>89</v>
      </c>
      <c r="AW256" s="11" t="s">
        <v>5</v>
      </c>
      <c r="AX256" s="11" t="s">
        <v>82</v>
      </c>
      <c r="AY256" s="192" t="s">
        <v>174</v>
      </c>
    </row>
    <row r="257" spans="2:65" s="12" customFormat="1" ht="22.5" customHeight="1" x14ac:dyDescent="0.3">
      <c r="B257" s="193"/>
      <c r="C257" s="194"/>
      <c r="D257" s="194"/>
      <c r="E257" s="195" t="s">
        <v>19</v>
      </c>
      <c r="F257" s="294" t="s">
        <v>462</v>
      </c>
      <c r="G257" s="295"/>
      <c r="H257" s="295"/>
      <c r="I257" s="295"/>
      <c r="J257" s="194"/>
      <c r="K257" s="196">
        <v>53.04</v>
      </c>
      <c r="L257" s="194"/>
      <c r="M257" s="194"/>
      <c r="N257" s="194"/>
      <c r="O257" s="194"/>
      <c r="P257" s="194"/>
      <c r="Q257" s="194"/>
      <c r="R257" s="197"/>
      <c r="T257" s="198"/>
      <c r="U257" s="194"/>
      <c r="V257" s="194"/>
      <c r="W257" s="194"/>
      <c r="X257" s="194"/>
      <c r="Y257" s="194"/>
      <c r="Z257" s="194"/>
      <c r="AA257" s="194"/>
      <c r="AB257" s="194"/>
      <c r="AC257" s="194"/>
      <c r="AD257" s="199"/>
      <c r="AT257" s="200" t="s">
        <v>178</v>
      </c>
      <c r="AU257" s="200" t="s">
        <v>93</v>
      </c>
      <c r="AV257" s="12" t="s">
        <v>93</v>
      </c>
      <c r="AW257" s="12" t="s">
        <v>5</v>
      </c>
      <c r="AX257" s="12" t="s">
        <v>82</v>
      </c>
      <c r="AY257" s="200" t="s">
        <v>174</v>
      </c>
    </row>
    <row r="258" spans="2:65" s="12" customFormat="1" ht="22.5" customHeight="1" x14ac:dyDescent="0.3">
      <c r="B258" s="193"/>
      <c r="C258" s="194"/>
      <c r="D258" s="194"/>
      <c r="E258" s="195" t="s">
        <v>19</v>
      </c>
      <c r="F258" s="294" t="s">
        <v>463</v>
      </c>
      <c r="G258" s="295"/>
      <c r="H258" s="295"/>
      <c r="I258" s="295"/>
      <c r="J258" s="194"/>
      <c r="K258" s="196">
        <v>-2.36</v>
      </c>
      <c r="L258" s="194"/>
      <c r="M258" s="194"/>
      <c r="N258" s="194"/>
      <c r="O258" s="194"/>
      <c r="P258" s="194"/>
      <c r="Q258" s="194"/>
      <c r="R258" s="197"/>
      <c r="T258" s="198"/>
      <c r="U258" s="194"/>
      <c r="V258" s="194"/>
      <c r="W258" s="194"/>
      <c r="X258" s="194"/>
      <c r="Y258" s="194"/>
      <c r="Z258" s="194"/>
      <c r="AA258" s="194"/>
      <c r="AB258" s="194"/>
      <c r="AC258" s="194"/>
      <c r="AD258" s="199"/>
      <c r="AT258" s="200" t="s">
        <v>178</v>
      </c>
      <c r="AU258" s="200" t="s">
        <v>93</v>
      </c>
      <c r="AV258" s="12" t="s">
        <v>93</v>
      </c>
      <c r="AW258" s="12" t="s">
        <v>5</v>
      </c>
      <c r="AX258" s="12" t="s">
        <v>82</v>
      </c>
      <c r="AY258" s="200" t="s">
        <v>174</v>
      </c>
    </row>
    <row r="259" spans="2:65" s="13" customFormat="1" ht="22.5" customHeight="1" x14ac:dyDescent="0.3">
      <c r="B259" s="201"/>
      <c r="C259" s="202"/>
      <c r="D259" s="202"/>
      <c r="E259" s="203" t="s">
        <v>19</v>
      </c>
      <c r="F259" s="296" t="s">
        <v>179</v>
      </c>
      <c r="G259" s="297"/>
      <c r="H259" s="297"/>
      <c r="I259" s="297"/>
      <c r="J259" s="202"/>
      <c r="K259" s="204">
        <v>50.68</v>
      </c>
      <c r="L259" s="202"/>
      <c r="M259" s="202"/>
      <c r="N259" s="202"/>
      <c r="O259" s="202"/>
      <c r="P259" s="202"/>
      <c r="Q259" s="202"/>
      <c r="R259" s="205"/>
      <c r="T259" s="206"/>
      <c r="U259" s="202"/>
      <c r="V259" s="202"/>
      <c r="W259" s="202"/>
      <c r="X259" s="202"/>
      <c r="Y259" s="202"/>
      <c r="Z259" s="202"/>
      <c r="AA259" s="202"/>
      <c r="AB259" s="202"/>
      <c r="AC259" s="202"/>
      <c r="AD259" s="207"/>
      <c r="AT259" s="208" t="s">
        <v>178</v>
      </c>
      <c r="AU259" s="208" t="s">
        <v>93</v>
      </c>
      <c r="AV259" s="13" t="s">
        <v>177</v>
      </c>
      <c r="AW259" s="13" t="s">
        <v>5</v>
      </c>
      <c r="AX259" s="13" t="s">
        <v>89</v>
      </c>
      <c r="AY259" s="208" t="s">
        <v>174</v>
      </c>
    </row>
    <row r="260" spans="2:65" s="10" customFormat="1" ht="37.35" customHeight="1" x14ac:dyDescent="0.35">
      <c r="B260" s="163"/>
      <c r="C260" s="164"/>
      <c r="D260" s="165" t="s">
        <v>145</v>
      </c>
      <c r="E260" s="165"/>
      <c r="F260" s="165"/>
      <c r="G260" s="165"/>
      <c r="H260" s="165"/>
      <c r="I260" s="165"/>
      <c r="J260" s="165"/>
      <c r="K260" s="165"/>
      <c r="L260" s="165"/>
      <c r="M260" s="289">
        <f>BK260</f>
        <v>0</v>
      </c>
      <c r="N260" s="290"/>
      <c r="O260" s="290"/>
      <c r="P260" s="290"/>
      <c r="Q260" s="290"/>
      <c r="R260" s="166"/>
      <c r="T260" s="167"/>
      <c r="U260" s="164"/>
      <c r="V260" s="164"/>
      <c r="W260" s="168">
        <f>SUM(W261:W266)</f>
        <v>0</v>
      </c>
      <c r="X260" s="168">
        <f>SUM(X261:X266)</f>
        <v>0</v>
      </c>
      <c r="Y260" s="164"/>
      <c r="Z260" s="169">
        <f>SUM(Z261:Z266)</f>
        <v>0</v>
      </c>
      <c r="AA260" s="164"/>
      <c r="AB260" s="169">
        <f>SUM(AB261:AB266)</f>
        <v>0</v>
      </c>
      <c r="AC260" s="164"/>
      <c r="AD260" s="170">
        <f>SUM(AD261:AD266)</f>
        <v>0</v>
      </c>
      <c r="AR260" s="171" t="s">
        <v>177</v>
      </c>
      <c r="AT260" s="172" t="s">
        <v>81</v>
      </c>
      <c r="AU260" s="172" t="s">
        <v>82</v>
      </c>
      <c r="AY260" s="171" t="s">
        <v>174</v>
      </c>
      <c r="BK260" s="173">
        <f>SUM(BK261:BK266)</f>
        <v>0</v>
      </c>
    </row>
    <row r="261" spans="2:65" s="1" customFormat="1" ht="44.25" customHeight="1" x14ac:dyDescent="0.3">
      <c r="B261" s="34"/>
      <c r="C261" s="175" t="s">
        <v>371</v>
      </c>
      <c r="D261" s="175" t="s">
        <v>175</v>
      </c>
      <c r="E261" s="176" t="s">
        <v>366</v>
      </c>
      <c r="F261" s="292" t="s">
        <v>367</v>
      </c>
      <c r="G261" s="277"/>
      <c r="H261" s="277"/>
      <c r="I261" s="277"/>
      <c r="J261" s="177" t="s">
        <v>368</v>
      </c>
      <c r="K261" s="178">
        <v>16</v>
      </c>
      <c r="L261" s="179">
        <v>0</v>
      </c>
      <c r="M261" s="278">
        <v>0</v>
      </c>
      <c r="N261" s="277"/>
      <c r="O261" s="277"/>
      <c r="P261" s="276">
        <f>ROUND(V261*K261,3)</f>
        <v>0</v>
      </c>
      <c r="Q261" s="277"/>
      <c r="R261" s="36"/>
      <c r="T261" s="180" t="s">
        <v>19</v>
      </c>
      <c r="U261" s="43" t="s">
        <v>47</v>
      </c>
      <c r="V261" s="181">
        <f>L261+M261</f>
        <v>0</v>
      </c>
      <c r="W261" s="181">
        <f>ROUND(L261*K261,3)</f>
        <v>0</v>
      </c>
      <c r="X261" s="181">
        <f>ROUND(M261*K261,3)</f>
        <v>0</v>
      </c>
      <c r="Y261" s="35"/>
      <c r="Z261" s="182">
        <f>Y261*K261</f>
        <v>0</v>
      </c>
      <c r="AA261" s="182">
        <v>0</v>
      </c>
      <c r="AB261" s="182">
        <f>AA261*K261</f>
        <v>0</v>
      </c>
      <c r="AC261" s="182">
        <v>0</v>
      </c>
      <c r="AD261" s="183">
        <f>AC261*K261</f>
        <v>0</v>
      </c>
      <c r="AR261" s="17" t="s">
        <v>369</v>
      </c>
      <c r="AT261" s="17" t="s">
        <v>175</v>
      </c>
      <c r="AU261" s="17" t="s">
        <v>89</v>
      </c>
      <c r="AY261" s="17" t="s">
        <v>174</v>
      </c>
      <c r="BE261" s="119">
        <f>IF(U261="základná",P261,0)</f>
        <v>0</v>
      </c>
      <c r="BF261" s="119">
        <f>IF(U261="znížená",P261,0)</f>
        <v>0</v>
      </c>
      <c r="BG261" s="119">
        <f>IF(U261="zákl. prenesená",P261,0)</f>
        <v>0</v>
      </c>
      <c r="BH261" s="119">
        <f>IF(U261="zníž. prenesená",P261,0)</f>
        <v>0</v>
      </c>
      <c r="BI261" s="119">
        <f>IF(U261="nulová",P261,0)</f>
        <v>0</v>
      </c>
      <c r="BJ261" s="17" t="s">
        <v>93</v>
      </c>
      <c r="BK261" s="184">
        <f>ROUND(V261*K261,3)</f>
        <v>0</v>
      </c>
      <c r="BL261" s="17" t="s">
        <v>369</v>
      </c>
      <c r="BM261" s="17" t="s">
        <v>370</v>
      </c>
    </row>
    <row r="262" spans="2:65" s="1" customFormat="1" ht="31.5" customHeight="1" x14ac:dyDescent="0.3">
      <c r="B262" s="34"/>
      <c r="C262" s="175" t="s">
        <v>377</v>
      </c>
      <c r="D262" s="175" t="s">
        <v>175</v>
      </c>
      <c r="E262" s="176" t="s">
        <v>372</v>
      </c>
      <c r="F262" s="292" t="s">
        <v>373</v>
      </c>
      <c r="G262" s="277"/>
      <c r="H262" s="277"/>
      <c r="I262" s="277"/>
      <c r="J262" s="177" t="s">
        <v>368</v>
      </c>
      <c r="K262" s="178">
        <v>12</v>
      </c>
      <c r="L262" s="179">
        <v>0</v>
      </c>
      <c r="M262" s="278">
        <v>0</v>
      </c>
      <c r="N262" s="277"/>
      <c r="O262" s="277"/>
      <c r="P262" s="276">
        <f>ROUND(V262*K262,3)</f>
        <v>0</v>
      </c>
      <c r="Q262" s="277"/>
      <c r="R262" s="36"/>
      <c r="T262" s="180" t="s">
        <v>19</v>
      </c>
      <c r="U262" s="43" t="s">
        <v>47</v>
      </c>
      <c r="V262" s="181">
        <f>L262+M262</f>
        <v>0</v>
      </c>
      <c r="W262" s="181">
        <f>ROUND(L262*K262,3)</f>
        <v>0</v>
      </c>
      <c r="X262" s="181">
        <f>ROUND(M262*K262,3)</f>
        <v>0</v>
      </c>
      <c r="Y262" s="35"/>
      <c r="Z262" s="182">
        <f>Y262*K262</f>
        <v>0</v>
      </c>
      <c r="AA262" s="182">
        <v>0</v>
      </c>
      <c r="AB262" s="182">
        <f>AA262*K262</f>
        <v>0</v>
      </c>
      <c r="AC262" s="182">
        <v>0</v>
      </c>
      <c r="AD262" s="183">
        <f>AC262*K262</f>
        <v>0</v>
      </c>
      <c r="AR262" s="17" t="s">
        <v>369</v>
      </c>
      <c r="AT262" s="17" t="s">
        <v>175</v>
      </c>
      <c r="AU262" s="17" t="s">
        <v>89</v>
      </c>
      <c r="AY262" s="17" t="s">
        <v>174</v>
      </c>
      <c r="BE262" s="119">
        <f>IF(U262="základná",P262,0)</f>
        <v>0</v>
      </c>
      <c r="BF262" s="119">
        <f>IF(U262="znížená",P262,0)</f>
        <v>0</v>
      </c>
      <c r="BG262" s="119">
        <f>IF(U262="zákl. prenesená",P262,0)</f>
        <v>0</v>
      </c>
      <c r="BH262" s="119">
        <f>IF(U262="zníž. prenesená",P262,0)</f>
        <v>0</v>
      </c>
      <c r="BI262" s="119">
        <f>IF(U262="nulová",P262,0)</f>
        <v>0</v>
      </c>
      <c r="BJ262" s="17" t="s">
        <v>93</v>
      </c>
      <c r="BK262" s="184">
        <f>ROUND(V262*K262,3)</f>
        <v>0</v>
      </c>
      <c r="BL262" s="17" t="s">
        <v>369</v>
      </c>
      <c r="BM262" s="17" t="s">
        <v>374</v>
      </c>
    </row>
    <row r="263" spans="2:65" s="1" customFormat="1" ht="30" customHeight="1" x14ac:dyDescent="0.3">
      <c r="B263" s="34"/>
      <c r="C263" s="35"/>
      <c r="D263" s="35"/>
      <c r="E263" s="35"/>
      <c r="F263" s="293" t="s">
        <v>375</v>
      </c>
      <c r="G263" s="229"/>
      <c r="H263" s="229"/>
      <c r="I263" s="229"/>
      <c r="J263" s="35"/>
      <c r="K263" s="35"/>
      <c r="L263" s="35"/>
      <c r="M263" s="35"/>
      <c r="N263" s="35"/>
      <c r="O263" s="35"/>
      <c r="P263" s="35"/>
      <c r="Q263" s="35"/>
      <c r="R263" s="36"/>
      <c r="T263" s="77"/>
      <c r="U263" s="35"/>
      <c r="V263" s="35"/>
      <c r="W263" s="35"/>
      <c r="X263" s="35"/>
      <c r="Y263" s="35"/>
      <c r="Z263" s="35"/>
      <c r="AA263" s="35"/>
      <c r="AB263" s="35"/>
      <c r="AC263" s="35"/>
      <c r="AD263" s="78"/>
      <c r="AT263" s="17" t="s">
        <v>376</v>
      </c>
      <c r="AU263" s="17" t="s">
        <v>89</v>
      </c>
    </row>
    <row r="264" spans="2:65" s="1" customFormat="1" ht="44.25" customHeight="1" x14ac:dyDescent="0.3">
      <c r="B264" s="34"/>
      <c r="C264" s="175" t="s">
        <v>381</v>
      </c>
      <c r="D264" s="175" t="s">
        <v>175</v>
      </c>
      <c r="E264" s="176" t="s">
        <v>378</v>
      </c>
      <c r="F264" s="292" t="s">
        <v>379</v>
      </c>
      <c r="G264" s="277"/>
      <c r="H264" s="277"/>
      <c r="I264" s="277"/>
      <c r="J264" s="177" t="s">
        <v>337</v>
      </c>
      <c r="K264" s="178">
        <v>1</v>
      </c>
      <c r="L264" s="179">
        <v>0</v>
      </c>
      <c r="M264" s="278">
        <v>0</v>
      </c>
      <c r="N264" s="277"/>
      <c r="O264" s="277"/>
      <c r="P264" s="276">
        <f>ROUND(V264*K264,3)</f>
        <v>0</v>
      </c>
      <c r="Q264" s="277"/>
      <c r="R264" s="36"/>
      <c r="T264" s="180" t="s">
        <v>19</v>
      </c>
      <c r="U264" s="43" t="s">
        <v>47</v>
      </c>
      <c r="V264" s="181">
        <f>L264+M264</f>
        <v>0</v>
      </c>
      <c r="W264" s="181">
        <f>ROUND(L264*K264,3)</f>
        <v>0</v>
      </c>
      <c r="X264" s="181">
        <f>ROUND(M264*K264,3)</f>
        <v>0</v>
      </c>
      <c r="Y264" s="35"/>
      <c r="Z264" s="182">
        <f>Y264*K264</f>
        <v>0</v>
      </c>
      <c r="AA264" s="182">
        <v>0</v>
      </c>
      <c r="AB264" s="182">
        <f>AA264*K264</f>
        <v>0</v>
      </c>
      <c r="AC264" s="182">
        <v>0</v>
      </c>
      <c r="AD264" s="183">
        <f>AC264*K264</f>
        <v>0</v>
      </c>
      <c r="AR264" s="17" t="s">
        <v>369</v>
      </c>
      <c r="AT264" s="17" t="s">
        <v>175</v>
      </c>
      <c r="AU264" s="17" t="s">
        <v>89</v>
      </c>
      <c r="AY264" s="17" t="s">
        <v>174</v>
      </c>
      <c r="BE264" s="119">
        <f>IF(U264="základná",P264,0)</f>
        <v>0</v>
      </c>
      <c r="BF264" s="119">
        <f>IF(U264="znížená",P264,0)</f>
        <v>0</v>
      </c>
      <c r="BG264" s="119">
        <f>IF(U264="zákl. prenesená",P264,0)</f>
        <v>0</v>
      </c>
      <c r="BH264" s="119">
        <f>IF(U264="zníž. prenesená",P264,0)</f>
        <v>0</v>
      </c>
      <c r="BI264" s="119">
        <f>IF(U264="nulová",P264,0)</f>
        <v>0</v>
      </c>
      <c r="BJ264" s="17" t="s">
        <v>93</v>
      </c>
      <c r="BK264" s="184">
        <f>ROUND(V264*K264,3)</f>
        <v>0</v>
      </c>
      <c r="BL264" s="17" t="s">
        <v>369</v>
      </c>
      <c r="BM264" s="17" t="s">
        <v>380</v>
      </c>
    </row>
    <row r="265" spans="2:65" s="1" customFormat="1" ht="22.5" customHeight="1" x14ac:dyDescent="0.3">
      <c r="B265" s="34"/>
      <c r="C265" s="175" t="s">
        <v>464</v>
      </c>
      <c r="D265" s="175" t="s">
        <v>175</v>
      </c>
      <c r="E265" s="176" t="s">
        <v>382</v>
      </c>
      <c r="F265" s="292" t="s">
        <v>383</v>
      </c>
      <c r="G265" s="277"/>
      <c r="H265" s="277"/>
      <c r="I265" s="277"/>
      <c r="J265" s="177" t="s">
        <v>384</v>
      </c>
      <c r="K265" s="178">
        <v>0</v>
      </c>
      <c r="L265" s="179">
        <v>0</v>
      </c>
      <c r="M265" s="278">
        <v>0</v>
      </c>
      <c r="N265" s="277"/>
      <c r="O265" s="277"/>
      <c r="P265" s="276">
        <f>ROUND(V265*K265,3)</f>
        <v>0</v>
      </c>
      <c r="Q265" s="277"/>
      <c r="R265" s="36"/>
      <c r="T265" s="180" t="s">
        <v>19</v>
      </c>
      <c r="U265" s="43" t="s">
        <v>47</v>
      </c>
      <c r="V265" s="181">
        <f>L265+M265</f>
        <v>0</v>
      </c>
      <c r="W265" s="181">
        <f>ROUND(L265*K265,3)</f>
        <v>0</v>
      </c>
      <c r="X265" s="181">
        <f>ROUND(M265*K265,3)</f>
        <v>0</v>
      </c>
      <c r="Y265" s="35"/>
      <c r="Z265" s="182">
        <f>Y265*K265</f>
        <v>0</v>
      </c>
      <c r="AA265" s="182">
        <v>0</v>
      </c>
      <c r="AB265" s="182">
        <f>AA265*K265</f>
        <v>0</v>
      </c>
      <c r="AC265" s="182">
        <v>0</v>
      </c>
      <c r="AD265" s="183">
        <f>AC265*K265</f>
        <v>0</v>
      </c>
      <c r="AR265" s="17" t="s">
        <v>385</v>
      </c>
      <c r="AT265" s="17" t="s">
        <v>175</v>
      </c>
      <c r="AU265" s="17" t="s">
        <v>89</v>
      </c>
      <c r="AY265" s="17" t="s">
        <v>174</v>
      </c>
      <c r="BE265" s="119">
        <f>IF(U265="základná",P265,0)</f>
        <v>0</v>
      </c>
      <c r="BF265" s="119">
        <f>IF(U265="znížená",P265,0)</f>
        <v>0</v>
      </c>
      <c r="BG265" s="119">
        <f>IF(U265="zákl. prenesená",P265,0)</f>
        <v>0</v>
      </c>
      <c r="BH265" s="119">
        <f>IF(U265="zníž. prenesená",P265,0)</f>
        <v>0</v>
      </c>
      <c r="BI265" s="119">
        <f>IF(U265="nulová",P265,0)</f>
        <v>0</v>
      </c>
      <c r="BJ265" s="17" t="s">
        <v>93</v>
      </c>
      <c r="BK265" s="184">
        <f>ROUND(V265*K265,3)</f>
        <v>0</v>
      </c>
      <c r="BL265" s="17" t="s">
        <v>385</v>
      </c>
      <c r="BM265" s="17" t="s">
        <v>386</v>
      </c>
    </row>
    <row r="266" spans="2:65" s="1" customFormat="1" ht="138" customHeight="1" x14ac:dyDescent="0.3">
      <c r="B266" s="34"/>
      <c r="C266" s="35"/>
      <c r="D266" s="35"/>
      <c r="E266" s="35"/>
      <c r="F266" s="293" t="s">
        <v>387</v>
      </c>
      <c r="G266" s="229"/>
      <c r="H266" s="229"/>
      <c r="I266" s="229"/>
      <c r="J266" s="35"/>
      <c r="K266" s="35"/>
      <c r="L266" s="35"/>
      <c r="M266" s="35"/>
      <c r="N266" s="35"/>
      <c r="O266" s="35"/>
      <c r="P266" s="35"/>
      <c r="Q266" s="35"/>
      <c r="R266" s="36"/>
      <c r="T266" s="77"/>
      <c r="U266" s="35"/>
      <c r="V266" s="35"/>
      <c r="W266" s="35"/>
      <c r="X266" s="35"/>
      <c r="Y266" s="35"/>
      <c r="Z266" s="35"/>
      <c r="AA266" s="35"/>
      <c r="AB266" s="35"/>
      <c r="AC266" s="35"/>
      <c r="AD266" s="78"/>
      <c r="AT266" s="17" t="s">
        <v>376</v>
      </c>
      <c r="AU266" s="17" t="s">
        <v>89</v>
      </c>
    </row>
    <row r="267" spans="2:65" s="1" customFormat="1" ht="49.9" customHeight="1" x14ac:dyDescent="0.35">
      <c r="B267" s="34"/>
      <c r="C267" s="35"/>
      <c r="D267" s="165" t="s">
        <v>388</v>
      </c>
      <c r="E267" s="35"/>
      <c r="F267" s="35"/>
      <c r="G267" s="35"/>
      <c r="H267" s="35"/>
      <c r="I267" s="35"/>
      <c r="J267" s="35"/>
      <c r="K267" s="35"/>
      <c r="L267" s="35"/>
      <c r="M267" s="289">
        <f>BK267</f>
        <v>0</v>
      </c>
      <c r="N267" s="291"/>
      <c r="O267" s="291"/>
      <c r="P267" s="291"/>
      <c r="Q267" s="291"/>
      <c r="R267" s="36"/>
      <c r="T267" s="77"/>
      <c r="U267" s="35"/>
      <c r="V267" s="35"/>
      <c r="W267" s="168">
        <f>SUM(W268:W272)</f>
        <v>0</v>
      </c>
      <c r="X267" s="168">
        <f>SUM(X268:X272)</f>
        <v>0</v>
      </c>
      <c r="Y267" s="35"/>
      <c r="Z267" s="35"/>
      <c r="AA267" s="35"/>
      <c r="AB267" s="35"/>
      <c r="AC267" s="35"/>
      <c r="AD267" s="78"/>
      <c r="AT267" s="17" t="s">
        <v>81</v>
      </c>
      <c r="AU267" s="17" t="s">
        <v>82</v>
      </c>
      <c r="AY267" s="17" t="s">
        <v>389</v>
      </c>
      <c r="BK267" s="184">
        <f>SUM(BK268:BK272)</f>
        <v>0</v>
      </c>
    </row>
    <row r="268" spans="2:65" s="1" customFormat="1" ht="22.35" customHeight="1" x14ac:dyDescent="0.3">
      <c r="B268" s="34"/>
      <c r="C268" s="214" t="s">
        <v>19</v>
      </c>
      <c r="D268" s="214" t="s">
        <v>175</v>
      </c>
      <c r="E268" s="215" t="s">
        <v>19</v>
      </c>
      <c r="F268" s="274" t="s">
        <v>19</v>
      </c>
      <c r="G268" s="275"/>
      <c r="H268" s="275"/>
      <c r="I268" s="275"/>
      <c r="J268" s="216" t="s">
        <v>19</v>
      </c>
      <c r="K268" s="179"/>
      <c r="L268" s="179"/>
      <c r="M268" s="278"/>
      <c r="N268" s="277"/>
      <c r="O268" s="277"/>
      <c r="P268" s="276">
        <f>BK268</f>
        <v>0</v>
      </c>
      <c r="Q268" s="277"/>
      <c r="R268" s="36"/>
      <c r="T268" s="180" t="s">
        <v>19</v>
      </c>
      <c r="U268" s="217" t="s">
        <v>47</v>
      </c>
      <c r="V268" s="181">
        <f>L268+M268</f>
        <v>0</v>
      </c>
      <c r="W268" s="181">
        <f>L268*K268</f>
        <v>0</v>
      </c>
      <c r="X268" s="181">
        <f>M268*K268</f>
        <v>0</v>
      </c>
      <c r="Y268" s="35"/>
      <c r="Z268" s="35"/>
      <c r="AA268" s="35"/>
      <c r="AB268" s="35"/>
      <c r="AC268" s="35"/>
      <c r="AD268" s="78"/>
      <c r="AT268" s="17" t="s">
        <v>389</v>
      </c>
      <c r="AU268" s="17" t="s">
        <v>89</v>
      </c>
      <c r="AY268" s="17" t="s">
        <v>389</v>
      </c>
      <c r="BE268" s="119">
        <f>IF(U268="základná",P268,0)</f>
        <v>0</v>
      </c>
      <c r="BF268" s="119">
        <f>IF(U268="znížená",P268,0)</f>
        <v>0</v>
      </c>
      <c r="BG268" s="119">
        <f>IF(U268="zákl. prenesená",P268,0)</f>
        <v>0</v>
      </c>
      <c r="BH268" s="119">
        <f>IF(U268="zníž. prenesená",P268,0)</f>
        <v>0</v>
      </c>
      <c r="BI268" s="119">
        <f>IF(U268="nulová",P268,0)</f>
        <v>0</v>
      </c>
      <c r="BJ268" s="17" t="s">
        <v>93</v>
      </c>
      <c r="BK268" s="184">
        <f>V268*K268</f>
        <v>0</v>
      </c>
    </row>
    <row r="269" spans="2:65" s="1" customFormat="1" ht="22.35" customHeight="1" x14ac:dyDescent="0.3">
      <c r="B269" s="34"/>
      <c r="C269" s="214" t="s">
        <v>19</v>
      </c>
      <c r="D269" s="214" t="s">
        <v>175</v>
      </c>
      <c r="E269" s="215" t="s">
        <v>19</v>
      </c>
      <c r="F269" s="274" t="s">
        <v>19</v>
      </c>
      <c r="G269" s="275"/>
      <c r="H269" s="275"/>
      <c r="I269" s="275"/>
      <c r="J269" s="216" t="s">
        <v>19</v>
      </c>
      <c r="K269" s="179"/>
      <c r="L269" s="179"/>
      <c r="M269" s="278"/>
      <c r="N269" s="277"/>
      <c r="O269" s="277"/>
      <c r="P269" s="276">
        <f>BK269</f>
        <v>0</v>
      </c>
      <c r="Q269" s="277"/>
      <c r="R269" s="36"/>
      <c r="T269" s="180" t="s">
        <v>19</v>
      </c>
      <c r="U269" s="217" t="s">
        <v>47</v>
      </c>
      <c r="V269" s="181">
        <f>L269+M269</f>
        <v>0</v>
      </c>
      <c r="W269" s="181">
        <f>L269*K269</f>
        <v>0</v>
      </c>
      <c r="X269" s="181">
        <f>M269*K269</f>
        <v>0</v>
      </c>
      <c r="Y269" s="35"/>
      <c r="Z269" s="35"/>
      <c r="AA269" s="35"/>
      <c r="AB269" s="35"/>
      <c r="AC269" s="35"/>
      <c r="AD269" s="78"/>
      <c r="AT269" s="17" t="s">
        <v>389</v>
      </c>
      <c r="AU269" s="17" t="s">
        <v>89</v>
      </c>
      <c r="AY269" s="17" t="s">
        <v>389</v>
      </c>
      <c r="BE269" s="119">
        <f>IF(U269="základná",P269,0)</f>
        <v>0</v>
      </c>
      <c r="BF269" s="119">
        <f>IF(U269="znížená",P269,0)</f>
        <v>0</v>
      </c>
      <c r="BG269" s="119">
        <f>IF(U269="zákl. prenesená",P269,0)</f>
        <v>0</v>
      </c>
      <c r="BH269" s="119">
        <f>IF(U269="zníž. prenesená",P269,0)</f>
        <v>0</v>
      </c>
      <c r="BI269" s="119">
        <f>IF(U269="nulová",P269,0)</f>
        <v>0</v>
      </c>
      <c r="BJ269" s="17" t="s">
        <v>93</v>
      </c>
      <c r="BK269" s="184">
        <f>V269*K269</f>
        <v>0</v>
      </c>
    </row>
    <row r="270" spans="2:65" s="1" customFormat="1" ht="22.35" customHeight="1" x14ac:dyDescent="0.3">
      <c r="B270" s="34"/>
      <c r="C270" s="214" t="s">
        <v>19</v>
      </c>
      <c r="D270" s="214" t="s">
        <v>175</v>
      </c>
      <c r="E270" s="215" t="s">
        <v>19</v>
      </c>
      <c r="F270" s="274" t="s">
        <v>19</v>
      </c>
      <c r="G270" s="275"/>
      <c r="H270" s="275"/>
      <c r="I270" s="275"/>
      <c r="J270" s="216" t="s">
        <v>19</v>
      </c>
      <c r="K270" s="179"/>
      <c r="L270" s="179"/>
      <c r="M270" s="278"/>
      <c r="N270" s="277"/>
      <c r="O270" s="277"/>
      <c r="P270" s="276">
        <f>BK270</f>
        <v>0</v>
      </c>
      <c r="Q270" s="277"/>
      <c r="R270" s="36"/>
      <c r="T270" s="180" t="s">
        <v>19</v>
      </c>
      <c r="U270" s="217" t="s">
        <v>47</v>
      </c>
      <c r="V270" s="181">
        <f>L270+M270</f>
        <v>0</v>
      </c>
      <c r="W270" s="181">
        <f>L270*K270</f>
        <v>0</v>
      </c>
      <c r="X270" s="181">
        <f>M270*K270</f>
        <v>0</v>
      </c>
      <c r="Y270" s="35"/>
      <c r="Z270" s="35"/>
      <c r="AA270" s="35"/>
      <c r="AB270" s="35"/>
      <c r="AC270" s="35"/>
      <c r="AD270" s="78"/>
      <c r="AT270" s="17" t="s">
        <v>389</v>
      </c>
      <c r="AU270" s="17" t="s">
        <v>89</v>
      </c>
      <c r="AY270" s="17" t="s">
        <v>389</v>
      </c>
      <c r="BE270" s="119">
        <f>IF(U270="základná",P270,0)</f>
        <v>0</v>
      </c>
      <c r="BF270" s="119">
        <f>IF(U270="znížená",P270,0)</f>
        <v>0</v>
      </c>
      <c r="BG270" s="119">
        <f>IF(U270="zákl. prenesená",P270,0)</f>
        <v>0</v>
      </c>
      <c r="BH270" s="119">
        <f>IF(U270="zníž. prenesená",P270,0)</f>
        <v>0</v>
      </c>
      <c r="BI270" s="119">
        <f>IF(U270="nulová",P270,0)</f>
        <v>0</v>
      </c>
      <c r="BJ270" s="17" t="s">
        <v>93</v>
      </c>
      <c r="BK270" s="184">
        <f>V270*K270</f>
        <v>0</v>
      </c>
    </row>
    <row r="271" spans="2:65" s="1" customFormat="1" ht="22.35" customHeight="1" x14ac:dyDescent="0.3">
      <c r="B271" s="34"/>
      <c r="C271" s="214" t="s">
        <v>19</v>
      </c>
      <c r="D271" s="214" t="s">
        <v>175</v>
      </c>
      <c r="E271" s="215" t="s">
        <v>19</v>
      </c>
      <c r="F271" s="274" t="s">
        <v>19</v>
      </c>
      <c r="G271" s="275"/>
      <c r="H271" s="275"/>
      <c r="I271" s="275"/>
      <c r="J271" s="216" t="s">
        <v>19</v>
      </c>
      <c r="K271" s="179"/>
      <c r="L271" s="179"/>
      <c r="M271" s="278"/>
      <c r="N271" s="277"/>
      <c r="O271" s="277"/>
      <c r="P271" s="276">
        <f>BK271</f>
        <v>0</v>
      </c>
      <c r="Q271" s="277"/>
      <c r="R271" s="36"/>
      <c r="T271" s="180" t="s">
        <v>19</v>
      </c>
      <c r="U271" s="217" t="s">
        <v>47</v>
      </c>
      <c r="V271" s="181">
        <f>L271+M271</f>
        <v>0</v>
      </c>
      <c r="W271" s="181">
        <f>L271*K271</f>
        <v>0</v>
      </c>
      <c r="X271" s="181">
        <f>M271*K271</f>
        <v>0</v>
      </c>
      <c r="Y271" s="35"/>
      <c r="Z271" s="35"/>
      <c r="AA271" s="35"/>
      <c r="AB271" s="35"/>
      <c r="AC271" s="35"/>
      <c r="AD271" s="78"/>
      <c r="AT271" s="17" t="s">
        <v>389</v>
      </c>
      <c r="AU271" s="17" t="s">
        <v>89</v>
      </c>
      <c r="AY271" s="17" t="s">
        <v>389</v>
      </c>
      <c r="BE271" s="119">
        <f>IF(U271="základná",P271,0)</f>
        <v>0</v>
      </c>
      <c r="BF271" s="119">
        <f>IF(U271="znížená",P271,0)</f>
        <v>0</v>
      </c>
      <c r="BG271" s="119">
        <f>IF(U271="zákl. prenesená",P271,0)</f>
        <v>0</v>
      </c>
      <c r="BH271" s="119">
        <f>IF(U271="zníž. prenesená",P271,0)</f>
        <v>0</v>
      </c>
      <c r="BI271" s="119">
        <f>IF(U271="nulová",P271,0)</f>
        <v>0</v>
      </c>
      <c r="BJ271" s="17" t="s">
        <v>93</v>
      </c>
      <c r="BK271" s="184">
        <f>V271*K271</f>
        <v>0</v>
      </c>
    </row>
    <row r="272" spans="2:65" s="1" customFormat="1" ht="22.35" customHeight="1" x14ac:dyDescent="0.3">
      <c r="B272" s="34"/>
      <c r="C272" s="214" t="s">
        <v>19</v>
      </c>
      <c r="D272" s="214" t="s">
        <v>175</v>
      </c>
      <c r="E272" s="215" t="s">
        <v>19</v>
      </c>
      <c r="F272" s="274" t="s">
        <v>19</v>
      </c>
      <c r="G272" s="275"/>
      <c r="H272" s="275"/>
      <c r="I272" s="275"/>
      <c r="J272" s="216" t="s">
        <v>19</v>
      </c>
      <c r="K272" s="179"/>
      <c r="L272" s="179"/>
      <c r="M272" s="278"/>
      <c r="N272" s="277"/>
      <c r="O272" s="277"/>
      <c r="P272" s="276">
        <f>BK272</f>
        <v>0</v>
      </c>
      <c r="Q272" s="277"/>
      <c r="R272" s="36"/>
      <c r="T272" s="180" t="s">
        <v>19</v>
      </c>
      <c r="U272" s="217" t="s">
        <v>47</v>
      </c>
      <c r="V272" s="218">
        <f>L272+M272</f>
        <v>0</v>
      </c>
      <c r="W272" s="218">
        <f>L272*K272</f>
        <v>0</v>
      </c>
      <c r="X272" s="218">
        <f>M272*K272</f>
        <v>0</v>
      </c>
      <c r="Y272" s="55"/>
      <c r="Z272" s="55"/>
      <c r="AA272" s="55"/>
      <c r="AB272" s="55"/>
      <c r="AC272" s="55"/>
      <c r="AD272" s="57"/>
      <c r="AT272" s="17" t="s">
        <v>389</v>
      </c>
      <c r="AU272" s="17" t="s">
        <v>89</v>
      </c>
      <c r="AY272" s="17" t="s">
        <v>389</v>
      </c>
      <c r="BE272" s="119">
        <f>IF(U272="základná",P272,0)</f>
        <v>0</v>
      </c>
      <c r="BF272" s="119">
        <f>IF(U272="znížená",P272,0)</f>
        <v>0</v>
      </c>
      <c r="BG272" s="119">
        <f>IF(U272="zákl. prenesená",P272,0)</f>
        <v>0</v>
      </c>
      <c r="BH272" s="119">
        <f>IF(U272="zníž. prenesená",P272,0)</f>
        <v>0</v>
      </c>
      <c r="BI272" s="119">
        <f>IF(U272="nulová",P272,0)</f>
        <v>0</v>
      </c>
      <c r="BJ272" s="17" t="s">
        <v>93</v>
      </c>
      <c r="BK272" s="184">
        <f>V272*K272</f>
        <v>0</v>
      </c>
    </row>
    <row r="273" spans="2:18" s="1" customFormat="1" ht="6.95" customHeight="1" x14ac:dyDescent="0.3">
      <c r="B273" s="58"/>
      <c r="C273" s="59"/>
      <c r="D273" s="59"/>
      <c r="E273" s="59"/>
      <c r="F273" s="59"/>
      <c r="G273" s="59"/>
      <c r="H273" s="59"/>
      <c r="I273" s="59"/>
      <c r="J273" s="59"/>
      <c r="K273" s="59"/>
      <c r="L273" s="59"/>
      <c r="M273" s="59"/>
      <c r="N273" s="59"/>
      <c r="O273" s="59"/>
      <c r="P273" s="59"/>
      <c r="Q273" s="59"/>
      <c r="R273" s="60"/>
    </row>
  </sheetData>
  <sheetProtection algorithmName="SHA-512" hashValue="39hMx3k/pNu2qIsWeNjrYilftqz7OG/AMLNuUpbhSdkKC872W3XG1A0tfT/Jb6iG630xMRFpH7kC+GRMwz1McQ==" saltValue="eSQxbZZa6egfgwfRgBw0rg==" spinCount="100000" sheet="1" objects="1" scenarios="1" formatColumns="0" formatRows="0" sort="0" autoFilter="0"/>
  <mergeCells count="375">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0:P30"/>
    <mergeCell ref="M31:P31"/>
    <mergeCell ref="M33:P33"/>
    <mergeCell ref="H35:J35"/>
    <mergeCell ref="M35:P35"/>
    <mergeCell ref="H36:J36"/>
    <mergeCell ref="M36:P36"/>
    <mergeCell ref="H37:J37"/>
    <mergeCell ref="M37:P37"/>
    <mergeCell ref="H38:J38"/>
    <mergeCell ref="M38:P38"/>
    <mergeCell ref="H39:J39"/>
    <mergeCell ref="M39:P39"/>
    <mergeCell ref="L41:P41"/>
    <mergeCell ref="C76:Q76"/>
    <mergeCell ref="F78:P78"/>
    <mergeCell ref="F79:P79"/>
    <mergeCell ref="F80:P80"/>
    <mergeCell ref="M82:P82"/>
    <mergeCell ref="M84:Q84"/>
    <mergeCell ref="M85:Q85"/>
    <mergeCell ref="C87:G87"/>
    <mergeCell ref="H87:J87"/>
    <mergeCell ref="K87:L87"/>
    <mergeCell ref="M87:Q87"/>
    <mergeCell ref="H89:J89"/>
    <mergeCell ref="K89:L89"/>
    <mergeCell ref="M89:Q89"/>
    <mergeCell ref="H90:J90"/>
    <mergeCell ref="K90:L90"/>
    <mergeCell ref="M90:Q90"/>
    <mergeCell ref="H91:J91"/>
    <mergeCell ref="K91:L91"/>
    <mergeCell ref="M91:Q91"/>
    <mergeCell ref="H92:J92"/>
    <mergeCell ref="K92:L92"/>
    <mergeCell ref="M92:Q92"/>
    <mergeCell ref="H93:J93"/>
    <mergeCell ref="K93:L93"/>
    <mergeCell ref="M93:Q93"/>
    <mergeCell ref="H94:J94"/>
    <mergeCell ref="K94:L94"/>
    <mergeCell ref="M94:Q94"/>
    <mergeCell ref="H95:J95"/>
    <mergeCell ref="K95:L95"/>
    <mergeCell ref="M95:Q95"/>
    <mergeCell ref="H96:J96"/>
    <mergeCell ref="K96:L96"/>
    <mergeCell ref="M96:Q96"/>
    <mergeCell ref="H97:J97"/>
    <mergeCell ref="K97:L97"/>
    <mergeCell ref="M97:Q97"/>
    <mergeCell ref="H98:J98"/>
    <mergeCell ref="K98:L98"/>
    <mergeCell ref="M98:Q98"/>
    <mergeCell ref="H99:J99"/>
    <mergeCell ref="K99:L99"/>
    <mergeCell ref="M99:Q99"/>
    <mergeCell ref="H100:J100"/>
    <mergeCell ref="K100:L100"/>
    <mergeCell ref="M100:Q100"/>
    <mergeCell ref="M102:Q102"/>
    <mergeCell ref="D103:H103"/>
    <mergeCell ref="M103:Q103"/>
    <mergeCell ref="D104:H104"/>
    <mergeCell ref="M104:Q104"/>
    <mergeCell ref="D105:H105"/>
    <mergeCell ref="M105:Q105"/>
    <mergeCell ref="D106:H106"/>
    <mergeCell ref="M106:Q106"/>
    <mergeCell ref="D107:H107"/>
    <mergeCell ref="M107:Q107"/>
    <mergeCell ref="M108:Q108"/>
    <mergeCell ref="L110:Q110"/>
    <mergeCell ref="C116:Q116"/>
    <mergeCell ref="F118:P118"/>
    <mergeCell ref="F119:P119"/>
    <mergeCell ref="F120:P120"/>
    <mergeCell ref="M122:P122"/>
    <mergeCell ref="M124:Q124"/>
    <mergeCell ref="M125:Q125"/>
    <mergeCell ref="F127:I127"/>
    <mergeCell ref="P127:Q127"/>
    <mergeCell ref="M127:O127"/>
    <mergeCell ref="F131:I131"/>
    <mergeCell ref="P131:Q131"/>
    <mergeCell ref="M131:O131"/>
    <mergeCell ref="F132:I132"/>
    <mergeCell ref="F133:I133"/>
    <mergeCell ref="F134:I134"/>
    <mergeCell ref="F135:I135"/>
    <mergeCell ref="F136:I136"/>
    <mergeCell ref="P136:Q136"/>
    <mergeCell ref="M136:O136"/>
    <mergeCell ref="F137:I137"/>
    <mergeCell ref="F138:I138"/>
    <mergeCell ref="F139:I139"/>
    <mergeCell ref="P139:Q139"/>
    <mergeCell ref="M139:O139"/>
    <mergeCell ref="F140:I140"/>
    <mergeCell ref="P140:Q140"/>
    <mergeCell ref="M140:O140"/>
    <mergeCell ref="F141:I141"/>
    <mergeCell ref="P141:Q141"/>
    <mergeCell ref="M141:O141"/>
    <mergeCell ref="F142:I142"/>
    <mergeCell ref="P142:Q142"/>
    <mergeCell ref="M142:O142"/>
    <mergeCell ref="F143:I143"/>
    <mergeCell ref="P143:Q143"/>
    <mergeCell ref="M143:O143"/>
    <mergeCell ref="F144:I144"/>
    <mergeCell ref="P144:Q144"/>
    <mergeCell ref="M144:O144"/>
    <mergeCell ref="F145:I145"/>
    <mergeCell ref="P145:Q145"/>
    <mergeCell ref="M145:O145"/>
    <mergeCell ref="F146:I146"/>
    <mergeCell ref="P146:Q146"/>
    <mergeCell ref="M146:O146"/>
    <mergeCell ref="F147:I147"/>
    <mergeCell ref="P147:Q147"/>
    <mergeCell ref="M147:O147"/>
    <mergeCell ref="F148:I148"/>
    <mergeCell ref="P148:Q148"/>
    <mergeCell ref="M148:O148"/>
    <mergeCell ref="F150:I150"/>
    <mergeCell ref="P150:Q150"/>
    <mergeCell ref="M150:O150"/>
    <mergeCell ref="F153:I153"/>
    <mergeCell ref="P153:Q153"/>
    <mergeCell ref="M153:O153"/>
    <mergeCell ref="F154:I154"/>
    <mergeCell ref="F155:I155"/>
    <mergeCell ref="F156:I156"/>
    <mergeCell ref="F157:I157"/>
    <mergeCell ref="F158:I158"/>
    <mergeCell ref="F159:I159"/>
    <mergeCell ref="P159:Q159"/>
    <mergeCell ref="M159:O159"/>
    <mergeCell ref="F160:I160"/>
    <mergeCell ref="P160:Q160"/>
    <mergeCell ref="M160:O160"/>
    <mergeCell ref="F161:I161"/>
    <mergeCell ref="P161:Q161"/>
    <mergeCell ref="M161:O161"/>
    <mergeCell ref="F162:I162"/>
    <mergeCell ref="F163:I163"/>
    <mergeCell ref="F164:I164"/>
    <mergeCell ref="F165:I165"/>
    <mergeCell ref="P165:Q165"/>
    <mergeCell ref="M165:O165"/>
    <mergeCell ref="F166:I166"/>
    <mergeCell ref="P166:Q166"/>
    <mergeCell ref="M166:O166"/>
    <mergeCell ref="F167:I167"/>
    <mergeCell ref="P167:Q167"/>
    <mergeCell ref="M167:O167"/>
    <mergeCell ref="F168:I168"/>
    <mergeCell ref="F169:I169"/>
    <mergeCell ref="F170:I170"/>
    <mergeCell ref="F171:I171"/>
    <mergeCell ref="P171:Q171"/>
    <mergeCell ref="M171:O171"/>
    <mergeCell ref="F172:I172"/>
    <mergeCell ref="P172:Q172"/>
    <mergeCell ref="M172:O172"/>
    <mergeCell ref="F173:I173"/>
    <mergeCell ref="P173:Q173"/>
    <mergeCell ref="M173:O173"/>
    <mergeCell ref="F174:I174"/>
    <mergeCell ref="F175:I175"/>
    <mergeCell ref="F176:I176"/>
    <mergeCell ref="F177:I177"/>
    <mergeCell ref="P177:Q177"/>
    <mergeCell ref="M177:O177"/>
    <mergeCell ref="F178:I178"/>
    <mergeCell ref="P178:Q178"/>
    <mergeCell ref="M178:O178"/>
    <mergeCell ref="F179:I179"/>
    <mergeCell ref="F180:I180"/>
    <mergeCell ref="F181:I181"/>
    <mergeCell ref="F182:I182"/>
    <mergeCell ref="P182:Q182"/>
    <mergeCell ref="M182:O182"/>
    <mergeCell ref="F183:I183"/>
    <mergeCell ref="P183:Q183"/>
    <mergeCell ref="M183:O183"/>
    <mergeCell ref="F184:I184"/>
    <mergeCell ref="P184:Q184"/>
    <mergeCell ref="M184:O184"/>
    <mergeCell ref="F185:I185"/>
    <mergeCell ref="P185:Q185"/>
    <mergeCell ref="M185:O185"/>
    <mergeCell ref="F186:I186"/>
    <mergeCell ref="F187:I187"/>
    <mergeCell ref="F188:I188"/>
    <mergeCell ref="F189:I189"/>
    <mergeCell ref="P189:Q189"/>
    <mergeCell ref="M189:O189"/>
    <mergeCell ref="F190:I190"/>
    <mergeCell ref="P190:Q190"/>
    <mergeCell ref="M190:O190"/>
    <mergeCell ref="F191:I191"/>
    <mergeCell ref="F192:I192"/>
    <mergeCell ref="F193:I193"/>
    <mergeCell ref="F194:I194"/>
    <mergeCell ref="F195:I195"/>
    <mergeCell ref="P195:Q195"/>
    <mergeCell ref="M195:O195"/>
    <mergeCell ref="F196:I196"/>
    <mergeCell ref="P196:Q196"/>
    <mergeCell ref="M196:O196"/>
    <mergeCell ref="F197:I197"/>
    <mergeCell ref="F198:I198"/>
    <mergeCell ref="F199:I199"/>
    <mergeCell ref="F200:I200"/>
    <mergeCell ref="F201:I201"/>
    <mergeCell ref="P201:Q201"/>
    <mergeCell ref="M201:O201"/>
    <mergeCell ref="F202:I202"/>
    <mergeCell ref="P202:Q202"/>
    <mergeCell ref="M202:O202"/>
    <mergeCell ref="F204:I204"/>
    <mergeCell ref="P204:Q204"/>
    <mergeCell ref="M204:O204"/>
    <mergeCell ref="F205:I205"/>
    <mergeCell ref="F206:I206"/>
    <mergeCell ref="F207:I207"/>
    <mergeCell ref="F208:I208"/>
    <mergeCell ref="F209:I209"/>
    <mergeCell ref="P209:Q209"/>
    <mergeCell ref="M209:O209"/>
    <mergeCell ref="F210:I210"/>
    <mergeCell ref="P210:Q210"/>
    <mergeCell ref="M210:O210"/>
    <mergeCell ref="F211:I211"/>
    <mergeCell ref="F212:I212"/>
    <mergeCell ref="F213:I213"/>
    <mergeCell ref="F214:I214"/>
    <mergeCell ref="F215:I215"/>
    <mergeCell ref="P215:Q215"/>
    <mergeCell ref="M215:O215"/>
    <mergeCell ref="F216:I216"/>
    <mergeCell ref="P216:Q216"/>
    <mergeCell ref="M216:O216"/>
    <mergeCell ref="F217:I217"/>
    <mergeCell ref="F218:I218"/>
    <mergeCell ref="F219:I219"/>
    <mergeCell ref="F220:I220"/>
    <mergeCell ref="F221:I221"/>
    <mergeCell ref="P221:Q221"/>
    <mergeCell ref="M221:O221"/>
    <mergeCell ref="F222:I222"/>
    <mergeCell ref="P222:Q222"/>
    <mergeCell ref="M222:O222"/>
    <mergeCell ref="F224:I224"/>
    <mergeCell ref="P224:Q224"/>
    <mergeCell ref="M224:O224"/>
    <mergeCell ref="F225:I225"/>
    <mergeCell ref="F226:I226"/>
    <mergeCell ref="F227:I227"/>
    <mergeCell ref="F228:I228"/>
    <mergeCell ref="F229:I229"/>
    <mergeCell ref="F230:I230"/>
    <mergeCell ref="P230:Q230"/>
    <mergeCell ref="M230:O230"/>
    <mergeCell ref="F231:I231"/>
    <mergeCell ref="P231:Q231"/>
    <mergeCell ref="M231:O231"/>
    <mergeCell ref="F232:I232"/>
    <mergeCell ref="P232:Q232"/>
    <mergeCell ref="M232:O232"/>
    <mergeCell ref="F234:I234"/>
    <mergeCell ref="P234:Q234"/>
    <mergeCell ref="M234:O234"/>
    <mergeCell ref="F235:I235"/>
    <mergeCell ref="P235:Q235"/>
    <mergeCell ref="M235:O235"/>
    <mergeCell ref="F236:I236"/>
    <mergeCell ref="F237:I237"/>
    <mergeCell ref="F238:I238"/>
    <mergeCell ref="F239:I239"/>
    <mergeCell ref="F240:I240"/>
    <mergeCell ref="F241:I241"/>
    <mergeCell ref="F242:I242"/>
    <mergeCell ref="P242:Q242"/>
    <mergeCell ref="M242:O242"/>
    <mergeCell ref="F243:I243"/>
    <mergeCell ref="P243:Q243"/>
    <mergeCell ref="M243:O243"/>
    <mergeCell ref="F244:I244"/>
    <mergeCell ref="F245:I245"/>
    <mergeCell ref="F246:I246"/>
    <mergeCell ref="F247:I247"/>
    <mergeCell ref="F248:I248"/>
    <mergeCell ref="F249:I249"/>
    <mergeCell ref="F250:I250"/>
    <mergeCell ref="P250:Q250"/>
    <mergeCell ref="M250:O250"/>
    <mergeCell ref="F252:I252"/>
    <mergeCell ref="P252:Q252"/>
    <mergeCell ref="M252:O252"/>
    <mergeCell ref="F253:I253"/>
    <mergeCell ref="P253:Q253"/>
    <mergeCell ref="M253:O253"/>
    <mergeCell ref="F254:I254"/>
    <mergeCell ref="P254:Q254"/>
    <mergeCell ref="M254:O254"/>
    <mergeCell ref="F255:I255"/>
    <mergeCell ref="F256:I256"/>
    <mergeCell ref="F257:I257"/>
    <mergeCell ref="F258:I258"/>
    <mergeCell ref="F259:I259"/>
    <mergeCell ref="F261:I261"/>
    <mergeCell ref="P261:Q261"/>
    <mergeCell ref="M261:O261"/>
    <mergeCell ref="F262:I262"/>
    <mergeCell ref="P262:Q262"/>
    <mergeCell ref="M262:O262"/>
    <mergeCell ref="F263:I263"/>
    <mergeCell ref="P271:Q271"/>
    <mergeCell ref="M271:O271"/>
    <mergeCell ref="F264:I264"/>
    <mergeCell ref="P264:Q264"/>
    <mergeCell ref="M264:O264"/>
    <mergeCell ref="F265:I265"/>
    <mergeCell ref="P265:Q265"/>
    <mergeCell ref="M265:O265"/>
    <mergeCell ref="F266:I266"/>
    <mergeCell ref="F268:I268"/>
    <mergeCell ref="P268:Q268"/>
    <mergeCell ref="M268:O268"/>
    <mergeCell ref="H1:K1"/>
    <mergeCell ref="S2:AF2"/>
    <mergeCell ref="F272:I272"/>
    <mergeCell ref="P272:Q272"/>
    <mergeCell ref="M272:O272"/>
    <mergeCell ref="M128:Q128"/>
    <mergeCell ref="M129:Q129"/>
    <mergeCell ref="M130:Q130"/>
    <mergeCell ref="M149:Q149"/>
    <mergeCell ref="M151:Q151"/>
    <mergeCell ref="M152:Q152"/>
    <mergeCell ref="M203:Q203"/>
    <mergeCell ref="M223:Q223"/>
    <mergeCell ref="M233:Q233"/>
    <mergeCell ref="M251:Q251"/>
    <mergeCell ref="M260:Q260"/>
    <mergeCell ref="M267:Q267"/>
    <mergeCell ref="F269:I269"/>
    <mergeCell ref="P269:Q269"/>
    <mergeCell ref="M269:O269"/>
    <mergeCell ref="F270:I270"/>
    <mergeCell ref="P270:Q270"/>
    <mergeCell ref="M270:O270"/>
    <mergeCell ref="F271:I271"/>
  </mergeCells>
  <dataValidations count="2">
    <dataValidation type="list" allowBlank="1" showInputMessage="1" showErrorMessage="1" error="Povolené sú hodnoty K a M." sqref="D268:D273">
      <formula1>"K,M"</formula1>
    </dataValidation>
    <dataValidation type="list" allowBlank="1" showInputMessage="1" showErrorMessage="1" error="Povolené sú hodnoty základná, znížená, nulová." sqref="U268:U273">
      <formula1>"základná,znížená,nulová"</formula1>
    </dataValidation>
  </dataValidations>
  <hyperlinks>
    <hyperlink ref="F1:G1" location="C2" tooltip="Krycí list rozpočtu" display="1) Krycí list rozpočtu"/>
    <hyperlink ref="H1:K1" location="C87" tooltip="Rekapitulácia rozpočtu" display="2) Rekapitulácia rozpočtu"/>
    <hyperlink ref="L1" location="C127" tooltip="Rozpočet" display="3) Rozpočet"/>
    <hyperlink ref="S1:T1" location="'Rekapitulácia stavby'!C2" tooltip="Rekapitulácia stavby" display="Rekapitulácia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1"/>
  <sheetViews>
    <sheetView showGridLines="0" workbookViewId="0">
      <pane ySplit="1" topLeftCell="A115" activePane="bottomLeft" state="frozen"/>
      <selection pane="bottomLeft" activeCell="L131" sqref="L131"/>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4" width="20" hidden="1" customWidth="1"/>
    <col min="25" max="25" width="12.33203125" hidden="1" customWidth="1"/>
    <col min="26" max="26" width="16.33203125" hidden="1" customWidth="1"/>
    <col min="27" max="27" width="12.33203125" hidden="1" customWidth="1"/>
    <col min="28" max="28" width="15" hidden="1" customWidth="1"/>
    <col min="29" max="29" width="11" hidden="1" customWidth="1"/>
    <col min="30" max="30" width="15" hidden="1" customWidth="1"/>
    <col min="31" max="31" width="16.33203125" hidden="1" customWidth="1"/>
    <col min="44" max="65" width="9.33203125" hidden="1"/>
  </cols>
  <sheetData>
    <row r="1" spans="1:66" ht="21.75" customHeight="1" x14ac:dyDescent="0.3">
      <c r="A1" s="224"/>
      <c r="B1" s="221"/>
      <c r="C1" s="221"/>
      <c r="D1" s="222" t="s">
        <v>1</v>
      </c>
      <c r="E1" s="221"/>
      <c r="F1" s="223" t="s">
        <v>469</v>
      </c>
      <c r="G1" s="223"/>
      <c r="H1" s="273" t="s">
        <v>470</v>
      </c>
      <c r="I1" s="273"/>
      <c r="J1" s="273"/>
      <c r="K1" s="273"/>
      <c r="L1" s="223" t="s">
        <v>471</v>
      </c>
      <c r="M1" s="221"/>
      <c r="N1" s="221"/>
      <c r="O1" s="222" t="s">
        <v>124</v>
      </c>
      <c r="P1" s="221"/>
      <c r="Q1" s="221"/>
      <c r="R1" s="221"/>
      <c r="S1" s="223" t="s">
        <v>472</v>
      </c>
      <c r="T1" s="223"/>
      <c r="U1" s="224"/>
      <c r="V1" s="22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1:66" ht="36.950000000000003" customHeight="1" x14ac:dyDescent="0.3">
      <c r="C2" s="260" t="s">
        <v>6</v>
      </c>
      <c r="D2" s="227"/>
      <c r="E2" s="227"/>
      <c r="F2" s="227"/>
      <c r="G2" s="227"/>
      <c r="H2" s="227"/>
      <c r="I2" s="227"/>
      <c r="J2" s="227"/>
      <c r="K2" s="227"/>
      <c r="L2" s="227"/>
      <c r="M2" s="227"/>
      <c r="N2" s="227"/>
      <c r="O2" s="227"/>
      <c r="P2" s="227"/>
      <c r="Q2" s="227"/>
      <c r="S2" s="226" t="s">
        <v>7</v>
      </c>
      <c r="T2" s="227"/>
      <c r="U2" s="227"/>
      <c r="V2" s="227"/>
      <c r="W2" s="227"/>
      <c r="X2" s="227"/>
      <c r="Y2" s="227"/>
      <c r="Z2" s="227"/>
      <c r="AA2" s="227"/>
      <c r="AB2" s="227"/>
      <c r="AC2" s="227"/>
      <c r="AD2" s="227"/>
      <c r="AE2" s="227"/>
      <c r="AF2" s="227"/>
      <c r="AT2" s="17" t="s">
        <v>106</v>
      </c>
    </row>
    <row r="3" spans="1:66" ht="6.95" customHeight="1" x14ac:dyDescent="0.3">
      <c r="B3" s="18"/>
      <c r="C3" s="19"/>
      <c r="D3" s="19"/>
      <c r="E3" s="19"/>
      <c r="F3" s="19"/>
      <c r="G3" s="19"/>
      <c r="H3" s="19"/>
      <c r="I3" s="19"/>
      <c r="J3" s="19"/>
      <c r="K3" s="19"/>
      <c r="L3" s="19"/>
      <c r="M3" s="19"/>
      <c r="N3" s="19"/>
      <c r="O3" s="19"/>
      <c r="P3" s="19"/>
      <c r="Q3" s="19"/>
      <c r="R3" s="20"/>
      <c r="AT3" s="17" t="s">
        <v>82</v>
      </c>
    </row>
    <row r="4" spans="1:66" ht="36.950000000000003" customHeight="1" x14ac:dyDescent="0.3">
      <c r="B4" s="21"/>
      <c r="C4" s="254" t="s">
        <v>125</v>
      </c>
      <c r="D4" s="261"/>
      <c r="E4" s="261"/>
      <c r="F4" s="261"/>
      <c r="G4" s="261"/>
      <c r="H4" s="261"/>
      <c r="I4" s="261"/>
      <c r="J4" s="261"/>
      <c r="K4" s="261"/>
      <c r="L4" s="261"/>
      <c r="M4" s="261"/>
      <c r="N4" s="261"/>
      <c r="O4" s="261"/>
      <c r="P4" s="261"/>
      <c r="Q4" s="261"/>
      <c r="R4" s="23"/>
      <c r="T4" s="24" t="s">
        <v>11</v>
      </c>
      <c r="AT4" s="17" t="s">
        <v>4</v>
      </c>
    </row>
    <row r="5" spans="1:66" ht="6.95" customHeight="1" x14ac:dyDescent="0.3">
      <c r="B5" s="21"/>
      <c r="C5" s="22"/>
      <c r="D5" s="22"/>
      <c r="E5" s="22"/>
      <c r="F5" s="22"/>
      <c r="G5" s="22"/>
      <c r="H5" s="22"/>
      <c r="I5" s="22"/>
      <c r="J5" s="22"/>
      <c r="K5" s="22"/>
      <c r="L5" s="22"/>
      <c r="M5" s="22"/>
      <c r="N5" s="22"/>
      <c r="O5" s="22"/>
      <c r="P5" s="22"/>
      <c r="Q5" s="22"/>
      <c r="R5" s="23"/>
    </row>
    <row r="6" spans="1:66" ht="25.35" customHeight="1" x14ac:dyDescent="0.3">
      <c r="B6" s="21"/>
      <c r="C6" s="22"/>
      <c r="D6" s="29" t="s">
        <v>16</v>
      </c>
      <c r="E6" s="22"/>
      <c r="F6" s="304" t="str">
        <f>'Rekapitulácia stavby'!K6</f>
        <v>Obchodná akadémia - oprava strechy, odstránenie havarijného stavu</v>
      </c>
      <c r="G6" s="261"/>
      <c r="H6" s="261"/>
      <c r="I6" s="261"/>
      <c r="J6" s="261"/>
      <c r="K6" s="261"/>
      <c r="L6" s="261"/>
      <c r="M6" s="261"/>
      <c r="N6" s="261"/>
      <c r="O6" s="261"/>
      <c r="P6" s="261"/>
      <c r="Q6" s="22"/>
      <c r="R6" s="23"/>
    </row>
    <row r="7" spans="1:66" ht="25.35" customHeight="1" x14ac:dyDescent="0.3">
      <c r="B7" s="21"/>
      <c r="C7" s="22"/>
      <c r="D7" s="29" t="s">
        <v>126</v>
      </c>
      <c r="E7" s="22"/>
      <c r="F7" s="304" t="s">
        <v>415</v>
      </c>
      <c r="G7" s="261"/>
      <c r="H7" s="261"/>
      <c r="I7" s="261"/>
      <c r="J7" s="261"/>
      <c r="K7" s="261"/>
      <c r="L7" s="261"/>
      <c r="M7" s="261"/>
      <c r="N7" s="261"/>
      <c r="O7" s="261"/>
      <c r="P7" s="261"/>
      <c r="Q7" s="22"/>
      <c r="R7" s="23"/>
    </row>
    <row r="8" spans="1:66" s="1" customFormat="1" ht="32.85" customHeight="1" x14ac:dyDescent="0.3">
      <c r="B8" s="34"/>
      <c r="C8" s="35"/>
      <c r="D8" s="28" t="s">
        <v>127</v>
      </c>
      <c r="E8" s="35"/>
      <c r="F8" s="266" t="s">
        <v>465</v>
      </c>
      <c r="G8" s="229"/>
      <c r="H8" s="229"/>
      <c r="I8" s="229"/>
      <c r="J8" s="229"/>
      <c r="K8" s="229"/>
      <c r="L8" s="229"/>
      <c r="M8" s="229"/>
      <c r="N8" s="229"/>
      <c r="O8" s="229"/>
      <c r="P8" s="229"/>
      <c r="Q8" s="35"/>
      <c r="R8" s="36"/>
    </row>
    <row r="9" spans="1:66" s="1" customFormat="1" ht="14.45" customHeight="1" x14ac:dyDescent="0.3">
      <c r="B9" s="34"/>
      <c r="C9" s="35"/>
      <c r="D9" s="29" t="s">
        <v>18</v>
      </c>
      <c r="E9" s="35"/>
      <c r="F9" s="27" t="s">
        <v>19</v>
      </c>
      <c r="G9" s="35"/>
      <c r="H9" s="35"/>
      <c r="I9" s="35"/>
      <c r="J9" s="35"/>
      <c r="K9" s="35"/>
      <c r="L9" s="35"/>
      <c r="M9" s="29" t="s">
        <v>20</v>
      </c>
      <c r="N9" s="35"/>
      <c r="O9" s="27" t="s">
        <v>19</v>
      </c>
      <c r="P9" s="35"/>
      <c r="Q9" s="35"/>
      <c r="R9" s="36"/>
    </row>
    <row r="10" spans="1:66" s="1" customFormat="1" ht="14.45" customHeight="1" x14ac:dyDescent="0.3">
      <c r="B10" s="34"/>
      <c r="C10" s="35"/>
      <c r="D10" s="29" t="s">
        <v>21</v>
      </c>
      <c r="E10" s="35"/>
      <c r="F10" s="27" t="s">
        <v>37</v>
      </c>
      <c r="G10" s="35"/>
      <c r="H10" s="35"/>
      <c r="I10" s="35"/>
      <c r="J10" s="35"/>
      <c r="K10" s="35"/>
      <c r="L10" s="35"/>
      <c r="M10" s="29" t="s">
        <v>23</v>
      </c>
      <c r="N10" s="35"/>
      <c r="O10" s="318" t="str">
        <f>'Rekapitulácia stavby'!AN8</f>
        <v>03.11.2015</v>
      </c>
      <c r="P10" s="229"/>
      <c r="Q10" s="35"/>
      <c r="R10" s="36"/>
    </row>
    <row r="11" spans="1:66" s="1" customFormat="1" ht="10.9" customHeight="1" x14ac:dyDescent="0.3">
      <c r="B11" s="34"/>
      <c r="C11" s="35"/>
      <c r="D11" s="35"/>
      <c r="E11" s="35"/>
      <c r="F11" s="35"/>
      <c r="G11" s="35"/>
      <c r="H11" s="35"/>
      <c r="I11" s="35"/>
      <c r="J11" s="35"/>
      <c r="K11" s="35"/>
      <c r="L11" s="35"/>
      <c r="M11" s="35"/>
      <c r="N11" s="35"/>
      <c r="O11" s="35"/>
      <c r="P11" s="35"/>
      <c r="Q11" s="35"/>
      <c r="R11" s="36"/>
    </row>
    <row r="12" spans="1:66" s="1" customFormat="1" ht="14.45" customHeight="1" x14ac:dyDescent="0.3">
      <c r="B12" s="34"/>
      <c r="C12" s="35"/>
      <c r="D12" s="29" t="s">
        <v>25</v>
      </c>
      <c r="E12" s="35"/>
      <c r="F12" s="35"/>
      <c r="G12" s="35"/>
      <c r="H12" s="35"/>
      <c r="I12" s="35"/>
      <c r="J12" s="35"/>
      <c r="K12" s="35"/>
      <c r="L12" s="35"/>
      <c r="M12" s="29" t="s">
        <v>26</v>
      </c>
      <c r="N12" s="35"/>
      <c r="O12" s="265" t="s">
        <v>19</v>
      </c>
      <c r="P12" s="229"/>
      <c r="Q12" s="35"/>
      <c r="R12" s="36"/>
    </row>
    <row r="13" spans="1:66" s="1" customFormat="1" ht="18" customHeight="1" x14ac:dyDescent="0.3">
      <c r="B13" s="34"/>
      <c r="C13" s="35"/>
      <c r="D13" s="35"/>
      <c r="E13" s="27" t="s">
        <v>128</v>
      </c>
      <c r="F13" s="35"/>
      <c r="G13" s="35"/>
      <c r="H13" s="35"/>
      <c r="I13" s="35"/>
      <c r="J13" s="35"/>
      <c r="K13" s="35"/>
      <c r="L13" s="35"/>
      <c r="M13" s="29" t="s">
        <v>29</v>
      </c>
      <c r="N13" s="35"/>
      <c r="O13" s="265" t="s">
        <v>19</v>
      </c>
      <c r="P13" s="229"/>
      <c r="Q13" s="35"/>
      <c r="R13" s="36"/>
    </row>
    <row r="14" spans="1:66" s="1" customFormat="1" ht="6.95" customHeight="1" x14ac:dyDescent="0.3">
      <c r="B14" s="34"/>
      <c r="C14" s="35"/>
      <c r="D14" s="35"/>
      <c r="E14" s="35"/>
      <c r="F14" s="35"/>
      <c r="G14" s="35"/>
      <c r="H14" s="35"/>
      <c r="I14" s="35"/>
      <c r="J14" s="35"/>
      <c r="K14" s="35"/>
      <c r="L14" s="35"/>
      <c r="M14" s="35"/>
      <c r="N14" s="35"/>
      <c r="O14" s="35"/>
      <c r="P14" s="35"/>
      <c r="Q14" s="35"/>
      <c r="R14" s="36"/>
    </row>
    <row r="15" spans="1:66" s="1" customFormat="1" ht="14.45" customHeight="1" x14ac:dyDescent="0.3">
      <c r="B15" s="34"/>
      <c r="C15" s="35"/>
      <c r="D15" s="29" t="s">
        <v>30</v>
      </c>
      <c r="E15" s="35"/>
      <c r="F15" s="35"/>
      <c r="G15" s="35"/>
      <c r="H15" s="35"/>
      <c r="I15" s="35"/>
      <c r="J15" s="35"/>
      <c r="K15" s="35"/>
      <c r="L15" s="35"/>
      <c r="M15" s="29" t="s">
        <v>26</v>
      </c>
      <c r="N15" s="35"/>
      <c r="O15" s="317" t="str">
        <f>IF('Rekapitulácia stavby'!AN13="","",'Rekapitulácia stavby'!AN13)</f>
        <v>Vyplň údaj</v>
      </c>
      <c r="P15" s="229"/>
      <c r="Q15" s="35"/>
      <c r="R15" s="36"/>
    </row>
    <row r="16" spans="1:66" s="1" customFormat="1" ht="18" customHeight="1" x14ac:dyDescent="0.3">
      <c r="B16" s="34"/>
      <c r="C16" s="35"/>
      <c r="D16" s="35"/>
      <c r="E16" s="317" t="str">
        <f>IF('Rekapitulácia stavby'!E14="","",'Rekapitulácia stavby'!E14)</f>
        <v>Vyplň údaj</v>
      </c>
      <c r="F16" s="229"/>
      <c r="G16" s="229"/>
      <c r="H16" s="229"/>
      <c r="I16" s="229"/>
      <c r="J16" s="229"/>
      <c r="K16" s="229"/>
      <c r="L16" s="229"/>
      <c r="M16" s="29" t="s">
        <v>29</v>
      </c>
      <c r="N16" s="35"/>
      <c r="O16" s="317" t="str">
        <f>IF('Rekapitulácia stavby'!AN14="","",'Rekapitulácia stavby'!AN14)</f>
        <v>Vyplň údaj</v>
      </c>
      <c r="P16" s="229"/>
      <c r="Q16" s="35"/>
      <c r="R16" s="36"/>
    </row>
    <row r="17" spans="2:18" s="1" customFormat="1" ht="6.95" customHeight="1" x14ac:dyDescent="0.3">
      <c r="B17" s="34"/>
      <c r="C17" s="35"/>
      <c r="D17" s="35"/>
      <c r="E17" s="35"/>
      <c r="F17" s="35"/>
      <c r="G17" s="35"/>
      <c r="H17" s="35"/>
      <c r="I17" s="35"/>
      <c r="J17" s="35"/>
      <c r="K17" s="35"/>
      <c r="L17" s="35"/>
      <c r="M17" s="35"/>
      <c r="N17" s="35"/>
      <c r="O17" s="35"/>
      <c r="P17" s="35"/>
      <c r="Q17" s="35"/>
      <c r="R17" s="36"/>
    </row>
    <row r="18" spans="2:18" s="1" customFormat="1" ht="14.45" customHeight="1" x14ac:dyDescent="0.3">
      <c r="B18" s="34"/>
      <c r="C18" s="35"/>
      <c r="D18" s="29" t="s">
        <v>32</v>
      </c>
      <c r="E18" s="35"/>
      <c r="F18" s="35"/>
      <c r="G18" s="35"/>
      <c r="H18" s="35"/>
      <c r="I18" s="35"/>
      <c r="J18" s="35"/>
      <c r="K18" s="35"/>
      <c r="L18" s="35"/>
      <c r="M18" s="29" t="s">
        <v>26</v>
      </c>
      <c r="N18" s="35"/>
      <c r="O18" s="265" t="s">
        <v>33</v>
      </c>
      <c r="P18" s="229"/>
      <c r="Q18" s="35"/>
      <c r="R18" s="36"/>
    </row>
    <row r="19" spans="2:18" s="1" customFormat="1" ht="18" customHeight="1" x14ac:dyDescent="0.3">
      <c r="B19" s="34"/>
      <c r="C19" s="35"/>
      <c r="D19" s="35"/>
      <c r="E19" s="27" t="s">
        <v>34</v>
      </c>
      <c r="F19" s="35"/>
      <c r="G19" s="35"/>
      <c r="H19" s="35"/>
      <c r="I19" s="35"/>
      <c r="J19" s="35"/>
      <c r="K19" s="35"/>
      <c r="L19" s="35"/>
      <c r="M19" s="29" t="s">
        <v>29</v>
      </c>
      <c r="N19" s="35"/>
      <c r="O19" s="265" t="s">
        <v>19</v>
      </c>
      <c r="P19" s="229"/>
      <c r="Q19" s="35"/>
      <c r="R19" s="36"/>
    </row>
    <row r="20" spans="2:18" s="1" customFormat="1" ht="6.95" customHeight="1" x14ac:dyDescent="0.3">
      <c r="B20" s="34"/>
      <c r="C20" s="35"/>
      <c r="D20" s="35"/>
      <c r="E20" s="35"/>
      <c r="F20" s="35"/>
      <c r="G20" s="35"/>
      <c r="H20" s="35"/>
      <c r="I20" s="35"/>
      <c r="J20" s="35"/>
      <c r="K20" s="35"/>
      <c r="L20" s="35"/>
      <c r="M20" s="35"/>
      <c r="N20" s="35"/>
      <c r="O20" s="35"/>
      <c r="P20" s="35"/>
      <c r="Q20" s="35"/>
      <c r="R20" s="36"/>
    </row>
    <row r="21" spans="2:18" s="1" customFormat="1" ht="14.45" customHeight="1" x14ac:dyDescent="0.3">
      <c r="B21" s="34"/>
      <c r="C21" s="35"/>
      <c r="D21" s="29" t="s">
        <v>36</v>
      </c>
      <c r="E21" s="35"/>
      <c r="F21" s="35"/>
      <c r="G21" s="35"/>
      <c r="H21" s="35"/>
      <c r="I21" s="35"/>
      <c r="J21" s="35"/>
      <c r="K21" s="35"/>
      <c r="L21" s="35"/>
      <c r="M21" s="29" t="s">
        <v>26</v>
      </c>
      <c r="N21" s="35"/>
      <c r="O21" s="265" t="str">
        <f>IF('Rekapitulácia stavby'!AN19="","",'Rekapitulácia stavby'!AN19)</f>
        <v/>
      </c>
      <c r="P21" s="229"/>
      <c r="Q21" s="35"/>
      <c r="R21" s="36"/>
    </row>
    <row r="22" spans="2:18" s="1" customFormat="1" ht="18" customHeight="1" x14ac:dyDescent="0.3">
      <c r="B22" s="34"/>
      <c r="C22" s="35"/>
      <c r="D22" s="35"/>
      <c r="E22" s="27" t="str">
        <f>IF('Rekapitulácia stavby'!E20="","",'Rekapitulácia stavby'!E20)</f>
        <v xml:space="preserve"> </v>
      </c>
      <c r="F22" s="35"/>
      <c r="G22" s="35"/>
      <c r="H22" s="35"/>
      <c r="I22" s="35"/>
      <c r="J22" s="35"/>
      <c r="K22" s="35"/>
      <c r="L22" s="35"/>
      <c r="M22" s="29" t="s">
        <v>29</v>
      </c>
      <c r="N22" s="35"/>
      <c r="O22" s="265" t="str">
        <f>IF('Rekapitulácia stavby'!AN20="","",'Rekapitulácia stavby'!AN20)</f>
        <v/>
      </c>
      <c r="P22" s="229"/>
      <c r="Q22" s="35"/>
      <c r="R22" s="36"/>
    </row>
    <row r="23" spans="2:18" s="1" customFormat="1" ht="6.95" customHeight="1" x14ac:dyDescent="0.3">
      <c r="B23" s="34"/>
      <c r="C23" s="35"/>
      <c r="D23" s="35"/>
      <c r="E23" s="35"/>
      <c r="F23" s="35"/>
      <c r="G23" s="35"/>
      <c r="H23" s="35"/>
      <c r="I23" s="35"/>
      <c r="J23" s="35"/>
      <c r="K23" s="35"/>
      <c r="L23" s="35"/>
      <c r="M23" s="35"/>
      <c r="N23" s="35"/>
      <c r="O23" s="35"/>
      <c r="P23" s="35"/>
      <c r="Q23" s="35"/>
      <c r="R23" s="36"/>
    </row>
    <row r="24" spans="2:18" s="1" customFormat="1" ht="14.45" customHeight="1" x14ac:dyDescent="0.3">
      <c r="B24" s="34"/>
      <c r="C24" s="35"/>
      <c r="D24" s="29" t="s">
        <v>38</v>
      </c>
      <c r="E24" s="35"/>
      <c r="F24" s="35"/>
      <c r="G24" s="35"/>
      <c r="H24" s="35"/>
      <c r="I24" s="35"/>
      <c r="J24" s="35"/>
      <c r="K24" s="35"/>
      <c r="L24" s="35"/>
      <c r="M24" s="35"/>
      <c r="N24" s="35"/>
      <c r="O24" s="35"/>
      <c r="P24" s="35"/>
      <c r="Q24" s="35"/>
      <c r="R24" s="36"/>
    </row>
    <row r="25" spans="2:18" s="1" customFormat="1" ht="22.5" customHeight="1" x14ac:dyDescent="0.3">
      <c r="B25" s="34"/>
      <c r="C25" s="35"/>
      <c r="D25" s="35"/>
      <c r="E25" s="268" t="s">
        <v>19</v>
      </c>
      <c r="F25" s="229"/>
      <c r="G25" s="229"/>
      <c r="H25" s="229"/>
      <c r="I25" s="229"/>
      <c r="J25" s="229"/>
      <c r="K25" s="229"/>
      <c r="L25" s="229"/>
      <c r="M25" s="35"/>
      <c r="N25" s="35"/>
      <c r="O25" s="35"/>
      <c r="P25" s="35"/>
      <c r="Q25" s="35"/>
      <c r="R25" s="36"/>
    </row>
    <row r="26" spans="2:18" s="1" customFormat="1" ht="6.95" customHeight="1" x14ac:dyDescent="0.3">
      <c r="B26" s="34"/>
      <c r="C26" s="35"/>
      <c r="D26" s="35"/>
      <c r="E26" s="35"/>
      <c r="F26" s="35"/>
      <c r="G26" s="35"/>
      <c r="H26" s="35"/>
      <c r="I26" s="35"/>
      <c r="J26" s="35"/>
      <c r="K26" s="35"/>
      <c r="L26" s="35"/>
      <c r="M26" s="35"/>
      <c r="N26" s="35"/>
      <c r="O26" s="35"/>
      <c r="P26" s="35"/>
      <c r="Q26" s="35"/>
      <c r="R26" s="36"/>
    </row>
    <row r="27" spans="2:18" s="1" customFormat="1" ht="6.95" customHeight="1" x14ac:dyDescent="0.3">
      <c r="B27" s="34"/>
      <c r="C27" s="35"/>
      <c r="D27" s="50"/>
      <c r="E27" s="50"/>
      <c r="F27" s="50"/>
      <c r="G27" s="50"/>
      <c r="H27" s="50"/>
      <c r="I27" s="50"/>
      <c r="J27" s="50"/>
      <c r="K27" s="50"/>
      <c r="L27" s="50"/>
      <c r="M27" s="50"/>
      <c r="N27" s="50"/>
      <c r="O27" s="50"/>
      <c r="P27" s="50"/>
      <c r="Q27" s="35"/>
      <c r="R27" s="36"/>
    </row>
    <row r="28" spans="2:18" s="1" customFormat="1" ht="14.45" customHeight="1" x14ac:dyDescent="0.3">
      <c r="B28" s="34"/>
      <c r="C28" s="35"/>
      <c r="D28" s="126" t="s">
        <v>129</v>
      </c>
      <c r="E28" s="35"/>
      <c r="F28" s="35"/>
      <c r="G28" s="35"/>
      <c r="H28" s="35"/>
      <c r="I28" s="35"/>
      <c r="J28" s="35"/>
      <c r="K28" s="35"/>
      <c r="L28" s="35"/>
      <c r="M28" s="269">
        <f>M89</f>
        <v>0</v>
      </c>
      <c r="N28" s="229"/>
      <c r="O28" s="229"/>
      <c r="P28" s="229"/>
      <c r="Q28" s="35"/>
      <c r="R28" s="36"/>
    </row>
    <row r="29" spans="2:18" s="1" customFormat="1" ht="15" x14ac:dyDescent="0.3">
      <c r="B29" s="34"/>
      <c r="C29" s="35"/>
      <c r="D29" s="35"/>
      <c r="E29" s="29" t="s">
        <v>40</v>
      </c>
      <c r="F29" s="35"/>
      <c r="G29" s="35"/>
      <c r="H29" s="35"/>
      <c r="I29" s="35"/>
      <c r="J29" s="35"/>
      <c r="K29" s="35"/>
      <c r="L29" s="35"/>
      <c r="M29" s="270">
        <f>H89</f>
        <v>0</v>
      </c>
      <c r="N29" s="229"/>
      <c r="O29" s="229"/>
      <c r="P29" s="229"/>
      <c r="Q29" s="35"/>
      <c r="R29" s="36"/>
    </row>
    <row r="30" spans="2:18" s="1" customFormat="1" ht="15" x14ac:dyDescent="0.3">
      <c r="B30" s="34"/>
      <c r="C30" s="35"/>
      <c r="D30" s="35"/>
      <c r="E30" s="29" t="s">
        <v>41</v>
      </c>
      <c r="F30" s="35"/>
      <c r="G30" s="35"/>
      <c r="H30" s="35"/>
      <c r="I30" s="35"/>
      <c r="J30" s="35"/>
      <c r="K30" s="35"/>
      <c r="L30" s="35"/>
      <c r="M30" s="270">
        <f>K89</f>
        <v>0</v>
      </c>
      <c r="N30" s="229"/>
      <c r="O30" s="229"/>
      <c r="P30" s="229"/>
      <c r="Q30" s="35"/>
      <c r="R30" s="36"/>
    </row>
    <row r="31" spans="2:18" s="1" customFormat="1" ht="14.45" customHeight="1" x14ac:dyDescent="0.3">
      <c r="B31" s="34"/>
      <c r="C31" s="35"/>
      <c r="D31" s="33" t="s">
        <v>119</v>
      </c>
      <c r="E31" s="35"/>
      <c r="F31" s="35"/>
      <c r="G31" s="35"/>
      <c r="H31" s="35"/>
      <c r="I31" s="35"/>
      <c r="J31" s="35"/>
      <c r="K31" s="35"/>
      <c r="L31" s="35"/>
      <c r="M31" s="269">
        <f>M94</f>
        <v>0</v>
      </c>
      <c r="N31" s="229"/>
      <c r="O31" s="229"/>
      <c r="P31" s="229"/>
      <c r="Q31" s="35"/>
      <c r="R31" s="36"/>
    </row>
    <row r="32" spans="2:18" s="1" customFormat="1" ht="6.95" customHeight="1" x14ac:dyDescent="0.3">
      <c r="B32" s="34"/>
      <c r="C32" s="35"/>
      <c r="D32" s="35"/>
      <c r="E32" s="35"/>
      <c r="F32" s="35"/>
      <c r="G32" s="35"/>
      <c r="H32" s="35"/>
      <c r="I32" s="35"/>
      <c r="J32" s="35"/>
      <c r="K32" s="35"/>
      <c r="L32" s="35"/>
      <c r="M32" s="35"/>
      <c r="N32" s="35"/>
      <c r="O32" s="35"/>
      <c r="P32" s="35"/>
      <c r="Q32" s="35"/>
      <c r="R32" s="36"/>
    </row>
    <row r="33" spans="2:18" s="1" customFormat="1" ht="25.35" customHeight="1" x14ac:dyDescent="0.3">
      <c r="B33" s="34"/>
      <c r="C33" s="35"/>
      <c r="D33" s="127" t="s">
        <v>43</v>
      </c>
      <c r="E33" s="35"/>
      <c r="F33" s="35"/>
      <c r="G33" s="35"/>
      <c r="H33" s="35"/>
      <c r="I33" s="35"/>
      <c r="J33" s="35"/>
      <c r="K33" s="35"/>
      <c r="L33" s="35"/>
      <c r="M33" s="316">
        <f>ROUND(M28+M31,2)</f>
        <v>0</v>
      </c>
      <c r="N33" s="229"/>
      <c r="O33" s="229"/>
      <c r="P33" s="229"/>
      <c r="Q33" s="35"/>
      <c r="R33" s="36"/>
    </row>
    <row r="34" spans="2:18" s="1" customFormat="1" ht="6.95" customHeight="1" x14ac:dyDescent="0.3">
      <c r="B34" s="34"/>
      <c r="C34" s="35"/>
      <c r="D34" s="50"/>
      <c r="E34" s="50"/>
      <c r="F34" s="50"/>
      <c r="G34" s="50"/>
      <c r="H34" s="50"/>
      <c r="I34" s="50"/>
      <c r="J34" s="50"/>
      <c r="K34" s="50"/>
      <c r="L34" s="50"/>
      <c r="M34" s="50"/>
      <c r="N34" s="50"/>
      <c r="O34" s="50"/>
      <c r="P34" s="50"/>
      <c r="Q34" s="35"/>
      <c r="R34" s="36"/>
    </row>
    <row r="35" spans="2:18" s="1" customFormat="1" ht="14.45" customHeight="1" x14ac:dyDescent="0.3">
      <c r="B35" s="34"/>
      <c r="C35" s="35"/>
      <c r="D35" s="41" t="s">
        <v>44</v>
      </c>
      <c r="E35" s="41" t="s">
        <v>45</v>
      </c>
      <c r="F35" s="42">
        <v>0.2</v>
      </c>
      <c r="G35" s="128" t="s">
        <v>46</v>
      </c>
      <c r="H35" s="314">
        <f>ROUND((((SUM(BE94:BE101)+SUM(BE120:BE134))+SUM(BE136:BE140))),2)</f>
        <v>0</v>
      </c>
      <c r="I35" s="229"/>
      <c r="J35" s="229"/>
      <c r="K35" s="35"/>
      <c r="L35" s="35"/>
      <c r="M35" s="314">
        <f>ROUND(((ROUND((SUM(BE94:BE101)+SUM(BE120:BE134)), 2)*F35)+SUM(BE136:BE140)*F35),2)</f>
        <v>0</v>
      </c>
      <c r="N35" s="229"/>
      <c r="O35" s="229"/>
      <c r="P35" s="229"/>
      <c r="Q35" s="35"/>
      <c r="R35" s="36"/>
    </row>
    <row r="36" spans="2:18" s="1" customFormat="1" ht="14.45" customHeight="1" x14ac:dyDescent="0.3">
      <c r="B36" s="34"/>
      <c r="C36" s="35"/>
      <c r="D36" s="35"/>
      <c r="E36" s="41" t="s">
        <v>47</v>
      </c>
      <c r="F36" s="42">
        <v>0.2</v>
      </c>
      <c r="G36" s="128" t="s">
        <v>46</v>
      </c>
      <c r="H36" s="314">
        <f>ROUND((((SUM(BF94:BF101)+SUM(BF120:BF134))+SUM(BF136:BF140))),2)</f>
        <v>0</v>
      </c>
      <c r="I36" s="229"/>
      <c r="J36" s="229"/>
      <c r="K36" s="35"/>
      <c r="L36" s="35"/>
      <c r="M36" s="314">
        <f>ROUND(((ROUND((SUM(BF94:BF101)+SUM(BF120:BF134)), 2)*F36)+SUM(BF136:BF140)*F36),2)</f>
        <v>0</v>
      </c>
      <c r="N36" s="229"/>
      <c r="O36" s="229"/>
      <c r="P36" s="229"/>
      <c r="Q36" s="35"/>
      <c r="R36" s="36"/>
    </row>
    <row r="37" spans="2:18" s="1" customFormat="1" ht="14.45" hidden="1" customHeight="1" x14ac:dyDescent="0.3">
      <c r="B37" s="34"/>
      <c r="C37" s="35"/>
      <c r="D37" s="35"/>
      <c r="E37" s="41" t="s">
        <v>48</v>
      </c>
      <c r="F37" s="42">
        <v>0.2</v>
      </c>
      <c r="G37" s="128" t="s">
        <v>46</v>
      </c>
      <c r="H37" s="314">
        <f>ROUND((((SUM(BG94:BG101)+SUM(BG120:BG134))+SUM(BG136:BG140))),2)</f>
        <v>0</v>
      </c>
      <c r="I37" s="229"/>
      <c r="J37" s="229"/>
      <c r="K37" s="35"/>
      <c r="L37" s="35"/>
      <c r="M37" s="314">
        <v>0</v>
      </c>
      <c r="N37" s="229"/>
      <c r="O37" s="229"/>
      <c r="P37" s="229"/>
      <c r="Q37" s="35"/>
      <c r="R37" s="36"/>
    </row>
    <row r="38" spans="2:18" s="1" customFormat="1" ht="14.45" hidden="1" customHeight="1" x14ac:dyDescent="0.3">
      <c r="B38" s="34"/>
      <c r="C38" s="35"/>
      <c r="D38" s="35"/>
      <c r="E38" s="41" t="s">
        <v>49</v>
      </c>
      <c r="F38" s="42">
        <v>0.2</v>
      </c>
      <c r="G38" s="128" t="s">
        <v>46</v>
      </c>
      <c r="H38" s="314">
        <f>ROUND((((SUM(BH94:BH101)+SUM(BH120:BH134))+SUM(BH136:BH140))),2)</f>
        <v>0</v>
      </c>
      <c r="I38" s="229"/>
      <c r="J38" s="229"/>
      <c r="K38" s="35"/>
      <c r="L38" s="35"/>
      <c r="M38" s="314">
        <v>0</v>
      </c>
      <c r="N38" s="229"/>
      <c r="O38" s="229"/>
      <c r="P38" s="229"/>
      <c r="Q38" s="35"/>
      <c r="R38" s="36"/>
    </row>
    <row r="39" spans="2:18" s="1" customFormat="1" ht="14.45" hidden="1" customHeight="1" x14ac:dyDescent="0.3">
      <c r="B39" s="34"/>
      <c r="C39" s="35"/>
      <c r="D39" s="35"/>
      <c r="E39" s="41" t="s">
        <v>50</v>
      </c>
      <c r="F39" s="42">
        <v>0</v>
      </c>
      <c r="G39" s="128" t="s">
        <v>46</v>
      </c>
      <c r="H39" s="314">
        <f>ROUND((((SUM(BI94:BI101)+SUM(BI120:BI134))+SUM(BI136:BI140))),2)</f>
        <v>0</v>
      </c>
      <c r="I39" s="229"/>
      <c r="J39" s="229"/>
      <c r="K39" s="35"/>
      <c r="L39" s="35"/>
      <c r="M39" s="314">
        <v>0</v>
      </c>
      <c r="N39" s="229"/>
      <c r="O39" s="229"/>
      <c r="P39" s="229"/>
      <c r="Q39" s="35"/>
      <c r="R39" s="36"/>
    </row>
    <row r="40" spans="2:18" s="1" customFormat="1" ht="6.95" customHeight="1" x14ac:dyDescent="0.3">
      <c r="B40" s="34"/>
      <c r="C40" s="35"/>
      <c r="D40" s="35"/>
      <c r="E40" s="35"/>
      <c r="F40" s="35"/>
      <c r="G40" s="35"/>
      <c r="H40" s="35"/>
      <c r="I40" s="35"/>
      <c r="J40" s="35"/>
      <c r="K40" s="35"/>
      <c r="L40" s="35"/>
      <c r="M40" s="35"/>
      <c r="N40" s="35"/>
      <c r="O40" s="35"/>
      <c r="P40" s="35"/>
      <c r="Q40" s="35"/>
      <c r="R40" s="36"/>
    </row>
    <row r="41" spans="2:18" s="1" customFormat="1" ht="25.35" customHeight="1" x14ac:dyDescent="0.3">
      <c r="B41" s="34"/>
      <c r="C41" s="125"/>
      <c r="D41" s="129" t="s">
        <v>51</v>
      </c>
      <c r="E41" s="79"/>
      <c r="F41" s="79"/>
      <c r="G41" s="130" t="s">
        <v>52</v>
      </c>
      <c r="H41" s="131" t="s">
        <v>53</v>
      </c>
      <c r="I41" s="79"/>
      <c r="J41" s="79"/>
      <c r="K41" s="79"/>
      <c r="L41" s="315">
        <f>SUM(M33:M39)</f>
        <v>0</v>
      </c>
      <c r="M41" s="247"/>
      <c r="N41" s="247"/>
      <c r="O41" s="247"/>
      <c r="P41" s="249"/>
      <c r="Q41" s="125"/>
      <c r="R41" s="36"/>
    </row>
    <row r="42" spans="2:18" s="1" customFormat="1" ht="14.45" customHeight="1" x14ac:dyDescent="0.3">
      <c r="B42" s="34"/>
      <c r="C42" s="35"/>
      <c r="D42" s="35"/>
      <c r="E42" s="35"/>
      <c r="F42" s="35"/>
      <c r="G42" s="35"/>
      <c r="H42" s="35"/>
      <c r="I42" s="35"/>
      <c r="J42" s="35"/>
      <c r="K42" s="35"/>
      <c r="L42" s="35"/>
      <c r="M42" s="35"/>
      <c r="N42" s="35"/>
      <c r="O42" s="35"/>
      <c r="P42" s="35"/>
      <c r="Q42" s="35"/>
      <c r="R42" s="36"/>
    </row>
    <row r="43" spans="2:18" s="1" customFormat="1" ht="14.45" customHeight="1" x14ac:dyDescent="0.3">
      <c r="B43" s="34"/>
      <c r="C43" s="35"/>
      <c r="D43" s="35"/>
      <c r="E43" s="35"/>
      <c r="F43" s="35"/>
      <c r="G43" s="35"/>
      <c r="H43" s="35"/>
      <c r="I43" s="35"/>
      <c r="J43" s="35"/>
      <c r="K43" s="35"/>
      <c r="L43" s="35"/>
      <c r="M43" s="35"/>
      <c r="N43" s="35"/>
      <c r="O43" s="35"/>
      <c r="P43" s="35"/>
      <c r="Q43" s="35"/>
      <c r="R43" s="36"/>
    </row>
    <row r="44" spans="2:18" x14ac:dyDescent="0.3">
      <c r="B44" s="21"/>
      <c r="C44" s="22"/>
      <c r="D44" s="22"/>
      <c r="E44" s="22"/>
      <c r="F44" s="22"/>
      <c r="G44" s="22"/>
      <c r="H44" s="22"/>
      <c r="I44" s="22"/>
      <c r="J44" s="22"/>
      <c r="K44" s="22"/>
      <c r="L44" s="22"/>
      <c r="M44" s="22"/>
      <c r="N44" s="22"/>
      <c r="O44" s="22"/>
      <c r="P44" s="22"/>
      <c r="Q44" s="22"/>
      <c r="R44" s="23"/>
    </row>
    <row r="45" spans="2:18" x14ac:dyDescent="0.3">
      <c r="B45" s="21"/>
      <c r="C45" s="22"/>
      <c r="D45" s="22"/>
      <c r="E45" s="22"/>
      <c r="F45" s="22"/>
      <c r="G45" s="22"/>
      <c r="H45" s="22"/>
      <c r="I45" s="22"/>
      <c r="J45" s="22"/>
      <c r="K45" s="22"/>
      <c r="L45" s="22"/>
      <c r="M45" s="22"/>
      <c r="N45" s="22"/>
      <c r="O45" s="22"/>
      <c r="P45" s="22"/>
      <c r="Q45" s="22"/>
      <c r="R45" s="23"/>
    </row>
    <row r="46" spans="2:18" x14ac:dyDescent="0.3">
      <c r="B46" s="21"/>
      <c r="C46" s="22"/>
      <c r="D46" s="22"/>
      <c r="E46" s="22"/>
      <c r="F46" s="22"/>
      <c r="G46" s="22"/>
      <c r="H46" s="22"/>
      <c r="I46" s="22"/>
      <c r="J46" s="22"/>
      <c r="K46" s="22"/>
      <c r="L46" s="22"/>
      <c r="M46" s="22"/>
      <c r="N46" s="22"/>
      <c r="O46" s="22"/>
      <c r="P46" s="22"/>
      <c r="Q46" s="22"/>
      <c r="R46" s="23"/>
    </row>
    <row r="47" spans="2:18" x14ac:dyDescent="0.3">
      <c r="B47" s="21"/>
      <c r="C47" s="22"/>
      <c r="D47" s="22"/>
      <c r="E47" s="22"/>
      <c r="F47" s="22"/>
      <c r="G47" s="22"/>
      <c r="H47" s="22"/>
      <c r="I47" s="22"/>
      <c r="J47" s="22"/>
      <c r="K47" s="22"/>
      <c r="L47" s="22"/>
      <c r="M47" s="22"/>
      <c r="N47" s="22"/>
      <c r="O47" s="22"/>
      <c r="P47" s="22"/>
      <c r="Q47" s="22"/>
      <c r="R47" s="23"/>
    </row>
    <row r="48" spans="2:18" x14ac:dyDescent="0.3">
      <c r="B48" s="21"/>
      <c r="C48" s="22"/>
      <c r="D48" s="22"/>
      <c r="E48" s="22"/>
      <c r="F48" s="22"/>
      <c r="G48" s="22"/>
      <c r="H48" s="22"/>
      <c r="I48" s="22"/>
      <c r="J48" s="22"/>
      <c r="K48" s="22"/>
      <c r="L48" s="22"/>
      <c r="M48" s="22"/>
      <c r="N48" s="22"/>
      <c r="O48" s="22"/>
      <c r="P48" s="22"/>
      <c r="Q48" s="22"/>
      <c r="R48" s="23"/>
    </row>
    <row r="49" spans="2:18" x14ac:dyDescent="0.3">
      <c r="B49" s="21"/>
      <c r="C49" s="22"/>
      <c r="D49" s="22"/>
      <c r="E49" s="22"/>
      <c r="F49" s="22"/>
      <c r="G49" s="22"/>
      <c r="H49" s="22"/>
      <c r="I49" s="22"/>
      <c r="J49" s="22"/>
      <c r="K49" s="22"/>
      <c r="L49" s="22"/>
      <c r="M49" s="22"/>
      <c r="N49" s="22"/>
      <c r="O49" s="22"/>
      <c r="P49" s="22"/>
      <c r="Q49" s="22"/>
      <c r="R49" s="23"/>
    </row>
    <row r="50" spans="2:18" s="1" customFormat="1" ht="15" x14ac:dyDescent="0.3">
      <c r="B50" s="34"/>
      <c r="C50" s="35"/>
      <c r="D50" s="49" t="s">
        <v>54</v>
      </c>
      <c r="E50" s="50"/>
      <c r="F50" s="50"/>
      <c r="G50" s="50"/>
      <c r="H50" s="51"/>
      <c r="I50" s="35"/>
      <c r="J50" s="49" t="s">
        <v>55</v>
      </c>
      <c r="K50" s="50"/>
      <c r="L50" s="50"/>
      <c r="M50" s="50"/>
      <c r="N50" s="50"/>
      <c r="O50" s="50"/>
      <c r="P50" s="51"/>
      <c r="Q50" s="35"/>
      <c r="R50" s="36"/>
    </row>
    <row r="51" spans="2:18" x14ac:dyDescent="0.3">
      <c r="B51" s="21"/>
      <c r="C51" s="22"/>
      <c r="D51" s="52"/>
      <c r="E51" s="22"/>
      <c r="F51" s="22"/>
      <c r="G51" s="22"/>
      <c r="H51" s="53"/>
      <c r="I51" s="22"/>
      <c r="J51" s="52"/>
      <c r="K51" s="22"/>
      <c r="L51" s="22"/>
      <c r="M51" s="22"/>
      <c r="N51" s="22"/>
      <c r="O51" s="22"/>
      <c r="P51" s="53"/>
      <c r="Q51" s="22"/>
      <c r="R51" s="23"/>
    </row>
    <row r="52" spans="2:18" x14ac:dyDescent="0.3">
      <c r="B52" s="21"/>
      <c r="C52" s="22"/>
      <c r="D52" s="52"/>
      <c r="E52" s="22"/>
      <c r="F52" s="22"/>
      <c r="G52" s="22"/>
      <c r="H52" s="53"/>
      <c r="I52" s="22"/>
      <c r="J52" s="52"/>
      <c r="K52" s="22"/>
      <c r="L52" s="22"/>
      <c r="M52" s="22"/>
      <c r="N52" s="22"/>
      <c r="O52" s="22"/>
      <c r="P52" s="53"/>
      <c r="Q52" s="22"/>
      <c r="R52" s="23"/>
    </row>
    <row r="53" spans="2:18" x14ac:dyDescent="0.3">
      <c r="B53" s="21"/>
      <c r="C53" s="22"/>
      <c r="D53" s="52"/>
      <c r="E53" s="22"/>
      <c r="F53" s="22"/>
      <c r="G53" s="22"/>
      <c r="H53" s="53"/>
      <c r="I53" s="22"/>
      <c r="J53" s="52"/>
      <c r="K53" s="22"/>
      <c r="L53" s="22"/>
      <c r="M53" s="22"/>
      <c r="N53" s="22"/>
      <c r="O53" s="22"/>
      <c r="P53" s="53"/>
      <c r="Q53" s="22"/>
      <c r="R53" s="23"/>
    </row>
    <row r="54" spans="2:18" x14ac:dyDescent="0.3">
      <c r="B54" s="21"/>
      <c r="C54" s="22"/>
      <c r="D54" s="52"/>
      <c r="E54" s="22"/>
      <c r="F54" s="22"/>
      <c r="G54" s="22"/>
      <c r="H54" s="53"/>
      <c r="I54" s="22"/>
      <c r="J54" s="52"/>
      <c r="K54" s="22"/>
      <c r="L54" s="22"/>
      <c r="M54" s="22"/>
      <c r="N54" s="22"/>
      <c r="O54" s="22"/>
      <c r="P54" s="53"/>
      <c r="Q54" s="22"/>
      <c r="R54" s="23"/>
    </row>
    <row r="55" spans="2:18" x14ac:dyDescent="0.3">
      <c r="B55" s="21"/>
      <c r="C55" s="22"/>
      <c r="D55" s="52"/>
      <c r="E55" s="22"/>
      <c r="F55" s="22"/>
      <c r="G55" s="22"/>
      <c r="H55" s="53"/>
      <c r="I55" s="22"/>
      <c r="J55" s="52"/>
      <c r="K55" s="22"/>
      <c r="L55" s="22"/>
      <c r="M55" s="22"/>
      <c r="N55" s="22"/>
      <c r="O55" s="22"/>
      <c r="P55" s="53"/>
      <c r="Q55" s="22"/>
      <c r="R55" s="23"/>
    </row>
    <row r="56" spans="2:18" x14ac:dyDescent="0.3">
      <c r="B56" s="21"/>
      <c r="C56" s="22"/>
      <c r="D56" s="52"/>
      <c r="E56" s="22"/>
      <c r="F56" s="22"/>
      <c r="G56" s="22"/>
      <c r="H56" s="53"/>
      <c r="I56" s="22"/>
      <c r="J56" s="52"/>
      <c r="K56" s="22"/>
      <c r="L56" s="22"/>
      <c r="M56" s="22"/>
      <c r="N56" s="22"/>
      <c r="O56" s="22"/>
      <c r="P56" s="53"/>
      <c r="Q56" s="22"/>
      <c r="R56" s="23"/>
    </row>
    <row r="57" spans="2:18" x14ac:dyDescent="0.3">
      <c r="B57" s="21"/>
      <c r="C57" s="22"/>
      <c r="D57" s="52"/>
      <c r="E57" s="22"/>
      <c r="F57" s="22"/>
      <c r="G57" s="22"/>
      <c r="H57" s="53"/>
      <c r="I57" s="22"/>
      <c r="J57" s="52"/>
      <c r="K57" s="22"/>
      <c r="L57" s="22"/>
      <c r="M57" s="22"/>
      <c r="N57" s="22"/>
      <c r="O57" s="22"/>
      <c r="P57" s="53"/>
      <c r="Q57" s="22"/>
      <c r="R57" s="23"/>
    </row>
    <row r="58" spans="2:18" x14ac:dyDescent="0.3">
      <c r="B58" s="21"/>
      <c r="C58" s="22"/>
      <c r="D58" s="52"/>
      <c r="E58" s="22"/>
      <c r="F58" s="22"/>
      <c r="G58" s="22"/>
      <c r="H58" s="53"/>
      <c r="I58" s="22"/>
      <c r="J58" s="52"/>
      <c r="K58" s="22"/>
      <c r="L58" s="22"/>
      <c r="M58" s="22"/>
      <c r="N58" s="22"/>
      <c r="O58" s="22"/>
      <c r="P58" s="53"/>
      <c r="Q58" s="22"/>
      <c r="R58" s="23"/>
    </row>
    <row r="59" spans="2:18" s="1" customFormat="1" ht="15" x14ac:dyDescent="0.3">
      <c r="B59" s="34"/>
      <c r="C59" s="35"/>
      <c r="D59" s="54" t="s">
        <v>56</v>
      </c>
      <c r="E59" s="55"/>
      <c r="F59" s="55"/>
      <c r="G59" s="56" t="s">
        <v>57</v>
      </c>
      <c r="H59" s="57"/>
      <c r="I59" s="35"/>
      <c r="J59" s="54" t="s">
        <v>56</v>
      </c>
      <c r="K59" s="55"/>
      <c r="L59" s="55"/>
      <c r="M59" s="55"/>
      <c r="N59" s="56" t="s">
        <v>57</v>
      </c>
      <c r="O59" s="55"/>
      <c r="P59" s="57"/>
      <c r="Q59" s="35"/>
      <c r="R59" s="36"/>
    </row>
    <row r="60" spans="2:18" x14ac:dyDescent="0.3">
      <c r="B60" s="21"/>
      <c r="C60" s="22"/>
      <c r="D60" s="22"/>
      <c r="E60" s="22"/>
      <c r="F60" s="22"/>
      <c r="G60" s="22"/>
      <c r="H60" s="22"/>
      <c r="I60" s="22"/>
      <c r="J60" s="22"/>
      <c r="K60" s="22"/>
      <c r="L60" s="22"/>
      <c r="M60" s="22"/>
      <c r="N60" s="22"/>
      <c r="O60" s="22"/>
      <c r="P60" s="22"/>
      <c r="Q60" s="22"/>
      <c r="R60" s="23"/>
    </row>
    <row r="61" spans="2:18" s="1" customFormat="1" ht="15" x14ac:dyDescent="0.3">
      <c r="B61" s="34"/>
      <c r="C61" s="35"/>
      <c r="D61" s="49" t="s">
        <v>58</v>
      </c>
      <c r="E61" s="50"/>
      <c r="F61" s="50"/>
      <c r="G61" s="50"/>
      <c r="H61" s="51"/>
      <c r="I61" s="35"/>
      <c r="J61" s="49" t="s">
        <v>59</v>
      </c>
      <c r="K61" s="50"/>
      <c r="L61" s="50"/>
      <c r="M61" s="50"/>
      <c r="N61" s="50"/>
      <c r="O61" s="50"/>
      <c r="P61" s="51"/>
      <c r="Q61" s="35"/>
      <c r="R61" s="36"/>
    </row>
    <row r="62" spans="2:18" x14ac:dyDescent="0.3">
      <c r="B62" s="21"/>
      <c r="C62" s="22"/>
      <c r="D62" s="52"/>
      <c r="E62" s="22"/>
      <c r="F62" s="22"/>
      <c r="G62" s="22"/>
      <c r="H62" s="53"/>
      <c r="I62" s="22"/>
      <c r="J62" s="52"/>
      <c r="K62" s="22"/>
      <c r="L62" s="22"/>
      <c r="M62" s="22"/>
      <c r="N62" s="22"/>
      <c r="O62" s="22"/>
      <c r="P62" s="53"/>
      <c r="Q62" s="22"/>
      <c r="R62" s="23"/>
    </row>
    <row r="63" spans="2:18" x14ac:dyDescent="0.3">
      <c r="B63" s="21"/>
      <c r="C63" s="22"/>
      <c r="D63" s="52"/>
      <c r="E63" s="22"/>
      <c r="F63" s="22"/>
      <c r="G63" s="22"/>
      <c r="H63" s="53"/>
      <c r="I63" s="22"/>
      <c r="J63" s="52"/>
      <c r="K63" s="22"/>
      <c r="L63" s="22"/>
      <c r="M63" s="22"/>
      <c r="N63" s="22"/>
      <c r="O63" s="22"/>
      <c r="P63" s="53"/>
      <c r="Q63" s="22"/>
      <c r="R63" s="23"/>
    </row>
    <row r="64" spans="2:18" x14ac:dyDescent="0.3">
      <c r="B64" s="21"/>
      <c r="C64" s="22"/>
      <c r="D64" s="52"/>
      <c r="E64" s="22"/>
      <c r="F64" s="22"/>
      <c r="G64" s="22"/>
      <c r="H64" s="53"/>
      <c r="I64" s="22"/>
      <c r="J64" s="52"/>
      <c r="K64" s="22"/>
      <c r="L64" s="22"/>
      <c r="M64" s="22"/>
      <c r="N64" s="22"/>
      <c r="O64" s="22"/>
      <c r="P64" s="53"/>
      <c r="Q64" s="22"/>
      <c r="R64" s="23"/>
    </row>
    <row r="65" spans="2:21" x14ac:dyDescent="0.3">
      <c r="B65" s="21"/>
      <c r="C65" s="22"/>
      <c r="D65" s="52"/>
      <c r="E65" s="22"/>
      <c r="F65" s="22"/>
      <c r="G65" s="22"/>
      <c r="H65" s="53"/>
      <c r="I65" s="22"/>
      <c r="J65" s="52"/>
      <c r="K65" s="22"/>
      <c r="L65" s="22"/>
      <c r="M65" s="22"/>
      <c r="N65" s="22"/>
      <c r="O65" s="22"/>
      <c r="P65" s="53"/>
      <c r="Q65" s="22"/>
      <c r="R65" s="23"/>
    </row>
    <row r="66" spans="2:21" x14ac:dyDescent="0.3">
      <c r="B66" s="21"/>
      <c r="C66" s="22"/>
      <c r="D66" s="52"/>
      <c r="E66" s="22"/>
      <c r="F66" s="22"/>
      <c r="G66" s="22"/>
      <c r="H66" s="53"/>
      <c r="I66" s="22"/>
      <c r="J66" s="52"/>
      <c r="K66" s="22"/>
      <c r="L66" s="22"/>
      <c r="M66" s="22"/>
      <c r="N66" s="22"/>
      <c r="O66" s="22"/>
      <c r="P66" s="53"/>
      <c r="Q66" s="22"/>
      <c r="R66" s="23"/>
    </row>
    <row r="67" spans="2:21" x14ac:dyDescent="0.3">
      <c r="B67" s="21"/>
      <c r="C67" s="22"/>
      <c r="D67" s="52"/>
      <c r="E67" s="22"/>
      <c r="F67" s="22"/>
      <c r="G67" s="22"/>
      <c r="H67" s="53"/>
      <c r="I67" s="22"/>
      <c r="J67" s="52"/>
      <c r="K67" s="22"/>
      <c r="L67" s="22"/>
      <c r="M67" s="22"/>
      <c r="N67" s="22"/>
      <c r="O67" s="22"/>
      <c r="P67" s="53"/>
      <c r="Q67" s="22"/>
      <c r="R67" s="23"/>
    </row>
    <row r="68" spans="2:21" x14ac:dyDescent="0.3">
      <c r="B68" s="21"/>
      <c r="C68" s="22"/>
      <c r="D68" s="52"/>
      <c r="E68" s="22"/>
      <c r="F68" s="22"/>
      <c r="G68" s="22"/>
      <c r="H68" s="53"/>
      <c r="I68" s="22"/>
      <c r="J68" s="52"/>
      <c r="K68" s="22"/>
      <c r="L68" s="22"/>
      <c r="M68" s="22"/>
      <c r="N68" s="22"/>
      <c r="O68" s="22"/>
      <c r="P68" s="53"/>
      <c r="Q68" s="22"/>
      <c r="R68" s="23"/>
    </row>
    <row r="69" spans="2:21" x14ac:dyDescent="0.3">
      <c r="B69" s="21"/>
      <c r="C69" s="22"/>
      <c r="D69" s="52"/>
      <c r="E69" s="22"/>
      <c r="F69" s="22"/>
      <c r="G69" s="22"/>
      <c r="H69" s="53"/>
      <c r="I69" s="22"/>
      <c r="J69" s="52"/>
      <c r="K69" s="22"/>
      <c r="L69" s="22"/>
      <c r="M69" s="22"/>
      <c r="N69" s="22"/>
      <c r="O69" s="22"/>
      <c r="P69" s="53"/>
      <c r="Q69" s="22"/>
      <c r="R69" s="23"/>
    </row>
    <row r="70" spans="2:21" s="1" customFormat="1" ht="15" x14ac:dyDescent="0.3">
      <c r="B70" s="34"/>
      <c r="C70" s="35"/>
      <c r="D70" s="54" t="s">
        <v>56</v>
      </c>
      <c r="E70" s="55"/>
      <c r="F70" s="55"/>
      <c r="G70" s="56" t="s">
        <v>57</v>
      </c>
      <c r="H70" s="57"/>
      <c r="I70" s="35"/>
      <c r="J70" s="54" t="s">
        <v>56</v>
      </c>
      <c r="K70" s="55"/>
      <c r="L70" s="55"/>
      <c r="M70" s="55"/>
      <c r="N70" s="56" t="s">
        <v>57</v>
      </c>
      <c r="O70" s="55"/>
      <c r="P70" s="57"/>
      <c r="Q70" s="35"/>
      <c r="R70" s="36"/>
    </row>
    <row r="71" spans="2:21" s="1" customFormat="1" ht="14.45" customHeight="1" x14ac:dyDescent="0.3">
      <c r="B71" s="58"/>
      <c r="C71" s="59"/>
      <c r="D71" s="59"/>
      <c r="E71" s="59"/>
      <c r="F71" s="59"/>
      <c r="G71" s="59"/>
      <c r="H71" s="59"/>
      <c r="I71" s="59"/>
      <c r="J71" s="59"/>
      <c r="K71" s="59"/>
      <c r="L71" s="59"/>
      <c r="M71" s="59"/>
      <c r="N71" s="59"/>
      <c r="O71" s="59"/>
      <c r="P71" s="59"/>
      <c r="Q71" s="59"/>
      <c r="R71" s="60"/>
    </row>
    <row r="75" spans="2:21" s="1" customFormat="1" ht="6.95" customHeight="1" x14ac:dyDescent="0.3">
      <c r="B75" s="132"/>
      <c r="C75" s="133"/>
      <c r="D75" s="133"/>
      <c r="E75" s="133"/>
      <c r="F75" s="133"/>
      <c r="G75" s="133"/>
      <c r="H75" s="133"/>
      <c r="I75" s="133"/>
      <c r="J75" s="133"/>
      <c r="K75" s="133"/>
      <c r="L75" s="133"/>
      <c r="M75" s="133"/>
      <c r="N75" s="133"/>
      <c r="O75" s="133"/>
      <c r="P75" s="133"/>
      <c r="Q75" s="133"/>
      <c r="R75" s="134"/>
    </row>
    <row r="76" spans="2:21" s="1" customFormat="1" ht="36.950000000000003" customHeight="1" x14ac:dyDescent="0.3">
      <c r="B76" s="34"/>
      <c r="C76" s="254" t="s">
        <v>130</v>
      </c>
      <c r="D76" s="229"/>
      <c r="E76" s="229"/>
      <c r="F76" s="229"/>
      <c r="G76" s="229"/>
      <c r="H76" s="229"/>
      <c r="I76" s="229"/>
      <c r="J76" s="229"/>
      <c r="K76" s="229"/>
      <c r="L76" s="229"/>
      <c r="M76" s="229"/>
      <c r="N76" s="229"/>
      <c r="O76" s="229"/>
      <c r="P76" s="229"/>
      <c r="Q76" s="229"/>
      <c r="R76" s="36"/>
      <c r="T76" s="135"/>
      <c r="U76" s="135"/>
    </row>
    <row r="77" spans="2:21" s="1" customFormat="1" ht="6.95" customHeight="1" x14ac:dyDescent="0.3">
      <c r="B77" s="34"/>
      <c r="C77" s="35"/>
      <c r="D77" s="35"/>
      <c r="E77" s="35"/>
      <c r="F77" s="35"/>
      <c r="G77" s="35"/>
      <c r="H77" s="35"/>
      <c r="I77" s="35"/>
      <c r="J77" s="35"/>
      <c r="K77" s="35"/>
      <c r="L77" s="35"/>
      <c r="M77" s="35"/>
      <c r="N77" s="35"/>
      <c r="O77" s="35"/>
      <c r="P77" s="35"/>
      <c r="Q77" s="35"/>
      <c r="R77" s="36"/>
      <c r="T77" s="135"/>
      <c r="U77" s="135"/>
    </row>
    <row r="78" spans="2:21" s="1" customFormat="1" ht="30" customHeight="1" x14ac:dyDescent="0.3">
      <c r="B78" s="34"/>
      <c r="C78" s="29" t="s">
        <v>16</v>
      </c>
      <c r="D78" s="35"/>
      <c r="E78" s="35"/>
      <c r="F78" s="304" t="str">
        <f>F6</f>
        <v>Obchodná akadémia - oprava strechy, odstránenie havarijného stavu</v>
      </c>
      <c r="G78" s="229"/>
      <c r="H78" s="229"/>
      <c r="I78" s="229"/>
      <c r="J78" s="229"/>
      <c r="K78" s="229"/>
      <c r="L78" s="229"/>
      <c r="M78" s="229"/>
      <c r="N78" s="229"/>
      <c r="O78" s="229"/>
      <c r="P78" s="229"/>
      <c r="Q78" s="35"/>
      <c r="R78" s="36"/>
      <c r="T78" s="135"/>
      <c r="U78" s="135"/>
    </row>
    <row r="79" spans="2:21" ht="30" customHeight="1" x14ac:dyDescent="0.3">
      <c r="B79" s="21"/>
      <c r="C79" s="29" t="s">
        <v>126</v>
      </c>
      <c r="D79" s="22"/>
      <c r="E79" s="22"/>
      <c r="F79" s="304" t="s">
        <v>415</v>
      </c>
      <c r="G79" s="261"/>
      <c r="H79" s="261"/>
      <c r="I79" s="261"/>
      <c r="J79" s="261"/>
      <c r="K79" s="261"/>
      <c r="L79" s="261"/>
      <c r="M79" s="261"/>
      <c r="N79" s="261"/>
      <c r="O79" s="261"/>
      <c r="P79" s="261"/>
      <c r="Q79" s="22"/>
      <c r="R79" s="23"/>
      <c r="T79" s="136"/>
      <c r="U79" s="136"/>
    </row>
    <row r="80" spans="2:21" s="1" customFormat="1" ht="36.950000000000003" customHeight="1" x14ac:dyDescent="0.3">
      <c r="B80" s="34"/>
      <c r="C80" s="68" t="s">
        <v>127</v>
      </c>
      <c r="D80" s="35"/>
      <c r="E80" s="35"/>
      <c r="F80" s="255" t="str">
        <f>F8</f>
        <v>02-B - 02 Elektroinštalácia - bleskozvod - sekcia B</v>
      </c>
      <c r="G80" s="229"/>
      <c r="H80" s="229"/>
      <c r="I80" s="229"/>
      <c r="J80" s="229"/>
      <c r="K80" s="229"/>
      <c r="L80" s="229"/>
      <c r="M80" s="229"/>
      <c r="N80" s="229"/>
      <c r="O80" s="229"/>
      <c r="P80" s="229"/>
      <c r="Q80" s="35"/>
      <c r="R80" s="36"/>
      <c r="T80" s="135"/>
      <c r="U80" s="135"/>
    </row>
    <row r="81" spans="2:65" s="1" customFormat="1" ht="6.95" customHeight="1" x14ac:dyDescent="0.3">
      <c r="B81" s="34"/>
      <c r="C81" s="35"/>
      <c r="D81" s="35"/>
      <c r="E81" s="35"/>
      <c r="F81" s="35"/>
      <c r="G81" s="35"/>
      <c r="H81" s="35"/>
      <c r="I81" s="35"/>
      <c r="J81" s="35"/>
      <c r="K81" s="35"/>
      <c r="L81" s="35"/>
      <c r="M81" s="35"/>
      <c r="N81" s="35"/>
      <c r="O81" s="35"/>
      <c r="P81" s="35"/>
      <c r="Q81" s="35"/>
      <c r="R81" s="36"/>
      <c r="T81" s="135"/>
      <c r="U81" s="135"/>
    </row>
    <row r="82" spans="2:65" s="1" customFormat="1" ht="18" customHeight="1" x14ac:dyDescent="0.3">
      <c r="B82" s="34"/>
      <c r="C82" s="29" t="s">
        <v>21</v>
      </c>
      <c r="D82" s="35"/>
      <c r="E82" s="35"/>
      <c r="F82" s="27" t="str">
        <f>F10</f>
        <v xml:space="preserve"> </v>
      </c>
      <c r="G82" s="35"/>
      <c r="H82" s="35"/>
      <c r="I82" s="35"/>
      <c r="J82" s="35"/>
      <c r="K82" s="29" t="s">
        <v>23</v>
      </c>
      <c r="L82" s="35"/>
      <c r="M82" s="305" t="str">
        <f>IF(O10="","",O10)</f>
        <v>03.11.2015</v>
      </c>
      <c r="N82" s="229"/>
      <c r="O82" s="229"/>
      <c r="P82" s="229"/>
      <c r="Q82" s="35"/>
      <c r="R82" s="36"/>
      <c r="T82" s="135"/>
      <c r="U82" s="135"/>
    </row>
    <row r="83" spans="2:65" s="1" customFormat="1" ht="6.95" customHeight="1" x14ac:dyDescent="0.3">
      <c r="B83" s="34"/>
      <c r="C83" s="35"/>
      <c r="D83" s="35"/>
      <c r="E83" s="35"/>
      <c r="F83" s="35"/>
      <c r="G83" s="35"/>
      <c r="H83" s="35"/>
      <c r="I83" s="35"/>
      <c r="J83" s="35"/>
      <c r="K83" s="35"/>
      <c r="L83" s="35"/>
      <c r="M83" s="35"/>
      <c r="N83" s="35"/>
      <c r="O83" s="35"/>
      <c r="P83" s="35"/>
      <c r="Q83" s="35"/>
      <c r="R83" s="36"/>
      <c r="T83" s="135"/>
      <c r="U83" s="135"/>
    </row>
    <row r="84" spans="2:65" s="1" customFormat="1" ht="15" x14ac:dyDescent="0.3">
      <c r="B84" s="34"/>
      <c r="C84" s="29" t="s">
        <v>25</v>
      </c>
      <c r="D84" s="35"/>
      <c r="E84" s="35"/>
      <c r="F84" s="27" t="str">
        <f>E13</f>
        <v>Obchodná akadémia, Rimavská Sobota</v>
      </c>
      <c r="G84" s="35"/>
      <c r="H84" s="35"/>
      <c r="I84" s="35"/>
      <c r="J84" s="35"/>
      <c r="K84" s="29" t="s">
        <v>32</v>
      </c>
      <c r="L84" s="35"/>
      <c r="M84" s="265" t="str">
        <f>E19</f>
        <v>Aproving s.r.o.</v>
      </c>
      <c r="N84" s="229"/>
      <c r="O84" s="229"/>
      <c r="P84" s="229"/>
      <c r="Q84" s="229"/>
      <c r="R84" s="36"/>
      <c r="T84" s="135"/>
      <c r="U84" s="135"/>
    </row>
    <row r="85" spans="2:65" s="1" customFormat="1" ht="14.45" customHeight="1" x14ac:dyDescent="0.3">
      <c r="B85" s="34"/>
      <c r="C85" s="29" t="s">
        <v>30</v>
      </c>
      <c r="D85" s="35"/>
      <c r="E85" s="35"/>
      <c r="F85" s="27" t="str">
        <f>IF(E16="","",E16)</f>
        <v>Vyplň údaj</v>
      </c>
      <c r="G85" s="35"/>
      <c r="H85" s="35"/>
      <c r="I85" s="35"/>
      <c r="J85" s="35"/>
      <c r="K85" s="29" t="s">
        <v>36</v>
      </c>
      <c r="L85" s="35"/>
      <c r="M85" s="265" t="str">
        <f>E22</f>
        <v xml:space="preserve"> </v>
      </c>
      <c r="N85" s="229"/>
      <c r="O85" s="229"/>
      <c r="P85" s="229"/>
      <c r="Q85" s="229"/>
      <c r="R85" s="36"/>
      <c r="T85" s="135"/>
      <c r="U85" s="135"/>
    </row>
    <row r="86" spans="2:65" s="1" customFormat="1" ht="10.35" customHeight="1" x14ac:dyDescent="0.3">
      <c r="B86" s="34"/>
      <c r="C86" s="35"/>
      <c r="D86" s="35"/>
      <c r="E86" s="35"/>
      <c r="F86" s="35"/>
      <c r="G86" s="35"/>
      <c r="H86" s="35"/>
      <c r="I86" s="35"/>
      <c r="J86" s="35"/>
      <c r="K86" s="35"/>
      <c r="L86" s="35"/>
      <c r="M86" s="35"/>
      <c r="N86" s="35"/>
      <c r="O86" s="35"/>
      <c r="P86" s="35"/>
      <c r="Q86" s="35"/>
      <c r="R86" s="36"/>
      <c r="T86" s="135"/>
      <c r="U86" s="135"/>
    </row>
    <row r="87" spans="2:65" s="1" customFormat="1" ht="29.25" customHeight="1" x14ac:dyDescent="0.3">
      <c r="B87" s="34"/>
      <c r="C87" s="312" t="s">
        <v>131</v>
      </c>
      <c r="D87" s="303"/>
      <c r="E87" s="303"/>
      <c r="F87" s="303"/>
      <c r="G87" s="303"/>
      <c r="H87" s="312" t="s">
        <v>132</v>
      </c>
      <c r="I87" s="313"/>
      <c r="J87" s="313"/>
      <c r="K87" s="312" t="s">
        <v>133</v>
      </c>
      <c r="L87" s="303"/>
      <c r="M87" s="312" t="s">
        <v>134</v>
      </c>
      <c r="N87" s="303"/>
      <c r="O87" s="229"/>
      <c r="P87" s="229"/>
      <c r="Q87" s="229"/>
      <c r="R87" s="36"/>
      <c r="T87" s="135"/>
      <c r="U87" s="135"/>
    </row>
    <row r="88" spans="2:65" s="1" customFormat="1" ht="10.35" customHeight="1" x14ac:dyDescent="0.3">
      <c r="B88" s="34"/>
      <c r="C88" s="35"/>
      <c r="D88" s="35"/>
      <c r="E88" s="35"/>
      <c r="F88" s="35"/>
      <c r="G88" s="35"/>
      <c r="H88" s="35"/>
      <c r="I88" s="35"/>
      <c r="J88" s="35"/>
      <c r="K88" s="35"/>
      <c r="L88" s="35"/>
      <c r="M88" s="35"/>
      <c r="N88" s="35"/>
      <c r="O88" s="35"/>
      <c r="P88" s="35"/>
      <c r="Q88" s="35"/>
      <c r="R88" s="36"/>
      <c r="T88" s="135"/>
      <c r="U88" s="135"/>
    </row>
    <row r="89" spans="2:65" s="1" customFormat="1" ht="29.25" customHeight="1" x14ac:dyDescent="0.3">
      <c r="B89" s="34"/>
      <c r="C89" s="137" t="s">
        <v>135</v>
      </c>
      <c r="D89" s="35"/>
      <c r="E89" s="35"/>
      <c r="F89" s="35"/>
      <c r="G89" s="35"/>
      <c r="H89" s="233">
        <f>W120</f>
        <v>0</v>
      </c>
      <c r="I89" s="229"/>
      <c r="J89" s="229"/>
      <c r="K89" s="233">
        <f>X120</f>
        <v>0</v>
      </c>
      <c r="L89" s="229"/>
      <c r="M89" s="233">
        <f>M120</f>
        <v>0</v>
      </c>
      <c r="N89" s="229"/>
      <c r="O89" s="229"/>
      <c r="P89" s="229"/>
      <c r="Q89" s="229"/>
      <c r="R89" s="36"/>
      <c r="T89" s="135"/>
      <c r="U89" s="135"/>
      <c r="AU89" s="17" t="s">
        <v>136</v>
      </c>
    </row>
    <row r="90" spans="2:65" s="7" customFormat="1" ht="24.95" customHeight="1" x14ac:dyDescent="0.3">
      <c r="B90" s="138"/>
      <c r="C90" s="139"/>
      <c r="D90" s="140" t="s">
        <v>390</v>
      </c>
      <c r="E90" s="139"/>
      <c r="F90" s="139"/>
      <c r="G90" s="139"/>
      <c r="H90" s="309">
        <f>W121</f>
        <v>0</v>
      </c>
      <c r="I90" s="310"/>
      <c r="J90" s="310"/>
      <c r="K90" s="309">
        <f>X121</f>
        <v>0</v>
      </c>
      <c r="L90" s="310"/>
      <c r="M90" s="309">
        <f>M121</f>
        <v>0</v>
      </c>
      <c r="N90" s="310"/>
      <c r="O90" s="310"/>
      <c r="P90" s="310"/>
      <c r="Q90" s="310"/>
      <c r="R90" s="141"/>
      <c r="T90" s="142"/>
      <c r="U90" s="142"/>
    </row>
    <row r="91" spans="2:65" s="7" customFormat="1" ht="24.95" customHeight="1" x14ac:dyDescent="0.3">
      <c r="B91" s="138"/>
      <c r="C91" s="139"/>
      <c r="D91" s="140" t="s">
        <v>145</v>
      </c>
      <c r="E91" s="139"/>
      <c r="F91" s="139"/>
      <c r="G91" s="139"/>
      <c r="H91" s="309">
        <f>W127</f>
        <v>0</v>
      </c>
      <c r="I91" s="310"/>
      <c r="J91" s="310"/>
      <c r="K91" s="309">
        <f>X127</f>
        <v>0</v>
      </c>
      <c r="L91" s="310"/>
      <c r="M91" s="309">
        <f>M127</f>
        <v>0</v>
      </c>
      <c r="N91" s="310"/>
      <c r="O91" s="310"/>
      <c r="P91" s="310"/>
      <c r="Q91" s="310"/>
      <c r="R91" s="141"/>
      <c r="T91" s="142"/>
      <c r="U91" s="142"/>
    </row>
    <row r="92" spans="2:65" s="7" customFormat="1" ht="21.75" customHeight="1" x14ac:dyDescent="0.35">
      <c r="B92" s="138"/>
      <c r="C92" s="139"/>
      <c r="D92" s="140" t="s">
        <v>146</v>
      </c>
      <c r="E92" s="139"/>
      <c r="F92" s="139"/>
      <c r="G92" s="139"/>
      <c r="H92" s="281">
        <f>W135</f>
        <v>0</v>
      </c>
      <c r="I92" s="310"/>
      <c r="J92" s="310"/>
      <c r="K92" s="281">
        <f>X135</f>
        <v>0</v>
      </c>
      <c r="L92" s="310"/>
      <c r="M92" s="281">
        <f>M135</f>
        <v>0</v>
      </c>
      <c r="N92" s="310"/>
      <c r="O92" s="310"/>
      <c r="P92" s="310"/>
      <c r="Q92" s="310"/>
      <c r="R92" s="141"/>
      <c r="T92" s="142"/>
      <c r="U92" s="142"/>
    </row>
    <row r="93" spans="2:65" s="1" customFormat="1" ht="21.75" customHeight="1" x14ac:dyDescent="0.3">
      <c r="B93" s="34"/>
      <c r="C93" s="35"/>
      <c r="D93" s="35"/>
      <c r="E93" s="35"/>
      <c r="F93" s="35"/>
      <c r="G93" s="35"/>
      <c r="H93" s="35"/>
      <c r="I93" s="35"/>
      <c r="J93" s="35"/>
      <c r="K93" s="35"/>
      <c r="L93" s="35"/>
      <c r="M93" s="35"/>
      <c r="N93" s="35"/>
      <c r="O93" s="35"/>
      <c r="P93" s="35"/>
      <c r="Q93" s="35"/>
      <c r="R93" s="36"/>
      <c r="T93" s="135"/>
      <c r="U93" s="135"/>
    </row>
    <row r="94" spans="2:65" s="1" customFormat="1" ht="29.25" customHeight="1" x14ac:dyDescent="0.3">
      <c r="B94" s="34"/>
      <c r="C94" s="137" t="s">
        <v>147</v>
      </c>
      <c r="D94" s="35"/>
      <c r="E94" s="35"/>
      <c r="F94" s="35"/>
      <c r="G94" s="35"/>
      <c r="H94" s="35"/>
      <c r="I94" s="35"/>
      <c r="J94" s="35"/>
      <c r="K94" s="35"/>
      <c r="L94" s="35"/>
      <c r="M94" s="311">
        <f>ROUND(M95+M96+M97+M98+M99+M100,2)</f>
        <v>0</v>
      </c>
      <c r="N94" s="229"/>
      <c r="O94" s="229"/>
      <c r="P94" s="229"/>
      <c r="Q94" s="229"/>
      <c r="R94" s="36"/>
      <c r="T94" s="146"/>
      <c r="U94" s="147" t="s">
        <v>44</v>
      </c>
    </row>
    <row r="95" spans="2:65" s="1" customFormat="1" ht="18" customHeight="1" x14ac:dyDescent="0.3">
      <c r="B95" s="34"/>
      <c r="C95" s="35"/>
      <c r="D95" s="228" t="s">
        <v>148</v>
      </c>
      <c r="E95" s="229"/>
      <c r="F95" s="229"/>
      <c r="G95" s="229"/>
      <c r="H95" s="229"/>
      <c r="I95" s="35"/>
      <c r="J95" s="35"/>
      <c r="K95" s="35"/>
      <c r="L95" s="35"/>
      <c r="M95" s="230">
        <f>ROUND(M89*T95,2)</f>
        <v>0</v>
      </c>
      <c r="N95" s="229"/>
      <c r="O95" s="229"/>
      <c r="P95" s="229"/>
      <c r="Q95" s="229"/>
      <c r="R95" s="36"/>
      <c r="S95" s="148"/>
      <c r="T95" s="77"/>
      <c r="U95" s="149" t="s">
        <v>47</v>
      </c>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1" t="s">
        <v>149</v>
      </c>
      <c r="AZ95" s="150"/>
      <c r="BA95" s="150"/>
      <c r="BB95" s="150"/>
      <c r="BC95" s="150"/>
      <c r="BD95" s="150"/>
      <c r="BE95" s="152">
        <f t="shared" ref="BE95:BE100" si="0">IF(U95="základná",M95,0)</f>
        <v>0</v>
      </c>
      <c r="BF95" s="152">
        <f t="shared" ref="BF95:BF100" si="1">IF(U95="znížená",M95,0)</f>
        <v>0</v>
      </c>
      <c r="BG95" s="152">
        <f t="shared" ref="BG95:BG100" si="2">IF(U95="zákl. prenesená",M95,0)</f>
        <v>0</v>
      </c>
      <c r="BH95" s="152">
        <f t="shared" ref="BH95:BH100" si="3">IF(U95="zníž. prenesená",M95,0)</f>
        <v>0</v>
      </c>
      <c r="BI95" s="152">
        <f t="shared" ref="BI95:BI100" si="4">IF(U95="nulová",M95,0)</f>
        <v>0</v>
      </c>
      <c r="BJ95" s="151" t="s">
        <v>93</v>
      </c>
      <c r="BK95" s="150"/>
      <c r="BL95" s="150"/>
      <c r="BM95" s="150"/>
    </row>
    <row r="96" spans="2:65" s="1" customFormat="1" ht="18" customHeight="1" x14ac:dyDescent="0.3">
      <c r="B96" s="34"/>
      <c r="C96" s="35"/>
      <c r="D96" s="228" t="s">
        <v>150</v>
      </c>
      <c r="E96" s="229"/>
      <c r="F96" s="229"/>
      <c r="G96" s="229"/>
      <c r="H96" s="229"/>
      <c r="I96" s="35"/>
      <c r="J96" s="35"/>
      <c r="K96" s="35"/>
      <c r="L96" s="35"/>
      <c r="M96" s="230">
        <f>ROUND(M89*T96,2)</f>
        <v>0</v>
      </c>
      <c r="N96" s="229"/>
      <c r="O96" s="229"/>
      <c r="P96" s="229"/>
      <c r="Q96" s="229"/>
      <c r="R96" s="36"/>
      <c r="S96" s="148"/>
      <c r="T96" s="77"/>
      <c r="U96" s="149" t="s">
        <v>47</v>
      </c>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1" t="s">
        <v>149</v>
      </c>
      <c r="AZ96" s="150"/>
      <c r="BA96" s="150"/>
      <c r="BB96" s="150"/>
      <c r="BC96" s="150"/>
      <c r="BD96" s="150"/>
      <c r="BE96" s="152">
        <f t="shared" si="0"/>
        <v>0</v>
      </c>
      <c r="BF96" s="152">
        <f t="shared" si="1"/>
        <v>0</v>
      </c>
      <c r="BG96" s="152">
        <f t="shared" si="2"/>
        <v>0</v>
      </c>
      <c r="BH96" s="152">
        <f t="shared" si="3"/>
        <v>0</v>
      </c>
      <c r="BI96" s="152">
        <f t="shared" si="4"/>
        <v>0</v>
      </c>
      <c r="BJ96" s="151" t="s">
        <v>93</v>
      </c>
      <c r="BK96" s="150"/>
      <c r="BL96" s="150"/>
      <c r="BM96" s="150"/>
    </row>
    <row r="97" spans="2:65" s="1" customFormat="1" ht="18" customHeight="1" x14ac:dyDescent="0.3">
      <c r="B97" s="34"/>
      <c r="C97" s="35"/>
      <c r="D97" s="228" t="s">
        <v>151</v>
      </c>
      <c r="E97" s="229"/>
      <c r="F97" s="229"/>
      <c r="G97" s="229"/>
      <c r="H97" s="229"/>
      <c r="I97" s="35"/>
      <c r="J97" s="35"/>
      <c r="K97" s="35"/>
      <c r="L97" s="35"/>
      <c r="M97" s="230">
        <f>ROUND(M89*T97,2)</f>
        <v>0</v>
      </c>
      <c r="N97" s="229"/>
      <c r="O97" s="229"/>
      <c r="P97" s="229"/>
      <c r="Q97" s="229"/>
      <c r="R97" s="36"/>
      <c r="S97" s="148"/>
      <c r="T97" s="77"/>
      <c r="U97" s="149" t="s">
        <v>47</v>
      </c>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1" t="s">
        <v>149</v>
      </c>
      <c r="AZ97" s="150"/>
      <c r="BA97" s="150"/>
      <c r="BB97" s="150"/>
      <c r="BC97" s="150"/>
      <c r="BD97" s="150"/>
      <c r="BE97" s="152">
        <f t="shared" si="0"/>
        <v>0</v>
      </c>
      <c r="BF97" s="152">
        <f t="shared" si="1"/>
        <v>0</v>
      </c>
      <c r="BG97" s="152">
        <f t="shared" si="2"/>
        <v>0</v>
      </c>
      <c r="BH97" s="152">
        <f t="shared" si="3"/>
        <v>0</v>
      </c>
      <c r="BI97" s="152">
        <f t="shared" si="4"/>
        <v>0</v>
      </c>
      <c r="BJ97" s="151" t="s">
        <v>93</v>
      </c>
      <c r="BK97" s="150"/>
      <c r="BL97" s="150"/>
      <c r="BM97" s="150"/>
    </row>
    <row r="98" spans="2:65" s="1" customFormat="1" ht="18" customHeight="1" x14ac:dyDescent="0.3">
      <c r="B98" s="34"/>
      <c r="C98" s="35"/>
      <c r="D98" s="228" t="s">
        <v>152</v>
      </c>
      <c r="E98" s="229"/>
      <c r="F98" s="229"/>
      <c r="G98" s="229"/>
      <c r="H98" s="229"/>
      <c r="I98" s="35"/>
      <c r="J98" s="35"/>
      <c r="K98" s="35"/>
      <c r="L98" s="35"/>
      <c r="M98" s="230">
        <f>ROUND(M89*T98,2)</f>
        <v>0</v>
      </c>
      <c r="N98" s="229"/>
      <c r="O98" s="229"/>
      <c r="P98" s="229"/>
      <c r="Q98" s="229"/>
      <c r="R98" s="36"/>
      <c r="S98" s="148"/>
      <c r="T98" s="77"/>
      <c r="U98" s="149" t="s">
        <v>47</v>
      </c>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1" t="s">
        <v>149</v>
      </c>
      <c r="AZ98" s="150"/>
      <c r="BA98" s="150"/>
      <c r="BB98" s="150"/>
      <c r="BC98" s="150"/>
      <c r="BD98" s="150"/>
      <c r="BE98" s="152">
        <f t="shared" si="0"/>
        <v>0</v>
      </c>
      <c r="BF98" s="152">
        <f t="shared" si="1"/>
        <v>0</v>
      </c>
      <c r="BG98" s="152">
        <f t="shared" si="2"/>
        <v>0</v>
      </c>
      <c r="BH98" s="152">
        <f t="shared" si="3"/>
        <v>0</v>
      </c>
      <c r="BI98" s="152">
        <f t="shared" si="4"/>
        <v>0</v>
      </c>
      <c r="BJ98" s="151" t="s">
        <v>93</v>
      </c>
      <c r="BK98" s="150"/>
      <c r="BL98" s="150"/>
      <c r="BM98" s="150"/>
    </row>
    <row r="99" spans="2:65" s="1" customFormat="1" ht="18" customHeight="1" x14ac:dyDescent="0.3">
      <c r="B99" s="34"/>
      <c r="C99" s="35"/>
      <c r="D99" s="228" t="s">
        <v>153</v>
      </c>
      <c r="E99" s="229"/>
      <c r="F99" s="229"/>
      <c r="G99" s="229"/>
      <c r="H99" s="229"/>
      <c r="I99" s="35"/>
      <c r="J99" s="35"/>
      <c r="K99" s="35"/>
      <c r="L99" s="35"/>
      <c r="M99" s="230">
        <f>ROUND(M89*T99,2)</f>
        <v>0</v>
      </c>
      <c r="N99" s="229"/>
      <c r="O99" s="229"/>
      <c r="P99" s="229"/>
      <c r="Q99" s="229"/>
      <c r="R99" s="36"/>
      <c r="S99" s="148"/>
      <c r="T99" s="77"/>
      <c r="U99" s="149" t="s">
        <v>47</v>
      </c>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1" t="s">
        <v>149</v>
      </c>
      <c r="AZ99" s="150"/>
      <c r="BA99" s="150"/>
      <c r="BB99" s="150"/>
      <c r="BC99" s="150"/>
      <c r="BD99" s="150"/>
      <c r="BE99" s="152">
        <f t="shared" si="0"/>
        <v>0</v>
      </c>
      <c r="BF99" s="152">
        <f t="shared" si="1"/>
        <v>0</v>
      </c>
      <c r="BG99" s="152">
        <f t="shared" si="2"/>
        <v>0</v>
      </c>
      <c r="BH99" s="152">
        <f t="shared" si="3"/>
        <v>0</v>
      </c>
      <c r="BI99" s="152">
        <f t="shared" si="4"/>
        <v>0</v>
      </c>
      <c r="BJ99" s="151" t="s">
        <v>93</v>
      </c>
      <c r="BK99" s="150"/>
      <c r="BL99" s="150"/>
      <c r="BM99" s="150"/>
    </row>
    <row r="100" spans="2:65" s="1" customFormat="1" ht="18" customHeight="1" x14ac:dyDescent="0.3">
      <c r="B100" s="34"/>
      <c r="C100" s="35"/>
      <c r="D100" s="115" t="s">
        <v>154</v>
      </c>
      <c r="E100" s="35"/>
      <c r="F100" s="35"/>
      <c r="G100" s="35"/>
      <c r="H100" s="35"/>
      <c r="I100" s="35"/>
      <c r="J100" s="35"/>
      <c r="K100" s="35"/>
      <c r="L100" s="35"/>
      <c r="M100" s="230">
        <f>ROUND(M89*T100,2)</f>
        <v>0</v>
      </c>
      <c r="N100" s="229"/>
      <c r="O100" s="229"/>
      <c r="P100" s="229"/>
      <c r="Q100" s="229"/>
      <c r="R100" s="36"/>
      <c r="S100" s="148"/>
      <c r="T100" s="153"/>
      <c r="U100" s="154" t="s">
        <v>47</v>
      </c>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1" t="s">
        <v>155</v>
      </c>
      <c r="AZ100" s="150"/>
      <c r="BA100" s="150"/>
      <c r="BB100" s="150"/>
      <c r="BC100" s="150"/>
      <c r="BD100" s="150"/>
      <c r="BE100" s="152">
        <f t="shared" si="0"/>
        <v>0</v>
      </c>
      <c r="BF100" s="152">
        <f t="shared" si="1"/>
        <v>0</v>
      </c>
      <c r="BG100" s="152">
        <f t="shared" si="2"/>
        <v>0</v>
      </c>
      <c r="BH100" s="152">
        <f t="shared" si="3"/>
        <v>0</v>
      </c>
      <c r="BI100" s="152">
        <f t="shared" si="4"/>
        <v>0</v>
      </c>
      <c r="BJ100" s="151" t="s">
        <v>93</v>
      </c>
      <c r="BK100" s="150"/>
      <c r="BL100" s="150"/>
      <c r="BM100" s="150"/>
    </row>
    <row r="101" spans="2:65" s="1" customFormat="1" x14ac:dyDescent="0.3">
      <c r="B101" s="34"/>
      <c r="C101" s="35"/>
      <c r="D101" s="35"/>
      <c r="E101" s="35"/>
      <c r="F101" s="35"/>
      <c r="G101" s="35"/>
      <c r="H101" s="35"/>
      <c r="I101" s="35"/>
      <c r="J101" s="35"/>
      <c r="K101" s="35"/>
      <c r="L101" s="35"/>
      <c r="M101" s="35"/>
      <c r="N101" s="35"/>
      <c r="O101" s="35"/>
      <c r="P101" s="35"/>
      <c r="Q101" s="35"/>
      <c r="R101" s="36"/>
      <c r="T101" s="135"/>
      <c r="U101" s="135"/>
    </row>
    <row r="102" spans="2:65" s="1" customFormat="1" ht="29.25" customHeight="1" x14ac:dyDescent="0.3">
      <c r="B102" s="34"/>
      <c r="C102" s="124" t="s">
        <v>123</v>
      </c>
      <c r="D102" s="125"/>
      <c r="E102" s="125"/>
      <c r="F102" s="125"/>
      <c r="G102" s="125"/>
      <c r="H102" s="125"/>
      <c r="I102" s="125"/>
      <c r="J102" s="125"/>
      <c r="K102" s="125"/>
      <c r="L102" s="225">
        <f>ROUND(SUM(M89+M94),2)</f>
        <v>0</v>
      </c>
      <c r="M102" s="303"/>
      <c r="N102" s="303"/>
      <c r="O102" s="303"/>
      <c r="P102" s="303"/>
      <c r="Q102" s="303"/>
      <c r="R102" s="36"/>
      <c r="T102" s="135"/>
      <c r="U102" s="135"/>
    </row>
    <row r="103" spans="2:65" s="1" customFormat="1" ht="6.95" customHeight="1" x14ac:dyDescent="0.3">
      <c r="B103" s="58"/>
      <c r="C103" s="59"/>
      <c r="D103" s="59"/>
      <c r="E103" s="59"/>
      <c r="F103" s="59"/>
      <c r="G103" s="59"/>
      <c r="H103" s="59"/>
      <c r="I103" s="59"/>
      <c r="J103" s="59"/>
      <c r="K103" s="59"/>
      <c r="L103" s="59"/>
      <c r="M103" s="59"/>
      <c r="N103" s="59"/>
      <c r="O103" s="59"/>
      <c r="P103" s="59"/>
      <c r="Q103" s="59"/>
      <c r="R103" s="60"/>
      <c r="T103" s="135"/>
      <c r="U103" s="135"/>
    </row>
    <row r="107" spans="2:65" s="1" customFormat="1" ht="6.95" customHeight="1" x14ac:dyDescent="0.3">
      <c r="B107" s="61"/>
      <c r="C107" s="62"/>
      <c r="D107" s="62"/>
      <c r="E107" s="62"/>
      <c r="F107" s="62"/>
      <c r="G107" s="62"/>
      <c r="H107" s="62"/>
      <c r="I107" s="62"/>
      <c r="J107" s="62"/>
      <c r="K107" s="62"/>
      <c r="L107" s="62"/>
      <c r="M107" s="62"/>
      <c r="N107" s="62"/>
      <c r="O107" s="62"/>
      <c r="P107" s="62"/>
      <c r="Q107" s="62"/>
      <c r="R107" s="63"/>
    </row>
    <row r="108" spans="2:65" s="1" customFormat="1" ht="36.950000000000003" customHeight="1" x14ac:dyDescent="0.3">
      <c r="B108" s="34"/>
      <c r="C108" s="254" t="s">
        <v>156</v>
      </c>
      <c r="D108" s="229"/>
      <c r="E108" s="229"/>
      <c r="F108" s="229"/>
      <c r="G108" s="229"/>
      <c r="H108" s="229"/>
      <c r="I108" s="229"/>
      <c r="J108" s="229"/>
      <c r="K108" s="229"/>
      <c r="L108" s="229"/>
      <c r="M108" s="229"/>
      <c r="N108" s="229"/>
      <c r="O108" s="229"/>
      <c r="P108" s="229"/>
      <c r="Q108" s="229"/>
      <c r="R108" s="36"/>
    </row>
    <row r="109" spans="2:65" s="1" customFormat="1" ht="6.95" customHeight="1" x14ac:dyDescent="0.3">
      <c r="B109" s="34"/>
      <c r="C109" s="35"/>
      <c r="D109" s="35"/>
      <c r="E109" s="35"/>
      <c r="F109" s="35"/>
      <c r="G109" s="35"/>
      <c r="H109" s="35"/>
      <c r="I109" s="35"/>
      <c r="J109" s="35"/>
      <c r="K109" s="35"/>
      <c r="L109" s="35"/>
      <c r="M109" s="35"/>
      <c r="N109" s="35"/>
      <c r="O109" s="35"/>
      <c r="P109" s="35"/>
      <c r="Q109" s="35"/>
      <c r="R109" s="36"/>
    </row>
    <row r="110" spans="2:65" s="1" customFormat="1" ht="30" customHeight="1" x14ac:dyDescent="0.3">
      <c r="B110" s="34"/>
      <c r="C110" s="29" t="s">
        <v>16</v>
      </c>
      <c r="D110" s="35"/>
      <c r="E110" s="35"/>
      <c r="F110" s="304" t="str">
        <f>F6</f>
        <v>Obchodná akadémia - oprava strechy, odstránenie havarijného stavu</v>
      </c>
      <c r="G110" s="229"/>
      <c r="H110" s="229"/>
      <c r="I110" s="229"/>
      <c r="J110" s="229"/>
      <c r="K110" s="229"/>
      <c r="L110" s="229"/>
      <c r="M110" s="229"/>
      <c r="N110" s="229"/>
      <c r="O110" s="229"/>
      <c r="P110" s="229"/>
      <c r="Q110" s="35"/>
      <c r="R110" s="36"/>
    </row>
    <row r="111" spans="2:65" ht="30" customHeight="1" x14ac:dyDescent="0.3">
      <c r="B111" s="21"/>
      <c r="C111" s="29" t="s">
        <v>126</v>
      </c>
      <c r="D111" s="22"/>
      <c r="E111" s="22"/>
      <c r="F111" s="304" t="s">
        <v>415</v>
      </c>
      <c r="G111" s="261"/>
      <c r="H111" s="261"/>
      <c r="I111" s="261"/>
      <c r="J111" s="261"/>
      <c r="K111" s="261"/>
      <c r="L111" s="261"/>
      <c r="M111" s="261"/>
      <c r="N111" s="261"/>
      <c r="O111" s="261"/>
      <c r="P111" s="261"/>
      <c r="Q111" s="22"/>
      <c r="R111" s="23"/>
    </row>
    <row r="112" spans="2:65" s="1" customFormat="1" ht="36.950000000000003" customHeight="1" x14ac:dyDescent="0.3">
      <c r="B112" s="34"/>
      <c r="C112" s="68" t="s">
        <v>127</v>
      </c>
      <c r="D112" s="35"/>
      <c r="E112" s="35"/>
      <c r="F112" s="255" t="str">
        <f>F8</f>
        <v>02-B - 02 Elektroinštalácia - bleskozvod - sekcia B</v>
      </c>
      <c r="G112" s="229"/>
      <c r="H112" s="229"/>
      <c r="I112" s="229"/>
      <c r="J112" s="229"/>
      <c r="K112" s="229"/>
      <c r="L112" s="229"/>
      <c r="M112" s="229"/>
      <c r="N112" s="229"/>
      <c r="O112" s="229"/>
      <c r="P112" s="229"/>
      <c r="Q112" s="35"/>
      <c r="R112" s="36"/>
    </row>
    <row r="113" spans="2:65" s="1" customFormat="1" ht="6.95" customHeight="1" x14ac:dyDescent="0.3">
      <c r="B113" s="34"/>
      <c r="C113" s="35"/>
      <c r="D113" s="35"/>
      <c r="E113" s="35"/>
      <c r="F113" s="35"/>
      <c r="G113" s="35"/>
      <c r="H113" s="35"/>
      <c r="I113" s="35"/>
      <c r="J113" s="35"/>
      <c r="K113" s="35"/>
      <c r="L113" s="35"/>
      <c r="M113" s="35"/>
      <c r="N113" s="35"/>
      <c r="O113" s="35"/>
      <c r="P113" s="35"/>
      <c r="Q113" s="35"/>
      <c r="R113" s="36"/>
    </row>
    <row r="114" spans="2:65" s="1" customFormat="1" ht="18" customHeight="1" x14ac:dyDescent="0.3">
      <c r="B114" s="34"/>
      <c r="C114" s="29" t="s">
        <v>21</v>
      </c>
      <c r="D114" s="35"/>
      <c r="E114" s="35"/>
      <c r="F114" s="27" t="str">
        <f>F10</f>
        <v xml:space="preserve"> </v>
      </c>
      <c r="G114" s="35"/>
      <c r="H114" s="35"/>
      <c r="I114" s="35"/>
      <c r="J114" s="35"/>
      <c r="K114" s="29" t="s">
        <v>23</v>
      </c>
      <c r="L114" s="35"/>
      <c r="M114" s="305" t="str">
        <f>IF(O10="","",O10)</f>
        <v>03.11.2015</v>
      </c>
      <c r="N114" s="229"/>
      <c r="O114" s="229"/>
      <c r="P114" s="229"/>
      <c r="Q114" s="35"/>
      <c r="R114" s="36"/>
    </row>
    <row r="115" spans="2:65" s="1" customFormat="1" ht="6.95" customHeight="1" x14ac:dyDescent="0.3">
      <c r="B115" s="34"/>
      <c r="C115" s="35"/>
      <c r="D115" s="35"/>
      <c r="E115" s="35"/>
      <c r="F115" s="35"/>
      <c r="G115" s="35"/>
      <c r="H115" s="35"/>
      <c r="I115" s="35"/>
      <c r="J115" s="35"/>
      <c r="K115" s="35"/>
      <c r="L115" s="35"/>
      <c r="M115" s="35"/>
      <c r="N115" s="35"/>
      <c r="O115" s="35"/>
      <c r="P115" s="35"/>
      <c r="Q115" s="35"/>
      <c r="R115" s="36"/>
    </row>
    <row r="116" spans="2:65" s="1" customFormat="1" ht="15" x14ac:dyDescent="0.3">
      <c r="B116" s="34"/>
      <c r="C116" s="29" t="s">
        <v>25</v>
      </c>
      <c r="D116" s="35"/>
      <c r="E116" s="35"/>
      <c r="F116" s="27" t="str">
        <f>E13</f>
        <v>Obchodná akadémia, Rimavská Sobota</v>
      </c>
      <c r="G116" s="35"/>
      <c r="H116" s="35"/>
      <c r="I116" s="35"/>
      <c r="J116" s="35"/>
      <c r="K116" s="29" t="s">
        <v>32</v>
      </c>
      <c r="L116" s="35"/>
      <c r="M116" s="265" t="str">
        <f>E19</f>
        <v>Aproving s.r.o.</v>
      </c>
      <c r="N116" s="229"/>
      <c r="O116" s="229"/>
      <c r="P116" s="229"/>
      <c r="Q116" s="229"/>
      <c r="R116" s="36"/>
    </row>
    <row r="117" spans="2:65" s="1" customFormat="1" ht="14.45" customHeight="1" x14ac:dyDescent="0.3">
      <c r="B117" s="34"/>
      <c r="C117" s="29" t="s">
        <v>30</v>
      </c>
      <c r="D117" s="35"/>
      <c r="E117" s="35"/>
      <c r="F117" s="27" t="str">
        <f>IF(E16="","",E16)</f>
        <v>Vyplň údaj</v>
      </c>
      <c r="G117" s="35"/>
      <c r="H117" s="35"/>
      <c r="I117" s="35"/>
      <c r="J117" s="35"/>
      <c r="K117" s="29" t="s">
        <v>36</v>
      </c>
      <c r="L117" s="35"/>
      <c r="M117" s="265" t="str">
        <f>E22</f>
        <v xml:space="preserve"> </v>
      </c>
      <c r="N117" s="229"/>
      <c r="O117" s="229"/>
      <c r="P117" s="229"/>
      <c r="Q117" s="229"/>
      <c r="R117" s="36"/>
    </row>
    <row r="118" spans="2:65" s="1" customFormat="1" ht="10.35" customHeight="1" x14ac:dyDescent="0.3">
      <c r="B118" s="34"/>
      <c r="C118" s="35"/>
      <c r="D118" s="35"/>
      <c r="E118" s="35"/>
      <c r="F118" s="35"/>
      <c r="G118" s="35"/>
      <c r="H118" s="35"/>
      <c r="I118" s="35"/>
      <c r="J118" s="35"/>
      <c r="K118" s="35"/>
      <c r="L118" s="35"/>
      <c r="M118" s="35"/>
      <c r="N118" s="35"/>
      <c r="O118" s="35"/>
      <c r="P118" s="35"/>
      <c r="Q118" s="35"/>
      <c r="R118" s="36"/>
    </row>
    <row r="119" spans="2:65" s="9" customFormat="1" ht="29.25" customHeight="1" x14ac:dyDescent="0.3">
      <c r="B119" s="155"/>
      <c r="C119" s="156" t="s">
        <v>157</v>
      </c>
      <c r="D119" s="157" t="s">
        <v>158</v>
      </c>
      <c r="E119" s="157" t="s">
        <v>62</v>
      </c>
      <c r="F119" s="306" t="s">
        <v>159</v>
      </c>
      <c r="G119" s="307"/>
      <c r="H119" s="307"/>
      <c r="I119" s="307"/>
      <c r="J119" s="157" t="s">
        <v>160</v>
      </c>
      <c r="K119" s="157" t="s">
        <v>161</v>
      </c>
      <c r="L119" s="157" t="s">
        <v>162</v>
      </c>
      <c r="M119" s="306" t="s">
        <v>163</v>
      </c>
      <c r="N119" s="307"/>
      <c r="O119" s="307"/>
      <c r="P119" s="306" t="s">
        <v>134</v>
      </c>
      <c r="Q119" s="308"/>
      <c r="R119" s="158"/>
      <c r="T119" s="80" t="s">
        <v>164</v>
      </c>
      <c r="U119" s="81" t="s">
        <v>44</v>
      </c>
      <c r="V119" s="81" t="s">
        <v>165</v>
      </c>
      <c r="W119" s="81" t="s">
        <v>166</v>
      </c>
      <c r="X119" s="81" t="s">
        <v>167</v>
      </c>
      <c r="Y119" s="81" t="s">
        <v>168</v>
      </c>
      <c r="Z119" s="81" t="s">
        <v>169</v>
      </c>
      <c r="AA119" s="81" t="s">
        <v>170</v>
      </c>
      <c r="AB119" s="81" t="s">
        <v>171</v>
      </c>
      <c r="AC119" s="81" t="s">
        <v>172</v>
      </c>
      <c r="AD119" s="82" t="s">
        <v>173</v>
      </c>
    </row>
    <row r="120" spans="2:65" s="1" customFormat="1" ht="29.25" customHeight="1" x14ac:dyDescent="0.35">
      <c r="B120" s="34"/>
      <c r="C120" s="84" t="s">
        <v>129</v>
      </c>
      <c r="D120" s="35"/>
      <c r="E120" s="35"/>
      <c r="F120" s="35"/>
      <c r="G120" s="35"/>
      <c r="H120" s="35"/>
      <c r="I120" s="35"/>
      <c r="J120" s="35"/>
      <c r="K120" s="35"/>
      <c r="L120" s="35"/>
      <c r="M120" s="279">
        <f>BK120</f>
        <v>0</v>
      </c>
      <c r="N120" s="280"/>
      <c r="O120" s="280"/>
      <c r="P120" s="280"/>
      <c r="Q120" s="280"/>
      <c r="R120" s="36"/>
      <c r="T120" s="83"/>
      <c r="U120" s="50"/>
      <c r="V120" s="50"/>
      <c r="W120" s="159">
        <f>W121+W127+W135</f>
        <v>0</v>
      </c>
      <c r="X120" s="159">
        <f>X121+X127+X135</f>
        <v>0</v>
      </c>
      <c r="Y120" s="50"/>
      <c r="Z120" s="160">
        <f>Z121+Z127+Z135</f>
        <v>0</v>
      </c>
      <c r="AA120" s="50"/>
      <c r="AB120" s="160">
        <f>AB121+AB127+AB135</f>
        <v>0</v>
      </c>
      <c r="AC120" s="50"/>
      <c r="AD120" s="161">
        <f>AD121+AD127+AD135</f>
        <v>0</v>
      </c>
      <c r="AT120" s="17" t="s">
        <v>81</v>
      </c>
      <c r="AU120" s="17" t="s">
        <v>136</v>
      </c>
      <c r="BK120" s="162">
        <f>BK121+BK127+BK135</f>
        <v>0</v>
      </c>
    </row>
    <row r="121" spans="2:65" s="10" customFormat="1" ht="37.35" customHeight="1" x14ac:dyDescent="0.35">
      <c r="B121" s="163"/>
      <c r="C121" s="164"/>
      <c r="D121" s="165" t="s">
        <v>390</v>
      </c>
      <c r="E121" s="165"/>
      <c r="F121" s="165"/>
      <c r="G121" s="165"/>
      <c r="H121" s="165"/>
      <c r="I121" s="165"/>
      <c r="J121" s="165"/>
      <c r="K121" s="165"/>
      <c r="L121" s="165"/>
      <c r="M121" s="289">
        <f>BK121</f>
        <v>0</v>
      </c>
      <c r="N121" s="290"/>
      <c r="O121" s="290"/>
      <c r="P121" s="290"/>
      <c r="Q121" s="290"/>
      <c r="R121" s="166"/>
      <c r="T121" s="167"/>
      <c r="U121" s="164"/>
      <c r="V121" s="164"/>
      <c r="W121" s="168">
        <f>SUM(W122:W126)</f>
        <v>0</v>
      </c>
      <c r="X121" s="168">
        <f>SUM(X122:X126)</f>
        <v>0</v>
      </c>
      <c r="Y121" s="164"/>
      <c r="Z121" s="169">
        <f>SUM(Z122:Z126)</f>
        <v>0</v>
      </c>
      <c r="AA121" s="164"/>
      <c r="AB121" s="169">
        <f>SUM(AB122:AB126)</f>
        <v>0</v>
      </c>
      <c r="AC121" s="164"/>
      <c r="AD121" s="170">
        <f>SUM(AD122:AD126)</f>
        <v>0</v>
      </c>
      <c r="AR121" s="171" t="s">
        <v>180</v>
      </c>
      <c r="AT121" s="172" t="s">
        <v>81</v>
      </c>
      <c r="AU121" s="172" t="s">
        <v>82</v>
      </c>
      <c r="AY121" s="171" t="s">
        <v>174</v>
      </c>
      <c r="BK121" s="173">
        <f>SUM(BK122:BK126)</f>
        <v>0</v>
      </c>
    </row>
    <row r="122" spans="2:65" s="1" customFormat="1" ht="22.5" customHeight="1" x14ac:dyDescent="0.3">
      <c r="B122" s="34"/>
      <c r="C122" s="175" t="s">
        <v>89</v>
      </c>
      <c r="D122" s="175" t="s">
        <v>175</v>
      </c>
      <c r="E122" s="176" t="s">
        <v>391</v>
      </c>
      <c r="F122" s="292" t="s">
        <v>392</v>
      </c>
      <c r="G122" s="277"/>
      <c r="H122" s="277"/>
      <c r="I122" s="277"/>
      <c r="J122" s="177" t="s">
        <v>189</v>
      </c>
      <c r="K122" s="178">
        <v>150</v>
      </c>
      <c r="L122" s="179">
        <v>0</v>
      </c>
      <c r="M122" s="278">
        <v>0</v>
      </c>
      <c r="N122" s="277"/>
      <c r="O122" s="277"/>
      <c r="P122" s="276">
        <f>ROUND(V122*K122,3)</f>
        <v>0</v>
      </c>
      <c r="Q122" s="277"/>
      <c r="R122" s="36"/>
      <c r="T122" s="180" t="s">
        <v>19</v>
      </c>
      <c r="U122" s="43" t="s">
        <v>47</v>
      </c>
      <c r="V122" s="181">
        <f>L122+M122</f>
        <v>0</v>
      </c>
      <c r="W122" s="181">
        <f>ROUND(L122*K122,3)</f>
        <v>0</v>
      </c>
      <c r="X122" s="181">
        <f>ROUND(M122*K122,3)</f>
        <v>0</v>
      </c>
      <c r="Y122" s="35"/>
      <c r="Z122" s="182">
        <f>Y122*K122</f>
        <v>0</v>
      </c>
      <c r="AA122" s="182">
        <v>0</v>
      </c>
      <c r="AB122" s="182">
        <f>AA122*K122</f>
        <v>0</v>
      </c>
      <c r="AC122" s="182">
        <v>0</v>
      </c>
      <c r="AD122" s="183">
        <f>AC122*K122</f>
        <v>0</v>
      </c>
      <c r="AR122" s="17" t="s">
        <v>393</v>
      </c>
      <c r="AT122" s="17" t="s">
        <v>175</v>
      </c>
      <c r="AU122" s="17" t="s">
        <v>89</v>
      </c>
      <c r="AY122" s="17" t="s">
        <v>174</v>
      </c>
      <c r="BE122" s="119">
        <f>IF(U122="základná",P122,0)</f>
        <v>0</v>
      </c>
      <c r="BF122" s="119">
        <f>IF(U122="znížená",P122,0)</f>
        <v>0</v>
      </c>
      <c r="BG122" s="119">
        <f>IF(U122="zákl. prenesená",P122,0)</f>
        <v>0</v>
      </c>
      <c r="BH122" s="119">
        <f>IF(U122="zníž. prenesená",P122,0)</f>
        <v>0</v>
      </c>
      <c r="BI122" s="119">
        <f>IF(U122="nulová",P122,0)</f>
        <v>0</v>
      </c>
      <c r="BJ122" s="17" t="s">
        <v>93</v>
      </c>
      <c r="BK122" s="184">
        <f>ROUND(V122*K122,3)</f>
        <v>0</v>
      </c>
      <c r="BL122" s="17" t="s">
        <v>393</v>
      </c>
      <c r="BM122" s="17" t="s">
        <v>394</v>
      </c>
    </row>
    <row r="123" spans="2:65" s="1" customFormat="1" ht="22.5" customHeight="1" x14ac:dyDescent="0.3">
      <c r="B123" s="34"/>
      <c r="C123" s="175" t="s">
        <v>93</v>
      </c>
      <c r="D123" s="175" t="s">
        <v>175</v>
      </c>
      <c r="E123" s="176" t="s">
        <v>395</v>
      </c>
      <c r="F123" s="292" t="s">
        <v>396</v>
      </c>
      <c r="G123" s="277"/>
      <c r="H123" s="277"/>
      <c r="I123" s="277"/>
      <c r="J123" s="177" t="s">
        <v>189</v>
      </c>
      <c r="K123" s="178">
        <v>120</v>
      </c>
      <c r="L123" s="179">
        <v>0</v>
      </c>
      <c r="M123" s="278">
        <v>0</v>
      </c>
      <c r="N123" s="277"/>
      <c r="O123" s="277"/>
      <c r="P123" s="276">
        <f>ROUND(V123*K123,3)</f>
        <v>0</v>
      </c>
      <c r="Q123" s="277"/>
      <c r="R123" s="36"/>
      <c r="T123" s="180" t="s">
        <v>19</v>
      </c>
      <c r="U123" s="43" t="s">
        <v>47</v>
      </c>
      <c r="V123" s="181">
        <f>L123+M123</f>
        <v>0</v>
      </c>
      <c r="W123" s="181">
        <f>ROUND(L123*K123,3)</f>
        <v>0</v>
      </c>
      <c r="X123" s="181">
        <f>ROUND(M123*K123,3)</f>
        <v>0</v>
      </c>
      <c r="Y123" s="35"/>
      <c r="Z123" s="182">
        <f>Y123*K123</f>
        <v>0</v>
      </c>
      <c r="AA123" s="182">
        <v>0</v>
      </c>
      <c r="AB123" s="182">
        <f>AA123*K123</f>
        <v>0</v>
      </c>
      <c r="AC123" s="182">
        <v>0</v>
      </c>
      <c r="AD123" s="183">
        <f>AC123*K123</f>
        <v>0</v>
      </c>
      <c r="AR123" s="17" t="s">
        <v>393</v>
      </c>
      <c r="AT123" s="17" t="s">
        <v>175</v>
      </c>
      <c r="AU123" s="17" t="s">
        <v>89</v>
      </c>
      <c r="AY123" s="17" t="s">
        <v>174</v>
      </c>
      <c r="BE123" s="119">
        <f>IF(U123="základná",P123,0)</f>
        <v>0</v>
      </c>
      <c r="BF123" s="119">
        <f>IF(U123="znížená",P123,0)</f>
        <v>0</v>
      </c>
      <c r="BG123" s="119">
        <f>IF(U123="zákl. prenesená",P123,0)</f>
        <v>0</v>
      </c>
      <c r="BH123" s="119">
        <f>IF(U123="zníž. prenesená",P123,0)</f>
        <v>0</v>
      </c>
      <c r="BI123" s="119">
        <f>IF(U123="nulová",P123,0)</f>
        <v>0</v>
      </c>
      <c r="BJ123" s="17" t="s">
        <v>93</v>
      </c>
      <c r="BK123" s="184">
        <f>ROUND(V123*K123,3)</f>
        <v>0</v>
      </c>
      <c r="BL123" s="17" t="s">
        <v>393</v>
      </c>
      <c r="BM123" s="17" t="s">
        <v>397</v>
      </c>
    </row>
    <row r="124" spans="2:65" s="1" customFormat="1" ht="31.5" customHeight="1" x14ac:dyDescent="0.3">
      <c r="B124" s="34"/>
      <c r="C124" s="175" t="s">
        <v>180</v>
      </c>
      <c r="D124" s="175" t="s">
        <v>175</v>
      </c>
      <c r="E124" s="176" t="s">
        <v>398</v>
      </c>
      <c r="F124" s="292" t="s">
        <v>399</v>
      </c>
      <c r="G124" s="277"/>
      <c r="H124" s="277"/>
      <c r="I124" s="277"/>
      <c r="J124" s="177" t="s">
        <v>189</v>
      </c>
      <c r="K124" s="178">
        <v>15</v>
      </c>
      <c r="L124" s="179">
        <v>0</v>
      </c>
      <c r="M124" s="278">
        <v>0</v>
      </c>
      <c r="N124" s="277"/>
      <c r="O124" s="277"/>
      <c r="P124" s="276">
        <f>ROUND(V124*K124,3)</f>
        <v>0</v>
      </c>
      <c r="Q124" s="277"/>
      <c r="R124" s="36"/>
      <c r="T124" s="180" t="s">
        <v>19</v>
      </c>
      <c r="U124" s="43" t="s">
        <v>47</v>
      </c>
      <c r="V124" s="181">
        <f>L124+M124</f>
        <v>0</v>
      </c>
      <c r="W124" s="181">
        <f>ROUND(L124*K124,3)</f>
        <v>0</v>
      </c>
      <c r="X124" s="181">
        <f>ROUND(M124*K124,3)</f>
        <v>0</v>
      </c>
      <c r="Y124" s="35"/>
      <c r="Z124" s="182">
        <f>Y124*K124</f>
        <v>0</v>
      </c>
      <c r="AA124" s="182">
        <v>0</v>
      </c>
      <c r="AB124" s="182">
        <f>AA124*K124</f>
        <v>0</v>
      </c>
      <c r="AC124" s="182">
        <v>0</v>
      </c>
      <c r="AD124" s="183">
        <f>AC124*K124</f>
        <v>0</v>
      </c>
      <c r="AR124" s="17" t="s">
        <v>393</v>
      </c>
      <c r="AT124" s="17" t="s">
        <v>175</v>
      </c>
      <c r="AU124" s="17" t="s">
        <v>89</v>
      </c>
      <c r="AY124" s="17" t="s">
        <v>174</v>
      </c>
      <c r="BE124" s="119">
        <f>IF(U124="základná",P124,0)</f>
        <v>0</v>
      </c>
      <c r="BF124" s="119">
        <f>IF(U124="znížená",P124,0)</f>
        <v>0</v>
      </c>
      <c r="BG124" s="119">
        <f>IF(U124="zákl. prenesená",P124,0)</f>
        <v>0</v>
      </c>
      <c r="BH124" s="119">
        <f>IF(U124="zníž. prenesená",P124,0)</f>
        <v>0</v>
      </c>
      <c r="BI124" s="119">
        <f>IF(U124="nulová",P124,0)</f>
        <v>0</v>
      </c>
      <c r="BJ124" s="17" t="s">
        <v>93</v>
      </c>
      <c r="BK124" s="184">
        <f>ROUND(V124*K124,3)</f>
        <v>0</v>
      </c>
      <c r="BL124" s="17" t="s">
        <v>393</v>
      </c>
      <c r="BM124" s="17" t="s">
        <v>400</v>
      </c>
    </row>
    <row r="125" spans="2:65" s="1" customFormat="1" ht="22.5" customHeight="1" x14ac:dyDescent="0.3">
      <c r="B125" s="34"/>
      <c r="C125" s="175" t="s">
        <v>177</v>
      </c>
      <c r="D125" s="175" t="s">
        <v>175</v>
      </c>
      <c r="E125" s="176" t="s">
        <v>401</v>
      </c>
      <c r="F125" s="292" t="s">
        <v>402</v>
      </c>
      <c r="G125" s="277"/>
      <c r="H125" s="277"/>
      <c r="I125" s="277"/>
      <c r="J125" s="177" t="s">
        <v>237</v>
      </c>
      <c r="K125" s="178">
        <v>3</v>
      </c>
      <c r="L125" s="179">
        <v>0</v>
      </c>
      <c r="M125" s="278">
        <v>0</v>
      </c>
      <c r="N125" s="277"/>
      <c r="O125" s="277"/>
      <c r="P125" s="276">
        <f>ROUND(V125*K125,3)</f>
        <v>0</v>
      </c>
      <c r="Q125" s="277"/>
      <c r="R125" s="36"/>
      <c r="T125" s="180" t="s">
        <v>19</v>
      </c>
      <c r="U125" s="43" t="s">
        <v>47</v>
      </c>
      <c r="V125" s="181">
        <f>L125+M125</f>
        <v>0</v>
      </c>
      <c r="W125" s="181">
        <f>ROUND(L125*K125,3)</f>
        <v>0</v>
      </c>
      <c r="X125" s="181">
        <f>ROUND(M125*K125,3)</f>
        <v>0</v>
      </c>
      <c r="Y125" s="35"/>
      <c r="Z125" s="182">
        <f>Y125*K125</f>
        <v>0</v>
      </c>
      <c r="AA125" s="182">
        <v>0</v>
      </c>
      <c r="AB125" s="182">
        <f>AA125*K125</f>
        <v>0</v>
      </c>
      <c r="AC125" s="182">
        <v>0</v>
      </c>
      <c r="AD125" s="183">
        <f>AC125*K125</f>
        <v>0</v>
      </c>
      <c r="AR125" s="17" t="s">
        <v>393</v>
      </c>
      <c r="AT125" s="17" t="s">
        <v>175</v>
      </c>
      <c r="AU125" s="17" t="s">
        <v>89</v>
      </c>
      <c r="AY125" s="17" t="s">
        <v>174</v>
      </c>
      <c r="BE125" s="119">
        <f>IF(U125="základná",P125,0)</f>
        <v>0</v>
      </c>
      <c r="BF125" s="119">
        <f>IF(U125="znížená",P125,0)</f>
        <v>0</v>
      </c>
      <c r="BG125" s="119">
        <f>IF(U125="zákl. prenesená",P125,0)</f>
        <v>0</v>
      </c>
      <c r="BH125" s="119">
        <f>IF(U125="zníž. prenesená",P125,0)</f>
        <v>0</v>
      </c>
      <c r="BI125" s="119">
        <f>IF(U125="nulová",P125,0)</f>
        <v>0</v>
      </c>
      <c r="BJ125" s="17" t="s">
        <v>93</v>
      </c>
      <c r="BK125" s="184">
        <f>ROUND(V125*K125,3)</f>
        <v>0</v>
      </c>
      <c r="BL125" s="17" t="s">
        <v>393</v>
      </c>
      <c r="BM125" s="17" t="s">
        <v>403</v>
      </c>
    </row>
    <row r="126" spans="2:65" s="1" customFormat="1" ht="22.5" customHeight="1" x14ac:dyDescent="0.3">
      <c r="B126" s="34"/>
      <c r="C126" s="175" t="s">
        <v>181</v>
      </c>
      <c r="D126" s="175" t="s">
        <v>175</v>
      </c>
      <c r="E126" s="176" t="s">
        <v>404</v>
      </c>
      <c r="F126" s="292" t="s">
        <v>405</v>
      </c>
      <c r="G126" s="277"/>
      <c r="H126" s="277"/>
      <c r="I126" s="277"/>
      <c r="J126" s="177" t="s">
        <v>237</v>
      </c>
      <c r="K126" s="178">
        <v>80</v>
      </c>
      <c r="L126" s="179">
        <v>0</v>
      </c>
      <c r="M126" s="278">
        <v>0</v>
      </c>
      <c r="N126" s="277"/>
      <c r="O126" s="277"/>
      <c r="P126" s="276">
        <f>ROUND(V126*K126,3)</f>
        <v>0</v>
      </c>
      <c r="Q126" s="277"/>
      <c r="R126" s="36"/>
      <c r="T126" s="180" t="s">
        <v>19</v>
      </c>
      <c r="U126" s="43" t="s">
        <v>47</v>
      </c>
      <c r="V126" s="181">
        <f>L126+M126</f>
        <v>0</v>
      </c>
      <c r="W126" s="181">
        <f>ROUND(L126*K126,3)</f>
        <v>0</v>
      </c>
      <c r="X126" s="181">
        <f>ROUND(M126*K126,3)</f>
        <v>0</v>
      </c>
      <c r="Y126" s="35"/>
      <c r="Z126" s="182">
        <f>Y126*K126</f>
        <v>0</v>
      </c>
      <c r="AA126" s="182">
        <v>0</v>
      </c>
      <c r="AB126" s="182">
        <f>AA126*K126</f>
        <v>0</v>
      </c>
      <c r="AC126" s="182">
        <v>0</v>
      </c>
      <c r="AD126" s="183">
        <f>AC126*K126</f>
        <v>0</v>
      </c>
      <c r="AR126" s="17" t="s">
        <v>393</v>
      </c>
      <c r="AT126" s="17" t="s">
        <v>175</v>
      </c>
      <c r="AU126" s="17" t="s">
        <v>89</v>
      </c>
      <c r="AY126" s="17" t="s">
        <v>174</v>
      </c>
      <c r="BE126" s="119">
        <f>IF(U126="základná",P126,0)</f>
        <v>0</v>
      </c>
      <c r="BF126" s="119">
        <f>IF(U126="znížená",P126,0)</f>
        <v>0</v>
      </c>
      <c r="BG126" s="119">
        <f>IF(U126="zákl. prenesená",P126,0)</f>
        <v>0</v>
      </c>
      <c r="BH126" s="119">
        <f>IF(U126="zníž. prenesená",P126,0)</f>
        <v>0</v>
      </c>
      <c r="BI126" s="119">
        <f>IF(U126="nulová",P126,0)</f>
        <v>0</v>
      </c>
      <c r="BJ126" s="17" t="s">
        <v>93</v>
      </c>
      <c r="BK126" s="184">
        <f>ROUND(V126*K126,3)</f>
        <v>0</v>
      </c>
      <c r="BL126" s="17" t="s">
        <v>393</v>
      </c>
      <c r="BM126" s="17" t="s">
        <v>406</v>
      </c>
    </row>
    <row r="127" spans="2:65" s="10" customFormat="1" ht="37.35" customHeight="1" x14ac:dyDescent="0.35">
      <c r="B127" s="163"/>
      <c r="C127" s="164"/>
      <c r="D127" s="165" t="s">
        <v>145</v>
      </c>
      <c r="E127" s="165"/>
      <c r="F127" s="165"/>
      <c r="G127" s="165"/>
      <c r="H127" s="165"/>
      <c r="I127" s="165"/>
      <c r="J127" s="165"/>
      <c r="K127" s="165"/>
      <c r="L127" s="165"/>
      <c r="M127" s="319">
        <f>BK127</f>
        <v>0</v>
      </c>
      <c r="N127" s="320"/>
      <c r="O127" s="320"/>
      <c r="P127" s="320"/>
      <c r="Q127" s="320"/>
      <c r="R127" s="166"/>
      <c r="T127" s="167"/>
      <c r="U127" s="164"/>
      <c r="V127" s="164"/>
      <c r="W127" s="168">
        <f>SUM(W128:W134)</f>
        <v>0</v>
      </c>
      <c r="X127" s="168">
        <f>SUM(X128:X134)</f>
        <v>0</v>
      </c>
      <c r="Y127" s="164"/>
      <c r="Z127" s="169">
        <f>SUM(Z128:Z134)</f>
        <v>0</v>
      </c>
      <c r="AA127" s="164"/>
      <c r="AB127" s="169">
        <f>SUM(AB128:AB134)</f>
        <v>0</v>
      </c>
      <c r="AC127" s="164"/>
      <c r="AD127" s="170">
        <f>SUM(AD128:AD134)</f>
        <v>0</v>
      </c>
      <c r="AR127" s="171" t="s">
        <v>177</v>
      </c>
      <c r="AT127" s="172" t="s">
        <v>81</v>
      </c>
      <c r="AU127" s="172" t="s">
        <v>82</v>
      </c>
      <c r="AY127" s="171" t="s">
        <v>174</v>
      </c>
      <c r="BK127" s="173">
        <f>SUM(BK128:BK134)</f>
        <v>0</v>
      </c>
    </row>
    <row r="128" spans="2:65" s="1" customFormat="1" ht="31.5" customHeight="1" x14ac:dyDescent="0.3">
      <c r="B128" s="34"/>
      <c r="C128" s="175" t="s">
        <v>182</v>
      </c>
      <c r="D128" s="175" t="s">
        <v>175</v>
      </c>
      <c r="E128" s="176" t="s">
        <v>372</v>
      </c>
      <c r="F128" s="292" t="s">
        <v>373</v>
      </c>
      <c r="G128" s="277"/>
      <c r="H128" s="277"/>
      <c r="I128" s="277"/>
      <c r="J128" s="177" t="s">
        <v>368</v>
      </c>
      <c r="K128" s="178">
        <v>48</v>
      </c>
      <c r="L128" s="179">
        <v>0</v>
      </c>
      <c r="M128" s="278">
        <v>0</v>
      </c>
      <c r="N128" s="277"/>
      <c r="O128" s="277"/>
      <c r="P128" s="276">
        <f>ROUND(V128*K128,3)</f>
        <v>0</v>
      </c>
      <c r="Q128" s="277"/>
      <c r="R128" s="36"/>
      <c r="T128" s="180" t="s">
        <v>19</v>
      </c>
      <c r="U128" s="43" t="s">
        <v>47</v>
      </c>
      <c r="V128" s="181">
        <f>L128+M128</f>
        <v>0</v>
      </c>
      <c r="W128" s="181">
        <f>ROUND(L128*K128,3)</f>
        <v>0</v>
      </c>
      <c r="X128" s="181">
        <f>ROUND(M128*K128,3)</f>
        <v>0</v>
      </c>
      <c r="Y128" s="35"/>
      <c r="Z128" s="182">
        <f>Y128*K128</f>
        <v>0</v>
      </c>
      <c r="AA128" s="182">
        <v>0</v>
      </c>
      <c r="AB128" s="182">
        <f>AA128*K128</f>
        <v>0</v>
      </c>
      <c r="AC128" s="182">
        <v>0</v>
      </c>
      <c r="AD128" s="183">
        <f>AC128*K128</f>
        <v>0</v>
      </c>
      <c r="AR128" s="17" t="s">
        <v>385</v>
      </c>
      <c r="AT128" s="17" t="s">
        <v>175</v>
      </c>
      <c r="AU128" s="17" t="s">
        <v>89</v>
      </c>
      <c r="AY128" s="17" t="s">
        <v>174</v>
      </c>
      <c r="BE128" s="119">
        <f>IF(U128="základná",P128,0)</f>
        <v>0</v>
      </c>
      <c r="BF128" s="119">
        <f>IF(U128="znížená",P128,0)</f>
        <v>0</v>
      </c>
      <c r="BG128" s="119">
        <f>IF(U128="zákl. prenesená",P128,0)</f>
        <v>0</v>
      </c>
      <c r="BH128" s="119">
        <f>IF(U128="zníž. prenesená",P128,0)</f>
        <v>0</v>
      </c>
      <c r="BI128" s="119">
        <f>IF(U128="nulová",P128,0)</f>
        <v>0</v>
      </c>
      <c r="BJ128" s="17" t="s">
        <v>93</v>
      </c>
      <c r="BK128" s="184">
        <f>ROUND(V128*K128,3)</f>
        <v>0</v>
      </c>
      <c r="BL128" s="17" t="s">
        <v>385</v>
      </c>
      <c r="BM128" s="17" t="s">
        <v>407</v>
      </c>
    </row>
    <row r="129" spans="2:65" s="1" customFormat="1" ht="30" customHeight="1" x14ac:dyDescent="0.3">
      <c r="B129" s="34"/>
      <c r="C129" s="35"/>
      <c r="D129" s="35"/>
      <c r="E129" s="35"/>
      <c r="F129" s="293" t="s">
        <v>375</v>
      </c>
      <c r="G129" s="229"/>
      <c r="H129" s="229"/>
      <c r="I129" s="229"/>
      <c r="J129" s="35"/>
      <c r="K129" s="35"/>
      <c r="L129" s="35"/>
      <c r="M129" s="35"/>
      <c r="N129" s="35"/>
      <c r="O129" s="35"/>
      <c r="P129" s="35"/>
      <c r="Q129" s="35"/>
      <c r="R129" s="36"/>
      <c r="T129" s="77"/>
      <c r="U129" s="35"/>
      <c r="V129" s="35"/>
      <c r="W129" s="35"/>
      <c r="X129" s="35"/>
      <c r="Y129" s="35"/>
      <c r="Z129" s="35"/>
      <c r="AA129" s="35"/>
      <c r="AB129" s="35"/>
      <c r="AC129" s="35"/>
      <c r="AD129" s="78"/>
      <c r="AT129" s="17" t="s">
        <v>376</v>
      </c>
      <c r="AU129" s="17" t="s">
        <v>89</v>
      </c>
    </row>
    <row r="130" spans="2:65" s="1" customFormat="1" ht="44.25" customHeight="1" x14ac:dyDescent="0.3">
      <c r="B130" s="34"/>
      <c r="C130" s="175" t="s">
        <v>183</v>
      </c>
      <c r="D130" s="175" t="s">
        <v>175</v>
      </c>
      <c r="E130" s="176" t="s">
        <v>408</v>
      </c>
      <c r="F130" s="292" t="s">
        <v>409</v>
      </c>
      <c r="G130" s="277"/>
      <c r="H130" s="277"/>
      <c r="I130" s="277"/>
      <c r="J130" s="177" t="s">
        <v>368</v>
      </c>
      <c r="K130" s="178">
        <v>12</v>
      </c>
      <c r="L130" s="179">
        <v>0</v>
      </c>
      <c r="M130" s="278">
        <v>0</v>
      </c>
      <c r="N130" s="277"/>
      <c r="O130" s="277"/>
      <c r="P130" s="276">
        <f>ROUND(V130*K130,3)</f>
        <v>0</v>
      </c>
      <c r="Q130" s="277"/>
      <c r="R130" s="36"/>
      <c r="T130" s="180" t="s">
        <v>19</v>
      </c>
      <c r="U130" s="43" t="s">
        <v>47</v>
      </c>
      <c r="V130" s="181">
        <f>L130+M130</f>
        <v>0</v>
      </c>
      <c r="W130" s="181">
        <f>ROUND(L130*K130,3)</f>
        <v>0</v>
      </c>
      <c r="X130" s="181">
        <f>ROUND(M130*K130,3)</f>
        <v>0</v>
      </c>
      <c r="Y130" s="35"/>
      <c r="Z130" s="182">
        <f>Y130*K130</f>
        <v>0</v>
      </c>
      <c r="AA130" s="182">
        <v>0</v>
      </c>
      <c r="AB130" s="182">
        <f>AA130*K130</f>
        <v>0</v>
      </c>
      <c r="AC130" s="182">
        <v>0</v>
      </c>
      <c r="AD130" s="183">
        <f>AC130*K130</f>
        <v>0</v>
      </c>
      <c r="AR130" s="17" t="s">
        <v>393</v>
      </c>
      <c r="AT130" s="17" t="s">
        <v>175</v>
      </c>
      <c r="AU130" s="17" t="s">
        <v>89</v>
      </c>
      <c r="AY130" s="17" t="s">
        <v>174</v>
      </c>
      <c r="BE130" s="119">
        <f>IF(U130="základná",P130,0)</f>
        <v>0</v>
      </c>
      <c r="BF130" s="119">
        <f>IF(U130="znížená",P130,0)</f>
        <v>0</v>
      </c>
      <c r="BG130" s="119">
        <f>IF(U130="zákl. prenesená",P130,0)</f>
        <v>0</v>
      </c>
      <c r="BH130" s="119">
        <f>IF(U130="zníž. prenesená",P130,0)</f>
        <v>0</v>
      </c>
      <c r="BI130" s="119">
        <f>IF(U130="nulová",P130,0)</f>
        <v>0</v>
      </c>
      <c r="BJ130" s="17" t="s">
        <v>93</v>
      </c>
      <c r="BK130" s="184">
        <f>ROUND(V130*K130,3)</f>
        <v>0</v>
      </c>
      <c r="BL130" s="17" t="s">
        <v>393</v>
      </c>
      <c r="BM130" s="17" t="s">
        <v>410</v>
      </c>
    </row>
    <row r="131" spans="2:65" s="1" customFormat="1" ht="22.5" customHeight="1" x14ac:dyDescent="0.3">
      <c r="B131" s="34"/>
      <c r="C131" s="175" t="s">
        <v>188</v>
      </c>
      <c r="D131" s="175" t="s">
        <v>175</v>
      </c>
      <c r="E131" s="176" t="s">
        <v>411</v>
      </c>
      <c r="F131" s="292" t="s">
        <v>412</v>
      </c>
      <c r="G131" s="277"/>
      <c r="H131" s="277"/>
      <c r="I131" s="277"/>
      <c r="J131" s="177" t="s">
        <v>368</v>
      </c>
      <c r="K131" s="178">
        <v>16</v>
      </c>
      <c r="L131" s="179">
        <v>0</v>
      </c>
      <c r="M131" s="278">
        <v>0</v>
      </c>
      <c r="N131" s="277"/>
      <c r="O131" s="277"/>
      <c r="P131" s="276">
        <f>ROUND(V131*K131,3)</f>
        <v>0</v>
      </c>
      <c r="Q131" s="277"/>
      <c r="R131" s="36"/>
      <c r="T131" s="180" t="s">
        <v>19</v>
      </c>
      <c r="U131" s="43" t="s">
        <v>47</v>
      </c>
      <c r="V131" s="181">
        <f>L131+M131</f>
        <v>0</v>
      </c>
      <c r="W131" s="181">
        <f>ROUND(L131*K131,3)</f>
        <v>0</v>
      </c>
      <c r="X131" s="181">
        <f>ROUND(M131*K131,3)</f>
        <v>0</v>
      </c>
      <c r="Y131" s="35"/>
      <c r="Z131" s="182">
        <f>Y131*K131</f>
        <v>0</v>
      </c>
      <c r="AA131" s="182">
        <v>0</v>
      </c>
      <c r="AB131" s="182">
        <f>AA131*K131</f>
        <v>0</v>
      </c>
      <c r="AC131" s="182">
        <v>0</v>
      </c>
      <c r="AD131" s="183">
        <f>AC131*K131</f>
        <v>0</v>
      </c>
      <c r="AR131" s="17" t="s">
        <v>385</v>
      </c>
      <c r="AT131" s="17" t="s">
        <v>175</v>
      </c>
      <c r="AU131" s="17" t="s">
        <v>89</v>
      </c>
      <c r="AY131" s="17" t="s">
        <v>174</v>
      </c>
      <c r="BE131" s="119">
        <f>IF(U131="základná",P131,0)</f>
        <v>0</v>
      </c>
      <c r="BF131" s="119">
        <f>IF(U131="znížená",P131,0)</f>
        <v>0</v>
      </c>
      <c r="BG131" s="119">
        <f>IF(U131="zákl. prenesená",P131,0)</f>
        <v>0</v>
      </c>
      <c r="BH131" s="119">
        <f>IF(U131="zníž. prenesená",P131,0)</f>
        <v>0</v>
      </c>
      <c r="BI131" s="119">
        <f>IF(U131="nulová",P131,0)</f>
        <v>0</v>
      </c>
      <c r="BJ131" s="17" t="s">
        <v>93</v>
      </c>
      <c r="BK131" s="184">
        <f>ROUND(V131*K131,3)</f>
        <v>0</v>
      </c>
      <c r="BL131" s="17" t="s">
        <v>385</v>
      </c>
      <c r="BM131" s="17" t="s">
        <v>413</v>
      </c>
    </row>
    <row r="132" spans="2:65" s="1" customFormat="1" ht="30" customHeight="1" x14ac:dyDescent="0.3">
      <c r="B132" s="34"/>
      <c r="C132" s="35"/>
      <c r="D132" s="35"/>
      <c r="E132" s="35"/>
      <c r="F132" s="293" t="s">
        <v>375</v>
      </c>
      <c r="G132" s="229"/>
      <c r="H132" s="229"/>
      <c r="I132" s="229"/>
      <c r="J132" s="35"/>
      <c r="K132" s="35"/>
      <c r="L132" s="35"/>
      <c r="M132" s="35"/>
      <c r="N132" s="35"/>
      <c r="O132" s="35"/>
      <c r="P132" s="35"/>
      <c r="Q132" s="35"/>
      <c r="R132" s="36"/>
      <c r="T132" s="77"/>
      <c r="U132" s="35"/>
      <c r="V132" s="35"/>
      <c r="W132" s="35"/>
      <c r="X132" s="35"/>
      <c r="Y132" s="35"/>
      <c r="Z132" s="35"/>
      <c r="AA132" s="35"/>
      <c r="AB132" s="35"/>
      <c r="AC132" s="35"/>
      <c r="AD132" s="78"/>
      <c r="AT132" s="17" t="s">
        <v>376</v>
      </c>
      <c r="AU132" s="17" t="s">
        <v>89</v>
      </c>
    </row>
    <row r="133" spans="2:65" s="1" customFormat="1" ht="22.5" customHeight="1" x14ac:dyDescent="0.3">
      <c r="B133" s="34"/>
      <c r="C133" s="175" t="s">
        <v>190</v>
      </c>
      <c r="D133" s="175" t="s">
        <v>175</v>
      </c>
      <c r="E133" s="176" t="s">
        <v>382</v>
      </c>
      <c r="F133" s="292" t="s">
        <v>383</v>
      </c>
      <c r="G133" s="277"/>
      <c r="H133" s="277"/>
      <c r="I133" s="277"/>
      <c r="J133" s="177" t="s">
        <v>384</v>
      </c>
      <c r="K133" s="178">
        <v>0</v>
      </c>
      <c r="L133" s="179">
        <v>0</v>
      </c>
      <c r="M133" s="278">
        <v>0</v>
      </c>
      <c r="N133" s="277"/>
      <c r="O133" s="277"/>
      <c r="P133" s="276">
        <f>ROUND(V133*K133,3)</f>
        <v>0</v>
      </c>
      <c r="Q133" s="277"/>
      <c r="R133" s="36"/>
      <c r="T133" s="180" t="s">
        <v>19</v>
      </c>
      <c r="U133" s="43" t="s">
        <v>47</v>
      </c>
      <c r="V133" s="181">
        <f>L133+M133</f>
        <v>0</v>
      </c>
      <c r="W133" s="181">
        <f>ROUND(L133*K133,3)</f>
        <v>0</v>
      </c>
      <c r="X133" s="181">
        <f>ROUND(M133*K133,3)</f>
        <v>0</v>
      </c>
      <c r="Y133" s="35"/>
      <c r="Z133" s="182">
        <f>Y133*K133</f>
        <v>0</v>
      </c>
      <c r="AA133" s="182">
        <v>0</v>
      </c>
      <c r="AB133" s="182">
        <f>AA133*K133</f>
        <v>0</v>
      </c>
      <c r="AC133" s="182">
        <v>0</v>
      </c>
      <c r="AD133" s="183">
        <f>AC133*K133</f>
        <v>0</v>
      </c>
      <c r="AR133" s="17" t="s">
        <v>385</v>
      </c>
      <c r="AT133" s="17" t="s">
        <v>175</v>
      </c>
      <c r="AU133" s="17" t="s">
        <v>89</v>
      </c>
      <c r="AY133" s="17" t="s">
        <v>174</v>
      </c>
      <c r="BE133" s="119">
        <f>IF(U133="základná",P133,0)</f>
        <v>0</v>
      </c>
      <c r="BF133" s="119">
        <f>IF(U133="znížená",P133,0)</f>
        <v>0</v>
      </c>
      <c r="BG133" s="119">
        <f>IF(U133="zákl. prenesená",P133,0)</f>
        <v>0</v>
      </c>
      <c r="BH133" s="119">
        <f>IF(U133="zníž. prenesená",P133,0)</f>
        <v>0</v>
      </c>
      <c r="BI133" s="119">
        <f>IF(U133="nulová",P133,0)</f>
        <v>0</v>
      </c>
      <c r="BJ133" s="17" t="s">
        <v>93</v>
      </c>
      <c r="BK133" s="184">
        <f>ROUND(V133*K133,3)</f>
        <v>0</v>
      </c>
      <c r="BL133" s="17" t="s">
        <v>385</v>
      </c>
      <c r="BM133" s="17" t="s">
        <v>414</v>
      </c>
    </row>
    <row r="134" spans="2:65" s="1" customFormat="1" ht="138" customHeight="1" x14ac:dyDescent="0.3">
      <c r="B134" s="34"/>
      <c r="C134" s="35"/>
      <c r="D134" s="35"/>
      <c r="E134" s="35"/>
      <c r="F134" s="293" t="s">
        <v>387</v>
      </c>
      <c r="G134" s="229"/>
      <c r="H134" s="229"/>
      <c r="I134" s="229"/>
      <c r="J134" s="35"/>
      <c r="K134" s="35"/>
      <c r="L134" s="35"/>
      <c r="M134" s="35"/>
      <c r="N134" s="35"/>
      <c r="O134" s="35"/>
      <c r="P134" s="35"/>
      <c r="Q134" s="35"/>
      <c r="R134" s="36"/>
      <c r="T134" s="77"/>
      <c r="U134" s="35"/>
      <c r="V134" s="35"/>
      <c r="W134" s="35"/>
      <c r="X134" s="35"/>
      <c r="Y134" s="35"/>
      <c r="Z134" s="35"/>
      <c r="AA134" s="35"/>
      <c r="AB134" s="35"/>
      <c r="AC134" s="35"/>
      <c r="AD134" s="78"/>
      <c r="AT134" s="17" t="s">
        <v>376</v>
      </c>
      <c r="AU134" s="17" t="s">
        <v>89</v>
      </c>
    </row>
    <row r="135" spans="2:65" s="1" customFormat="1" ht="49.9" customHeight="1" x14ac:dyDescent="0.35">
      <c r="B135" s="34"/>
      <c r="C135" s="35"/>
      <c r="D135" s="165" t="s">
        <v>388</v>
      </c>
      <c r="E135" s="35"/>
      <c r="F135" s="35"/>
      <c r="G135" s="35"/>
      <c r="H135" s="35"/>
      <c r="I135" s="35"/>
      <c r="J135" s="35"/>
      <c r="K135" s="35"/>
      <c r="L135" s="35"/>
      <c r="M135" s="289">
        <f>BK135</f>
        <v>0</v>
      </c>
      <c r="N135" s="291"/>
      <c r="O135" s="291"/>
      <c r="P135" s="291"/>
      <c r="Q135" s="291"/>
      <c r="R135" s="36"/>
      <c r="T135" s="77"/>
      <c r="U135" s="35"/>
      <c r="V135" s="35"/>
      <c r="W135" s="168">
        <f>SUM(W136:W140)</f>
        <v>0</v>
      </c>
      <c r="X135" s="168">
        <f>SUM(X136:X140)</f>
        <v>0</v>
      </c>
      <c r="Y135" s="35"/>
      <c r="Z135" s="35"/>
      <c r="AA135" s="35"/>
      <c r="AB135" s="35"/>
      <c r="AC135" s="35"/>
      <c r="AD135" s="78"/>
      <c r="AT135" s="17" t="s">
        <v>81</v>
      </c>
      <c r="AU135" s="17" t="s">
        <v>82</v>
      </c>
      <c r="AY135" s="17" t="s">
        <v>389</v>
      </c>
      <c r="BK135" s="184">
        <f>SUM(BK136:BK140)</f>
        <v>0</v>
      </c>
    </row>
    <row r="136" spans="2:65" s="1" customFormat="1" ht="22.35" customHeight="1" x14ac:dyDescent="0.3">
      <c r="B136" s="34"/>
      <c r="C136" s="214" t="s">
        <v>19</v>
      </c>
      <c r="D136" s="214" t="s">
        <v>175</v>
      </c>
      <c r="E136" s="215" t="s">
        <v>19</v>
      </c>
      <c r="F136" s="274" t="s">
        <v>19</v>
      </c>
      <c r="G136" s="275"/>
      <c r="H136" s="275"/>
      <c r="I136" s="275"/>
      <c r="J136" s="216" t="s">
        <v>19</v>
      </c>
      <c r="K136" s="179"/>
      <c r="L136" s="179"/>
      <c r="M136" s="278"/>
      <c r="N136" s="277"/>
      <c r="O136" s="277"/>
      <c r="P136" s="276">
        <f>BK136</f>
        <v>0</v>
      </c>
      <c r="Q136" s="277"/>
      <c r="R136" s="36"/>
      <c r="T136" s="180" t="s">
        <v>19</v>
      </c>
      <c r="U136" s="217" t="s">
        <v>47</v>
      </c>
      <c r="V136" s="181">
        <f>L136+M136</f>
        <v>0</v>
      </c>
      <c r="W136" s="181">
        <f>L136*K136</f>
        <v>0</v>
      </c>
      <c r="X136" s="181">
        <f>M136*K136</f>
        <v>0</v>
      </c>
      <c r="Y136" s="35"/>
      <c r="Z136" s="35"/>
      <c r="AA136" s="35"/>
      <c r="AB136" s="35"/>
      <c r="AC136" s="35"/>
      <c r="AD136" s="78"/>
      <c r="AT136" s="17" t="s">
        <v>389</v>
      </c>
      <c r="AU136" s="17" t="s">
        <v>89</v>
      </c>
      <c r="AY136" s="17" t="s">
        <v>389</v>
      </c>
      <c r="BE136" s="119">
        <f>IF(U136="základná",P136,0)</f>
        <v>0</v>
      </c>
      <c r="BF136" s="119">
        <f>IF(U136="znížená",P136,0)</f>
        <v>0</v>
      </c>
      <c r="BG136" s="119">
        <f>IF(U136="zákl. prenesená",P136,0)</f>
        <v>0</v>
      </c>
      <c r="BH136" s="119">
        <f>IF(U136="zníž. prenesená",P136,0)</f>
        <v>0</v>
      </c>
      <c r="BI136" s="119">
        <f>IF(U136="nulová",P136,0)</f>
        <v>0</v>
      </c>
      <c r="BJ136" s="17" t="s">
        <v>93</v>
      </c>
      <c r="BK136" s="184">
        <f>V136*K136</f>
        <v>0</v>
      </c>
    </row>
    <row r="137" spans="2:65" s="1" customFormat="1" ht="22.35" customHeight="1" x14ac:dyDescent="0.3">
      <c r="B137" s="34"/>
      <c r="C137" s="214" t="s">
        <v>19</v>
      </c>
      <c r="D137" s="214" t="s">
        <v>175</v>
      </c>
      <c r="E137" s="215" t="s">
        <v>19</v>
      </c>
      <c r="F137" s="274" t="s">
        <v>19</v>
      </c>
      <c r="G137" s="275"/>
      <c r="H137" s="275"/>
      <c r="I137" s="275"/>
      <c r="J137" s="216" t="s">
        <v>19</v>
      </c>
      <c r="K137" s="179"/>
      <c r="L137" s="179"/>
      <c r="M137" s="278"/>
      <c r="N137" s="277"/>
      <c r="O137" s="277"/>
      <c r="P137" s="276">
        <f>BK137</f>
        <v>0</v>
      </c>
      <c r="Q137" s="277"/>
      <c r="R137" s="36"/>
      <c r="T137" s="180" t="s">
        <v>19</v>
      </c>
      <c r="U137" s="217" t="s">
        <v>47</v>
      </c>
      <c r="V137" s="181">
        <f>L137+M137</f>
        <v>0</v>
      </c>
      <c r="W137" s="181">
        <f>L137*K137</f>
        <v>0</v>
      </c>
      <c r="X137" s="181">
        <f>M137*K137</f>
        <v>0</v>
      </c>
      <c r="Y137" s="35"/>
      <c r="Z137" s="35"/>
      <c r="AA137" s="35"/>
      <c r="AB137" s="35"/>
      <c r="AC137" s="35"/>
      <c r="AD137" s="78"/>
      <c r="AT137" s="17" t="s">
        <v>389</v>
      </c>
      <c r="AU137" s="17" t="s">
        <v>89</v>
      </c>
      <c r="AY137" s="17" t="s">
        <v>389</v>
      </c>
      <c r="BE137" s="119">
        <f>IF(U137="základná",P137,0)</f>
        <v>0</v>
      </c>
      <c r="BF137" s="119">
        <f>IF(U137="znížená",P137,0)</f>
        <v>0</v>
      </c>
      <c r="BG137" s="119">
        <f>IF(U137="zákl. prenesená",P137,0)</f>
        <v>0</v>
      </c>
      <c r="BH137" s="119">
        <f>IF(U137="zníž. prenesená",P137,0)</f>
        <v>0</v>
      </c>
      <c r="BI137" s="119">
        <f>IF(U137="nulová",P137,0)</f>
        <v>0</v>
      </c>
      <c r="BJ137" s="17" t="s">
        <v>93</v>
      </c>
      <c r="BK137" s="184">
        <f>V137*K137</f>
        <v>0</v>
      </c>
    </row>
    <row r="138" spans="2:65" s="1" customFormat="1" ht="22.35" customHeight="1" x14ac:dyDescent="0.3">
      <c r="B138" s="34"/>
      <c r="C138" s="214" t="s">
        <v>19</v>
      </c>
      <c r="D138" s="214" t="s">
        <v>175</v>
      </c>
      <c r="E138" s="215" t="s">
        <v>19</v>
      </c>
      <c r="F138" s="274" t="s">
        <v>19</v>
      </c>
      <c r="G138" s="275"/>
      <c r="H138" s="275"/>
      <c r="I138" s="275"/>
      <c r="J138" s="216" t="s">
        <v>19</v>
      </c>
      <c r="K138" s="179"/>
      <c r="L138" s="179"/>
      <c r="M138" s="278"/>
      <c r="N138" s="277"/>
      <c r="O138" s="277"/>
      <c r="P138" s="276">
        <f>BK138</f>
        <v>0</v>
      </c>
      <c r="Q138" s="277"/>
      <c r="R138" s="36"/>
      <c r="T138" s="180" t="s">
        <v>19</v>
      </c>
      <c r="U138" s="217" t="s">
        <v>47</v>
      </c>
      <c r="V138" s="181">
        <f>L138+M138</f>
        <v>0</v>
      </c>
      <c r="W138" s="181">
        <f>L138*K138</f>
        <v>0</v>
      </c>
      <c r="X138" s="181">
        <f>M138*K138</f>
        <v>0</v>
      </c>
      <c r="Y138" s="35"/>
      <c r="Z138" s="35"/>
      <c r="AA138" s="35"/>
      <c r="AB138" s="35"/>
      <c r="AC138" s="35"/>
      <c r="AD138" s="78"/>
      <c r="AT138" s="17" t="s">
        <v>389</v>
      </c>
      <c r="AU138" s="17" t="s">
        <v>89</v>
      </c>
      <c r="AY138" s="17" t="s">
        <v>389</v>
      </c>
      <c r="BE138" s="119">
        <f>IF(U138="základná",P138,0)</f>
        <v>0</v>
      </c>
      <c r="BF138" s="119">
        <f>IF(U138="znížená",P138,0)</f>
        <v>0</v>
      </c>
      <c r="BG138" s="119">
        <f>IF(U138="zákl. prenesená",P138,0)</f>
        <v>0</v>
      </c>
      <c r="BH138" s="119">
        <f>IF(U138="zníž. prenesená",P138,0)</f>
        <v>0</v>
      </c>
      <c r="BI138" s="119">
        <f>IF(U138="nulová",P138,0)</f>
        <v>0</v>
      </c>
      <c r="BJ138" s="17" t="s">
        <v>93</v>
      </c>
      <c r="BK138" s="184">
        <f>V138*K138</f>
        <v>0</v>
      </c>
    </row>
    <row r="139" spans="2:65" s="1" customFormat="1" ht="22.35" customHeight="1" x14ac:dyDescent="0.3">
      <c r="B139" s="34"/>
      <c r="C139" s="214" t="s">
        <v>19</v>
      </c>
      <c r="D139" s="214" t="s">
        <v>175</v>
      </c>
      <c r="E139" s="215" t="s">
        <v>19</v>
      </c>
      <c r="F139" s="274" t="s">
        <v>19</v>
      </c>
      <c r="G139" s="275"/>
      <c r="H139" s="275"/>
      <c r="I139" s="275"/>
      <c r="J139" s="216" t="s">
        <v>19</v>
      </c>
      <c r="K139" s="179"/>
      <c r="L139" s="179"/>
      <c r="M139" s="278"/>
      <c r="N139" s="277"/>
      <c r="O139" s="277"/>
      <c r="P139" s="276">
        <f>BK139</f>
        <v>0</v>
      </c>
      <c r="Q139" s="277"/>
      <c r="R139" s="36"/>
      <c r="T139" s="180" t="s">
        <v>19</v>
      </c>
      <c r="U139" s="217" t="s">
        <v>47</v>
      </c>
      <c r="V139" s="181">
        <f>L139+M139</f>
        <v>0</v>
      </c>
      <c r="W139" s="181">
        <f>L139*K139</f>
        <v>0</v>
      </c>
      <c r="X139" s="181">
        <f>M139*K139</f>
        <v>0</v>
      </c>
      <c r="Y139" s="35"/>
      <c r="Z139" s="35"/>
      <c r="AA139" s="35"/>
      <c r="AB139" s="35"/>
      <c r="AC139" s="35"/>
      <c r="AD139" s="78"/>
      <c r="AT139" s="17" t="s">
        <v>389</v>
      </c>
      <c r="AU139" s="17" t="s">
        <v>89</v>
      </c>
      <c r="AY139" s="17" t="s">
        <v>389</v>
      </c>
      <c r="BE139" s="119">
        <f>IF(U139="základná",P139,0)</f>
        <v>0</v>
      </c>
      <c r="BF139" s="119">
        <f>IF(U139="znížená",P139,0)</f>
        <v>0</v>
      </c>
      <c r="BG139" s="119">
        <f>IF(U139="zákl. prenesená",P139,0)</f>
        <v>0</v>
      </c>
      <c r="BH139" s="119">
        <f>IF(U139="zníž. prenesená",P139,0)</f>
        <v>0</v>
      </c>
      <c r="BI139" s="119">
        <f>IF(U139="nulová",P139,0)</f>
        <v>0</v>
      </c>
      <c r="BJ139" s="17" t="s">
        <v>93</v>
      </c>
      <c r="BK139" s="184">
        <f>V139*K139</f>
        <v>0</v>
      </c>
    </row>
    <row r="140" spans="2:65" s="1" customFormat="1" ht="22.35" customHeight="1" x14ac:dyDescent="0.3">
      <c r="B140" s="34"/>
      <c r="C140" s="214" t="s">
        <v>19</v>
      </c>
      <c r="D140" s="214" t="s">
        <v>175</v>
      </c>
      <c r="E140" s="215" t="s">
        <v>19</v>
      </c>
      <c r="F140" s="274" t="s">
        <v>19</v>
      </c>
      <c r="G140" s="275"/>
      <c r="H140" s="275"/>
      <c r="I140" s="275"/>
      <c r="J140" s="216" t="s">
        <v>19</v>
      </c>
      <c r="K140" s="179"/>
      <c r="L140" s="179"/>
      <c r="M140" s="278"/>
      <c r="N140" s="277"/>
      <c r="O140" s="277"/>
      <c r="P140" s="276">
        <f>BK140</f>
        <v>0</v>
      </c>
      <c r="Q140" s="277"/>
      <c r="R140" s="36"/>
      <c r="T140" s="180" t="s">
        <v>19</v>
      </c>
      <c r="U140" s="217" t="s">
        <v>47</v>
      </c>
      <c r="V140" s="218">
        <f>L140+M140</f>
        <v>0</v>
      </c>
      <c r="W140" s="218">
        <f>L140*K140</f>
        <v>0</v>
      </c>
      <c r="X140" s="218">
        <f>M140*K140</f>
        <v>0</v>
      </c>
      <c r="Y140" s="55"/>
      <c r="Z140" s="55"/>
      <c r="AA140" s="55"/>
      <c r="AB140" s="55"/>
      <c r="AC140" s="55"/>
      <c r="AD140" s="57"/>
      <c r="AT140" s="17" t="s">
        <v>389</v>
      </c>
      <c r="AU140" s="17" t="s">
        <v>89</v>
      </c>
      <c r="AY140" s="17" t="s">
        <v>389</v>
      </c>
      <c r="BE140" s="119">
        <f>IF(U140="základná",P140,0)</f>
        <v>0</v>
      </c>
      <c r="BF140" s="119">
        <f>IF(U140="znížená",P140,0)</f>
        <v>0</v>
      </c>
      <c r="BG140" s="119">
        <f>IF(U140="zákl. prenesená",P140,0)</f>
        <v>0</v>
      </c>
      <c r="BH140" s="119">
        <f>IF(U140="zníž. prenesená",P140,0)</f>
        <v>0</v>
      </c>
      <c r="BI140" s="119">
        <f>IF(U140="nulová",P140,0)</f>
        <v>0</v>
      </c>
      <c r="BJ140" s="17" t="s">
        <v>93</v>
      </c>
      <c r="BK140" s="184">
        <f>V140*K140</f>
        <v>0</v>
      </c>
    </row>
    <row r="141" spans="2:65" s="1" customFormat="1" ht="6.95" customHeight="1" x14ac:dyDescent="0.3">
      <c r="B141" s="58"/>
      <c r="C141" s="59"/>
      <c r="D141" s="59"/>
      <c r="E141" s="59"/>
      <c r="F141" s="59"/>
      <c r="G141" s="59"/>
      <c r="H141" s="59"/>
      <c r="I141" s="59"/>
      <c r="J141" s="59"/>
      <c r="K141" s="59"/>
      <c r="L141" s="59"/>
      <c r="M141" s="59"/>
      <c r="N141" s="59"/>
      <c r="O141" s="59"/>
      <c r="P141" s="59"/>
      <c r="Q141" s="59"/>
      <c r="R141" s="60"/>
    </row>
  </sheetData>
  <sheetProtection algorithmName="SHA-512" hashValue="rfCLLiTqiq+qlYtxa4WHV677VdpP20fzjxG9vpTmbEeyfo4odGpAmCqDmqeNrVEHTWgY/8vH9YVYj3jgDn1oEA==" saltValue="GZrohFGBVu7t69L186kEDw==" spinCount="100000" sheet="1" objects="1" scenarios="1" formatColumns="0" formatRows="0" sort="0" autoFilter="0"/>
  <mergeCells count="129">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0:P30"/>
    <mergeCell ref="M31:P31"/>
    <mergeCell ref="M33:P33"/>
    <mergeCell ref="H35:J35"/>
    <mergeCell ref="M35:P35"/>
    <mergeCell ref="H36:J36"/>
    <mergeCell ref="M36:P36"/>
    <mergeCell ref="H37:J37"/>
    <mergeCell ref="M37:P37"/>
    <mergeCell ref="H38:J38"/>
    <mergeCell ref="M38:P38"/>
    <mergeCell ref="H39:J39"/>
    <mergeCell ref="M39:P39"/>
    <mergeCell ref="L41:P41"/>
    <mergeCell ref="C76:Q76"/>
    <mergeCell ref="F78:P78"/>
    <mergeCell ref="F79:P79"/>
    <mergeCell ref="F80:P80"/>
    <mergeCell ref="M82:P82"/>
    <mergeCell ref="M84:Q84"/>
    <mergeCell ref="M85:Q85"/>
    <mergeCell ref="C87:G87"/>
    <mergeCell ref="H87:J87"/>
    <mergeCell ref="K87:L87"/>
    <mergeCell ref="M87:Q87"/>
    <mergeCell ref="H89:J89"/>
    <mergeCell ref="K89:L89"/>
    <mergeCell ref="M89:Q89"/>
    <mergeCell ref="H90:J90"/>
    <mergeCell ref="K90:L90"/>
    <mergeCell ref="M90:Q90"/>
    <mergeCell ref="H91:J91"/>
    <mergeCell ref="K91:L91"/>
    <mergeCell ref="M91:Q91"/>
    <mergeCell ref="H92:J92"/>
    <mergeCell ref="K92:L92"/>
    <mergeCell ref="M92:Q92"/>
    <mergeCell ref="M94:Q94"/>
    <mergeCell ref="D95:H95"/>
    <mergeCell ref="M95:Q95"/>
    <mergeCell ref="D96:H96"/>
    <mergeCell ref="M96:Q96"/>
    <mergeCell ref="D97:H97"/>
    <mergeCell ref="M97:Q97"/>
    <mergeCell ref="D98:H98"/>
    <mergeCell ref="M98:Q98"/>
    <mergeCell ref="D99:H99"/>
    <mergeCell ref="M99:Q99"/>
    <mergeCell ref="M100:Q100"/>
    <mergeCell ref="L102:Q102"/>
    <mergeCell ref="C108:Q108"/>
    <mergeCell ref="F110:P110"/>
    <mergeCell ref="F111:P111"/>
    <mergeCell ref="F112:P112"/>
    <mergeCell ref="M114:P114"/>
    <mergeCell ref="P125:Q125"/>
    <mergeCell ref="M125:O125"/>
    <mergeCell ref="F126:I126"/>
    <mergeCell ref="P126:Q126"/>
    <mergeCell ref="M126:O126"/>
    <mergeCell ref="M116:Q116"/>
    <mergeCell ref="M117:Q117"/>
    <mergeCell ref="F119:I119"/>
    <mergeCell ref="P119:Q119"/>
    <mergeCell ref="M119:O119"/>
    <mergeCell ref="F122:I122"/>
    <mergeCell ref="P122:Q122"/>
    <mergeCell ref="M122:O122"/>
    <mergeCell ref="F123:I123"/>
    <mergeCell ref="P123:Q123"/>
    <mergeCell ref="M123:O123"/>
    <mergeCell ref="M120:Q120"/>
    <mergeCell ref="M121:Q121"/>
    <mergeCell ref="F140:I140"/>
    <mergeCell ref="P140:Q140"/>
    <mergeCell ref="M140:O140"/>
    <mergeCell ref="F132:I132"/>
    <mergeCell ref="F133:I133"/>
    <mergeCell ref="P133:Q133"/>
    <mergeCell ref="M133:O133"/>
    <mergeCell ref="F134:I134"/>
    <mergeCell ref="F136:I136"/>
    <mergeCell ref="P136:Q136"/>
    <mergeCell ref="M136:O136"/>
    <mergeCell ref="F137:I137"/>
    <mergeCell ref="P137:Q137"/>
    <mergeCell ref="M137:O137"/>
    <mergeCell ref="M127:Q127"/>
    <mergeCell ref="M135:Q135"/>
    <mergeCell ref="H1:K1"/>
    <mergeCell ref="S2:AF2"/>
    <mergeCell ref="F138:I138"/>
    <mergeCell ref="P138:Q138"/>
    <mergeCell ref="M138:O138"/>
    <mergeCell ref="F139:I139"/>
    <mergeCell ref="P139:Q139"/>
    <mergeCell ref="M139:O139"/>
    <mergeCell ref="F128:I128"/>
    <mergeCell ref="P128:Q128"/>
    <mergeCell ref="M128:O128"/>
    <mergeCell ref="F129:I129"/>
    <mergeCell ref="F130:I130"/>
    <mergeCell ref="P130:Q130"/>
    <mergeCell ref="M130:O130"/>
    <mergeCell ref="F131:I131"/>
    <mergeCell ref="P131:Q131"/>
    <mergeCell ref="M131:O131"/>
    <mergeCell ref="F124:I124"/>
    <mergeCell ref="P124:Q124"/>
    <mergeCell ref="M124:O124"/>
    <mergeCell ref="F125:I125"/>
  </mergeCells>
  <dataValidations count="2">
    <dataValidation type="list" allowBlank="1" showInputMessage="1" showErrorMessage="1" error="Povolené sú hodnoty K a M." sqref="D136:D141">
      <formula1>"K,M"</formula1>
    </dataValidation>
    <dataValidation type="list" allowBlank="1" showInputMessage="1" showErrorMessage="1" error="Povolené sú hodnoty základná, znížená, nulová." sqref="U136:U141">
      <formula1>"základná,znížená,nulová"</formula1>
    </dataValidation>
  </dataValidations>
  <hyperlinks>
    <hyperlink ref="F1:G1" location="C2" tooltip="Krycí list rozpočtu" display="1) Krycí list rozpočtu"/>
    <hyperlink ref="H1:K1" location="C87" tooltip="Rekapitulácia rozpočtu" display="2) Rekapitulácia rozpočtu"/>
    <hyperlink ref="L1" location="C119" tooltip="Rozpočet" display="3) Rozpočet"/>
    <hyperlink ref="S1:T1" location="'Rekapitulácia stavby'!C2" tooltip="Rekapitulácia stavby" display="Rekapitulácia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6</vt:i4>
      </vt:variant>
    </vt:vector>
  </HeadingPairs>
  <TitlesOfParts>
    <vt:vector size="9" baseType="lpstr">
      <vt:lpstr>Rekapitulácia stavby</vt:lpstr>
      <vt:lpstr>01-B - 01 Architektúra - ...</vt:lpstr>
      <vt:lpstr>02-B - 02 Elektroinštalác...</vt:lpstr>
      <vt:lpstr>'01-B - 01 Architektúra - ...'!Názvy_tlače</vt:lpstr>
      <vt:lpstr>'02-B - 02 Elektroinštalác...'!Názvy_tlače</vt:lpstr>
      <vt:lpstr>'Rekapitulácia stavby'!Názvy_tlače</vt:lpstr>
      <vt:lpstr>'01-B - 01 Architektúra - ...'!Oblasť_tlače</vt:lpstr>
      <vt:lpstr>'02-B - 02 Elektroinštalác...'!Oblasť_tlače</vt:lpstr>
      <vt:lpstr>'Rekapitulácia stavby'!Oblasť_tlače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Vaľo</dc:creator>
  <cp:lastModifiedBy>Kapustová Ľubica</cp:lastModifiedBy>
  <dcterms:created xsi:type="dcterms:W3CDTF">2016-08-23T09:00:28Z</dcterms:created>
  <dcterms:modified xsi:type="dcterms:W3CDTF">2020-04-14T10:22:32Z</dcterms:modified>
</cp:coreProperties>
</file>