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8895"/>
  </bookViews>
  <sheets>
    <sheet name="Rekapitulácia stavby" sheetId="1" r:id="rId1"/>
    <sheet name="01 - SO -01 SPEVNENÉ PLOCHY" sheetId="2" r:id="rId2"/>
    <sheet name="03 -  SO-01  VEREJNÉ OSVE..." sheetId="3" r:id="rId3"/>
    <sheet name="01 - SO -02 SPEVNENÉ PLOCHY" sheetId="4" r:id="rId4"/>
    <sheet name="03 -  SO-02  VEREJNÉ OSVE..." sheetId="5" r:id="rId5"/>
    <sheet name="01 - SO -03 SPEVNENÉ PLOCHY" sheetId="6" r:id="rId6"/>
    <sheet name="03 -  SO-03  VEREJNÉ OSVE..." sheetId="7" r:id="rId7"/>
  </sheets>
  <definedNames>
    <definedName name="_xlnm.Print_Titles" localSheetId="1">'01 - SO -01 SPEVNENÉ PLOCHY'!$122:$122</definedName>
    <definedName name="_xlnm.Print_Titles" localSheetId="3">'01 - SO -02 SPEVNENÉ PLOCHY'!$125:$125</definedName>
    <definedName name="_xlnm.Print_Titles" localSheetId="5">'01 - SO -03 SPEVNENÉ PLOCHY'!$126:$126</definedName>
    <definedName name="_xlnm.Print_Titles" localSheetId="2">'03 -  SO-01  VEREJNÉ OSVE...'!$121:$121</definedName>
    <definedName name="_xlnm.Print_Titles" localSheetId="4">'03 -  SO-02  VEREJNÉ OSVE...'!$121:$121</definedName>
    <definedName name="_xlnm.Print_Titles" localSheetId="6">'03 -  SO-03  VEREJNÉ OSVE...'!$121:$121</definedName>
    <definedName name="_xlnm.Print_Titles" localSheetId="0">'Rekapitulácia stavby'!$85:$85</definedName>
    <definedName name="_xlnm.Print_Area" localSheetId="1">'01 - SO -01 SPEVNENÉ PLOCHY'!$C$4:$Q$70,'01 - SO -01 SPEVNENÉ PLOCHY'!$C$76:$Q$105,'01 - SO -01 SPEVNENÉ PLOCHY'!$C$111:$Q$266</definedName>
    <definedName name="_xlnm.Print_Area" localSheetId="3">'01 - SO -02 SPEVNENÉ PLOCHY'!$C$4:$Q$70,'01 - SO -02 SPEVNENÉ PLOCHY'!$C$76:$Q$108,'01 - SO -02 SPEVNENÉ PLOCHY'!$C$114:$Q$280</definedName>
    <definedName name="_xlnm.Print_Area" localSheetId="5">'01 - SO -03 SPEVNENÉ PLOCHY'!$C$4:$Q$70,'01 - SO -03 SPEVNENÉ PLOCHY'!$C$76:$Q$109,'01 - SO -03 SPEVNENÉ PLOCHY'!$C$115:$Q$290</definedName>
    <definedName name="_xlnm.Print_Area" localSheetId="2">'03 -  SO-01  VEREJNÉ OSVE...'!$C$4:$Q$70,'03 -  SO-01  VEREJNÉ OSVE...'!$C$76:$Q$104,'03 -  SO-01  VEREJNÉ OSVE...'!$C$110:$Q$161</definedName>
    <definedName name="_xlnm.Print_Area" localSheetId="4">'03 -  SO-02  VEREJNÉ OSVE...'!$C$4:$Q$70,'03 -  SO-02  VEREJNÉ OSVE...'!$C$76:$Q$104,'03 -  SO-02  VEREJNÉ OSVE...'!$C$110:$Q$166</definedName>
    <definedName name="_xlnm.Print_Area" localSheetId="6">'03 -  SO-03  VEREJNÉ OSVE...'!$C$4:$Q$70,'03 -  SO-03  VEREJNÉ OSVE...'!$C$76:$Q$104,'03 -  SO-03  VEREJNÉ OSVE...'!$C$110:$Q$161</definedName>
    <definedName name="_xlnm.Print_Area" localSheetId="0">'Rekapitulácia stavby'!$C$4:$AP$70,'Rekapitulácia stavby'!$C$76:$AP$104</definedName>
  </definedNames>
  <calcPr calcId="125725" iterateCount="1"/>
</workbook>
</file>

<file path=xl/calcChain.xml><?xml version="1.0" encoding="utf-8"?>
<calcChain xmlns="http://schemas.openxmlformats.org/spreadsheetml/2006/main">
  <c r="N161" i="7"/>
  <c r="N123"/>
  <c r="AY96" i="1"/>
  <c r="AX96"/>
  <c r="BI160" i="7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 s="1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/>
  <c r="BI153"/>
  <c r="BH153"/>
  <c r="BG153"/>
  <c r="BE153"/>
  <c r="AA153"/>
  <c r="AA151" s="1"/>
  <c r="Y153"/>
  <c r="Y151" s="1"/>
  <c r="W153"/>
  <c r="BK153"/>
  <c r="N153"/>
  <c r="BF153"/>
  <c r="BI152"/>
  <c r="BH152"/>
  <c r="BG152"/>
  <c r="BE152"/>
  <c r="AA152"/>
  <c r="Y152"/>
  <c r="W152"/>
  <c r="W151" s="1"/>
  <c r="BK152"/>
  <c r="BK151" s="1"/>
  <c r="N151" s="1"/>
  <c r="N94" s="1"/>
  <c r="N152"/>
  <c r="BF152" s="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 s="1"/>
  <c r="BI146"/>
  <c r="BH146"/>
  <c r="BG146"/>
  <c r="BE146"/>
  <c r="AA146"/>
  <c r="Y146"/>
  <c r="W146"/>
  <c r="BK146"/>
  <c r="N146"/>
  <c r="BF146" s="1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/>
  <c r="BI135"/>
  <c r="BH135"/>
  <c r="BG135"/>
  <c r="BE135"/>
  <c r="AA135"/>
  <c r="AA134" s="1"/>
  <c r="AA133" s="1"/>
  <c r="Y135"/>
  <c r="Y134" s="1"/>
  <c r="Y133" s="1"/>
  <c r="W135"/>
  <c r="W134" s="1"/>
  <c r="W133" s="1"/>
  <c r="BK135"/>
  <c r="BK134" s="1"/>
  <c r="N135"/>
  <c r="BF135" s="1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 s="1"/>
  <c r="BI129"/>
  <c r="BH129"/>
  <c r="BG129"/>
  <c r="BE129"/>
  <c r="AA129"/>
  <c r="Y129"/>
  <c r="W129"/>
  <c r="BK129"/>
  <c r="N129"/>
  <c r="BF129" s="1"/>
  <c r="BI128"/>
  <c r="BH128"/>
  <c r="BG128"/>
  <c r="BE128"/>
  <c r="AA128"/>
  <c r="Y128"/>
  <c r="W128"/>
  <c r="W124" s="1"/>
  <c r="BK128"/>
  <c r="N128"/>
  <c r="BF128"/>
  <c r="BI127"/>
  <c r="BH127"/>
  <c r="BG127"/>
  <c r="BE127"/>
  <c r="AA127"/>
  <c r="AA124" s="1"/>
  <c r="Y127"/>
  <c r="W127"/>
  <c r="BK127"/>
  <c r="N127"/>
  <c r="BF127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Y124" s="1"/>
  <c r="Y122" s="1"/>
  <c r="W125"/>
  <c r="BK125"/>
  <c r="BK124" s="1"/>
  <c r="N125"/>
  <c r="BF125"/>
  <c r="N90"/>
  <c r="M119"/>
  <c r="F119"/>
  <c r="M118"/>
  <c r="F118"/>
  <c r="F116"/>
  <c r="F114"/>
  <c r="BI102"/>
  <c r="BH102"/>
  <c r="BG102"/>
  <c r="BE102"/>
  <c r="BI101"/>
  <c r="BH101"/>
  <c r="BG101"/>
  <c r="BE101"/>
  <c r="H33" s="1"/>
  <c r="AZ96" i="1" s="1"/>
  <c r="BI100" i="7"/>
  <c r="BH100"/>
  <c r="BG100"/>
  <c r="BE100"/>
  <c r="BI99"/>
  <c r="BH99"/>
  <c r="BG99"/>
  <c r="BE99"/>
  <c r="BI98"/>
  <c r="H37" s="1"/>
  <c r="BD96" i="1" s="1"/>
  <c r="BH98" i="7"/>
  <c r="BG98"/>
  <c r="H35" s="1"/>
  <c r="BB96" i="1" s="1"/>
  <c r="BE98" i="7"/>
  <c r="BI97"/>
  <c r="BH97"/>
  <c r="H36" s="1"/>
  <c r="BC96" i="1" s="1"/>
  <c r="BG97" i="7"/>
  <c r="BE97"/>
  <c r="M33"/>
  <c r="AV96" i="1" s="1"/>
  <c r="M85" i="7"/>
  <c r="F85"/>
  <c r="M84"/>
  <c r="F84"/>
  <c r="F82"/>
  <c r="F80"/>
  <c r="O10"/>
  <c r="M116" s="1"/>
  <c r="F6"/>
  <c r="F78" s="1"/>
  <c r="N290" i="6"/>
  <c r="AY95" i="1"/>
  <c r="AX95"/>
  <c r="BI289" i="6"/>
  <c r="BH289"/>
  <c r="BG289"/>
  <c r="BE289"/>
  <c r="AA289"/>
  <c r="Y289"/>
  <c r="W289"/>
  <c r="BK289"/>
  <c r="N289"/>
  <c r="BF289" s="1"/>
  <c r="BI287"/>
  <c r="BH287"/>
  <c r="BG287"/>
  <c r="BE287"/>
  <c r="AA287"/>
  <c r="Y287"/>
  <c r="W287"/>
  <c r="BK287"/>
  <c r="N287"/>
  <c r="BF287" s="1"/>
  <c r="BI286"/>
  <c r="BH286"/>
  <c r="BG286"/>
  <c r="BE286"/>
  <c r="AA286"/>
  <c r="AA285" s="1"/>
  <c r="Y286"/>
  <c r="Y285" s="1"/>
  <c r="W286"/>
  <c r="W285" s="1"/>
  <c r="BK286"/>
  <c r="BK285"/>
  <c r="N285" s="1"/>
  <c r="N99" s="1"/>
  <c r="N286"/>
  <c r="BF286" s="1"/>
  <c r="BI284"/>
  <c r="BH284"/>
  <c r="BG284"/>
  <c r="BE284"/>
  <c r="AA284"/>
  <c r="Y284"/>
  <c r="W284"/>
  <c r="BK284"/>
  <c r="N284"/>
  <c r="BF284"/>
  <c r="BI283"/>
  <c r="BH283"/>
  <c r="BG283"/>
  <c r="BE283"/>
  <c r="AA283"/>
  <c r="Y283"/>
  <c r="W283"/>
  <c r="BK283"/>
  <c r="N283"/>
  <c r="BF283"/>
  <c r="BI282"/>
  <c r="BH282"/>
  <c r="BG282"/>
  <c r="BE282"/>
  <c r="AA282"/>
  <c r="Y282"/>
  <c r="W282"/>
  <c r="BK282"/>
  <c r="N282"/>
  <c r="BF282" s="1"/>
  <c r="BI279"/>
  <c r="BH279"/>
  <c r="BG279"/>
  <c r="BE279"/>
  <c r="AA279"/>
  <c r="Y279"/>
  <c r="W279"/>
  <c r="BK279"/>
  <c r="N279"/>
  <c r="BF279" s="1"/>
  <c r="BI276"/>
  <c r="BH276"/>
  <c r="BG276"/>
  <c r="BE276"/>
  <c r="AA276"/>
  <c r="Y276"/>
  <c r="W276"/>
  <c r="BK276"/>
  <c r="N276"/>
  <c r="BF276"/>
  <c r="BI275"/>
  <c r="BH275"/>
  <c r="BG275"/>
  <c r="BE275"/>
  <c r="AA275"/>
  <c r="Y275"/>
  <c r="W275"/>
  <c r="BK275"/>
  <c r="N275"/>
  <c r="BF275"/>
  <c r="BI271"/>
  <c r="BH271"/>
  <c r="BG271"/>
  <c r="BE271"/>
  <c r="AA271"/>
  <c r="Y271"/>
  <c r="W271"/>
  <c r="BK271"/>
  <c r="N271"/>
  <c r="BF271" s="1"/>
  <c r="BI270"/>
  <c r="BH270"/>
  <c r="BG270"/>
  <c r="BE270"/>
  <c r="AA270"/>
  <c r="Y270"/>
  <c r="W270"/>
  <c r="BK270"/>
  <c r="N270"/>
  <c r="BF270" s="1"/>
  <c r="BI267"/>
  <c r="BH267"/>
  <c r="BG267"/>
  <c r="BE267"/>
  <c r="AA267"/>
  <c r="AA266" s="1"/>
  <c r="Y267"/>
  <c r="Y266" s="1"/>
  <c r="Y265" s="1"/>
  <c r="W267"/>
  <c r="W266"/>
  <c r="BK267"/>
  <c r="BK266" s="1"/>
  <c r="N267"/>
  <c r="BF267"/>
  <c r="BI264"/>
  <c r="BH264"/>
  <c r="BG264"/>
  <c r="BE264"/>
  <c r="AA264"/>
  <c r="AA263"/>
  <c r="Y264"/>
  <c r="Y263" s="1"/>
  <c r="W264"/>
  <c r="W263" s="1"/>
  <c r="BK264"/>
  <c r="BK263" s="1"/>
  <c r="N263" s="1"/>
  <c r="N96" s="1"/>
  <c r="N264"/>
  <c r="BF264" s="1"/>
  <c r="BI262"/>
  <c r="BH262"/>
  <c r="BG262"/>
  <c r="BE262"/>
  <c r="AA262"/>
  <c r="Y262"/>
  <c r="W262"/>
  <c r="BK262"/>
  <c r="N262"/>
  <c r="BF262" s="1"/>
  <c r="BI261"/>
  <c r="BH261"/>
  <c r="BG261"/>
  <c r="BE261"/>
  <c r="AA261"/>
  <c r="Y261"/>
  <c r="W261"/>
  <c r="BK261"/>
  <c r="N261"/>
  <c r="BF261"/>
  <c r="BI260"/>
  <c r="BH260"/>
  <c r="BG260"/>
  <c r="BE260"/>
  <c r="AA260"/>
  <c r="Y260"/>
  <c r="W260"/>
  <c r="BK260"/>
  <c r="N260"/>
  <c r="BF260"/>
  <c r="BI259"/>
  <c r="BH259"/>
  <c r="BG259"/>
  <c r="BE259"/>
  <c r="AA259"/>
  <c r="Y259"/>
  <c r="W259"/>
  <c r="BK259"/>
  <c r="N259"/>
  <c r="BF259" s="1"/>
  <c r="BI258"/>
  <c r="BH258"/>
  <c r="BG258"/>
  <c r="BE258"/>
  <c r="AA258"/>
  <c r="Y258"/>
  <c r="W258"/>
  <c r="BK258"/>
  <c r="N258"/>
  <c r="BF258" s="1"/>
  <c r="BI257"/>
  <c r="BH257"/>
  <c r="BG257"/>
  <c r="BE257"/>
  <c r="AA257"/>
  <c r="Y257"/>
  <c r="W257"/>
  <c r="BK257"/>
  <c r="N257"/>
  <c r="BF257"/>
  <c r="BI255"/>
  <c r="BH255"/>
  <c r="BG255"/>
  <c r="BE255"/>
  <c r="AA255"/>
  <c r="Y255"/>
  <c r="W255"/>
  <c r="BK255"/>
  <c r="N255"/>
  <c r="BF255"/>
  <c r="BI253"/>
  <c r="BH253"/>
  <c r="BG253"/>
  <c r="BE253"/>
  <c r="AA253"/>
  <c r="Y253"/>
  <c r="W253"/>
  <c r="BK253"/>
  <c r="N253"/>
  <c r="BF253" s="1"/>
  <c r="BI252"/>
  <c r="BH252"/>
  <c r="BG252"/>
  <c r="BE252"/>
  <c r="AA252"/>
  <c r="Y252"/>
  <c r="W252"/>
  <c r="BK252"/>
  <c r="N252"/>
  <c r="BF252" s="1"/>
  <c r="BI251"/>
  <c r="BH251"/>
  <c r="BG251"/>
  <c r="BE251"/>
  <c r="AA251"/>
  <c r="Y251"/>
  <c r="W251"/>
  <c r="BK251"/>
  <c r="N251"/>
  <c r="BF25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 s="1"/>
  <c r="BI248"/>
  <c r="BH248"/>
  <c r="BG248"/>
  <c r="BE248"/>
  <c r="AA248"/>
  <c r="Y248"/>
  <c r="W248"/>
  <c r="BK248"/>
  <c r="N248"/>
  <c r="BF248" s="1"/>
  <c r="BI247"/>
  <c r="BH247"/>
  <c r="BG247"/>
  <c r="BE247"/>
  <c r="AA247"/>
  <c r="Y247"/>
  <c r="W247"/>
  <c r="BK247"/>
  <c r="N247"/>
  <c r="BF247"/>
  <c r="BI245"/>
  <c r="BH245"/>
  <c r="BG245"/>
  <c r="BE245"/>
  <c r="AA245"/>
  <c r="Y245"/>
  <c r="W245"/>
  <c r="BK245"/>
  <c r="N245"/>
  <c r="BF245"/>
  <c r="BI244"/>
  <c r="BH244"/>
  <c r="BG244"/>
  <c r="BE244"/>
  <c r="AA244"/>
  <c r="Y244"/>
  <c r="W244"/>
  <c r="BK244"/>
  <c r="N244"/>
  <c r="BF244" s="1"/>
  <c r="BI242"/>
  <c r="BH242"/>
  <c r="BG242"/>
  <c r="BE242"/>
  <c r="AA242"/>
  <c r="Y242"/>
  <c r="W242"/>
  <c r="BK242"/>
  <c r="N242"/>
  <c r="BF242" s="1"/>
  <c r="BI241"/>
  <c r="BH241"/>
  <c r="BG241"/>
  <c r="BE241"/>
  <c r="AA241"/>
  <c r="Y241"/>
  <c r="W241"/>
  <c r="BK241"/>
  <c r="N241"/>
  <c r="BF241"/>
  <c r="BI240"/>
  <c r="BH240"/>
  <c r="BG240"/>
  <c r="BE240"/>
  <c r="AA240"/>
  <c r="Y240"/>
  <c r="W240"/>
  <c r="BK240"/>
  <c r="N240"/>
  <c r="BF240"/>
  <c r="BI238"/>
  <c r="BH238"/>
  <c r="BG238"/>
  <c r="BE238"/>
  <c r="AA238"/>
  <c r="Y238"/>
  <c r="W238"/>
  <c r="BK238"/>
  <c r="N238"/>
  <c r="BF238" s="1"/>
  <c r="BI237"/>
  <c r="BH237"/>
  <c r="BG237"/>
  <c r="BE237"/>
  <c r="AA237"/>
  <c r="Y237"/>
  <c r="W237"/>
  <c r="W235" s="1"/>
  <c r="BK237"/>
  <c r="N237"/>
  <c r="BF237" s="1"/>
  <c r="BI236"/>
  <c r="BH236"/>
  <c r="BG236"/>
  <c r="BE236"/>
  <c r="AA236"/>
  <c r="AA235" s="1"/>
  <c r="Y236"/>
  <c r="Y235" s="1"/>
  <c r="W236"/>
  <c r="BK236"/>
  <c r="BK235"/>
  <c r="N235" s="1"/>
  <c r="N95" s="1"/>
  <c r="N236"/>
  <c r="BF236" s="1"/>
  <c r="BI233"/>
  <c r="BH233"/>
  <c r="BG233"/>
  <c r="BE233"/>
  <c r="AA233"/>
  <c r="Y233"/>
  <c r="W233"/>
  <c r="BK233"/>
  <c r="N233"/>
  <c r="BF233"/>
  <c r="BI230"/>
  <c r="BH230"/>
  <c r="BG230"/>
  <c r="BE230"/>
  <c r="AA230"/>
  <c r="Y230"/>
  <c r="W230"/>
  <c r="BK230"/>
  <c r="N230"/>
  <c r="BF230"/>
  <c r="BI226"/>
  <c r="BH226"/>
  <c r="BG226"/>
  <c r="BE226"/>
  <c r="AA226"/>
  <c r="Y226"/>
  <c r="W226"/>
  <c r="BK226"/>
  <c r="N226"/>
  <c r="BF226" s="1"/>
  <c r="BI222"/>
  <c r="BH222"/>
  <c r="BG222"/>
  <c r="BE222"/>
  <c r="AA222"/>
  <c r="Y222"/>
  <c r="W222"/>
  <c r="BK222"/>
  <c r="N222"/>
  <c r="BF222" s="1"/>
  <c r="BI220"/>
  <c r="BH220"/>
  <c r="BG220"/>
  <c r="BE220"/>
  <c r="AA220"/>
  <c r="Y220"/>
  <c r="W220"/>
  <c r="BK220"/>
  <c r="N220"/>
  <c r="BF220"/>
  <c r="BI217"/>
  <c r="BH217"/>
  <c r="BG217"/>
  <c r="BE217"/>
  <c r="AA217"/>
  <c r="Y217"/>
  <c r="W217"/>
  <c r="BK217"/>
  <c r="N217"/>
  <c r="BF217"/>
  <c r="BI213"/>
  <c r="BH213"/>
  <c r="BG213"/>
  <c r="BE213"/>
  <c r="AA213"/>
  <c r="Y213"/>
  <c r="W213"/>
  <c r="BK213"/>
  <c r="N213"/>
  <c r="BF213" s="1"/>
  <c r="BI212"/>
  <c r="BH212"/>
  <c r="BG212"/>
  <c r="BE212"/>
  <c r="AA212"/>
  <c r="Y212"/>
  <c r="W212"/>
  <c r="BK212"/>
  <c r="N212"/>
  <c r="BF212" s="1"/>
  <c r="BI208"/>
  <c r="BH208"/>
  <c r="BG208"/>
  <c r="BE208"/>
  <c r="AA208"/>
  <c r="Y208"/>
  <c r="W208"/>
  <c r="BK208"/>
  <c r="N208"/>
  <c r="BF208"/>
  <c r="BI202"/>
  <c r="BH202"/>
  <c r="BG202"/>
  <c r="BE202"/>
  <c r="AA202"/>
  <c r="Y202"/>
  <c r="W202"/>
  <c r="BK202"/>
  <c r="N202"/>
  <c r="BF202"/>
  <c r="BI197"/>
  <c r="BH197"/>
  <c r="BG197"/>
  <c r="BE197"/>
  <c r="AA197"/>
  <c r="Y197"/>
  <c r="W197"/>
  <c r="BK197"/>
  <c r="BK194" s="1"/>
  <c r="N194" s="1"/>
  <c r="N94" s="1"/>
  <c r="N197"/>
  <c r="BF197" s="1"/>
  <c r="BI195"/>
  <c r="BH195"/>
  <c r="BG195"/>
  <c r="BE195"/>
  <c r="AA195"/>
  <c r="AA194"/>
  <c r="Y195"/>
  <c r="Y194" s="1"/>
  <c r="W195"/>
  <c r="W194" s="1"/>
  <c r="BK195"/>
  <c r="N195"/>
  <c r="BF195" s="1"/>
  <c r="BI193"/>
  <c r="BH193"/>
  <c r="BG193"/>
  <c r="BE193"/>
  <c r="AA193"/>
  <c r="Y193"/>
  <c r="W193"/>
  <c r="W190" s="1"/>
  <c r="BK193"/>
  <c r="N193"/>
  <c r="BF193" s="1"/>
  <c r="BI191"/>
  <c r="BH191"/>
  <c r="BG191"/>
  <c r="BE191"/>
  <c r="AA191"/>
  <c r="AA190" s="1"/>
  <c r="Y191"/>
  <c r="Y190" s="1"/>
  <c r="W191"/>
  <c r="BK191"/>
  <c r="BK190"/>
  <c r="N190" s="1"/>
  <c r="N93" s="1"/>
  <c r="N191"/>
  <c r="BF191" s="1"/>
  <c r="BI184"/>
  <c r="BH184"/>
  <c r="BG184"/>
  <c r="BE184"/>
  <c r="AA184"/>
  <c r="AA183" s="1"/>
  <c r="Y184"/>
  <c r="Y183" s="1"/>
  <c r="W184"/>
  <c r="W183"/>
  <c r="BK184"/>
  <c r="BK183"/>
  <c r="N183" s="1"/>
  <c r="N92" s="1"/>
  <c r="N184"/>
  <c r="BF184" s="1"/>
  <c r="BI181"/>
  <c r="BH181"/>
  <c r="BG181"/>
  <c r="BE181"/>
  <c r="AA181"/>
  <c r="Y181"/>
  <c r="W181"/>
  <c r="BK181"/>
  <c r="N181"/>
  <c r="BF181"/>
  <c r="BI179"/>
  <c r="BH179"/>
  <c r="BG179"/>
  <c r="BE179"/>
  <c r="AA179"/>
  <c r="Y179"/>
  <c r="W179"/>
  <c r="BK179"/>
  <c r="N179"/>
  <c r="BF179"/>
  <c r="BI175"/>
  <c r="BH175"/>
  <c r="BG175"/>
  <c r="BE175"/>
  <c r="AA175"/>
  <c r="Y175"/>
  <c r="W175"/>
  <c r="BK175"/>
  <c r="N175"/>
  <c r="BF175" s="1"/>
  <c r="BI173"/>
  <c r="BH173"/>
  <c r="BG173"/>
  <c r="BE173"/>
  <c r="AA173"/>
  <c r="Y173"/>
  <c r="W173"/>
  <c r="BK173"/>
  <c r="N173"/>
  <c r="BF173" s="1"/>
  <c r="BI171"/>
  <c r="BH171"/>
  <c r="BG171"/>
  <c r="BE171"/>
  <c r="AA171"/>
  <c r="Y171"/>
  <c r="W171"/>
  <c r="BK171"/>
  <c r="N171"/>
  <c r="BF171"/>
  <c r="BI168"/>
  <c r="BH168"/>
  <c r="BG168"/>
  <c r="BE168"/>
  <c r="AA168"/>
  <c r="Y168"/>
  <c r="W168"/>
  <c r="BK168"/>
  <c r="N168"/>
  <c r="BF168"/>
  <c r="BI166"/>
  <c r="BH166"/>
  <c r="BG166"/>
  <c r="BE166"/>
  <c r="AA166"/>
  <c r="Y166"/>
  <c r="W166"/>
  <c r="BK166"/>
  <c r="N166"/>
  <c r="BF166" s="1"/>
  <c r="BI165"/>
  <c r="BH165"/>
  <c r="BG165"/>
  <c r="BE165"/>
  <c r="AA165"/>
  <c r="Y165"/>
  <c r="W165"/>
  <c r="BK165"/>
  <c r="N165"/>
  <c r="BF165" s="1"/>
  <c r="BI164"/>
  <c r="BH164"/>
  <c r="BG164"/>
  <c r="BE164"/>
  <c r="AA164"/>
  <c r="Y164"/>
  <c r="W164"/>
  <c r="BK164"/>
  <c r="N164"/>
  <c r="BF164"/>
  <c r="BI163"/>
  <c r="BH163"/>
  <c r="BG163"/>
  <c r="BE163"/>
  <c r="AA163"/>
  <c r="Y163"/>
  <c r="W163"/>
  <c r="BK163"/>
  <c r="N163"/>
  <c r="BF163"/>
  <c r="BI162"/>
  <c r="BH162"/>
  <c r="BG162"/>
  <c r="BE162"/>
  <c r="AA162"/>
  <c r="Y162"/>
  <c r="W162"/>
  <c r="BK162"/>
  <c r="N162"/>
  <c r="BF162" s="1"/>
  <c r="BI160"/>
  <c r="BH160"/>
  <c r="BG160"/>
  <c r="BE160"/>
  <c r="AA160"/>
  <c r="Y160"/>
  <c r="W160"/>
  <c r="BK160"/>
  <c r="N160"/>
  <c r="BF160" s="1"/>
  <c r="BI157"/>
  <c r="BH157"/>
  <c r="BG157"/>
  <c r="BE157"/>
  <c r="AA157"/>
  <c r="Y157"/>
  <c r="W157"/>
  <c r="BK157"/>
  <c r="N157"/>
  <c r="BF157"/>
  <c r="BI151"/>
  <c r="BH151"/>
  <c r="BG151"/>
  <c r="BE151"/>
  <c r="AA151"/>
  <c r="Y151"/>
  <c r="W151"/>
  <c r="BK151"/>
  <c r="N151"/>
  <c r="BF151"/>
  <c r="BI149"/>
  <c r="BH149"/>
  <c r="BG149"/>
  <c r="BE149"/>
  <c r="AA149"/>
  <c r="Y149"/>
  <c r="W149"/>
  <c r="BK149"/>
  <c r="N149"/>
  <c r="BF149" s="1"/>
  <c r="BI145"/>
  <c r="BH145"/>
  <c r="BG145"/>
  <c r="BE145"/>
  <c r="AA145"/>
  <c r="Y145"/>
  <c r="W145"/>
  <c r="BK145"/>
  <c r="N145"/>
  <c r="BF145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BK138" s="1"/>
  <c r="N138" s="1"/>
  <c r="N91" s="1"/>
  <c r="N141"/>
  <c r="BF141" s="1"/>
  <c r="BI139"/>
  <c r="BH139"/>
  <c r="BG139"/>
  <c r="BE139"/>
  <c r="AA139"/>
  <c r="AA138"/>
  <c r="Y139"/>
  <c r="Y138" s="1"/>
  <c r="W139"/>
  <c r="W138" s="1"/>
  <c r="BK139"/>
  <c r="N139"/>
  <c r="BF139" s="1"/>
  <c r="BI135"/>
  <c r="BH135"/>
  <c r="BG135"/>
  <c r="BE135"/>
  <c r="AA135"/>
  <c r="Y135"/>
  <c r="W135"/>
  <c r="BK135"/>
  <c r="N135"/>
  <c r="BF135" s="1"/>
  <c r="BI129"/>
  <c r="BH129"/>
  <c r="BG129"/>
  <c r="BE129"/>
  <c r="AA129"/>
  <c r="Y129"/>
  <c r="W129"/>
  <c r="BK129"/>
  <c r="N129"/>
  <c r="BF129" s="1"/>
  <c r="M124"/>
  <c r="F124"/>
  <c r="M123"/>
  <c r="F123"/>
  <c r="F121"/>
  <c r="F119"/>
  <c r="BI107"/>
  <c r="BH107"/>
  <c r="BG107"/>
  <c r="BE107"/>
  <c r="BI106"/>
  <c r="BH106"/>
  <c r="BG106"/>
  <c r="BE106"/>
  <c r="BI105"/>
  <c r="BH105"/>
  <c r="BG105"/>
  <c r="H35" s="1"/>
  <c r="BB95" i="1" s="1"/>
  <c r="BB94" s="1"/>
  <c r="AX94" s="1"/>
  <c r="BE105" i="6"/>
  <c r="BI104"/>
  <c r="BH104"/>
  <c r="BG104"/>
  <c r="BE104"/>
  <c r="BI103"/>
  <c r="BH103"/>
  <c r="BG103"/>
  <c r="BE103"/>
  <c r="BI102"/>
  <c r="H37" s="1"/>
  <c r="BD95" i="1" s="1"/>
  <c r="BD94" s="1"/>
  <c r="BH102" i="6"/>
  <c r="H36" s="1"/>
  <c r="BC95" i="1" s="1"/>
  <c r="BG102" i="6"/>
  <c r="BE102"/>
  <c r="M33" s="1"/>
  <c r="AV95" i="1" s="1"/>
  <c r="M85" i="6"/>
  <c r="F85"/>
  <c r="M84"/>
  <c r="F84"/>
  <c r="F82"/>
  <c r="F80"/>
  <c r="O10"/>
  <c r="M121" s="1"/>
  <c r="F6"/>
  <c r="F78" s="1"/>
  <c r="N166" i="5"/>
  <c r="N123"/>
  <c r="N90" s="1"/>
  <c r="AY93" i="1"/>
  <c r="AX93"/>
  <c r="BI165" i="5"/>
  <c r="BH165"/>
  <c r="BG165"/>
  <c r="BE165"/>
  <c r="AA165"/>
  <c r="Y165"/>
  <c r="W165"/>
  <c r="BK165"/>
  <c r="N165"/>
  <c r="BF165"/>
  <c r="BI164"/>
  <c r="BH164"/>
  <c r="BG164"/>
  <c r="BE164"/>
  <c r="AA164"/>
  <c r="Y164"/>
  <c r="W164"/>
  <c r="BK164"/>
  <c r="N164"/>
  <c r="BF164"/>
  <c r="BI163"/>
  <c r="BH163"/>
  <c r="BG163"/>
  <c r="BE163"/>
  <c r="AA163"/>
  <c r="Y163"/>
  <c r="W163"/>
  <c r="BK163"/>
  <c r="N163"/>
  <c r="BF163" s="1"/>
  <c r="BI162"/>
  <c r="BH162"/>
  <c r="BG162"/>
  <c r="BE162"/>
  <c r="AA162"/>
  <c r="Y162"/>
  <c r="W162"/>
  <c r="BK162"/>
  <c r="N162"/>
  <c r="BF162" s="1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/>
  <c r="BI156"/>
  <c r="BH156"/>
  <c r="BG156"/>
  <c r="BE156"/>
  <c r="AA156"/>
  <c r="AA154" s="1"/>
  <c r="Y156"/>
  <c r="Y154" s="1"/>
  <c r="W156"/>
  <c r="BK156"/>
  <c r="N156"/>
  <c r="BF156"/>
  <c r="BI155"/>
  <c r="BH155"/>
  <c r="BG155"/>
  <c r="BE155"/>
  <c r="AA155"/>
  <c r="Y155"/>
  <c r="W155"/>
  <c r="W154" s="1"/>
  <c r="BK155"/>
  <c r="BK154" s="1"/>
  <c r="N154" s="1"/>
  <c r="N94" s="1"/>
  <c r="N155"/>
  <c r="BF155" s="1"/>
  <c r="BI153"/>
  <c r="BH153"/>
  <c r="BG153"/>
  <c r="BE153"/>
  <c r="AA153"/>
  <c r="Y153"/>
  <c r="W153"/>
  <c r="BK153"/>
  <c r="N153"/>
  <c r="BF153" s="1"/>
  <c r="BI152"/>
  <c r="BH152"/>
  <c r="BG152"/>
  <c r="BE152"/>
  <c r="AA152"/>
  <c r="Y152"/>
  <c r="W152"/>
  <c r="BK152"/>
  <c r="N152"/>
  <c r="BF152" s="1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W135" s="1"/>
  <c r="BK139"/>
  <c r="N139"/>
  <c r="BF139"/>
  <c r="BI138"/>
  <c r="BH138"/>
  <c r="BG138"/>
  <c r="BE138"/>
  <c r="AA138"/>
  <c r="AA135" s="1"/>
  <c r="AA134" s="1"/>
  <c r="Y138"/>
  <c r="W138"/>
  <c r="BK138"/>
  <c r="N138"/>
  <c r="BF138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Y135" s="1"/>
  <c r="Y134" s="1"/>
  <c r="W136"/>
  <c r="BK136"/>
  <c r="BK135"/>
  <c r="N135" s="1"/>
  <c r="N93" s="1"/>
  <c r="N136"/>
  <c r="BF136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 s="1"/>
  <c r="BI128"/>
  <c r="BH128"/>
  <c r="BG128"/>
  <c r="BE128"/>
  <c r="AA128"/>
  <c r="Y128"/>
  <c r="W128"/>
  <c r="BK128"/>
  <c r="N128"/>
  <c r="BF128" s="1"/>
  <c r="BI127"/>
  <c r="BH127"/>
  <c r="BG127"/>
  <c r="BE127"/>
  <c r="AA127"/>
  <c r="Y127"/>
  <c r="W127"/>
  <c r="BK127"/>
  <c r="N127"/>
  <c r="BF127"/>
  <c r="BI126"/>
  <c r="BH126"/>
  <c r="BG126"/>
  <c r="BE126"/>
  <c r="AA126"/>
  <c r="AA124" s="1"/>
  <c r="AA122" s="1"/>
  <c r="Y126"/>
  <c r="W126"/>
  <c r="BK126"/>
  <c r="BK124" s="1"/>
  <c r="N126"/>
  <c r="BF126"/>
  <c r="BI125"/>
  <c r="BH125"/>
  <c r="BG125"/>
  <c r="BE125"/>
  <c r="AA125"/>
  <c r="Y125"/>
  <c r="Y124"/>
  <c r="Y122" s="1"/>
  <c r="W125"/>
  <c r="W124" s="1"/>
  <c r="BK125"/>
  <c r="N125"/>
  <c r="BF125"/>
  <c r="M119"/>
  <c r="F119"/>
  <c r="M118"/>
  <c r="F118"/>
  <c r="F116"/>
  <c r="F114"/>
  <c r="BI102"/>
  <c r="BH102"/>
  <c r="BG102"/>
  <c r="BE102"/>
  <c r="BI101"/>
  <c r="BH101"/>
  <c r="BG101"/>
  <c r="BE101"/>
  <c r="BI100"/>
  <c r="BH100"/>
  <c r="BG100"/>
  <c r="BE100"/>
  <c r="BI99"/>
  <c r="H37" s="1"/>
  <c r="BD93" i="1" s="1"/>
  <c r="BH99" i="5"/>
  <c r="BG99"/>
  <c r="BE99"/>
  <c r="BI98"/>
  <c r="BH98"/>
  <c r="BG98"/>
  <c r="BE98"/>
  <c r="BI97"/>
  <c r="BH97"/>
  <c r="H36"/>
  <c r="BC93" i="1" s="1"/>
  <c r="BG97" i="5"/>
  <c r="H35" s="1"/>
  <c r="BB93" i="1" s="1"/>
  <c r="BE97" i="5"/>
  <c r="M33" s="1"/>
  <c r="AV93" i="1" s="1"/>
  <c r="H33" i="5"/>
  <c r="AZ93" i="1" s="1"/>
  <c r="M85" i="5"/>
  <c r="F85"/>
  <c r="M84"/>
  <c r="F84"/>
  <c r="F82"/>
  <c r="F80"/>
  <c r="O10"/>
  <c r="M116"/>
  <c r="M82"/>
  <c r="F6"/>
  <c r="F78" s="1"/>
  <c r="N280" i="4"/>
  <c r="AY92" i="1"/>
  <c r="AX92"/>
  <c r="BI279" i="4"/>
  <c r="BH279"/>
  <c r="BG279"/>
  <c r="BE279"/>
  <c r="AA279"/>
  <c r="Y279"/>
  <c r="W279"/>
  <c r="BK279"/>
  <c r="N279"/>
  <c r="BF279"/>
  <c r="BI276"/>
  <c r="BH276"/>
  <c r="BG276"/>
  <c r="BE276"/>
  <c r="AA276"/>
  <c r="Y276"/>
  <c r="W276"/>
  <c r="BK276"/>
  <c r="N276"/>
  <c r="BF276" s="1"/>
  <c r="BI273"/>
  <c r="BH273"/>
  <c r="BG273"/>
  <c r="BE273"/>
  <c r="AA273"/>
  <c r="Y273"/>
  <c r="W273"/>
  <c r="BK273"/>
  <c r="N273"/>
  <c r="BF273" s="1"/>
  <c r="BI272"/>
  <c r="BH272"/>
  <c r="BG272"/>
  <c r="BE272"/>
  <c r="AA272"/>
  <c r="Y272"/>
  <c r="W272"/>
  <c r="BK272"/>
  <c r="N272"/>
  <c r="BF272" s="1"/>
  <c r="BI271"/>
  <c r="BH271"/>
  <c r="BG271"/>
  <c r="BE271"/>
  <c r="AA271"/>
  <c r="Y271"/>
  <c r="W271"/>
  <c r="BK271"/>
  <c r="N271"/>
  <c r="BF271"/>
  <c r="BI270"/>
  <c r="BH270"/>
  <c r="BG270"/>
  <c r="BE270"/>
  <c r="AA270"/>
  <c r="Y270"/>
  <c r="W270"/>
  <c r="BK270"/>
  <c r="N270"/>
  <c r="BF270" s="1"/>
  <c r="BI269"/>
  <c r="BH269"/>
  <c r="BG269"/>
  <c r="BE269"/>
  <c r="AA269"/>
  <c r="Y269"/>
  <c r="W269"/>
  <c r="BK269"/>
  <c r="N269"/>
  <c r="BF269" s="1"/>
  <c r="BI267"/>
  <c r="BH267"/>
  <c r="BG267"/>
  <c r="BE267"/>
  <c r="AA267"/>
  <c r="Y267"/>
  <c r="W267"/>
  <c r="BK267"/>
  <c r="N267"/>
  <c r="BF267" s="1"/>
  <c r="BI266"/>
  <c r="BH266"/>
  <c r="BG266"/>
  <c r="BE266"/>
  <c r="AA266"/>
  <c r="Y266"/>
  <c r="W266"/>
  <c r="BK266"/>
  <c r="N266"/>
  <c r="BF266"/>
  <c r="BI262"/>
  <c r="BH262"/>
  <c r="BG262"/>
  <c r="BE262"/>
  <c r="AA262"/>
  <c r="Y262"/>
  <c r="W262"/>
  <c r="BK262"/>
  <c r="N262"/>
  <c r="BF262" s="1"/>
  <c r="BI261"/>
  <c r="BH261"/>
  <c r="BG261"/>
  <c r="BE261"/>
  <c r="AA261"/>
  <c r="AA260"/>
  <c r="AA259" s="1"/>
  <c r="Y261"/>
  <c r="Y260" s="1"/>
  <c r="Y259" s="1"/>
  <c r="W261"/>
  <c r="W260" s="1"/>
  <c r="W259" s="1"/>
  <c r="BK261"/>
  <c r="BK260" s="1"/>
  <c r="N261"/>
  <c r="BF261" s="1"/>
  <c r="BI258"/>
  <c r="BH258"/>
  <c r="BG258"/>
  <c r="BE258"/>
  <c r="AA258"/>
  <c r="AA257" s="1"/>
  <c r="Y258"/>
  <c r="Y257"/>
  <c r="W258"/>
  <c r="W257" s="1"/>
  <c r="BK258"/>
  <c r="BK257" s="1"/>
  <c r="N257" s="1"/>
  <c r="N96" s="1"/>
  <c r="N258"/>
  <c r="BF258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4"/>
  <c r="BH254"/>
  <c r="BG254"/>
  <c r="BE254"/>
  <c r="AA254"/>
  <c r="Y254"/>
  <c r="W254"/>
  <c r="BK254"/>
  <c r="N254"/>
  <c r="BF254"/>
  <c r="BI253"/>
  <c r="BH253"/>
  <c r="BG253"/>
  <c r="BE253"/>
  <c r="AA253"/>
  <c r="Y253"/>
  <c r="W253"/>
  <c r="BK253"/>
  <c r="N253"/>
  <c r="BF253"/>
  <c r="BI252"/>
  <c r="BH252"/>
  <c r="BG252"/>
  <c r="BE252"/>
  <c r="AA252"/>
  <c r="Y252"/>
  <c r="W252"/>
  <c r="BK252"/>
  <c r="N252"/>
  <c r="BF252" s="1"/>
  <c r="BI251"/>
  <c r="BH251"/>
  <c r="BG251"/>
  <c r="BE251"/>
  <c r="AA251"/>
  <c r="Y251"/>
  <c r="W251"/>
  <c r="BK251"/>
  <c r="N251"/>
  <c r="BF251" s="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/>
  <c r="BI248"/>
  <c r="BH248"/>
  <c r="BG248"/>
  <c r="BE248"/>
  <c r="AA248"/>
  <c r="Y248"/>
  <c r="W248"/>
  <c r="BK248"/>
  <c r="N248"/>
  <c r="BF248" s="1"/>
  <c r="BI247"/>
  <c r="BH247"/>
  <c r="BG247"/>
  <c r="BE247"/>
  <c r="AA247"/>
  <c r="Y247"/>
  <c r="W247"/>
  <c r="BK247"/>
  <c r="N247"/>
  <c r="BF247" s="1"/>
  <c r="BI245"/>
  <c r="BH245"/>
  <c r="BG245"/>
  <c r="BE245"/>
  <c r="AA245"/>
  <c r="Y245"/>
  <c r="W245"/>
  <c r="BK245"/>
  <c r="N245"/>
  <c r="BF245"/>
  <c r="BI243"/>
  <c r="BH243"/>
  <c r="BG243"/>
  <c r="BE243"/>
  <c r="AA243"/>
  <c r="Y243"/>
  <c r="W243"/>
  <c r="BK243"/>
  <c r="N243"/>
  <c r="BF243"/>
  <c r="BI242"/>
  <c r="BH242"/>
  <c r="BG242"/>
  <c r="BE242"/>
  <c r="AA242"/>
  <c r="Y242"/>
  <c r="W242"/>
  <c r="BK242"/>
  <c r="BK238" s="1"/>
  <c r="N238" s="1"/>
  <c r="N95" s="1"/>
  <c r="N242"/>
  <c r="BF242" s="1"/>
  <c r="BI239"/>
  <c r="BH239"/>
  <c r="BG239"/>
  <c r="BE239"/>
  <c r="AA239"/>
  <c r="AA238"/>
  <c r="Y239"/>
  <c r="Y238" s="1"/>
  <c r="W239"/>
  <c r="W238" s="1"/>
  <c r="BK239"/>
  <c r="N239"/>
  <c r="BF239" s="1"/>
  <c r="BI234"/>
  <c r="BH234"/>
  <c r="BG234"/>
  <c r="BE234"/>
  <c r="AA234"/>
  <c r="Y234"/>
  <c r="W234"/>
  <c r="BK234"/>
  <c r="N234"/>
  <c r="BF234" s="1"/>
  <c r="BI233"/>
  <c r="BH233"/>
  <c r="BG233"/>
  <c r="BE233"/>
  <c r="AA233"/>
  <c r="Y233"/>
  <c r="W233"/>
  <c r="BK233"/>
  <c r="N233"/>
  <c r="BF233"/>
  <c r="BI229"/>
  <c r="BH229"/>
  <c r="BG229"/>
  <c r="BE229"/>
  <c r="AA229"/>
  <c r="Y229"/>
  <c r="W229"/>
  <c r="BK229"/>
  <c r="N229"/>
  <c r="BF229"/>
  <c r="BI226"/>
  <c r="BH226"/>
  <c r="BG226"/>
  <c r="BE226"/>
  <c r="AA226"/>
  <c r="Y226"/>
  <c r="W226"/>
  <c r="BK226"/>
  <c r="N226"/>
  <c r="BF226" s="1"/>
  <c r="BI222"/>
  <c r="BH222"/>
  <c r="BG222"/>
  <c r="BE222"/>
  <c r="AA222"/>
  <c r="Y222"/>
  <c r="W222"/>
  <c r="BK222"/>
  <c r="N222"/>
  <c r="BF222" s="1"/>
  <c r="BI219"/>
  <c r="BH219"/>
  <c r="BG219"/>
  <c r="BE219"/>
  <c r="AA219"/>
  <c r="Y219"/>
  <c r="W219"/>
  <c r="BK219"/>
  <c r="N219"/>
  <c r="BF219"/>
  <c r="BI217"/>
  <c r="BH217"/>
  <c r="BG217"/>
  <c r="BE217"/>
  <c r="AA217"/>
  <c r="Y217"/>
  <c r="W217"/>
  <c r="BK217"/>
  <c r="N217"/>
  <c r="BF217"/>
  <c r="BI214"/>
  <c r="BH214"/>
  <c r="BG214"/>
  <c r="BE214"/>
  <c r="AA214"/>
  <c r="Y214"/>
  <c r="W214"/>
  <c r="BK214"/>
  <c r="N214"/>
  <c r="BF214" s="1"/>
  <c r="BI211"/>
  <c r="BH211"/>
  <c r="BG211"/>
  <c r="BE211"/>
  <c r="AA211"/>
  <c r="Y211"/>
  <c r="W211"/>
  <c r="BK211"/>
  <c r="N211"/>
  <c r="BF211" s="1"/>
  <c r="BI208"/>
  <c r="BH208"/>
  <c r="BG208"/>
  <c r="BE208"/>
  <c r="AA208"/>
  <c r="Y208"/>
  <c r="W208"/>
  <c r="BK208"/>
  <c r="N208"/>
  <c r="BF208"/>
  <c r="BI206"/>
  <c r="BH206"/>
  <c r="BG206"/>
  <c r="BE206"/>
  <c r="AA206"/>
  <c r="Y206"/>
  <c r="W206"/>
  <c r="BK206"/>
  <c r="N206"/>
  <c r="BF206"/>
  <c r="BI204"/>
  <c r="BH204"/>
  <c r="BG204"/>
  <c r="BE204"/>
  <c r="AA204"/>
  <c r="Y204"/>
  <c r="W204"/>
  <c r="BK204"/>
  <c r="N204"/>
  <c r="BF204" s="1"/>
  <c r="BI203"/>
  <c r="BH203"/>
  <c r="BG203"/>
  <c r="BE203"/>
  <c r="AA203"/>
  <c r="Y203"/>
  <c r="W203"/>
  <c r="BK203"/>
  <c r="N203"/>
  <c r="BF203" s="1"/>
  <c r="BI198"/>
  <c r="BH198"/>
  <c r="BG198"/>
  <c r="BE198"/>
  <c r="AA198"/>
  <c r="AA197" s="1"/>
  <c r="Y198"/>
  <c r="Y197" s="1"/>
  <c r="W198"/>
  <c r="W197" s="1"/>
  <c r="BK198"/>
  <c r="BK197"/>
  <c r="N197" s="1"/>
  <c r="N94" s="1"/>
  <c r="N198"/>
  <c r="BF198" s="1"/>
  <c r="BI196"/>
  <c r="BH196"/>
  <c r="BG196"/>
  <c r="BE196"/>
  <c r="AA196"/>
  <c r="Y196"/>
  <c r="W196"/>
  <c r="BK196"/>
  <c r="N196"/>
  <c r="BF196"/>
  <c r="BI195"/>
  <c r="BH195"/>
  <c r="BG195"/>
  <c r="BE195"/>
  <c r="AA195"/>
  <c r="Y195"/>
  <c r="W195"/>
  <c r="BK195"/>
  <c r="N195"/>
  <c r="BF195"/>
  <c r="BI194"/>
  <c r="BH194"/>
  <c r="BG194"/>
  <c r="BE194"/>
  <c r="AA194"/>
  <c r="Y194"/>
  <c r="W194"/>
  <c r="BK194"/>
  <c r="BK192" s="1"/>
  <c r="N192" s="1"/>
  <c r="N93" s="1"/>
  <c r="N194"/>
  <c r="BF194" s="1"/>
  <c r="BI193"/>
  <c r="BH193"/>
  <c r="BG193"/>
  <c r="BE193"/>
  <c r="AA193"/>
  <c r="AA192"/>
  <c r="Y193"/>
  <c r="Y192" s="1"/>
  <c r="W193"/>
  <c r="W192" s="1"/>
  <c r="BK193"/>
  <c r="N193"/>
  <c r="BF193" s="1"/>
  <c r="BI191"/>
  <c r="BH191"/>
  <c r="BG191"/>
  <c r="BE191"/>
  <c r="AA191"/>
  <c r="Y191"/>
  <c r="W191"/>
  <c r="BK191"/>
  <c r="N191"/>
  <c r="BF191" s="1"/>
  <c r="BI187"/>
  <c r="BH187"/>
  <c r="BG187"/>
  <c r="BE187"/>
  <c r="AA187"/>
  <c r="Y187"/>
  <c r="W187"/>
  <c r="BK187"/>
  <c r="N187"/>
  <c r="BF187"/>
  <c r="BI183"/>
  <c r="BH183"/>
  <c r="BG183"/>
  <c r="BE183"/>
  <c r="AA183"/>
  <c r="AA179" s="1"/>
  <c r="Y183"/>
  <c r="W183"/>
  <c r="BK183"/>
  <c r="N183"/>
  <c r="BF183"/>
  <c r="BI180"/>
  <c r="BH180"/>
  <c r="BG180"/>
  <c r="BE180"/>
  <c r="AA180"/>
  <c r="Y180"/>
  <c r="Y179"/>
  <c r="W180"/>
  <c r="W179" s="1"/>
  <c r="BK180"/>
  <c r="BK179" s="1"/>
  <c r="N179" s="1"/>
  <c r="N92" s="1"/>
  <c r="N180"/>
  <c r="BF180"/>
  <c r="BI177"/>
  <c r="BH177"/>
  <c r="BG177"/>
  <c r="BE177"/>
  <c r="AA177"/>
  <c r="Y177"/>
  <c r="W177"/>
  <c r="BK177"/>
  <c r="N177"/>
  <c r="BF177" s="1"/>
  <c r="BI175"/>
  <c r="BH175"/>
  <c r="BG175"/>
  <c r="BE175"/>
  <c r="AA175"/>
  <c r="Y175"/>
  <c r="W175"/>
  <c r="BK175"/>
  <c r="N175"/>
  <c r="BF175" s="1"/>
  <c r="BI171"/>
  <c r="BH171"/>
  <c r="BG171"/>
  <c r="BE171"/>
  <c r="AA171"/>
  <c r="Y171"/>
  <c r="W171"/>
  <c r="BK171"/>
  <c r="N171"/>
  <c r="BF171"/>
  <c r="BI169"/>
  <c r="BH169"/>
  <c r="BG169"/>
  <c r="BE169"/>
  <c r="AA169"/>
  <c r="Y169"/>
  <c r="W169"/>
  <c r="BK169"/>
  <c r="N169"/>
  <c r="BF169"/>
  <c r="BI167"/>
  <c r="BH167"/>
  <c r="BG167"/>
  <c r="BE167"/>
  <c r="AA167"/>
  <c r="Y167"/>
  <c r="W167"/>
  <c r="BK167"/>
  <c r="N167"/>
  <c r="BF167" s="1"/>
  <c r="BI164"/>
  <c r="BH164"/>
  <c r="BG164"/>
  <c r="BE164"/>
  <c r="AA164"/>
  <c r="Y164"/>
  <c r="W164"/>
  <c r="BK164"/>
  <c r="N164"/>
  <c r="BF164" s="1"/>
  <c r="BI163"/>
  <c r="BH163"/>
  <c r="BG163"/>
  <c r="BE163"/>
  <c r="AA163"/>
  <c r="Y163"/>
  <c r="W163"/>
  <c r="BK163"/>
  <c r="N163"/>
  <c r="BF163"/>
  <c r="BI162"/>
  <c r="BH162"/>
  <c r="BG162"/>
  <c r="BE162"/>
  <c r="AA162"/>
  <c r="Y162"/>
  <c r="W162"/>
  <c r="BK162"/>
  <c r="N162"/>
  <c r="BF162"/>
  <c r="BI161"/>
  <c r="BH161"/>
  <c r="BG161"/>
  <c r="BE161"/>
  <c r="AA161"/>
  <c r="Y161"/>
  <c r="W161"/>
  <c r="BK161"/>
  <c r="N161"/>
  <c r="BF161" s="1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1"/>
  <c r="BH151"/>
  <c r="BG151"/>
  <c r="BE151"/>
  <c r="AA151"/>
  <c r="Y151"/>
  <c r="W151"/>
  <c r="BK151"/>
  <c r="N151"/>
  <c r="BF151" s="1"/>
  <c r="BI145"/>
  <c r="BH145"/>
  <c r="BG145"/>
  <c r="BE145"/>
  <c r="AA145"/>
  <c r="Y145"/>
  <c r="W145"/>
  <c r="BK145"/>
  <c r="N145"/>
  <c r="BF145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0"/>
  <c r="BH140"/>
  <c r="BG140"/>
  <c r="BE140"/>
  <c r="AA140"/>
  <c r="Y140"/>
  <c r="W140"/>
  <c r="BK140"/>
  <c r="BK137" s="1"/>
  <c r="N137" s="1"/>
  <c r="N91" s="1"/>
  <c r="N140"/>
  <c r="BF140" s="1"/>
  <c r="BI138"/>
  <c r="BH138"/>
  <c r="BG138"/>
  <c r="BE138"/>
  <c r="AA138"/>
  <c r="AA137"/>
  <c r="Y138"/>
  <c r="Y137" s="1"/>
  <c r="W138"/>
  <c r="W137" s="1"/>
  <c r="BK138"/>
  <c r="N138"/>
  <c r="BF138" s="1"/>
  <c r="BI134"/>
  <c r="BH134"/>
  <c r="BG134"/>
  <c r="BE134"/>
  <c r="AA134"/>
  <c r="Y134"/>
  <c r="W134"/>
  <c r="BK134"/>
  <c r="N134"/>
  <c r="BF134" s="1"/>
  <c r="BI128"/>
  <c r="BH128"/>
  <c r="BG128"/>
  <c r="BE128"/>
  <c r="AA128"/>
  <c r="Y128"/>
  <c r="W128"/>
  <c r="BK128"/>
  <c r="BK127" s="1"/>
  <c r="N128"/>
  <c r="BF128" s="1"/>
  <c r="M123"/>
  <c r="F123"/>
  <c r="M122"/>
  <c r="F122"/>
  <c r="F120"/>
  <c r="F118"/>
  <c r="BI106"/>
  <c r="BH106"/>
  <c r="BG106"/>
  <c r="BE106"/>
  <c r="BI105"/>
  <c r="BH105"/>
  <c r="BG105"/>
  <c r="BE105"/>
  <c r="BI104"/>
  <c r="BH104"/>
  <c r="BG104"/>
  <c r="BE104"/>
  <c r="BI103"/>
  <c r="BH103"/>
  <c r="BG103"/>
  <c r="BE103"/>
  <c r="BI102"/>
  <c r="BH102"/>
  <c r="BG102"/>
  <c r="H35" s="1"/>
  <c r="BB92" i="1" s="1"/>
  <c r="BB91" s="1"/>
  <c r="AX91" s="1"/>
  <c r="BE102" i="4"/>
  <c r="BI101"/>
  <c r="H37" s="1"/>
  <c r="BD92" i="1" s="1"/>
  <c r="BH101" i="4"/>
  <c r="H36" s="1"/>
  <c r="BC92" i="1" s="1"/>
  <c r="BG101" i="4"/>
  <c r="BE101"/>
  <c r="M33" s="1"/>
  <c r="AV92" i="1" s="1"/>
  <c r="M85" i="4"/>
  <c r="F85"/>
  <c r="M84"/>
  <c r="F84"/>
  <c r="F82"/>
  <c r="F80"/>
  <c r="O10"/>
  <c r="M82" s="1"/>
  <c r="F6"/>
  <c r="F78" s="1"/>
  <c r="N161" i="3"/>
  <c r="N123"/>
  <c r="N90" s="1"/>
  <c r="AY90" i="1"/>
  <c r="AX90"/>
  <c r="BI160" i="3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4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W151" s="1"/>
  <c r="BK153"/>
  <c r="BK151" s="1"/>
  <c r="N151" s="1"/>
  <c r="N94" s="1"/>
  <c r="N153"/>
  <c r="BF153" s="1"/>
  <c r="BI152"/>
  <c r="BH152"/>
  <c r="BG152"/>
  <c r="BE152"/>
  <c r="AA152"/>
  <c r="AA151" s="1"/>
  <c r="Y152"/>
  <c r="Y151" s="1"/>
  <c r="W152"/>
  <c r="BK152"/>
  <c r="N152"/>
  <c r="BF152" s="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 s="1"/>
  <c r="BI146"/>
  <c r="BH146"/>
  <c r="BG146"/>
  <c r="BE146"/>
  <c r="AA146"/>
  <c r="Y146"/>
  <c r="W146"/>
  <c r="BK146"/>
  <c r="N146"/>
  <c r="BF146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 s="1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 s="1"/>
  <c r="BI138"/>
  <c r="BH138"/>
  <c r="BG138"/>
  <c r="BE138"/>
  <c r="AA138"/>
  <c r="Y138"/>
  <c r="W138"/>
  <c r="W134" s="1"/>
  <c r="W133" s="1"/>
  <c r="BK138"/>
  <c r="N138"/>
  <c r="BF138"/>
  <c r="BI137"/>
  <c r="BH137"/>
  <c r="BG137"/>
  <c r="BE137"/>
  <c r="AA137"/>
  <c r="AA134" s="1"/>
  <c r="AA133" s="1"/>
  <c r="Y137"/>
  <c r="W137"/>
  <c r="BK137"/>
  <c r="N137"/>
  <c r="BF137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Y134" s="1"/>
  <c r="Y133" s="1"/>
  <c r="W135"/>
  <c r="BK135"/>
  <c r="BK134"/>
  <c r="BK133" s="1"/>
  <c r="N133" s="1"/>
  <c r="N92" s="1"/>
  <c r="N135"/>
  <c r="BF135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 s="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/>
  <c r="BI128"/>
  <c r="BH128"/>
  <c r="BG128"/>
  <c r="BE128"/>
  <c r="AA128"/>
  <c r="Y128"/>
  <c r="W128"/>
  <c r="BK128"/>
  <c r="N128"/>
  <c r="BF128" s="1"/>
  <c r="BI127"/>
  <c r="BH127"/>
  <c r="BG127"/>
  <c r="BE127"/>
  <c r="AA127"/>
  <c r="Y127"/>
  <c r="W127"/>
  <c r="BK127"/>
  <c r="N127"/>
  <c r="BF127" s="1"/>
  <c r="BI126"/>
  <c r="BH126"/>
  <c r="BG126"/>
  <c r="BE126"/>
  <c r="AA126"/>
  <c r="Y126"/>
  <c r="W126"/>
  <c r="BK126"/>
  <c r="BK124" s="1"/>
  <c r="N126"/>
  <c r="BF126"/>
  <c r="BI125"/>
  <c r="BH125"/>
  <c r="BG125"/>
  <c r="BE125"/>
  <c r="AA125"/>
  <c r="AA124" s="1"/>
  <c r="AA122" s="1"/>
  <c r="Y125"/>
  <c r="Y124" s="1"/>
  <c r="Y122" s="1"/>
  <c r="W125"/>
  <c r="W124" s="1"/>
  <c r="BK125"/>
  <c r="N125"/>
  <c r="BF125" s="1"/>
  <c r="M119"/>
  <c r="F119"/>
  <c r="M118"/>
  <c r="F118"/>
  <c r="F116"/>
  <c r="F114"/>
  <c r="BI102"/>
  <c r="BH102"/>
  <c r="BG102"/>
  <c r="BE102"/>
  <c r="BI101"/>
  <c r="BH101"/>
  <c r="BG101"/>
  <c r="BE101"/>
  <c r="BI100"/>
  <c r="BH100"/>
  <c r="BG100"/>
  <c r="BE100"/>
  <c r="BI99"/>
  <c r="BH99"/>
  <c r="BG99"/>
  <c r="BE99"/>
  <c r="BI98"/>
  <c r="BH98"/>
  <c r="BG98"/>
  <c r="BE98"/>
  <c r="BI97"/>
  <c r="H37" s="1"/>
  <c r="BD90" i="1" s="1"/>
  <c r="BH97" i="3"/>
  <c r="H36" s="1"/>
  <c r="BC90" i="1" s="1"/>
  <c r="BG97" i="3"/>
  <c r="H35" s="1"/>
  <c r="BB90" i="1" s="1"/>
  <c r="BE97" i="3"/>
  <c r="H33" s="1"/>
  <c r="AZ90" i="1" s="1"/>
  <c r="M85" i="3"/>
  <c r="F85"/>
  <c r="M84"/>
  <c r="F84"/>
  <c r="F82"/>
  <c r="F80"/>
  <c r="O10"/>
  <c r="M82" s="1"/>
  <c r="M116"/>
  <c r="F6"/>
  <c r="F112"/>
  <c r="F78"/>
  <c r="N266" i="2"/>
  <c r="AY89" i="1"/>
  <c r="AX89"/>
  <c r="BI265" i="2"/>
  <c r="BH265"/>
  <c r="BG265"/>
  <c r="BE265"/>
  <c r="AA265"/>
  <c r="AA264" s="1"/>
  <c r="Y265"/>
  <c r="Y264" s="1"/>
  <c r="W265"/>
  <c r="W264" s="1"/>
  <c r="BK265"/>
  <c r="BK264"/>
  <c r="N264" s="1"/>
  <c r="N95" s="1"/>
  <c r="N265"/>
  <c r="BF265" s="1"/>
  <c r="BI263"/>
  <c r="BH263"/>
  <c r="BG263"/>
  <c r="BE263"/>
  <c r="AA263"/>
  <c r="Y263"/>
  <c r="W263"/>
  <c r="BK263"/>
  <c r="N263"/>
  <c r="BF263" s="1"/>
  <c r="BI262"/>
  <c r="BH262"/>
  <c r="BG262"/>
  <c r="BE262"/>
  <c r="AA262"/>
  <c r="Y262"/>
  <c r="W262"/>
  <c r="BK262"/>
  <c r="N262"/>
  <c r="BF262"/>
  <c r="BI261"/>
  <c r="BH261"/>
  <c r="BG261"/>
  <c r="BE261"/>
  <c r="AA261"/>
  <c r="Y261"/>
  <c r="W261"/>
  <c r="BK261"/>
  <c r="N261"/>
  <c r="BF261" s="1"/>
  <c r="BI260"/>
  <c r="BH260"/>
  <c r="BG260"/>
  <c r="BE260"/>
  <c r="AA260"/>
  <c r="Y260"/>
  <c r="W260"/>
  <c r="BK260"/>
  <c r="N260"/>
  <c r="BF260" s="1"/>
  <c r="BI259"/>
  <c r="BH259"/>
  <c r="BG259"/>
  <c r="BE259"/>
  <c r="AA259"/>
  <c r="Y259"/>
  <c r="W259"/>
  <c r="BK259"/>
  <c r="N259"/>
  <c r="BF259" s="1"/>
  <c r="BI258"/>
  <c r="BH258"/>
  <c r="BG258"/>
  <c r="BE258"/>
  <c r="AA258"/>
  <c r="Y258"/>
  <c r="W258"/>
  <c r="BK258"/>
  <c r="N258"/>
  <c r="BF258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4"/>
  <c r="BH254"/>
  <c r="BG254"/>
  <c r="BE254"/>
  <c r="AA254"/>
  <c r="Y254"/>
  <c r="W254"/>
  <c r="BK254"/>
  <c r="N254"/>
  <c r="BF254" s="1"/>
  <c r="BI253"/>
  <c r="BH253"/>
  <c r="BG253"/>
  <c r="BE253"/>
  <c r="AA253"/>
  <c r="Y253"/>
  <c r="W253"/>
  <c r="BK253"/>
  <c r="N253"/>
  <c r="BF253"/>
  <c r="BI252"/>
  <c r="BH252"/>
  <c r="BG252"/>
  <c r="BE252"/>
  <c r="AA252"/>
  <c r="Y252"/>
  <c r="W252"/>
  <c r="BK252"/>
  <c r="N252"/>
  <c r="BF252" s="1"/>
  <c r="BI251"/>
  <c r="BH251"/>
  <c r="BG251"/>
  <c r="BE251"/>
  <c r="AA251"/>
  <c r="Y251"/>
  <c r="W251"/>
  <c r="BK251"/>
  <c r="N251"/>
  <c r="BF251" s="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/>
  <c r="BI247"/>
  <c r="BH247"/>
  <c r="BG247"/>
  <c r="BE247"/>
  <c r="AA247"/>
  <c r="Y247"/>
  <c r="W247"/>
  <c r="BK247"/>
  <c r="N247"/>
  <c r="BF247" s="1"/>
  <c r="BI245"/>
  <c r="BH245"/>
  <c r="BG245"/>
  <c r="BE245"/>
  <c r="AA245"/>
  <c r="Y245"/>
  <c r="W245"/>
  <c r="BK245"/>
  <c r="N245"/>
  <c r="BF245" s="1"/>
  <c r="BI244"/>
  <c r="BH244"/>
  <c r="BG244"/>
  <c r="BE244"/>
  <c r="AA244"/>
  <c r="Y244"/>
  <c r="W244"/>
  <c r="BK244"/>
  <c r="N244"/>
  <c r="BF244"/>
  <c r="BI243"/>
  <c r="BH243"/>
  <c r="BG243"/>
  <c r="BE243"/>
  <c r="AA243"/>
  <c r="Y243"/>
  <c r="W243"/>
  <c r="BK243"/>
  <c r="N243"/>
  <c r="BF243"/>
  <c r="BI242"/>
  <c r="BH242"/>
  <c r="BG242"/>
  <c r="BE242"/>
  <c r="AA242"/>
  <c r="Y242"/>
  <c r="W242"/>
  <c r="BK242"/>
  <c r="BK238" s="1"/>
  <c r="N238" s="1"/>
  <c r="N94" s="1"/>
  <c r="N242"/>
  <c r="BF242" s="1"/>
  <c r="BI239"/>
  <c r="BH239"/>
  <c r="BG239"/>
  <c r="BE239"/>
  <c r="AA239"/>
  <c r="AA238"/>
  <c r="Y239"/>
  <c r="Y238" s="1"/>
  <c r="W239"/>
  <c r="W238" s="1"/>
  <c r="BK239"/>
  <c r="N239"/>
  <c r="BF239" s="1"/>
  <c r="BI236"/>
  <c r="BH236"/>
  <c r="BG236"/>
  <c r="BE236"/>
  <c r="AA236"/>
  <c r="Y236"/>
  <c r="W236"/>
  <c r="BK236"/>
  <c r="N236"/>
  <c r="BF236" s="1"/>
  <c r="BI233"/>
  <c r="BH233"/>
  <c r="BG233"/>
  <c r="BE233"/>
  <c r="AA233"/>
  <c r="Y233"/>
  <c r="W233"/>
  <c r="BK233"/>
  <c r="N233"/>
  <c r="BF233"/>
  <c r="BI228"/>
  <c r="BH228"/>
  <c r="BG228"/>
  <c r="BE228"/>
  <c r="AA228"/>
  <c r="Y228"/>
  <c r="W228"/>
  <c r="BK228"/>
  <c r="N228"/>
  <c r="BF228"/>
  <c r="BI223"/>
  <c r="BH223"/>
  <c r="BG223"/>
  <c r="BE223"/>
  <c r="AA223"/>
  <c r="Y223"/>
  <c r="W223"/>
  <c r="BK223"/>
  <c r="N223"/>
  <c r="BF223" s="1"/>
  <c r="BI222"/>
  <c r="BH222"/>
  <c r="BG222"/>
  <c r="BE222"/>
  <c r="AA222"/>
  <c r="Y222"/>
  <c r="W222"/>
  <c r="BK222"/>
  <c r="N222"/>
  <c r="BF222" s="1"/>
  <c r="BI218"/>
  <c r="BH218"/>
  <c r="BG218"/>
  <c r="BE218"/>
  <c r="AA218"/>
  <c r="Y218"/>
  <c r="W218"/>
  <c r="BK218"/>
  <c r="N218"/>
  <c r="BF218"/>
  <c r="BI215"/>
  <c r="BH215"/>
  <c r="BG215"/>
  <c r="BE215"/>
  <c r="AA215"/>
  <c r="Y215"/>
  <c r="W215"/>
  <c r="BK215"/>
  <c r="N215"/>
  <c r="BF215"/>
  <c r="BI211"/>
  <c r="BH211"/>
  <c r="BG211"/>
  <c r="BE211"/>
  <c r="AA211"/>
  <c r="Y211"/>
  <c r="W211"/>
  <c r="BK211"/>
  <c r="N211"/>
  <c r="BF211" s="1"/>
  <c r="BI205"/>
  <c r="BH205"/>
  <c r="BG205"/>
  <c r="BE205"/>
  <c r="AA205"/>
  <c r="Y205"/>
  <c r="W205"/>
  <c r="BK205"/>
  <c r="N205"/>
  <c r="BF205" s="1"/>
  <c r="BI202"/>
  <c r="BH202"/>
  <c r="BG202"/>
  <c r="BE202"/>
  <c r="AA202"/>
  <c r="Y202"/>
  <c r="W202"/>
  <c r="BK202"/>
  <c r="N202"/>
  <c r="BF202"/>
  <c r="BI199"/>
  <c r="BH199"/>
  <c r="BG199"/>
  <c r="BE199"/>
  <c r="AA199"/>
  <c r="Y199"/>
  <c r="W199"/>
  <c r="BK199"/>
  <c r="N199"/>
  <c r="BF199"/>
  <c r="BI197"/>
  <c r="BH197"/>
  <c r="BG197"/>
  <c r="BE197"/>
  <c r="AA197"/>
  <c r="Y197"/>
  <c r="W197"/>
  <c r="BK197"/>
  <c r="N197"/>
  <c r="BF197" s="1"/>
  <c r="BI195"/>
  <c r="BH195"/>
  <c r="BG195"/>
  <c r="BE195"/>
  <c r="AA195"/>
  <c r="Y195"/>
  <c r="W195"/>
  <c r="BK195"/>
  <c r="N195"/>
  <c r="BF195" s="1"/>
  <c r="BI192"/>
  <c r="BH192"/>
  <c r="BG192"/>
  <c r="BE192"/>
  <c r="AA192"/>
  <c r="Y192"/>
  <c r="W192"/>
  <c r="BK192"/>
  <c r="N192"/>
  <c r="BF192"/>
  <c r="BI191"/>
  <c r="BH191"/>
  <c r="BG191"/>
  <c r="BE191"/>
  <c r="AA191"/>
  <c r="AA187" s="1"/>
  <c r="Y191"/>
  <c r="W191"/>
  <c r="BK191"/>
  <c r="N191"/>
  <c r="BF191"/>
  <c r="BI188"/>
  <c r="BH188"/>
  <c r="BG188"/>
  <c r="BE188"/>
  <c r="AA188"/>
  <c r="Y188"/>
  <c r="Y187"/>
  <c r="W188"/>
  <c r="W187" s="1"/>
  <c r="BK188"/>
  <c r="BK187" s="1"/>
  <c r="N187" s="1"/>
  <c r="N93" s="1"/>
  <c r="N188"/>
  <c r="BF188"/>
  <c r="BI184"/>
  <c r="BH184"/>
  <c r="BG184"/>
  <c r="BE184"/>
  <c r="AA184"/>
  <c r="AA183"/>
  <c r="Y184"/>
  <c r="Y183"/>
  <c r="W184"/>
  <c r="W183" s="1"/>
  <c r="BK184"/>
  <c r="BK183" s="1"/>
  <c r="N183" s="1"/>
  <c r="N92" s="1"/>
  <c r="N184"/>
  <c r="BF184"/>
  <c r="BI181"/>
  <c r="BH181"/>
  <c r="BG181"/>
  <c r="BE181"/>
  <c r="AA181"/>
  <c r="Y181"/>
  <c r="W181"/>
  <c r="BK181"/>
  <c r="N181"/>
  <c r="BF181" s="1"/>
  <c r="BI179"/>
  <c r="BH179"/>
  <c r="BG179"/>
  <c r="BE179"/>
  <c r="AA179"/>
  <c r="Y179"/>
  <c r="W179"/>
  <c r="BK179"/>
  <c r="N179"/>
  <c r="BF179" s="1"/>
  <c r="BI175"/>
  <c r="BH175"/>
  <c r="BG175"/>
  <c r="BE175"/>
  <c r="AA175"/>
  <c r="Y175"/>
  <c r="W175"/>
  <c r="BK175"/>
  <c r="N175"/>
  <c r="BF175"/>
  <c r="BI173"/>
  <c r="BH173"/>
  <c r="BG173"/>
  <c r="BE173"/>
  <c r="AA173"/>
  <c r="Y173"/>
  <c r="W173"/>
  <c r="BK173"/>
  <c r="N173"/>
  <c r="BF173"/>
  <c r="BI171"/>
  <c r="BH171"/>
  <c r="BG171"/>
  <c r="BE171"/>
  <c r="AA171"/>
  <c r="Y171"/>
  <c r="W171"/>
  <c r="BK171"/>
  <c r="N171"/>
  <c r="BF171" s="1"/>
  <c r="BI168"/>
  <c r="BH168"/>
  <c r="BG168"/>
  <c r="BE168"/>
  <c r="AA168"/>
  <c r="Y168"/>
  <c r="W168"/>
  <c r="BK168"/>
  <c r="N168"/>
  <c r="BF168" s="1"/>
  <c r="BI166"/>
  <c r="BH166"/>
  <c r="BG166"/>
  <c r="BE166"/>
  <c r="AA166"/>
  <c r="Y166"/>
  <c r="W166"/>
  <c r="BK166"/>
  <c r="N166"/>
  <c r="BF166"/>
  <c r="BI165"/>
  <c r="BH165"/>
  <c r="BG165"/>
  <c r="BE165"/>
  <c r="AA165"/>
  <c r="Y165"/>
  <c r="W165"/>
  <c r="BK165"/>
  <c r="N165"/>
  <c r="BF165"/>
  <c r="BI164"/>
  <c r="BH164"/>
  <c r="BG164"/>
  <c r="BE164"/>
  <c r="AA164"/>
  <c r="Y164"/>
  <c r="W164"/>
  <c r="BK164"/>
  <c r="N164"/>
  <c r="BF164" s="1"/>
  <c r="BI163"/>
  <c r="BH163"/>
  <c r="BG163"/>
  <c r="BE163"/>
  <c r="AA163"/>
  <c r="Y163"/>
  <c r="W163"/>
  <c r="BK163"/>
  <c r="N163"/>
  <c r="BF163" s="1"/>
  <c r="BI162"/>
  <c r="BH162"/>
  <c r="BG162"/>
  <c r="BE162"/>
  <c r="AA162"/>
  <c r="Y162"/>
  <c r="W162"/>
  <c r="BK162"/>
  <c r="N162"/>
  <c r="BF162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 s="1"/>
  <c r="BI154"/>
  <c r="BH154"/>
  <c r="BG154"/>
  <c r="BE154"/>
  <c r="AA154"/>
  <c r="Y154"/>
  <c r="W154"/>
  <c r="BK154"/>
  <c r="N154"/>
  <c r="BF154" s="1"/>
  <c r="BI148"/>
  <c r="BH148"/>
  <c r="BG148"/>
  <c r="BE148"/>
  <c r="AA148"/>
  <c r="Y148"/>
  <c r="W148"/>
  <c r="BK148"/>
  <c r="N148"/>
  <c r="BF148"/>
  <c r="BI144"/>
  <c r="BH144"/>
  <c r="BG144"/>
  <c r="BE144"/>
  <c r="AA144"/>
  <c r="Y144"/>
  <c r="W144"/>
  <c r="BK144"/>
  <c r="N144"/>
  <c r="BF144"/>
  <c r="BI142"/>
  <c r="BH142"/>
  <c r="BG142"/>
  <c r="BE142"/>
  <c r="AA142"/>
  <c r="Y142"/>
  <c r="W142"/>
  <c r="BK142"/>
  <c r="N142"/>
  <c r="BF142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/>
  <c r="BI137"/>
  <c r="BH137"/>
  <c r="BG137"/>
  <c r="BE137"/>
  <c r="AA137"/>
  <c r="Y137"/>
  <c r="W137"/>
  <c r="BK137"/>
  <c r="BK134" s="1"/>
  <c r="N134" s="1"/>
  <c r="N91" s="1"/>
  <c r="N137"/>
  <c r="BF137" s="1"/>
  <c r="BI135"/>
  <c r="BH135"/>
  <c r="BG135"/>
  <c r="BE135"/>
  <c r="AA135"/>
  <c r="AA134"/>
  <c r="Y135"/>
  <c r="Y134" s="1"/>
  <c r="W135"/>
  <c r="W134" s="1"/>
  <c r="BK135"/>
  <c r="N135"/>
  <c r="BF135" s="1"/>
  <c r="BI131"/>
  <c r="BH131"/>
  <c r="BG131"/>
  <c r="BE131"/>
  <c r="AA131"/>
  <c r="Y131"/>
  <c r="W131"/>
  <c r="BK131"/>
  <c r="N131"/>
  <c r="BF131" s="1"/>
  <c r="BI125"/>
  <c r="BH125"/>
  <c r="BG125"/>
  <c r="BE125"/>
  <c r="AA125"/>
  <c r="Y125"/>
  <c r="W125"/>
  <c r="BK125"/>
  <c r="BK124" s="1"/>
  <c r="N125"/>
  <c r="BF125" s="1"/>
  <c r="M120"/>
  <c r="F120"/>
  <c r="M119"/>
  <c r="F119"/>
  <c r="F117"/>
  <c r="F115"/>
  <c r="BI103"/>
  <c r="BH103"/>
  <c r="BG103"/>
  <c r="BE103"/>
  <c r="BI102"/>
  <c r="BH102"/>
  <c r="BG102"/>
  <c r="BE102"/>
  <c r="BI101"/>
  <c r="BH101"/>
  <c r="BG101"/>
  <c r="BE101"/>
  <c r="BI100"/>
  <c r="BH100"/>
  <c r="BG100"/>
  <c r="BE100"/>
  <c r="BI99"/>
  <c r="BH99"/>
  <c r="BG99"/>
  <c r="BE99"/>
  <c r="BI98"/>
  <c r="H37" s="1"/>
  <c r="BD89" i="1" s="1"/>
  <c r="BH98" i="2"/>
  <c r="H36" s="1"/>
  <c r="BC89" i="1" s="1"/>
  <c r="BG98" i="2"/>
  <c r="H35" s="1"/>
  <c r="BB89" i="1" s="1"/>
  <c r="BE98" i="2"/>
  <c r="M33" s="1"/>
  <c r="AV89" i="1" s="1"/>
  <c r="M85" i="2"/>
  <c r="F85"/>
  <c r="M84"/>
  <c r="F84"/>
  <c r="F82"/>
  <c r="F80"/>
  <c r="O10"/>
  <c r="M117" s="1"/>
  <c r="F6"/>
  <c r="F78" s="1"/>
  <c r="CK102" i="1"/>
  <c r="CJ102"/>
  <c r="CI102"/>
  <c r="CC102"/>
  <c r="CH102"/>
  <c r="CB102"/>
  <c r="CG102"/>
  <c r="CA102"/>
  <c r="CF102"/>
  <c r="BZ102"/>
  <c r="CE102"/>
  <c r="CK101"/>
  <c r="CJ101"/>
  <c r="CI101"/>
  <c r="CC101"/>
  <c r="CH101"/>
  <c r="CB101"/>
  <c r="CG101"/>
  <c r="CA101"/>
  <c r="CF101"/>
  <c r="BZ101"/>
  <c r="CE101"/>
  <c r="CK100"/>
  <c r="CJ100"/>
  <c r="CI100"/>
  <c r="CC100"/>
  <c r="CH100"/>
  <c r="CB100"/>
  <c r="CG100"/>
  <c r="CA100"/>
  <c r="CF100"/>
  <c r="BZ100"/>
  <c r="CE100"/>
  <c r="CK99"/>
  <c r="CJ99"/>
  <c r="CI99"/>
  <c r="CH99"/>
  <c r="CG99"/>
  <c r="CF99"/>
  <c r="BZ99"/>
  <c r="CE99"/>
  <c r="AM83"/>
  <c r="L83"/>
  <c r="AM82"/>
  <c r="L82"/>
  <c r="AM80"/>
  <c r="L80"/>
  <c r="L78"/>
  <c r="L77"/>
  <c r="BK123" i="2" l="1"/>
  <c r="N123" s="1"/>
  <c r="N89" s="1"/>
  <c r="N124"/>
  <c r="N90" s="1"/>
  <c r="BK259" i="4"/>
  <c r="N259" s="1"/>
  <c r="N97" s="1"/>
  <c r="N260"/>
  <c r="N98" s="1"/>
  <c r="N124" i="5"/>
  <c r="N91" s="1"/>
  <c r="BK265" i="6"/>
  <c r="N265" s="1"/>
  <c r="N97" s="1"/>
  <c r="N266"/>
  <c r="N98" s="1"/>
  <c r="BK126" i="4"/>
  <c r="N126" s="1"/>
  <c r="N89" s="1"/>
  <c r="N127"/>
  <c r="N90" s="1"/>
  <c r="N124" i="7"/>
  <c r="N91" s="1"/>
  <c r="BK122" i="3"/>
  <c r="N122" s="1"/>
  <c r="N89" s="1"/>
  <c r="N124"/>
  <c r="N91" s="1"/>
  <c r="W127" i="4"/>
  <c r="W126" s="1"/>
  <c r="AU92" i="1" s="1"/>
  <c r="W122" i="5"/>
  <c r="AU93" i="1" s="1"/>
  <c r="BC94"/>
  <c r="AY94" s="1"/>
  <c r="AA128" i="6"/>
  <c r="AA127" s="1"/>
  <c r="BD88" i="1"/>
  <c r="W122" i="3"/>
  <c r="AU90" i="1" s="1"/>
  <c r="Y128" i="6"/>
  <c r="Y127" s="1"/>
  <c r="AA265"/>
  <c r="AA122" i="7"/>
  <c r="W122"/>
  <c r="AU96" i="1" s="1"/>
  <c r="BC88"/>
  <c r="AA124" i="2"/>
  <c r="AA123" s="1"/>
  <c r="BD91" i="1"/>
  <c r="W134" i="5"/>
  <c r="BK133" i="7"/>
  <c r="N133" s="1"/>
  <c r="N92" s="1"/>
  <c r="N134"/>
  <c r="N93" s="1"/>
  <c r="W124" i="2"/>
  <c r="W123" s="1"/>
  <c r="AU89" i="1" s="1"/>
  <c r="AU88" s="1"/>
  <c r="BB88"/>
  <c r="Y124" i="2"/>
  <c r="Y123" s="1"/>
  <c r="BC91" i="1"/>
  <c r="AY91" s="1"/>
  <c r="AA127" i="4"/>
  <c r="AA126" s="1"/>
  <c r="BK128" i="6"/>
  <c r="Y127" i="4"/>
  <c r="Y126" s="1"/>
  <c r="W128" i="6"/>
  <c r="W127" s="1"/>
  <c r="AU95" i="1" s="1"/>
  <c r="AU94" s="1"/>
  <c r="W265" i="6"/>
  <c r="F112" i="5"/>
  <c r="BK134"/>
  <c r="N134" s="1"/>
  <c r="N92" s="1"/>
  <c r="M120" i="4"/>
  <c r="M82" i="2"/>
  <c r="H33"/>
  <c r="AZ89" i="1" s="1"/>
  <c r="AZ88" s="1"/>
  <c r="M33" i="3"/>
  <c r="AV90" i="1" s="1"/>
  <c r="H33" i="4"/>
  <c r="AZ92" i="1" s="1"/>
  <c r="AZ91" s="1"/>
  <c r="AV91" s="1"/>
  <c r="M82" i="6"/>
  <c r="H33"/>
  <c r="AZ95" i="1" s="1"/>
  <c r="AZ94" s="1"/>
  <c r="AV94" s="1"/>
  <c r="F112" i="7"/>
  <c r="M82"/>
  <c r="N134" i="3"/>
  <c r="N93" s="1"/>
  <c r="F113" i="2"/>
  <c r="F116" i="4"/>
  <c r="F117" i="6"/>
  <c r="AZ87" i="1" l="1"/>
  <c r="AV88"/>
  <c r="N103" i="2"/>
  <c r="BF103" s="1"/>
  <c r="N99"/>
  <c r="BF99" s="1"/>
  <c r="N98"/>
  <c r="N100"/>
  <c r="BF100" s="1"/>
  <c r="N101"/>
  <c r="BF101" s="1"/>
  <c r="M28"/>
  <c r="N102"/>
  <c r="BF102" s="1"/>
  <c r="AX88" i="1"/>
  <c r="BB87"/>
  <c r="BC87"/>
  <c r="AY88"/>
  <c r="N101" i="3"/>
  <c r="BF101" s="1"/>
  <c r="N102"/>
  <c r="BF102" s="1"/>
  <c r="N99"/>
  <c r="BF99" s="1"/>
  <c r="N98"/>
  <c r="BF98" s="1"/>
  <c r="N97"/>
  <c r="N100"/>
  <c r="BF100" s="1"/>
  <c r="M28"/>
  <c r="BK122" i="7"/>
  <c r="N122" s="1"/>
  <c r="N89" s="1"/>
  <c r="BD87" i="1"/>
  <c r="W35" s="1"/>
  <c r="BK122" i="5"/>
  <c r="N122" s="1"/>
  <c r="N89" s="1"/>
  <c r="M28" i="4"/>
  <c r="N106"/>
  <c r="BF106" s="1"/>
  <c r="N102"/>
  <c r="BF102" s="1"/>
  <c r="N101"/>
  <c r="N104"/>
  <c r="BF104" s="1"/>
  <c r="N103"/>
  <c r="BF103" s="1"/>
  <c r="N105"/>
  <c r="BF105" s="1"/>
  <c r="BK127" i="6"/>
  <c r="N127" s="1"/>
  <c r="N89" s="1"/>
  <c r="N128"/>
  <c r="N90" s="1"/>
  <c r="AU91" i="1"/>
  <c r="AU87" s="1"/>
  <c r="N100" i="5" l="1"/>
  <c r="BF100" s="1"/>
  <c r="N102"/>
  <c r="BF102" s="1"/>
  <c r="N97"/>
  <c r="N101"/>
  <c r="BF101" s="1"/>
  <c r="N99"/>
  <c r="BF99" s="1"/>
  <c r="M28"/>
  <c r="N98"/>
  <c r="BF98" s="1"/>
  <c r="BF97" i="3"/>
  <c r="N96"/>
  <c r="W33" i="1"/>
  <c r="AX87"/>
  <c r="N107" i="6"/>
  <c r="BF107" s="1"/>
  <c r="N103"/>
  <c r="BF103" s="1"/>
  <c r="N102"/>
  <c r="N105"/>
  <c r="BF105" s="1"/>
  <c r="M28"/>
  <c r="N104"/>
  <c r="BF104" s="1"/>
  <c r="N106"/>
  <c r="BF106" s="1"/>
  <c r="AY87" i="1"/>
  <c r="W34"/>
  <c r="N97" i="2"/>
  <c r="BF98"/>
  <c r="AV87" i="1"/>
  <c r="N100" i="4"/>
  <c r="BF101"/>
  <c r="N99" i="7"/>
  <c r="BF99" s="1"/>
  <c r="M28"/>
  <c r="N100"/>
  <c r="BF100" s="1"/>
  <c r="N102"/>
  <c r="BF102" s="1"/>
  <c r="N98"/>
  <c r="BF98" s="1"/>
  <c r="N97"/>
  <c r="N101"/>
  <c r="BF101" s="1"/>
  <c r="N96" i="5" l="1"/>
  <c r="BF97"/>
  <c r="M29" i="3"/>
  <c r="L104"/>
  <c r="H34"/>
  <c r="BA90" i="1" s="1"/>
  <c r="M34" i="3"/>
  <c r="AW90" i="1" s="1"/>
  <c r="AT90" s="1"/>
  <c r="BF97" i="7"/>
  <c r="N96"/>
  <c r="M29" i="4"/>
  <c r="L108"/>
  <c r="M29" i="2"/>
  <c r="L105"/>
  <c r="M34" i="4"/>
  <c r="AW92" i="1" s="1"/>
  <c r="AT92" s="1"/>
  <c r="H34" i="4"/>
  <c r="BA92" i="1" s="1"/>
  <c r="M34" i="2"/>
  <c r="AW89" i="1" s="1"/>
  <c r="AT89" s="1"/>
  <c r="H34" i="2"/>
  <c r="BA89" i="1" s="1"/>
  <c r="BA88" s="1"/>
  <c r="N101" i="6"/>
  <c r="BF102"/>
  <c r="M29" i="7" l="1"/>
  <c r="L104"/>
  <c r="M29" i="5"/>
  <c r="L104"/>
  <c r="H34" i="7"/>
  <c r="BA96" i="1" s="1"/>
  <c r="M34" i="7"/>
  <c r="AW96" i="1" s="1"/>
  <c r="AT96" s="1"/>
  <c r="AS92"/>
  <c r="M31" i="4"/>
  <c r="AS90" i="1"/>
  <c r="M31" i="3"/>
  <c r="AW88" i="1"/>
  <c r="AT88" s="1"/>
  <c r="M29" i="6"/>
  <c r="L109"/>
  <c r="AS89" i="1"/>
  <c r="M31" i="2"/>
  <c r="H34" i="5"/>
  <c r="BA93" i="1" s="1"/>
  <c r="BA91" s="1"/>
  <c r="M34" i="5"/>
  <c r="AW93" i="1" s="1"/>
  <c r="AT93" s="1"/>
  <c r="H34" i="6"/>
  <c r="BA95" i="1" s="1"/>
  <c r="M34" i="6"/>
  <c r="AW95" i="1" s="1"/>
  <c r="AT95" s="1"/>
  <c r="AW91" l="1"/>
  <c r="AT91" s="1"/>
  <c r="BA87"/>
  <c r="L39" i="3"/>
  <c r="AG90" i="1"/>
  <c r="AN90" s="1"/>
  <c r="AS93"/>
  <c r="M31" i="5"/>
  <c r="BA94" i="1"/>
  <c r="AW94" s="1"/>
  <c r="AT94" s="1"/>
  <c r="L39" i="2"/>
  <c r="AG89" i="1"/>
  <c r="AS96"/>
  <c r="M31" i="7"/>
  <c r="L39" i="4"/>
  <c r="AG92" i="1"/>
  <c r="AS95"/>
  <c r="M31" i="6"/>
  <c r="AS88" i="1"/>
  <c r="AS91"/>
  <c r="W32" l="1"/>
  <c r="AW87"/>
  <c r="L39" i="7"/>
  <c r="AG96" i="1"/>
  <c r="AN96" s="1"/>
  <c r="AN92"/>
  <c r="AG91"/>
  <c r="AN91" s="1"/>
  <c r="AG88"/>
  <c r="AN89"/>
  <c r="L39" i="5"/>
  <c r="AG93" i="1"/>
  <c r="AN93" s="1"/>
  <c r="L39" i="6"/>
  <c r="AG95" i="1"/>
  <c r="AS94"/>
  <c r="AS87" s="1"/>
  <c r="AG87" l="1"/>
  <c r="AN88"/>
  <c r="AK32"/>
  <c r="AT87"/>
  <c r="AN95"/>
  <c r="AG94"/>
  <c r="AN94" s="1"/>
  <c r="AK26" l="1"/>
  <c r="AG101"/>
  <c r="AG100"/>
  <c r="AG102"/>
  <c r="AN87"/>
  <c r="AG99"/>
  <c r="AV99" l="1"/>
  <c r="BY99" s="1"/>
  <c r="AK31" s="1"/>
  <c r="CD99"/>
  <c r="AG98"/>
  <c r="CD101"/>
  <c r="AV101"/>
  <c r="BY101" s="1"/>
  <c r="AV100"/>
  <c r="BY100" s="1"/>
  <c r="CD100"/>
  <c r="AN102"/>
  <c r="AV102"/>
  <c r="BY102" s="1"/>
  <c r="CD102"/>
  <c r="W31" l="1"/>
  <c r="AN99"/>
  <c r="AK27"/>
  <c r="AK29" s="1"/>
  <c r="AK37" s="1"/>
  <c r="AG104"/>
  <c r="AN100"/>
  <c r="AN101"/>
  <c r="AN98" l="1"/>
  <c r="AN104" s="1"/>
</calcChain>
</file>

<file path=xl/sharedStrings.xml><?xml version="1.0" encoding="utf-8"?>
<sst xmlns="http://schemas.openxmlformats.org/spreadsheetml/2006/main" count="7697" uniqueCount="792">
  <si>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</si>
  <si>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</si>
  <si>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</si>
  <si>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</si>
  <si>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</si>
  <si>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</si>
  <si>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</si>
  <si>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</si>
  <si>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</si>
  <si>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</si>
  <si>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</si>
  <si>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</si>
  <si>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</si>
  <si>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</si>
  <si>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</si>
  <si>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</si>
  <si>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R091-STAV-a-VO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</si>
  <si>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</si>
  <si>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</si>
  <si>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VNÚTROBLOKOVÝCH PRIESTOROV NA SÍDLISKU OD VŔŠKY V ŽIARI NAD HRONOM</t>
  </si>
  <si>
    <t>JKSO:</t>
  </si>
  <si>
    <t>KS:</t>
  </si>
  <si>
    <t>Miesto:</t>
  </si>
  <si>
    <t xml:space="preserve"> Žiar nad Hronom</t>
  </si>
  <si>
    <t>Dátum:</t>
  </si>
  <si>
    <t>30. 5. 2018</t>
  </si>
  <si>
    <t>Objednávateľ:</t>
  </si>
  <si>
    <t>IČO:</t>
  </si>
  <si>
    <t xml:space="preserve"> Mesto Žiar nad Hronom</t>
  </si>
  <si>
    <t>IČO DPH:</t>
  </si>
  <si>
    <t>Zhotoviteľ:</t>
  </si>
  <si>
    <t>Vyplň údaj</t>
  </si>
  <si>
    <t>Projektant:</t>
  </si>
  <si>
    <t>ING. ARCH. S. BARÉNYI,ING. ARCH. I. TEPLAN</t>
  </si>
  <si>
    <t>True</t>
  </si>
  <si>
    <t>Spracovateľ:</t>
  </si>
  <si>
    <t>40090914</t>
  </si>
  <si>
    <t>Ing. Emília Kurillová</t>
  </si>
  <si>
    <t>1026660360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</si>
  <si>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</si>
  <si>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</si>
  <si>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</si>
  <si>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</si>
  <si>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</si>
  <si>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</si>
  <si>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</si>
  <si>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</si>
  <si>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</si>
  <si>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</si>
  <si>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</si>
  <si>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</si>
  <si>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</si>
  <si>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</si>
  <si>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</si>
  <si>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</si>
  <si>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</si>
  <si>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</si>
  <si>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</si>
  <si>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</si>
  <si>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</si>
  <si>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</si>
  <si>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</si>
  <si>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</si>
  <si>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</si>
  <si>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</si>
  <si>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</si>
  <si>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</si>
  <si>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</si>
  <si>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</si>
  <si>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</si>
  <si>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</si>
  <si>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</si>
  <si>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</si>
  <si>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</si>
  <si>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</si>
  <si>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</si>
  <si>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</si>
  <si>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</si>
  <si>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</si>
  <si>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</si>
  <si>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</si>
  <si>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</si>
  <si>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{fe366c8c-81a4-4875-81b9-c654a9f9187e}</t>
  </si>
  <si>
    <t>{00000000-0000-0000-0000-000000000000}</t>
  </si>
  <si>
    <t>01</t>
  </si>
  <si>
    <t>D1. SO - 01 BLOK A</t>
  </si>
  <si>
    <t>1</t>
  </si>
  <si>
    <t>{87453e85-3564-46d4-8782-52181aa998fb}</t>
  </si>
  <si>
    <t>/</t>
  </si>
  <si>
    <t>SO -01 SPEVNENÉ PLOCHY</t>
  </si>
  <si>
    <t>2</t>
  </si>
  <si>
    <t>{be1066d0-cb33-4366-a8cc-236b4f42d26c}</t>
  </si>
  <si>
    <t>03</t>
  </si>
  <si>
    <t xml:space="preserve"> SO-01  VEREJNÉ OSVETLENIE</t>
  </si>
  <si>
    <t>{e4c36cdc-043f-4d1a-af86-63013ee3c1d8}</t>
  </si>
  <si>
    <t>02</t>
  </si>
  <si>
    <t>D2. SO - 02 BLOK B</t>
  </si>
  <si>
    <t>{a7b43d96-21a2-4760-a149-013965eefbc4}</t>
  </si>
  <si>
    <t>SO -02 SPEVNENÉ PLOCHY</t>
  </si>
  <si>
    <t>{b65c21f6-4886-4952-aa5c-61b155f31a52}</t>
  </si>
  <si>
    <t xml:space="preserve"> SO-02  VEREJNÉ OSVETLENIE</t>
  </si>
  <si>
    <t>{04076d35-e2ac-4ce5-991b-ff964c7a7bc0}</t>
  </si>
  <si>
    <t>D3. SO - 03 BLOK C</t>
  </si>
  <si>
    <t>{cef02cb1-3ca4-48a0-b0f7-cffa59ce6a5e}</t>
  </si>
  <si>
    <t>SO -03 SPEVNENÉ PLOCHY</t>
  </si>
  <si>
    <t>{2b8df7c5-f63f-4cdd-8d5c-d6847d3ba047}</t>
  </si>
  <si>
    <t xml:space="preserve"> SO-03  VEREJNÉ OSVETLENIE</t>
  </si>
  <si>
    <t>{db95a3bc-395d-4bc6-81ff-905e9d8071e8}</t>
  </si>
  <si>
    <t>2) Ostatné náklady zo súhrnného listu</t>
  </si>
  <si>
    <t>Percent. zadanie_x000D_
[% nákladov rozpočtu]</t>
  </si>
  <si>
    <t>Zaradenie nákladov</t>
  </si>
  <si>
    <t>rezerva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</si>
  <si>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</si>
  <si>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</si>
  <si>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</si>
  <si>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</si>
  <si>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</si>
  <si>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</si>
  <si>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</si>
  <si>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</si>
  <si>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</si>
  <si>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</si>
  <si>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kockaPL</t>
  </si>
  <si>
    <t>20,8</t>
  </si>
  <si>
    <t>odkopORNICA</t>
  </si>
  <si>
    <t>95,516</t>
  </si>
  <si>
    <t>KRYCÍ LIST ROZPOČTU</t>
  </si>
  <si>
    <t>P2guma</t>
  </si>
  <si>
    <t>51,55</t>
  </si>
  <si>
    <t>P3guma</t>
  </si>
  <si>
    <t>35,66</t>
  </si>
  <si>
    <t>P4strkodrva</t>
  </si>
  <si>
    <t>15,75</t>
  </si>
  <si>
    <t>Objekt:</t>
  </si>
  <si>
    <t>01 - D1. SO - 01 BLOK A</t>
  </si>
  <si>
    <t>P6asfBETONpl</t>
  </si>
  <si>
    <t>390,8</t>
  </si>
  <si>
    <t>Časť:</t>
  </si>
  <si>
    <t>01 - SO -01 SPEVNENÉ PLOCHY</t>
  </si>
  <si>
    <t>P7asfBETONpl</t>
  </si>
  <si>
    <t>105,45</t>
  </si>
  <si>
    <t>P8asfBETONpl</t>
  </si>
  <si>
    <t>155,95</t>
  </si>
  <si>
    <t>P9KOCKA</t>
  </si>
  <si>
    <t>ptravnikPL</t>
  </si>
  <si>
    <t>44,5</t>
  </si>
  <si>
    <t>vykop1</t>
  </si>
  <si>
    <t>11,176</t>
  </si>
  <si>
    <t>určí výberové konanie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</si>
  <si>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</si>
  <si>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</si>
  <si>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</si>
  <si>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</si>
  <si>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</si>
  <si>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</si>
  <si>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</si>
  <si>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</si>
  <si>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</si>
  <si>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</si>
  <si>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</si>
  <si>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</si>
  <si>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</si>
  <si>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</si>
  <si>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</si>
  <si>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</si>
  <si>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</si>
  <si>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</si>
  <si>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</si>
  <si>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</si>
  <si>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</si>
  <si>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</si>
  <si>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</si>
  <si>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</si>
  <si>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</si>
  <si>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</si>
  <si>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</si>
  <si>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</si>
  <si>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</si>
  <si>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</si>
  <si>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</si>
  <si>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</si>
  <si>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</si>
  <si>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</si>
  <si>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</si>
  <si>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</si>
  <si>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</si>
  <si>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</si>
  <si>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625990000</t>
  </si>
  <si>
    <t>poznámka</t>
  </si>
  <si>
    <t>4</t>
  </si>
  <si>
    <t>990731580</t>
  </si>
  <si>
    <t>"rozpočet je orientačný -ocenený v programe CENKROS4</t>
  </si>
  <si>
    <t>VV</t>
  </si>
  <si>
    <t>"</t>
  </si>
  <si>
    <t>" názvy materiálov su uvedené ako príklad, môžu byť v zmysle zákona č.25/2006</t>
  </si>
  <si>
    <t>" nahradené ekviv. výrobkami  / odsuhlasené projektantom /</t>
  </si>
  <si>
    <t>Súčet</t>
  </si>
  <si>
    <t>62599000002</t>
  </si>
  <si>
    <t>-63554818</t>
  </si>
  <si>
    <t>"k správnemu naceneniu výkazu vymer je potrebné naštudovaniu PD</t>
  </si>
  <si>
    <t>3</t>
  </si>
  <si>
    <t>113106121</t>
  </si>
  <si>
    <t>Rozoberanie dlažby, z betónových alebo kamenin. dlaždíc, dosiek alebo tvaroviek,  -0,13800t</t>
  </si>
  <si>
    <t>m2</t>
  </si>
  <si>
    <t>-1491836826</t>
  </si>
  <si>
    <t>7,45 "B14</t>
  </si>
  <si>
    <t>113206111</t>
  </si>
  <si>
    <t>Vytrhanie obrúb betónových, s vybúraním lôžka, z krajníkov alebo obrubníkov stojatých,  -0,14500t</t>
  </si>
  <si>
    <t>m</t>
  </si>
  <si>
    <t>50389042</t>
  </si>
  <si>
    <t>5</t>
  </si>
  <si>
    <t>113208111</t>
  </si>
  <si>
    <t>Vytrhanie obrúb betonových, s vybúraním lôžka, záhonových,  -0,04000t</t>
  </si>
  <si>
    <t>1680240260</t>
  </si>
  <si>
    <t>6</t>
  </si>
  <si>
    <t>113307121</t>
  </si>
  <si>
    <t>Odstránenie podkladu v ploche do 200 m2 z kameniva hrubého drveného, hr. do 100 mm,  -0,13000t</t>
  </si>
  <si>
    <t>1313195508</t>
  </si>
  <si>
    <t>7</t>
  </si>
  <si>
    <t>113307131</t>
  </si>
  <si>
    <t>Odstránenie podkladu v ploche do 200 m2 z betónu prostého, hr. vrstvy do 150 mm,  -0,22500t</t>
  </si>
  <si>
    <t>1563647038</t>
  </si>
  <si>
    <t>97  " B10</t>
  </si>
  <si>
    <t>8</t>
  </si>
  <si>
    <t>1131522R40</t>
  </si>
  <si>
    <t>Vyburanie  asf. podkladu alebo krytu bez prek., plochy do 500 m2, hr. 100 mm  0,254 t</t>
  </si>
  <si>
    <t>208268093</t>
  </si>
  <si>
    <t>191,45  " B11</t>
  </si>
  <si>
    <t>9</t>
  </si>
  <si>
    <t>-1732358163</t>
  </si>
  <si>
    <t>3  " pre B20</t>
  </si>
  <si>
    <t>10</t>
  </si>
  <si>
    <t>121101111</t>
  </si>
  <si>
    <t>Odstránenie ornice s vodor. premiestn. na hromady, so zložením na vzdialenosť do 100 m a do 100m3</t>
  </si>
  <si>
    <t>m3</t>
  </si>
  <si>
    <t>1668091641</t>
  </si>
  <si>
    <t>186,6*0,3  " B13</t>
  </si>
  <si>
    <t>7,45*0,15" B14</t>
  </si>
  <si>
    <t>97*0,1 " B10</t>
  </si>
  <si>
    <t>191,45*0,15  "B11</t>
  </si>
  <si>
    <t>11</t>
  </si>
  <si>
    <t>130201001</t>
  </si>
  <si>
    <t>Výkop jamy a ryhy v obmedzenom priestore horn. tr.3 ručne</t>
  </si>
  <si>
    <t>-1193710696</t>
  </si>
  <si>
    <t>6,35*2,2*0,8  " B21                          v P3</t>
  </si>
  <si>
    <t>12</t>
  </si>
  <si>
    <t>130001101</t>
  </si>
  <si>
    <t>Príplatok k cenám za sťaženie výkopu pre všetky triedy</t>
  </si>
  <si>
    <t>2054115988</t>
  </si>
  <si>
    <t>13</t>
  </si>
  <si>
    <t>161101501</t>
  </si>
  <si>
    <t>Zvislé premiestnenie výkopku z horniny I až IV, nosením za každé 3 m výšky</t>
  </si>
  <si>
    <t>1048414732</t>
  </si>
  <si>
    <t>14</t>
  </si>
  <si>
    <t>162201102</t>
  </si>
  <si>
    <t>Vodorovné premiestnenie výkopku z horniny 1-4 nad 20-50m</t>
  </si>
  <si>
    <t>1939561642</t>
  </si>
  <si>
    <t>15</t>
  </si>
  <si>
    <t>167101100</t>
  </si>
  <si>
    <t>Nakladanie výkopku tr.1-4 ručne</t>
  </si>
  <si>
    <t>-229046028</t>
  </si>
  <si>
    <t>16</t>
  </si>
  <si>
    <t>171201201</t>
  </si>
  <si>
    <t>Uloženie sypaniny na skládky do 100 m3</t>
  </si>
  <si>
    <t>-1255117990</t>
  </si>
  <si>
    <t>17</t>
  </si>
  <si>
    <t>175101202</t>
  </si>
  <si>
    <t>Obsyp objektov sypaninou z vhodných hornín 1 až 4 s prehodením sypaniny</t>
  </si>
  <si>
    <t>837676412</t>
  </si>
  <si>
    <t>18</t>
  </si>
  <si>
    <t>1751012R02</t>
  </si>
  <si>
    <t>Obsyp  a násyp na vyrovnanie terenu</t>
  </si>
  <si>
    <t>-703949376</t>
  </si>
  <si>
    <t>98</t>
  </si>
  <si>
    <t>19</t>
  </si>
  <si>
    <t>180402111</t>
  </si>
  <si>
    <t>Založenie trávnika parkového výsevom v rovine do 1:5</t>
  </si>
  <si>
    <t>1620904112</t>
  </si>
  <si>
    <t>44,5  " zatravnenie po vyburaných chodníkoch</t>
  </si>
  <si>
    <t>M</t>
  </si>
  <si>
    <t>0057211200</t>
  </si>
  <si>
    <t>Trávové semeno - parková zmes</t>
  </si>
  <si>
    <t>kg</t>
  </si>
  <si>
    <t>416339685</t>
  </si>
  <si>
    <t>ptravnikPL/12</t>
  </si>
  <si>
    <t>21</t>
  </si>
  <si>
    <t>181101102</t>
  </si>
  <si>
    <t>Úprava pláne v zárezoch v hornine 1-4 so zhutnením</t>
  </si>
  <si>
    <t>-1989870900</t>
  </si>
  <si>
    <t>22</t>
  </si>
  <si>
    <t>18130-1113-1</t>
  </si>
  <si>
    <t>Rozprestretie ornice nad 500 m2 hr. do 20 cm</t>
  </si>
  <si>
    <t>388802350</t>
  </si>
  <si>
    <t>23</t>
  </si>
  <si>
    <t>1858035R1</t>
  </si>
  <si>
    <t>Odstránenie ručné - prerastenej trávy</t>
  </si>
  <si>
    <t>-669513770</t>
  </si>
  <si>
    <t>312 " B15  - okolo obrubnikov</t>
  </si>
  <si>
    <t>24</t>
  </si>
  <si>
    <t>1858035R11</t>
  </si>
  <si>
    <t>priplatok za dočistenie tlakovou vodou</t>
  </si>
  <si>
    <t>1248816311</t>
  </si>
  <si>
    <t>25</t>
  </si>
  <si>
    <t>2169041R12</t>
  </si>
  <si>
    <t>Očistenie plôch tlakovou vodou</t>
  </si>
  <si>
    <t>-235225252</t>
  </si>
  <si>
    <t>26</t>
  </si>
  <si>
    <t>457971111</t>
  </si>
  <si>
    <t>Zriadenie vrstvy z geotextílie s presahom, so sklonom do 1:5, šírky geotextílie do 3 m</t>
  </si>
  <si>
    <t>1660974716</t>
  </si>
  <si>
    <t>27</t>
  </si>
  <si>
    <t>69366510001</t>
  </si>
  <si>
    <t>folia difuzna proti prerastaniu koreňov</t>
  </si>
  <si>
    <t>-1036480877</t>
  </si>
  <si>
    <t>28</t>
  </si>
  <si>
    <t>564811111</t>
  </si>
  <si>
    <t>Podklad zo štrkodrviny s rozprestretím a zhutnením, po zhutnení hr. 50 mm</t>
  </si>
  <si>
    <t>654701714</t>
  </si>
  <si>
    <t>29</t>
  </si>
  <si>
    <t>1539493668</t>
  </si>
  <si>
    <t>30</t>
  </si>
  <si>
    <t>564831111</t>
  </si>
  <si>
    <t>Podklad zo štrkodrviny s rozprestretím a zhutnením, po zhutnení hr. 100 mm</t>
  </si>
  <si>
    <t>-1032699317</t>
  </si>
  <si>
    <t>P4strkodrva    "    16-32 frakcia</t>
  </si>
  <si>
    <t>31</t>
  </si>
  <si>
    <t>564851111</t>
  </si>
  <si>
    <t>Podklad zo štrkodrviny s rozprestretím a zhutnením, po zhutnení hr. 150 mm</t>
  </si>
  <si>
    <t>-1077431126</t>
  </si>
  <si>
    <t>P4strkodrva    " hr 0-300 mm, frakcia 16-32 mm</t>
  </si>
  <si>
    <t>32</t>
  </si>
  <si>
    <t>564861111</t>
  </si>
  <si>
    <t>Podklad zo štrkodrviny s rozprestrením a zhutnením, hr.po zhutnení 200 mm</t>
  </si>
  <si>
    <t>M2</t>
  </si>
  <si>
    <t>1490972150</t>
  </si>
  <si>
    <t>P3guma  " 100-300 mm, frakica 16-32 mm</t>
  </si>
  <si>
    <t>33</t>
  </si>
  <si>
    <t>381330054</t>
  </si>
  <si>
    <t>34</t>
  </si>
  <si>
    <t>56711411R1</t>
  </si>
  <si>
    <t>Podklad z podkladového betónu tr. C 25/30 hr. 100 mm</t>
  </si>
  <si>
    <t>581045989</t>
  </si>
  <si>
    <t>35</t>
  </si>
  <si>
    <t>56712411R4</t>
  </si>
  <si>
    <t>Podklad z podkladového betónu  tr. C 25/30 hr. 140 mm</t>
  </si>
  <si>
    <t>1457776787</t>
  </si>
  <si>
    <t>36</t>
  </si>
  <si>
    <t>567133115</t>
  </si>
  <si>
    <t>Podklad z kameniva spevneného cementom s rozprestretím a zhutnením, CBGM C 5/6, po zhutnení hr. 200 mm</t>
  </si>
  <si>
    <t>1359270532</t>
  </si>
  <si>
    <t>37</t>
  </si>
  <si>
    <t>573231111</t>
  </si>
  <si>
    <t>Postrek asfaltový spojovací bez posypu kamenivom z cestnej emulzie v množstve od 0,50 do 0,80 kg/m2</t>
  </si>
  <si>
    <t>2069576344</t>
  </si>
  <si>
    <t>38</t>
  </si>
  <si>
    <t>5771444R71</t>
  </si>
  <si>
    <t xml:space="preserve">Asfaltový betón hr. 50 mm </t>
  </si>
  <si>
    <t>-609229701</t>
  </si>
  <si>
    <t>390,80</t>
  </si>
  <si>
    <t>asfBETON50mm</t>
  </si>
  <si>
    <t>39</t>
  </si>
  <si>
    <t>5891100R21</t>
  </si>
  <si>
    <t>Športový povrch -   gumený liaty povrch  hr 40 mm/ farebna vrstva 15 mm+ podkladná čierna vrstva 25 mm/  -dodavka a pokladka+ penetračný náter</t>
  </si>
  <si>
    <t>-1790911261</t>
  </si>
  <si>
    <t>P1guma</t>
  </si>
  <si>
    <t>78,65+82,75</t>
  </si>
  <si>
    <t>25,75+25,8</t>
  </si>
  <si>
    <t>liataGUMAplocha</t>
  </si>
  <si>
    <t>40</t>
  </si>
  <si>
    <t>591111121</t>
  </si>
  <si>
    <t>Kladenie dlažby z kociek  so zhotovením lôžka do hr. 50 mm, s vyplnením škár, s dvojitým baranením a so zmetením prebytočného materiálu na krajnicu z kameňa a troskových, do lôžka z kameniva ťaženého</t>
  </si>
  <si>
    <t>584910116</t>
  </si>
  <si>
    <t>41</t>
  </si>
  <si>
    <t>58380106001</t>
  </si>
  <si>
    <t>Kocka kamenná  andezit  80/80/70 mm</t>
  </si>
  <si>
    <t>2098635093</t>
  </si>
  <si>
    <t>kockaPL*1,05</t>
  </si>
  <si>
    <t>42</t>
  </si>
  <si>
    <t>916561111</t>
  </si>
  <si>
    <t xml:space="preserve">Osadenie záhon. obrubníka betón., do lôžka z bet. pros. tr. C 10/12,5 s bočnou oporou </t>
  </si>
  <si>
    <t>-1523315374</t>
  </si>
  <si>
    <t>200</t>
  </si>
  <si>
    <t>43</t>
  </si>
  <si>
    <t>59217454001</t>
  </si>
  <si>
    <t>Obrubník betónový  -záhradný 50/250/1000 mm</t>
  </si>
  <si>
    <t>ks</t>
  </si>
  <si>
    <t>-887442747</t>
  </si>
  <si>
    <t>44</t>
  </si>
  <si>
    <t>91786211R1</t>
  </si>
  <si>
    <t>Osadenie obrubníka cestného v betonovom lôžku</t>
  </si>
  <si>
    <t>-1561502275</t>
  </si>
  <si>
    <t>45</t>
  </si>
  <si>
    <t>59217454078</t>
  </si>
  <si>
    <t>Obrubník betónový  prechodový cestný  250/125/1000 mm</t>
  </si>
  <si>
    <t>1441380134</t>
  </si>
  <si>
    <t>46</t>
  </si>
  <si>
    <t>919735112</t>
  </si>
  <si>
    <t>Rezanie existujúceho asfaltového krytu alebo podkladu hĺbky nad 50 do 100 mm</t>
  </si>
  <si>
    <t>-244064987</t>
  </si>
  <si>
    <t>202,5 " B18</t>
  </si>
  <si>
    <t>47</t>
  </si>
  <si>
    <t>919735R112</t>
  </si>
  <si>
    <t>Rezanie bet . a asf. krytu  do hĺbky nad 50 do 100 mm</t>
  </si>
  <si>
    <t>1765317004</t>
  </si>
  <si>
    <t>145-26</t>
  </si>
  <si>
    <t>48</t>
  </si>
  <si>
    <t>931994172</t>
  </si>
  <si>
    <t>Tesnenie dilatačnej škáry betónovej konštrukcie bitumenovým a asfaltovým izolačným pásom š. do 500 mm</t>
  </si>
  <si>
    <t>-210849869</t>
  </si>
  <si>
    <t>49</t>
  </si>
  <si>
    <t>966001121</t>
  </si>
  <si>
    <t>Demontáž parkovej lavičky s betónovým zakladom</t>
  </si>
  <si>
    <t>853032453</t>
  </si>
  <si>
    <t>50</t>
  </si>
  <si>
    <t>96600114R6</t>
  </si>
  <si>
    <t>Demntáž preliezok vratane základov</t>
  </si>
  <si>
    <t>-1179473804</t>
  </si>
  <si>
    <t>51</t>
  </si>
  <si>
    <t>96600114R7</t>
  </si>
  <si>
    <t>demontáž OK konštrukcie prašiakov</t>
  </si>
  <si>
    <t>103492013</t>
  </si>
  <si>
    <t>52</t>
  </si>
  <si>
    <t>96600114R8</t>
  </si>
  <si>
    <t>Demontáž - pieskoviska- komplet /obruby piesok/, rozmer 3300/4200 mm</t>
  </si>
  <si>
    <t>-1022688835</t>
  </si>
  <si>
    <t>53</t>
  </si>
  <si>
    <t>9660011R21</t>
  </si>
  <si>
    <t>demontáž  OK sušiakov</t>
  </si>
  <si>
    <t>-1777004457</t>
  </si>
  <si>
    <t>54</t>
  </si>
  <si>
    <t>9660011R23</t>
  </si>
  <si>
    <t>demontáž odpadoveho koša</t>
  </si>
  <si>
    <t>-962768841</t>
  </si>
  <si>
    <t>55</t>
  </si>
  <si>
    <t>971045805</t>
  </si>
  <si>
    <t>Vrty príklepovým vrtákom do D 30 mm do stien alebo smerom dole do betónu -0.00002t</t>
  </si>
  <si>
    <t>cm</t>
  </si>
  <si>
    <t>1875354380</t>
  </si>
  <si>
    <t>20*28 "B9</t>
  </si>
  <si>
    <t>56</t>
  </si>
  <si>
    <t>979081111</t>
  </si>
  <si>
    <t>Odvoz sutiny a vybúraných hmôt na skládku do 1 km</t>
  </si>
  <si>
    <t>t</t>
  </si>
  <si>
    <t>-210155931</t>
  </si>
  <si>
    <t>57</t>
  </si>
  <si>
    <t>979081121</t>
  </si>
  <si>
    <t>Odvoz sutiny a vybúraných hmôt na skládku za každý ďalší 1 km</t>
  </si>
  <si>
    <t>-436943139</t>
  </si>
  <si>
    <t>58</t>
  </si>
  <si>
    <t>979082111</t>
  </si>
  <si>
    <t>Vnútrostavenisková doprava sutiny a vybúraných hmôt do 10 m</t>
  </si>
  <si>
    <t>-29228456</t>
  </si>
  <si>
    <t>59</t>
  </si>
  <si>
    <t>979082121</t>
  </si>
  <si>
    <t>Vnútrostavenisková doprava sutiny a vybúraných hmôt za každých ďalších 5 m</t>
  </si>
  <si>
    <t>-1803478390</t>
  </si>
  <si>
    <t>60</t>
  </si>
  <si>
    <t>979089212</t>
  </si>
  <si>
    <t>Poplatok za skladku</t>
  </si>
  <si>
    <t>-357497393</t>
  </si>
  <si>
    <t>61</t>
  </si>
  <si>
    <t>979089713</t>
  </si>
  <si>
    <t>Prenájom kontajneru 7 m3</t>
  </si>
  <si>
    <t>525877469</t>
  </si>
  <si>
    <t>62</t>
  </si>
  <si>
    <t>9982220R11</t>
  </si>
  <si>
    <t>Presun hmôt pre HSV</t>
  </si>
  <si>
    <t>1706142822</t>
  </si>
  <si>
    <t>VP - Práce naviac</t>
  </si>
  <si>
    <t>PN</t>
  </si>
  <si>
    <t>03 -  SO-01  VEREJNÉ OSVETLENIE</t>
  </si>
  <si>
    <t>D1 - PRÁCE A DODÁVKY INÉ</t>
  </si>
  <si>
    <t>D2 - PRÁCE A DODÁVKY M</t>
  </si>
  <si>
    <t xml:space="preserve">    M21 - 155 Elektromontáže</t>
  </si>
  <si>
    <t xml:space="preserve">    M46 - 202 Zemné práce pri ext. montážach</t>
  </si>
  <si>
    <t>316 790E186</t>
  </si>
  <si>
    <t>Výzbroj ROSA TB 1</t>
  </si>
  <si>
    <t>kus</t>
  </si>
  <si>
    <t>256</t>
  </si>
  <si>
    <t>64</t>
  </si>
  <si>
    <t>341 203M100</t>
  </si>
  <si>
    <t>Kábel Cu 750V : CYKY-J 3x1,5</t>
  </si>
  <si>
    <t>341 303M100</t>
  </si>
  <si>
    <t>Kábel Cu 1kV : 1-CYKY-J 4x25</t>
  </si>
  <si>
    <t>348 4M00182</t>
  </si>
  <si>
    <t>Svietidlo ARMANDA LED - R13LED030, 38W IP 66</t>
  </si>
  <si>
    <t>354 3500R02</t>
  </si>
  <si>
    <t>Koncovka na kábel 1kV : EPKT-0031-L12, so šrubovacími kábelovými okami, 4x(25-70mm2)</t>
  </si>
  <si>
    <t>sada</t>
  </si>
  <si>
    <t>354 9000A34</t>
  </si>
  <si>
    <t>Pásovina uzemňovacia FeZn 30x4</t>
  </si>
  <si>
    <t>358 5690E03</t>
  </si>
  <si>
    <t>Poistková vložka DII E27 - 112120 : Z-DII/SE-6A/DZ</t>
  </si>
  <si>
    <t>920 AN53717</t>
  </si>
  <si>
    <t>Stožiar STK76/40/3-ZINOK</t>
  </si>
  <si>
    <t>21010-0252</t>
  </si>
  <si>
    <t>Ukončenie celoplastových káblov zmršťovacou záklopkou 4x 16-25 mm2</t>
  </si>
  <si>
    <t>21010-0602</t>
  </si>
  <si>
    <t>Montáž prírubovej 1-cestnej koncovky, pre 1kV celoplastové káble 4x25 mm2</t>
  </si>
  <si>
    <t>21012-0001</t>
  </si>
  <si>
    <t>Montáž poistky závitovej E27 do 25A/500V, komplet</t>
  </si>
  <si>
    <t>21020-2030</t>
  </si>
  <si>
    <t>Montáž, LED svietidlo uličné, cestné, na výložník</t>
  </si>
  <si>
    <t>21020-4002</t>
  </si>
  <si>
    <t>Montáž, stožiar osvetlovací, sadový, oceľový</t>
  </si>
  <si>
    <t>21020-4201</t>
  </si>
  <si>
    <t>Montáž, elektrovýstroj stožiarov pre 1 okruh</t>
  </si>
  <si>
    <t>21022-0021</t>
  </si>
  <si>
    <t>Montáž uzemňovacieho vedenia v zemi, FeZn pás do 120mm2, vrátane prepojenia zvarom</t>
  </si>
  <si>
    <t>21081-0005</t>
  </si>
  <si>
    <t>Montáž, kábel Cu 750V voľne uložený CYKY 3x1,5</t>
  </si>
  <si>
    <t>21081-0089</t>
  </si>
  <si>
    <t>Montáž, kábel Cu 1kV voľne uložený CYKY 4x25, 3x25+16</t>
  </si>
  <si>
    <t>21328-0060</t>
  </si>
  <si>
    <t>PPV (pomocné a podružné výkony)</t>
  </si>
  <si>
    <t>%</t>
  </si>
  <si>
    <t>21328-0061</t>
  </si>
  <si>
    <t>Podružný materiál</t>
  </si>
  <si>
    <t>21328-0062</t>
  </si>
  <si>
    <t>Zaobstarávacia prirážka</t>
  </si>
  <si>
    <t>21328-0063</t>
  </si>
  <si>
    <t>Stratné</t>
  </si>
  <si>
    <t>21328-0064</t>
  </si>
  <si>
    <t>Prirážka na dopravu</t>
  </si>
  <si>
    <t>21328-0065</t>
  </si>
  <si>
    <t>Prirážka na presun</t>
  </si>
  <si>
    <t>21329-1000</t>
  </si>
  <si>
    <t>Spracovanie východiskovej revízie a vypracovanie správy</t>
  </si>
  <si>
    <t>hod</t>
  </si>
  <si>
    <t>46001-0011</t>
  </si>
  <si>
    <t>Vytýčenie trasy M21 NN vedenia v prehľadnom teréne</t>
  </si>
  <si>
    <t>km</t>
  </si>
  <si>
    <t>46005-0703</t>
  </si>
  <si>
    <t>Jama pre stožiar VO do 2 m3, ručne, zemina tr.3</t>
  </si>
  <si>
    <t>46008-0001</t>
  </si>
  <si>
    <t>Betónový základ z prostého betónu do zeminy</t>
  </si>
  <si>
    <t>46010-0022</t>
  </si>
  <si>
    <t>Stožiarové púzdro pre stožiar VO, v trase, D 250x1500mm</t>
  </si>
  <si>
    <t>46020-0163</t>
  </si>
  <si>
    <t>Káblové ryhy šírky 35, hĺbky 80 [cm], zemina tr.3</t>
  </si>
  <si>
    <t>46042-0022</t>
  </si>
  <si>
    <t>Zriadenie káblového lôžka 65/10 cm, pieskom</t>
  </si>
  <si>
    <t>46049-0012</t>
  </si>
  <si>
    <t>Zakrytie káblov výstražnou fóliou PVC šírky 33cm</t>
  </si>
  <si>
    <t>46056-0163</t>
  </si>
  <si>
    <t>Zásyp ryhy šírky 35, hĺbky 80 [cm], zemina tr.3</t>
  </si>
  <si>
    <t>46062-0013</t>
  </si>
  <si>
    <t>Provizórna úprava terénu, zemina tr.3</t>
  </si>
  <si>
    <t>66</t>
  </si>
  <si>
    <t>P4Astrk</t>
  </si>
  <si>
    <t>10,5</t>
  </si>
  <si>
    <t>P5strkPLAV</t>
  </si>
  <si>
    <t>154,45</t>
  </si>
  <si>
    <t>235,4</t>
  </si>
  <si>
    <t>546,5</t>
  </si>
  <si>
    <t>02 - D2. SO - 02 BLOK B</t>
  </si>
  <si>
    <t>01 - SO -02 SPEVNENÉ PLOCHY</t>
  </si>
  <si>
    <t>74</t>
  </si>
  <si>
    <t xml:space="preserve">    3 - Zvislé a kompletné konštrukcie</t>
  </si>
  <si>
    <t>PSV - Práce a dodávky PSV</t>
  </si>
  <si>
    <t xml:space="preserve">    767 - Konštrukcie doplnkové kovové</t>
  </si>
  <si>
    <t>57,5 "B14</t>
  </si>
  <si>
    <t>113106241</t>
  </si>
  <si>
    <t>Rozoberanie vozovky a plochy z panelov so škárami zaliatymi asfaltovou alebo cementovou maltou,  -0,40800t</t>
  </si>
  <si>
    <t>2080929161</t>
  </si>
  <si>
    <t>59,27  " B17</t>
  </si>
  <si>
    <t>165,25  " B10</t>
  </si>
  <si>
    <t>602,35*0,15  " B13</t>
  </si>
  <si>
    <t>57,5*0,15" B14</t>
  </si>
  <si>
    <t>162,25*0,1 " B10</t>
  </si>
  <si>
    <t>130301001</t>
  </si>
  <si>
    <t>Výkop jamy a ryhy v obmedzenom priestore horn. tr.4 ručne</t>
  </si>
  <si>
    <t>578200901</t>
  </si>
  <si>
    <t>0,4*0,4*1*48</t>
  </si>
  <si>
    <t>0,55*0,4*8</t>
  </si>
  <si>
    <t>126355870</t>
  </si>
  <si>
    <t>115,203</t>
  </si>
  <si>
    <t>17,44</t>
  </si>
  <si>
    <t>74  " zatravnenie po vyburaných chodníkoch</t>
  </si>
  <si>
    <t>122 " B15  - okolo obrubnikov</t>
  </si>
  <si>
    <t>122" B15  - okolo obrubnikov</t>
  </si>
  <si>
    <t>275313612</t>
  </si>
  <si>
    <t>Betón základových pätiek, prostý tr.C 20/25</t>
  </si>
  <si>
    <t>1945383902</t>
  </si>
  <si>
    <t>275351217</t>
  </si>
  <si>
    <t>Debnenie stien základových pätiek, zhotovenie-tradičné</t>
  </si>
  <si>
    <t>1344618648</t>
  </si>
  <si>
    <t>0,25*0,4*4*48</t>
  </si>
  <si>
    <t>0,25*(0,55+0,4)*2*4</t>
  </si>
  <si>
    <t>275351218</t>
  </si>
  <si>
    <t>Debnenie stien základových pätiek, odstránenie-tradičné</t>
  </si>
  <si>
    <t>-1825808771</t>
  </si>
  <si>
    <t>338171112</t>
  </si>
  <si>
    <t>Osadenie stĺpika oceľového plotového do výšky 2.00m so zabetónovaním</t>
  </si>
  <si>
    <t>538290410</t>
  </si>
  <si>
    <t>PR400202</t>
  </si>
  <si>
    <t>Stĺpiky UNIVERS, priemer : 48 mm, výška: 2m, výška pletiva 1,5m</t>
  </si>
  <si>
    <t>-2146148522</t>
  </si>
  <si>
    <t>33817112R1</t>
  </si>
  <si>
    <t>Osadenie stĺpika oceľového plotového - vzpera</t>
  </si>
  <si>
    <t>472068175</t>
  </si>
  <si>
    <t>PR401003</t>
  </si>
  <si>
    <t>Rúrka pre vzperu/BE UNIVERS, priemer : 38 mm, výška 1m, výška pletiva 1,5 a 1,75m</t>
  </si>
  <si>
    <t>1173942153</t>
  </si>
  <si>
    <t>P4strkodrva*1,1</t>
  </si>
  <si>
    <t>P4Astrk*1,1  " zvislo ku obrubníkom</t>
  </si>
  <si>
    <t>P5strkPLAV*1,1</t>
  </si>
  <si>
    <t>564281R111</t>
  </si>
  <si>
    <t>kryt  zo plaveného  štrku    fr 4-8 mm s rozprestretím, po zhutnení hr. 400 mm</t>
  </si>
  <si>
    <t>582537136</t>
  </si>
  <si>
    <t>138,60+15,85</t>
  </si>
  <si>
    <t>5648311R11</t>
  </si>
  <si>
    <t>-2040938896</t>
  </si>
  <si>
    <t>P5strkPLAV    "    0-32 frakcia</t>
  </si>
  <si>
    <t>564811111A</t>
  </si>
  <si>
    <t>Podklad zo štrkodrviny s rozprestretím a zhutnením, po zhutnení hr. 50 mm  /mlat/</t>
  </si>
  <si>
    <t>-1961188253</t>
  </si>
  <si>
    <t>10,5    " fr 0-8 mm</t>
  </si>
  <si>
    <t>56485R1111</t>
  </si>
  <si>
    <t>Podklad zo štrkodrviny s rozprestretím a zhutnením, po zhutnení hr. 150 mm, fr 0-32 mm</t>
  </si>
  <si>
    <t>1296389227</t>
  </si>
  <si>
    <t>6+6</t>
  </si>
  <si>
    <t>546,50</t>
  </si>
  <si>
    <t>513,22</t>
  </si>
  <si>
    <t>23,65" B18</t>
  </si>
  <si>
    <t>-867629990</t>
  </si>
  <si>
    <t>217-23,65</t>
  </si>
  <si>
    <t>9660011R24</t>
  </si>
  <si>
    <t>demontáž svietidla  pre spatné osadenie / vratane základu/</t>
  </si>
  <si>
    <t>1301770379</t>
  </si>
  <si>
    <t>767911120</t>
  </si>
  <si>
    <t>Montáž oplotenia strojového pletiva, s výškou do 1,6 m</t>
  </si>
  <si>
    <t>1572045260</t>
  </si>
  <si>
    <t>GS300102</t>
  </si>
  <si>
    <t>Ploty AXIAL SUPER (zelený), výška 150cm</t>
  </si>
  <si>
    <t>bal</t>
  </si>
  <si>
    <t>-1934489632</t>
  </si>
  <si>
    <t>86,75/25</t>
  </si>
  <si>
    <t>GA000111</t>
  </si>
  <si>
    <t>Príslušenstvo k plotom, NAPINÁK PVC (biely,zelený) č.3</t>
  </si>
  <si>
    <t>822135422</t>
  </si>
  <si>
    <t>767912120</t>
  </si>
  <si>
    <t>Montáž oplotenia nap drôtu, vo výške nad 2,0 m</t>
  </si>
  <si>
    <t>1459706889</t>
  </si>
  <si>
    <t>86,75*3</t>
  </si>
  <si>
    <t>FT100035</t>
  </si>
  <si>
    <t>Napínací drôt PVC (biely,zelený) 2,4/100m</t>
  </si>
  <si>
    <t>-496013530</t>
  </si>
  <si>
    <t>63</t>
  </si>
  <si>
    <t>FT800001</t>
  </si>
  <si>
    <t>Viazací drôt Zn 1,0/30m</t>
  </si>
  <si>
    <t>1044145245</t>
  </si>
  <si>
    <t>767920220</t>
  </si>
  <si>
    <t>Montáž vrát a vrátok k oploteniu osadzovaných na stĺpiky oceľové, s plochou jednotlivo nad 2 do 4 m2</t>
  </si>
  <si>
    <t>292396575</t>
  </si>
  <si>
    <t>65</t>
  </si>
  <si>
    <t>ECObranka1,5</t>
  </si>
  <si>
    <t>ECO bránka, priechod 1m, výška 1,5m</t>
  </si>
  <si>
    <t>1908934907</t>
  </si>
  <si>
    <t>767912160</t>
  </si>
  <si>
    <t xml:space="preserve">Prihačkovanie strojového pletiva k napínaciemu drôtu </t>
  </si>
  <si>
    <t>-1931007210</t>
  </si>
  <si>
    <t>4*10</t>
  </si>
  <si>
    <t>67</t>
  </si>
  <si>
    <t>15615311</t>
  </si>
  <si>
    <t>Vodiaca spinka na napínací drôt zelena</t>
  </si>
  <si>
    <t>-94111524</t>
  </si>
  <si>
    <t>10*4</t>
  </si>
  <si>
    <t>68</t>
  </si>
  <si>
    <t>998767202</t>
  </si>
  <si>
    <t>Presun hmôt pre kovové stavebné doplnkové konštrukcie</t>
  </si>
  <si>
    <t>-1866484721</t>
  </si>
  <si>
    <t>03 -  SO-02  VEREJNÉ OSVETLENIE</t>
  </si>
  <si>
    <t>354 4161R32</t>
  </si>
  <si>
    <t>Spojka prechodová na kábel 1kV : EPKJ-0910, 4x(25-50), bez lisovaných spojovačov</t>
  </si>
  <si>
    <t>21010-1253</t>
  </si>
  <si>
    <t>Montáž káblovej 1kV spojky (liatinová) 4x 25-50 mm2</t>
  </si>
  <si>
    <t>21329-0045</t>
  </si>
  <si>
    <t>Demontáž jestvujúcich svietidiel</t>
  </si>
  <si>
    <t>46008-0101</t>
  </si>
  <si>
    <t>Betónový základ, rozbúranie</t>
  </si>
  <si>
    <t>70</t>
  </si>
  <si>
    <t>46051-0222</t>
  </si>
  <si>
    <t>Kanál z betónových žľabov, asfaltovaný TK11</t>
  </si>
  <si>
    <t>72</t>
  </si>
  <si>
    <t>76</t>
  </si>
  <si>
    <t>P10guma</t>
  </si>
  <si>
    <t>89,2</t>
  </si>
  <si>
    <t>P11guma</t>
  </si>
  <si>
    <t>20,5</t>
  </si>
  <si>
    <t>P12guma</t>
  </si>
  <si>
    <t>111,95</t>
  </si>
  <si>
    <t>P13guma</t>
  </si>
  <si>
    <t>5,9</t>
  </si>
  <si>
    <t>03 - D3. SO - 03 BLOK C</t>
  </si>
  <si>
    <t>P14guma</t>
  </si>
  <si>
    <t>283,4</t>
  </si>
  <si>
    <t>01 - SO -03 SPEVNENÉ PLOCHY</t>
  </si>
  <si>
    <t>75</t>
  </si>
  <si>
    <t>457</t>
  </si>
  <si>
    <t>323,6</t>
  </si>
  <si>
    <t>ryha600_1</t>
  </si>
  <si>
    <t>2,736</t>
  </si>
  <si>
    <t xml:space="preserve">    783 - Dokončovacie práce - nátery</t>
  </si>
  <si>
    <t>28,06 "B14</t>
  </si>
  <si>
    <t>77 " B11</t>
  </si>
  <si>
    <t>8,75  " b12</t>
  </si>
  <si>
    <t>99,83 " B10</t>
  </si>
  <si>
    <t>340*0,15  " B13</t>
  </si>
  <si>
    <t>28,06*0,15" B14</t>
  </si>
  <si>
    <t>99,83*0,1 " B10</t>
  </si>
  <si>
    <t>77*0,15  "B11</t>
  </si>
  <si>
    <t>132201101</t>
  </si>
  <si>
    <t>Výkop ryhy do šírky 600 mm v horn.3 do 100 m3</t>
  </si>
  <si>
    <t>-1680841758</t>
  </si>
  <si>
    <t>15,2*0,45*0,4</t>
  </si>
  <si>
    <t>132201109</t>
  </si>
  <si>
    <t>Hĺbenie rýh šírky do 600 mm zapažených i nezapažených s urovnaním dna. Príplatok k cene za lepivosť horniny 3</t>
  </si>
  <si>
    <t>-838512551</t>
  </si>
  <si>
    <t>44,50  " zatravnenie po vyburaných chodníkoch</t>
  </si>
  <si>
    <t>305 " B15  - okolo obrubnikov</t>
  </si>
  <si>
    <t>305" B15  - okolo obrubnikov</t>
  </si>
  <si>
    <t>327210120</t>
  </si>
  <si>
    <t>Montáž oporných a zárubných múrov z predplnených prefabrikovaných drôtokamenných košov s kamennou výplňou, povrchová ochrana</t>
  </si>
  <si>
    <t>883376776</t>
  </si>
  <si>
    <t>0,45*0,5*15,122</t>
  </si>
  <si>
    <t>31311066501</t>
  </si>
  <si>
    <t xml:space="preserve"> koše -j oceľovej siete vrátane zdvíhacích úchytov. Povrch. ochrana Galmac (Zn+5%Al) + kamen</t>
  </si>
  <si>
    <t>-2084317494</t>
  </si>
  <si>
    <t>457,</t>
  </si>
  <si>
    <t>323,60</t>
  </si>
  <si>
    <t>5891100R01</t>
  </si>
  <si>
    <t>283,40</t>
  </si>
  <si>
    <t>5891100R02</t>
  </si>
  <si>
    <t>1465674474</t>
  </si>
  <si>
    <t>P2</t>
  </si>
  <si>
    <t>5891100R22</t>
  </si>
  <si>
    <t>Športový povrch -   gumený liaty povrch  hr 110 mm/ farebna vrstva 15 mm+ podkladná čierna vrstva 95 mm/  -dodavka a pokladka+ penetračný náter</t>
  </si>
  <si>
    <t>-1830947313</t>
  </si>
  <si>
    <t>20,50</t>
  </si>
  <si>
    <t>5891100R23</t>
  </si>
  <si>
    <t>Športový povrch -   gumený liaty povrch  hr 90 mm/ farebna vrstva 15 mm+ podkladná čierna vrstva 75 mm/  -dodavka a pokladka+ penetračný náter</t>
  </si>
  <si>
    <t>424629651</t>
  </si>
  <si>
    <t xml:space="preserve">111,95  </t>
  </si>
  <si>
    <t>2+12+20,15</t>
  </si>
  <si>
    <t>592174540781</t>
  </si>
  <si>
    <t>Obrubník betónový  prechodový cestný  150/250/1000 mm</t>
  </si>
  <si>
    <t>-2071534275</t>
  </si>
  <si>
    <t>62  " B18</t>
  </si>
  <si>
    <t>360706691</t>
  </si>
  <si>
    <t>190-29</t>
  </si>
  <si>
    <t>553991236</t>
  </si>
  <si>
    <t>REPASIA NOSNá KONšTRUKCIA BASK. KOšOV  - VID POPIS kb  VYKRES C04      / + nove sieťky/</t>
  </si>
  <si>
    <t>-1815237106</t>
  </si>
  <si>
    <t>966067112</t>
  </si>
  <si>
    <t>Rozobratie plotov výšky  z drôteného pletiva alebo z plechu,  -0,01000t</t>
  </si>
  <si>
    <t>258684486</t>
  </si>
  <si>
    <t>30*28 "B9</t>
  </si>
  <si>
    <t>767911140</t>
  </si>
  <si>
    <t>Montáž oplotenia strojového pletiva, s výškou nad 2,0 do 4,0 m</t>
  </si>
  <si>
    <t>793419814</t>
  </si>
  <si>
    <t>oplotenie1</t>
  </si>
  <si>
    <t>3133102200</t>
  </si>
  <si>
    <t>pletivo v 4,5m</t>
  </si>
  <si>
    <t>-635327693</t>
  </si>
  <si>
    <t>1561530200</t>
  </si>
  <si>
    <t>Napínací drôt poplast D  2,9/100m</t>
  </si>
  <si>
    <t>1632939522</t>
  </si>
  <si>
    <t>75*4  "30m</t>
  </si>
  <si>
    <t>156153029</t>
  </si>
  <si>
    <t>Drôt viazací PVC  poplast D 2,0mm    dl. bal.30m</t>
  </si>
  <si>
    <t>1434951407</t>
  </si>
  <si>
    <t>15615301</t>
  </si>
  <si>
    <t xml:space="preserve">Napínak PVC </t>
  </si>
  <si>
    <t>590981470</t>
  </si>
  <si>
    <t>6*75</t>
  </si>
  <si>
    <t>7679202R20</t>
  </si>
  <si>
    <t xml:space="preserve">repasia otvatavej brány-4000/2500 - osadenej na ihisku + otváravá závora s pasovej ocele - </t>
  </si>
  <si>
    <t>792616266</t>
  </si>
  <si>
    <t>69</t>
  </si>
  <si>
    <t>78320182R1</t>
  </si>
  <si>
    <t>Odstránenie starých náterov z kovových stavebných doplnkových konštrukcií -odhrzavenie</t>
  </si>
  <si>
    <t>-153798466</t>
  </si>
  <si>
    <t>71</t>
  </si>
  <si>
    <t>783225100</t>
  </si>
  <si>
    <t xml:space="preserve">Nátery kov.stav.doplnk.konštr. syntetické na vzduchu schnúce dvojnás. 1x s emailov. - 105µm </t>
  </si>
  <si>
    <t>-672976539</t>
  </si>
  <si>
    <t>145" nater pletiva ihriska</t>
  </si>
  <si>
    <t>783226100</t>
  </si>
  <si>
    <t>Nátery kov.stav.doplnk.konštr. syntetické na vzduchu schnúce základný - 35µm</t>
  </si>
  <si>
    <t>1846380255</t>
  </si>
  <si>
    <t>03 -  SO-03  VEREJNÉ OSVETLENIE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</si>
</sst>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b/>
      <sz val="12"/>
      <color rgb="FFFF0000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16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166" fontId="23" fillId="0" borderId="17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3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0" fontId="0" fillId="0" borderId="0" xfId="0" applyBorder="1"/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4" fontId="29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horizontal="right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14" fillId="2" borderId="0" xfId="1" applyFont="1" applyFill="1" applyAlignment="1" applyProtection="1">
      <alignment horizontal="center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0" fontId="40" fillId="7" borderId="0" xfId="0" applyFont="1" applyFill="1" applyBorder="1" applyAlignment="1">
      <alignment horizontal="left" vertical="center"/>
    </xf>
    <xf numFmtId="0" fontId="40" fillId="7" borderId="0" xfId="0" applyFont="1" applyFill="1" applyBorder="1" applyAlignment="1">
      <alignment vertical="center"/>
    </xf>
    <xf numFmtId="0" fontId="40" fillId="7" borderId="0" xfId="0" applyFont="1" applyFill="1" applyBorder="1" applyAlignment="1">
      <alignment horizontal="left" vertical="center" wrapText="1"/>
    </xf>
    <xf numFmtId="0" fontId="40" fillId="7" borderId="0" xfId="0" applyFont="1" applyFill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5"/>
  <sheetViews>
    <sheetView showGridLines="0" tabSelected="1" workbookViewId="0">
      <pane ySplit="1" topLeftCell="A75" activePane="bottomLeft" state="frozen"/>
      <selection pane="bottomLeft" activeCell="C76" sqref="C76:AP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R2" s="221" t="s">
        <v>8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10</v>
      </c>
    </row>
    <row r="4" spans="1:73" ht="36.950000000000003" customHeight="1">
      <c r="B4" s="26"/>
      <c r="C4" s="219" t="s">
        <v>11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7"/>
      <c r="AS4" s="21" t="s">
        <v>12</v>
      </c>
      <c r="BE4" s="28" t="s">
        <v>13</v>
      </c>
      <c r="BS4" s="22" t="s">
        <v>14</v>
      </c>
    </row>
    <row r="5" spans="1:73" ht="14.45" customHeight="1">
      <c r="B5" s="26"/>
      <c r="C5" s="29"/>
      <c r="D5" s="30" t="s">
        <v>15</v>
      </c>
      <c r="E5" s="29"/>
      <c r="F5" s="29"/>
      <c r="G5" s="29"/>
      <c r="H5" s="29"/>
      <c r="I5" s="29"/>
      <c r="J5" s="29"/>
      <c r="K5" s="223" t="s">
        <v>16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9"/>
      <c r="AQ5" s="27"/>
      <c r="BE5" s="207" t="s">
        <v>17</v>
      </c>
      <c r="BS5" s="22" t="s">
        <v>9</v>
      </c>
    </row>
    <row r="6" spans="1:73" ht="36.950000000000003" customHeight="1">
      <c r="B6" s="26"/>
      <c r="C6" s="29"/>
      <c r="D6" s="32" t="s">
        <v>18</v>
      </c>
      <c r="E6" s="29"/>
      <c r="F6" s="29"/>
      <c r="G6" s="29"/>
      <c r="H6" s="29"/>
      <c r="I6" s="29"/>
      <c r="J6" s="29"/>
      <c r="K6" s="228" t="s">
        <v>19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9"/>
      <c r="AQ6" s="27"/>
      <c r="BE6" s="208"/>
      <c r="BS6" s="22" t="s">
        <v>9</v>
      </c>
    </row>
    <row r="7" spans="1:73" ht="14.45" customHeight="1">
      <c r="B7" s="26"/>
      <c r="C7" s="29"/>
      <c r="D7" s="33" t="s">
        <v>20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21</v>
      </c>
      <c r="AL7" s="29"/>
      <c r="AM7" s="29"/>
      <c r="AN7" s="31" t="s">
        <v>5</v>
      </c>
      <c r="AO7" s="29"/>
      <c r="AP7" s="29"/>
      <c r="AQ7" s="27"/>
      <c r="BE7" s="208"/>
      <c r="BS7" s="22" t="s">
        <v>9</v>
      </c>
    </row>
    <row r="8" spans="1:73" ht="14.45" customHeight="1">
      <c r="B8" s="26"/>
      <c r="C8" s="29"/>
      <c r="D8" s="33" t="s">
        <v>22</v>
      </c>
      <c r="E8" s="29"/>
      <c r="F8" s="29"/>
      <c r="G8" s="29"/>
      <c r="H8" s="29"/>
      <c r="I8" s="29"/>
      <c r="J8" s="29"/>
      <c r="K8" s="31" t="s">
        <v>23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24</v>
      </c>
      <c r="AL8" s="29"/>
      <c r="AM8" s="29"/>
      <c r="AN8" s="34" t="s">
        <v>25</v>
      </c>
      <c r="AO8" s="29"/>
      <c r="AP8" s="29"/>
      <c r="AQ8" s="27"/>
      <c r="BE8" s="208"/>
      <c r="BS8" s="22" t="s">
        <v>9</v>
      </c>
    </row>
    <row r="9" spans="1:73" ht="14.45" customHeight="1"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208"/>
      <c r="BS9" s="22" t="s">
        <v>9</v>
      </c>
    </row>
    <row r="10" spans="1:73" ht="14.45" customHeight="1">
      <c r="B10" s="26"/>
      <c r="C10" s="29"/>
      <c r="D10" s="33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27</v>
      </c>
      <c r="AL10" s="29"/>
      <c r="AM10" s="29"/>
      <c r="AN10" s="31" t="s">
        <v>5</v>
      </c>
      <c r="AO10" s="29"/>
      <c r="AP10" s="29"/>
      <c r="AQ10" s="27"/>
      <c r="BE10" s="208"/>
      <c r="BS10" s="22" t="s">
        <v>9</v>
      </c>
    </row>
    <row r="11" spans="1:73" ht="18.399999999999999" customHeight="1">
      <c r="B11" s="26"/>
      <c r="C11" s="29"/>
      <c r="D11" s="29"/>
      <c r="E11" s="31" t="s">
        <v>28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29</v>
      </c>
      <c r="AL11" s="29"/>
      <c r="AM11" s="29"/>
      <c r="AN11" s="31" t="s">
        <v>5</v>
      </c>
      <c r="AO11" s="29"/>
      <c r="AP11" s="29"/>
      <c r="AQ11" s="27"/>
      <c r="BE11" s="208"/>
      <c r="BS11" s="22" t="s">
        <v>9</v>
      </c>
    </row>
    <row r="12" spans="1:73" ht="6.95" customHeight="1">
      <c r="B12" s="2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208"/>
      <c r="BS12" s="22" t="s">
        <v>9</v>
      </c>
    </row>
    <row r="13" spans="1:73" ht="14.45" customHeight="1">
      <c r="B13" s="26"/>
      <c r="C13" s="29"/>
      <c r="D13" s="33" t="s">
        <v>30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27</v>
      </c>
      <c r="AL13" s="29"/>
      <c r="AM13" s="29"/>
      <c r="AN13" s="35" t="s">
        <v>31</v>
      </c>
      <c r="AO13" s="29"/>
      <c r="AP13" s="29"/>
      <c r="AQ13" s="27"/>
      <c r="BE13" s="208"/>
      <c r="BS13" s="22" t="s">
        <v>9</v>
      </c>
    </row>
    <row r="14" spans="1:73">
      <c r="B14" s="26"/>
      <c r="C14" s="29"/>
      <c r="D14" s="29"/>
      <c r="E14" s="209" t="s">
        <v>31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33" t="s">
        <v>29</v>
      </c>
      <c r="AL14" s="29"/>
      <c r="AM14" s="29"/>
      <c r="AN14" s="35" t="s">
        <v>31</v>
      </c>
      <c r="AO14" s="29"/>
      <c r="AP14" s="29"/>
      <c r="AQ14" s="27"/>
      <c r="BE14" s="208"/>
      <c r="BS14" s="22" t="s">
        <v>9</v>
      </c>
    </row>
    <row r="15" spans="1:73" ht="6.95" customHeight="1">
      <c r="B15" s="2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208"/>
      <c r="BS15" s="22" t="s">
        <v>6</v>
      </c>
    </row>
    <row r="16" spans="1:73" ht="14.45" customHeight="1">
      <c r="B16" s="26"/>
      <c r="C16" s="29"/>
      <c r="D16" s="33" t="s">
        <v>32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27</v>
      </c>
      <c r="AL16" s="29"/>
      <c r="AM16" s="29"/>
      <c r="AN16" s="31" t="s">
        <v>5</v>
      </c>
      <c r="AO16" s="29"/>
      <c r="AP16" s="29"/>
      <c r="AQ16" s="27"/>
      <c r="BE16" s="208"/>
      <c r="BS16" s="22" t="s">
        <v>6</v>
      </c>
    </row>
    <row r="17" spans="2:71" ht="18.399999999999999" customHeight="1">
      <c r="B17" s="26"/>
      <c r="C17" s="29"/>
      <c r="D17" s="29"/>
      <c r="E17" s="31" t="s">
        <v>33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29</v>
      </c>
      <c r="AL17" s="29"/>
      <c r="AM17" s="29"/>
      <c r="AN17" s="31" t="s">
        <v>5</v>
      </c>
      <c r="AO17" s="29"/>
      <c r="AP17" s="29"/>
      <c r="AQ17" s="27"/>
      <c r="BE17" s="208"/>
      <c r="BS17" s="22" t="s">
        <v>34</v>
      </c>
    </row>
    <row r="18" spans="2:71" ht="6.95" customHeight="1"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208"/>
      <c r="BS18" s="22" t="s">
        <v>9</v>
      </c>
    </row>
    <row r="19" spans="2:71" ht="14.45" customHeight="1">
      <c r="B19" s="26"/>
      <c r="C19" s="29"/>
      <c r="D19" s="33" t="s">
        <v>35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27</v>
      </c>
      <c r="AL19" s="29"/>
      <c r="AM19" s="29"/>
      <c r="AN19" s="31" t="s">
        <v>36</v>
      </c>
      <c r="AO19" s="29"/>
      <c r="AP19" s="29"/>
      <c r="AQ19" s="27"/>
      <c r="BE19" s="208"/>
      <c r="BS19" s="22" t="s">
        <v>9</v>
      </c>
    </row>
    <row r="20" spans="2:71" ht="18.399999999999999" customHeight="1">
      <c r="B20" s="26"/>
      <c r="C20" s="29"/>
      <c r="D20" s="29"/>
      <c r="E20" s="31" t="s">
        <v>37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29</v>
      </c>
      <c r="AL20" s="29"/>
      <c r="AM20" s="29"/>
      <c r="AN20" s="31" t="s">
        <v>38</v>
      </c>
      <c r="AO20" s="29"/>
      <c r="AP20" s="29"/>
      <c r="AQ20" s="27"/>
      <c r="BE20" s="208"/>
    </row>
    <row r="21" spans="2:71" ht="6.95" customHeight="1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208"/>
    </row>
    <row r="22" spans="2:71">
      <c r="B22" s="26"/>
      <c r="C22" s="29"/>
      <c r="D22" s="33" t="s">
        <v>39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208"/>
    </row>
    <row r="23" spans="2:71" ht="16.5" customHeight="1">
      <c r="B23" s="26"/>
      <c r="C23" s="29"/>
      <c r="D23" s="29"/>
      <c r="E23" s="211" t="s">
        <v>5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9"/>
      <c r="AP23" s="29"/>
      <c r="AQ23" s="27"/>
      <c r="BE23" s="208"/>
    </row>
    <row r="24" spans="2:71" ht="6.95" customHeight="1">
      <c r="B24" s="2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208"/>
    </row>
    <row r="25" spans="2:71" ht="6.95" customHeight="1">
      <c r="B25" s="26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7"/>
      <c r="BE25" s="208"/>
    </row>
    <row r="26" spans="2:71" ht="14.45" customHeight="1">
      <c r="B26" s="26"/>
      <c r="C26" s="29"/>
      <c r="D26" s="37" t="s">
        <v>40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2">
        <f>ROUND(AG87,2)</f>
        <v>0</v>
      </c>
      <c r="AL26" s="213"/>
      <c r="AM26" s="213"/>
      <c r="AN26" s="213"/>
      <c r="AO26" s="213"/>
      <c r="AP26" s="29"/>
      <c r="AQ26" s="27"/>
      <c r="BE26" s="208"/>
    </row>
    <row r="27" spans="2:71" ht="14.45" customHeight="1">
      <c r="B27" s="26"/>
      <c r="C27" s="29"/>
      <c r="D27" s="37" t="s">
        <v>41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12">
        <f>ROUND(AG98,2)</f>
        <v>0</v>
      </c>
      <c r="AL27" s="212"/>
      <c r="AM27" s="212"/>
      <c r="AN27" s="212"/>
      <c r="AO27" s="212"/>
      <c r="AP27" s="29"/>
      <c r="AQ27" s="27"/>
      <c r="BE27" s="208"/>
    </row>
    <row r="28" spans="2:71" s="1" customFormat="1" ht="6.9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08"/>
    </row>
    <row r="29" spans="2:71" s="1" customFormat="1" ht="25.9" customHeight="1">
      <c r="B29" s="38"/>
      <c r="C29" s="39"/>
      <c r="D29" s="41" t="s">
        <v>42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14">
        <f>ROUND(AK26+AK27,2)</f>
        <v>0</v>
      </c>
      <c r="AL29" s="215"/>
      <c r="AM29" s="215"/>
      <c r="AN29" s="215"/>
      <c r="AO29" s="215"/>
      <c r="AP29" s="39"/>
      <c r="AQ29" s="40"/>
      <c r="BE29" s="208"/>
    </row>
    <row r="30" spans="2:71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08"/>
    </row>
    <row r="31" spans="2:71" s="2" customFormat="1" ht="14.45" customHeight="1">
      <c r="B31" s="43"/>
      <c r="C31" s="44"/>
      <c r="D31" s="45" t="s">
        <v>43</v>
      </c>
      <c r="E31" s="44"/>
      <c r="F31" s="45" t="s">
        <v>44</v>
      </c>
      <c r="G31" s="44"/>
      <c r="H31" s="44"/>
      <c r="I31" s="44"/>
      <c r="J31" s="44"/>
      <c r="K31" s="44"/>
      <c r="L31" s="205">
        <v>0.2</v>
      </c>
      <c r="M31" s="206"/>
      <c r="N31" s="206"/>
      <c r="O31" s="206"/>
      <c r="P31" s="44"/>
      <c r="Q31" s="44"/>
      <c r="R31" s="44"/>
      <c r="S31" s="44"/>
      <c r="T31" s="47" t="s">
        <v>45</v>
      </c>
      <c r="U31" s="44"/>
      <c r="V31" s="44"/>
      <c r="W31" s="216">
        <f>ROUND(AZ87+SUM(CD99:CD103),2)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4"/>
      <c r="AG31" s="44"/>
      <c r="AH31" s="44"/>
      <c r="AI31" s="44"/>
      <c r="AJ31" s="44"/>
      <c r="AK31" s="216">
        <f>ROUND(AV87+SUM(BY99:BY103),2)</f>
        <v>0</v>
      </c>
      <c r="AL31" s="206"/>
      <c r="AM31" s="206"/>
      <c r="AN31" s="206"/>
      <c r="AO31" s="206"/>
      <c r="AP31" s="44"/>
      <c r="AQ31" s="48"/>
      <c r="BE31" s="208"/>
    </row>
    <row r="32" spans="2:71" s="2" customFormat="1" ht="14.45" customHeight="1">
      <c r="B32" s="43"/>
      <c r="C32" s="44"/>
      <c r="D32" s="44"/>
      <c r="E32" s="44"/>
      <c r="F32" s="45" t="s">
        <v>46</v>
      </c>
      <c r="G32" s="44"/>
      <c r="H32" s="44"/>
      <c r="I32" s="44"/>
      <c r="J32" s="44"/>
      <c r="K32" s="44"/>
      <c r="L32" s="205">
        <v>0.2</v>
      </c>
      <c r="M32" s="206"/>
      <c r="N32" s="206"/>
      <c r="O32" s="206"/>
      <c r="P32" s="44"/>
      <c r="Q32" s="44"/>
      <c r="R32" s="44"/>
      <c r="S32" s="44"/>
      <c r="T32" s="47" t="s">
        <v>45</v>
      </c>
      <c r="U32" s="44"/>
      <c r="V32" s="44"/>
      <c r="W32" s="216">
        <f>ROUND(BA87+SUM(CE99:CE103),2)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4"/>
      <c r="AG32" s="44"/>
      <c r="AH32" s="44"/>
      <c r="AI32" s="44"/>
      <c r="AJ32" s="44"/>
      <c r="AK32" s="216">
        <f>ROUND(AW87+SUM(BZ99:BZ103),2)</f>
        <v>0</v>
      </c>
      <c r="AL32" s="206"/>
      <c r="AM32" s="206"/>
      <c r="AN32" s="206"/>
      <c r="AO32" s="206"/>
      <c r="AP32" s="44"/>
      <c r="AQ32" s="48"/>
      <c r="BE32" s="208"/>
    </row>
    <row r="33" spans="2:57" s="2" customFormat="1" ht="14.45" hidden="1" customHeight="1">
      <c r="B33" s="43"/>
      <c r="C33" s="44"/>
      <c r="D33" s="44"/>
      <c r="E33" s="44"/>
      <c r="F33" s="45" t="s">
        <v>47</v>
      </c>
      <c r="G33" s="44"/>
      <c r="H33" s="44"/>
      <c r="I33" s="44"/>
      <c r="J33" s="44"/>
      <c r="K33" s="44"/>
      <c r="L33" s="205">
        <v>0.2</v>
      </c>
      <c r="M33" s="206"/>
      <c r="N33" s="206"/>
      <c r="O33" s="206"/>
      <c r="P33" s="44"/>
      <c r="Q33" s="44"/>
      <c r="R33" s="44"/>
      <c r="S33" s="44"/>
      <c r="T33" s="47" t="s">
        <v>45</v>
      </c>
      <c r="U33" s="44"/>
      <c r="V33" s="44"/>
      <c r="W33" s="216">
        <f>ROUND(BB87+SUM(CF99:CF103),2)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4"/>
      <c r="AG33" s="44"/>
      <c r="AH33" s="44"/>
      <c r="AI33" s="44"/>
      <c r="AJ33" s="44"/>
      <c r="AK33" s="216">
        <v>0</v>
      </c>
      <c r="AL33" s="206"/>
      <c r="AM33" s="206"/>
      <c r="AN33" s="206"/>
      <c r="AO33" s="206"/>
      <c r="AP33" s="44"/>
      <c r="AQ33" s="48"/>
      <c r="BE33" s="208"/>
    </row>
    <row r="34" spans="2:57" s="2" customFormat="1" ht="14.45" hidden="1" customHeight="1">
      <c r="B34" s="43"/>
      <c r="C34" s="44"/>
      <c r="D34" s="44"/>
      <c r="E34" s="44"/>
      <c r="F34" s="45" t="s">
        <v>48</v>
      </c>
      <c r="G34" s="44"/>
      <c r="H34" s="44"/>
      <c r="I34" s="44"/>
      <c r="J34" s="44"/>
      <c r="K34" s="44"/>
      <c r="L34" s="205">
        <v>0.2</v>
      </c>
      <c r="M34" s="206"/>
      <c r="N34" s="206"/>
      <c r="O34" s="206"/>
      <c r="P34" s="44"/>
      <c r="Q34" s="44"/>
      <c r="R34" s="44"/>
      <c r="S34" s="44"/>
      <c r="T34" s="47" t="s">
        <v>45</v>
      </c>
      <c r="U34" s="44"/>
      <c r="V34" s="44"/>
      <c r="W34" s="216">
        <f>ROUND(BC87+SUM(CG99:CG103),2)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4"/>
      <c r="AG34" s="44"/>
      <c r="AH34" s="44"/>
      <c r="AI34" s="44"/>
      <c r="AJ34" s="44"/>
      <c r="AK34" s="216">
        <v>0</v>
      </c>
      <c r="AL34" s="206"/>
      <c r="AM34" s="206"/>
      <c r="AN34" s="206"/>
      <c r="AO34" s="206"/>
      <c r="AP34" s="44"/>
      <c r="AQ34" s="48"/>
      <c r="BE34" s="208"/>
    </row>
    <row r="35" spans="2:57" s="2" customFormat="1" ht="14.45" hidden="1" customHeight="1">
      <c r="B35" s="43"/>
      <c r="C35" s="44"/>
      <c r="D35" s="44"/>
      <c r="E35" s="44"/>
      <c r="F35" s="45" t="s">
        <v>49</v>
      </c>
      <c r="G35" s="44"/>
      <c r="H35" s="44"/>
      <c r="I35" s="44"/>
      <c r="J35" s="44"/>
      <c r="K35" s="44"/>
      <c r="L35" s="205">
        <v>0</v>
      </c>
      <c r="M35" s="206"/>
      <c r="N35" s="206"/>
      <c r="O35" s="206"/>
      <c r="P35" s="44"/>
      <c r="Q35" s="44"/>
      <c r="R35" s="44"/>
      <c r="S35" s="44"/>
      <c r="T35" s="47" t="s">
        <v>45</v>
      </c>
      <c r="U35" s="44"/>
      <c r="V35" s="44"/>
      <c r="W35" s="216">
        <f>ROUND(BD87+SUM(CH99:CH103),2)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4"/>
      <c r="AG35" s="44"/>
      <c r="AH35" s="44"/>
      <c r="AI35" s="44"/>
      <c r="AJ35" s="44"/>
      <c r="AK35" s="216">
        <v>0</v>
      </c>
      <c r="AL35" s="206"/>
      <c r="AM35" s="206"/>
      <c r="AN35" s="206"/>
      <c r="AO35" s="206"/>
      <c r="AP35" s="44"/>
      <c r="AQ35" s="48"/>
    </row>
    <row r="36" spans="2:57" s="1" customFormat="1" ht="6.9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50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51</v>
      </c>
      <c r="U37" s="51"/>
      <c r="V37" s="51"/>
      <c r="W37" s="51"/>
      <c r="X37" s="229" t="s">
        <v>52</v>
      </c>
      <c r="Y37" s="230"/>
      <c r="Z37" s="230"/>
      <c r="AA37" s="230"/>
      <c r="AB37" s="230"/>
      <c r="AC37" s="51"/>
      <c r="AD37" s="51"/>
      <c r="AE37" s="51"/>
      <c r="AF37" s="51"/>
      <c r="AG37" s="51"/>
      <c r="AH37" s="51"/>
      <c r="AI37" s="51"/>
      <c r="AJ37" s="51"/>
      <c r="AK37" s="231">
        <f>SUM(AK29:AK35)</f>
        <v>0</v>
      </c>
      <c r="AL37" s="230"/>
      <c r="AM37" s="230"/>
      <c r="AN37" s="230"/>
      <c r="AO37" s="232"/>
      <c r="AP37" s="49"/>
      <c r="AQ37" s="40"/>
    </row>
    <row r="38" spans="2:57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 ht="13.5"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 spans="2:57" ht="13.5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 spans="2:57" ht="13.5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 spans="2:57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 spans="2:57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 spans="2:57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 spans="2:57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 spans="2:57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 spans="2:57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 spans="2:57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pans="2:43" s="1" customFormat="1">
      <c r="B49" s="38"/>
      <c r="C49" s="39"/>
      <c r="D49" s="53" t="s">
        <v>53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54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 ht="13.5">
      <c r="B50" s="26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7"/>
    </row>
    <row r="51" spans="2:43" ht="13.5">
      <c r="B51" s="26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7"/>
    </row>
    <row r="52" spans="2:43" ht="13.5">
      <c r="B52" s="26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7"/>
    </row>
    <row r="53" spans="2:43" ht="13.5">
      <c r="B53" s="26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7"/>
    </row>
    <row r="54" spans="2:43" ht="13.5">
      <c r="B54" s="26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7"/>
    </row>
    <row r="55" spans="2:43" ht="13.5">
      <c r="B55" s="26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7"/>
    </row>
    <row r="56" spans="2:43" ht="13.5">
      <c r="B56" s="26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7"/>
    </row>
    <row r="57" spans="2:43" ht="13.5">
      <c r="B57" s="26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7"/>
    </row>
    <row r="58" spans="2:43" s="1" customFormat="1">
      <c r="B58" s="38"/>
      <c r="C58" s="39"/>
      <c r="D58" s="58" t="s">
        <v>55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56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55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56</v>
      </c>
      <c r="AN58" s="59"/>
      <c r="AO58" s="61"/>
      <c r="AP58" s="39"/>
      <c r="AQ58" s="40"/>
    </row>
    <row r="59" spans="2:43" ht="13.5"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pans="2:43" s="1" customFormat="1">
      <c r="B60" s="38"/>
      <c r="C60" s="39"/>
      <c r="D60" s="53" t="s">
        <v>57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58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 ht="13.5">
      <c r="B61" s="26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7"/>
    </row>
    <row r="62" spans="2:43" ht="13.5">
      <c r="B62" s="26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7"/>
    </row>
    <row r="63" spans="2:43" ht="13.5">
      <c r="B63" s="26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7"/>
    </row>
    <row r="64" spans="2:43" ht="13.5">
      <c r="B64" s="26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7"/>
    </row>
    <row r="65" spans="2:43" ht="13.5">
      <c r="B65" s="26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7"/>
    </row>
    <row r="66" spans="2:43" ht="13.5">
      <c r="B66" s="26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7"/>
    </row>
    <row r="67" spans="2:43" ht="13.5">
      <c r="B67" s="26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7"/>
    </row>
    <row r="68" spans="2:43" ht="13.5">
      <c r="B68" s="26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7"/>
    </row>
    <row r="69" spans="2:43" s="1" customFormat="1">
      <c r="B69" s="38"/>
      <c r="C69" s="39"/>
      <c r="D69" s="58" t="s">
        <v>55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56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55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56</v>
      </c>
      <c r="AN69" s="59"/>
      <c r="AO69" s="61"/>
      <c r="AP69" s="39"/>
      <c r="AQ69" s="40"/>
    </row>
    <row r="70" spans="2:43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50000000000003" customHeight="1">
      <c r="B76" s="38"/>
      <c r="C76" s="219" t="s">
        <v>59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40"/>
    </row>
    <row r="77" spans="2:43" s="3" customFormat="1" ht="14.45" customHeight="1">
      <c r="B77" s="68"/>
      <c r="C77" s="33" t="s">
        <v>15</v>
      </c>
      <c r="D77" s="69"/>
      <c r="E77" s="69"/>
      <c r="F77" s="69"/>
      <c r="G77" s="69"/>
      <c r="H77" s="69"/>
      <c r="I77" s="69"/>
      <c r="J77" s="69"/>
      <c r="K77" s="69"/>
      <c r="L77" s="69" t="str">
        <f>K5</f>
        <v>R091-STAV-a-VO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50000000000003" customHeight="1">
      <c r="B78" s="71"/>
      <c r="C78" s="301" t="s">
        <v>18</v>
      </c>
      <c r="D78" s="302"/>
      <c r="E78" s="302"/>
      <c r="F78" s="302"/>
      <c r="G78" s="302"/>
      <c r="H78" s="302"/>
      <c r="I78" s="302"/>
      <c r="J78" s="302"/>
      <c r="K78" s="302"/>
      <c r="L78" s="303" t="str">
        <f>K6</f>
        <v>REVITALIZÁCIA VNÚTROBLOKOVÝCH PRIESTOROV NA SÍDLISKU OD VŔŠKY V ŽIARI NAD HRONOM</v>
      </c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2"/>
      <c r="AQ78" s="73"/>
    </row>
    <row r="79" spans="2:43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>
      <c r="B80" s="38"/>
      <c r="C80" s="33" t="s">
        <v>22</v>
      </c>
      <c r="D80" s="39"/>
      <c r="E80" s="39"/>
      <c r="F80" s="39"/>
      <c r="G80" s="39"/>
      <c r="H80" s="39"/>
      <c r="I80" s="39"/>
      <c r="J80" s="39"/>
      <c r="K80" s="39"/>
      <c r="L80" s="74" t="str">
        <f>IF(K8="","",K8)</f>
        <v xml:space="preserve"> Žiar nad Hronom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24</v>
      </c>
      <c r="AJ80" s="39"/>
      <c r="AK80" s="39"/>
      <c r="AL80" s="39"/>
      <c r="AM80" s="75" t="str">
        <f>IF(AN8= "","",AN8)</f>
        <v>30. 5. 2018</v>
      </c>
      <c r="AN80" s="39"/>
      <c r="AO80" s="39"/>
      <c r="AP80" s="39"/>
      <c r="AQ80" s="40"/>
    </row>
    <row r="81" spans="1:76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76" s="1" customFormat="1">
      <c r="B82" s="38"/>
      <c r="C82" s="33" t="s">
        <v>26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 xml:space="preserve"> Mesto Žiar nad Hronom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32</v>
      </c>
      <c r="AJ82" s="39"/>
      <c r="AK82" s="39"/>
      <c r="AL82" s="39"/>
      <c r="AM82" s="236" t="str">
        <f>IF(E17="","",E17)</f>
        <v>ING. ARCH. S. BARÉNYI,ING. ARCH. I. TEPLAN</v>
      </c>
      <c r="AN82" s="236"/>
      <c r="AO82" s="236"/>
      <c r="AP82" s="236"/>
      <c r="AQ82" s="40"/>
      <c r="AS82" s="237" t="s">
        <v>60</v>
      </c>
      <c r="AT82" s="238"/>
      <c r="AU82" s="54"/>
      <c r="AV82" s="54"/>
      <c r="AW82" s="54"/>
      <c r="AX82" s="54"/>
      <c r="AY82" s="54"/>
      <c r="AZ82" s="54"/>
      <c r="BA82" s="54"/>
      <c r="BB82" s="54"/>
      <c r="BC82" s="54"/>
      <c r="BD82" s="55"/>
    </row>
    <row r="83" spans="1:76" s="1" customFormat="1">
      <c r="B83" s="38"/>
      <c r="C83" s="33" t="s">
        <v>30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35</v>
      </c>
      <c r="AJ83" s="39"/>
      <c r="AK83" s="39"/>
      <c r="AL83" s="39"/>
      <c r="AM83" s="236" t="str">
        <f>IF(E20="","",E20)</f>
        <v>Ing. Emília Kurillová</v>
      </c>
      <c r="AN83" s="236"/>
      <c r="AO83" s="236"/>
      <c r="AP83" s="236"/>
      <c r="AQ83" s="40"/>
      <c r="AS83" s="239"/>
      <c r="AT83" s="240"/>
      <c r="AU83" s="39"/>
      <c r="AV83" s="39"/>
      <c r="AW83" s="39"/>
      <c r="AX83" s="39"/>
      <c r="AY83" s="39"/>
      <c r="AZ83" s="39"/>
      <c r="BA83" s="39"/>
      <c r="BB83" s="39"/>
      <c r="BC83" s="39"/>
      <c r="BD83" s="76"/>
    </row>
    <row r="84" spans="1:76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39"/>
      <c r="AT84" s="240"/>
      <c r="AU84" s="39"/>
      <c r="AV84" s="39"/>
      <c r="AW84" s="39"/>
      <c r="AX84" s="39"/>
      <c r="AY84" s="39"/>
      <c r="AZ84" s="39"/>
      <c r="BA84" s="39"/>
      <c r="BB84" s="39"/>
      <c r="BC84" s="39"/>
      <c r="BD84" s="76"/>
    </row>
    <row r="85" spans="1:76" s="1" customFormat="1" ht="29.25" customHeight="1">
      <c r="B85" s="38"/>
      <c r="C85" s="251" t="s">
        <v>61</v>
      </c>
      <c r="D85" s="242"/>
      <c r="E85" s="242"/>
      <c r="F85" s="242"/>
      <c r="G85" s="242"/>
      <c r="H85" s="77"/>
      <c r="I85" s="241" t="s">
        <v>62</v>
      </c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1" t="s">
        <v>63</v>
      </c>
      <c r="AH85" s="242"/>
      <c r="AI85" s="242"/>
      <c r="AJ85" s="242"/>
      <c r="AK85" s="242"/>
      <c r="AL85" s="242"/>
      <c r="AM85" s="242"/>
      <c r="AN85" s="241" t="s">
        <v>64</v>
      </c>
      <c r="AO85" s="242"/>
      <c r="AP85" s="243"/>
      <c r="AQ85" s="40"/>
      <c r="AS85" s="78" t="s">
        <v>65</v>
      </c>
      <c r="AT85" s="79" t="s">
        <v>66</v>
      </c>
      <c r="AU85" s="79" t="s">
        <v>67</v>
      </c>
      <c r="AV85" s="79" t="s">
        <v>68</v>
      </c>
      <c r="AW85" s="79" t="s">
        <v>69</v>
      </c>
      <c r="AX85" s="79" t="s">
        <v>70</v>
      </c>
      <c r="AY85" s="79" t="s">
        <v>71</v>
      </c>
      <c r="AZ85" s="79" t="s">
        <v>72</v>
      </c>
      <c r="BA85" s="79" t="s">
        <v>73</v>
      </c>
      <c r="BB85" s="79" t="s">
        <v>74</v>
      </c>
      <c r="BC85" s="79" t="s">
        <v>75</v>
      </c>
      <c r="BD85" s="80" t="s">
        <v>76</v>
      </c>
    </row>
    <row r="86" spans="1:76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1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76" s="4" customFormat="1" ht="32.450000000000003" customHeight="1">
      <c r="B87" s="71"/>
      <c r="C87" s="82" t="s">
        <v>77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250">
        <f>ROUND(AG88+AG91+AG94,2)</f>
        <v>0</v>
      </c>
      <c r="AH87" s="250"/>
      <c r="AI87" s="250"/>
      <c r="AJ87" s="250"/>
      <c r="AK87" s="250"/>
      <c r="AL87" s="250"/>
      <c r="AM87" s="250"/>
      <c r="AN87" s="247">
        <f t="shared" ref="AN87:AN96" si="0">SUM(AG87,AT87)</f>
        <v>0</v>
      </c>
      <c r="AO87" s="247"/>
      <c r="AP87" s="247"/>
      <c r="AQ87" s="73"/>
      <c r="AS87" s="84">
        <f>ROUND(AS88+AS91+AS94,2)</f>
        <v>0</v>
      </c>
      <c r="AT87" s="85">
        <f t="shared" ref="AT87:AT96" si="1">ROUND(SUM(AV87:AW87),2)</f>
        <v>0</v>
      </c>
      <c r="AU87" s="86">
        <f>ROUND(AU88+AU91+AU94,5)</f>
        <v>0</v>
      </c>
      <c r="AV87" s="85">
        <f>ROUND(AZ87*L31,2)</f>
        <v>0</v>
      </c>
      <c r="AW87" s="85">
        <f>ROUND(BA87*L32,2)</f>
        <v>0</v>
      </c>
      <c r="AX87" s="85">
        <f>ROUND(BB87*L31,2)</f>
        <v>0</v>
      </c>
      <c r="AY87" s="85">
        <f>ROUND(BC87*L32,2)</f>
        <v>0</v>
      </c>
      <c r="AZ87" s="85">
        <f>ROUND(AZ88+AZ91+AZ94,2)</f>
        <v>0</v>
      </c>
      <c r="BA87" s="85">
        <f>ROUND(BA88+BA91+BA94,2)</f>
        <v>0</v>
      </c>
      <c r="BB87" s="85">
        <f>ROUND(BB88+BB91+BB94,2)</f>
        <v>0</v>
      </c>
      <c r="BC87" s="85">
        <f>ROUND(BC88+BC91+BC94,2)</f>
        <v>0</v>
      </c>
      <c r="BD87" s="87">
        <f>ROUND(BD88+BD91+BD94,2)</f>
        <v>0</v>
      </c>
      <c r="BS87" s="88" t="s">
        <v>78</v>
      </c>
      <c r="BT87" s="88" t="s">
        <v>79</v>
      </c>
      <c r="BU87" s="89" t="s">
        <v>80</v>
      </c>
      <c r="BV87" s="88" t="s">
        <v>81</v>
      </c>
      <c r="BW87" s="88" t="s">
        <v>82</v>
      </c>
      <c r="BX87" s="88" t="s">
        <v>83</v>
      </c>
    </row>
    <row r="88" spans="1:76" s="5" customFormat="1" ht="16.5" customHeight="1">
      <c r="B88" s="90"/>
      <c r="C88" s="91"/>
      <c r="D88" s="234" t="s">
        <v>84</v>
      </c>
      <c r="E88" s="234"/>
      <c r="F88" s="234"/>
      <c r="G88" s="234"/>
      <c r="H88" s="234"/>
      <c r="I88" s="92"/>
      <c r="J88" s="234" t="s">
        <v>85</v>
      </c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49">
        <f>ROUND(SUM(AG89:AG90),2)</f>
        <v>0</v>
      </c>
      <c r="AH88" s="227"/>
      <c r="AI88" s="227"/>
      <c r="AJ88" s="227"/>
      <c r="AK88" s="227"/>
      <c r="AL88" s="227"/>
      <c r="AM88" s="227"/>
      <c r="AN88" s="226">
        <f t="shared" si="0"/>
        <v>0</v>
      </c>
      <c r="AO88" s="227"/>
      <c r="AP88" s="227"/>
      <c r="AQ88" s="93"/>
      <c r="AS88" s="94">
        <f>ROUND(SUM(AS89:AS90),2)</f>
        <v>0</v>
      </c>
      <c r="AT88" s="95">
        <f t="shared" si="1"/>
        <v>0</v>
      </c>
      <c r="AU88" s="96">
        <f>ROUND(SUM(AU89:AU90),5)</f>
        <v>0</v>
      </c>
      <c r="AV88" s="95">
        <f>ROUND(AZ88*L31,2)</f>
        <v>0</v>
      </c>
      <c r="AW88" s="95">
        <f>ROUND(BA88*L32,2)</f>
        <v>0</v>
      </c>
      <c r="AX88" s="95">
        <f>ROUND(BB88*L31,2)</f>
        <v>0</v>
      </c>
      <c r="AY88" s="95">
        <f>ROUND(BC88*L32,2)</f>
        <v>0</v>
      </c>
      <c r="AZ88" s="95">
        <f>ROUND(SUM(AZ89:AZ90),2)</f>
        <v>0</v>
      </c>
      <c r="BA88" s="95">
        <f>ROUND(SUM(BA89:BA90),2)</f>
        <v>0</v>
      </c>
      <c r="BB88" s="95">
        <f>ROUND(SUM(BB89:BB90),2)</f>
        <v>0</v>
      </c>
      <c r="BC88" s="95">
        <f>ROUND(SUM(BC89:BC90),2)</f>
        <v>0</v>
      </c>
      <c r="BD88" s="97">
        <f>ROUND(SUM(BD89:BD90),2)</f>
        <v>0</v>
      </c>
      <c r="BS88" s="98" t="s">
        <v>78</v>
      </c>
      <c r="BT88" s="98" t="s">
        <v>86</v>
      </c>
      <c r="BU88" s="98" t="s">
        <v>80</v>
      </c>
      <c r="BV88" s="98" t="s">
        <v>81</v>
      </c>
      <c r="BW88" s="98" t="s">
        <v>87</v>
      </c>
      <c r="BX88" s="98" t="s">
        <v>82</v>
      </c>
    </row>
    <row r="89" spans="1:76" s="6" customFormat="1" ht="16.5" customHeight="1">
      <c r="A89" s="99" t="s">
        <v>88</v>
      </c>
      <c r="B89" s="100"/>
      <c r="C89" s="101"/>
      <c r="D89" s="101"/>
      <c r="E89" s="235" t="s">
        <v>84</v>
      </c>
      <c r="F89" s="235"/>
      <c r="G89" s="235"/>
      <c r="H89" s="235"/>
      <c r="I89" s="235"/>
      <c r="J89" s="101"/>
      <c r="K89" s="235" t="s">
        <v>89</v>
      </c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24">
        <f>'01 - SO -01 SPEVNENÉ PLOCHY'!M31</f>
        <v>0</v>
      </c>
      <c r="AH89" s="225"/>
      <c r="AI89" s="225"/>
      <c r="AJ89" s="225"/>
      <c r="AK89" s="225"/>
      <c r="AL89" s="225"/>
      <c r="AM89" s="225"/>
      <c r="AN89" s="224">
        <f t="shared" si="0"/>
        <v>0</v>
      </c>
      <c r="AO89" s="225"/>
      <c r="AP89" s="225"/>
      <c r="AQ89" s="102"/>
      <c r="AS89" s="103">
        <f>'01 - SO -01 SPEVNENÉ PLOCHY'!M29</f>
        <v>0</v>
      </c>
      <c r="AT89" s="104">
        <f t="shared" si="1"/>
        <v>0</v>
      </c>
      <c r="AU89" s="105">
        <f>'01 - SO -01 SPEVNENÉ PLOCHY'!W123</f>
        <v>0</v>
      </c>
      <c r="AV89" s="104">
        <f>'01 - SO -01 SPEVNENÉ PLOCHY'!M33</f>
        <v>0</v>
      </c>
      <c r="AW89" s="104">
        <f>'01 - SO -01 SPEVNENÉ PLOCHY'!M34</f>
        <v>0</v>
      </c>
      <c r="AX89" s="104">
        <f>'01 - SO -01 SPEVNENÉ PLOCHY'!M35</f>
        <v>0</v>
      </c>
      <c r="AY89" s="104">
        <f>'01 - SO -01 SPEVNENÉ PLOCHY'!M36</f>
        <v>0</v>
      </c>
      <c r="AZ89" s="104">
        <f>'01 - SO -01 SPEVNENÉ PLOCHY'!H33</f>
        <v>0</v>
      </c>
      <c r="BA89" s="104">
        <f>'01 - SO -01 SPEVNENÉ PLOCHY'!H34</f>
        <v>0</v>
      </c>
      <c r="BB89" s="104">
        <f>'01 - SO -01 SPEVNENÉ PLOCHY'!H35</f>
        <v>0</v>
      </c>
      <c r="BC89" s="104">
        <f>'01 - SO -01 SPEVNENÉ PLOCHY'!H36</f>
        <v>0</v>
      </c>
      <c r="BD89" s="106">
        <f>'01 - SO -01 SPEVNENÉ PLOCHY'!H37</f>
        <v>0</v>
      </c>
      <c r="BT89" s="107" t="s">
        <v>90</v>
      </c>
      <c r="BV89" s="107" t="s">
        <v>81</v>
      </c>
      <c r="BW89" s="107" t="s">
        <v>91</v>
      </c>
      <c r="BX89" s="107" t="s">
        <v>87</v>
      </c>
    </row>
    <row r="90" spans="1:76" s="6" customFormat="1" ht="16.5" customHeight="1">
      <c r="A90" s="99" t="s">
        <v>88</v>
      </c>
      <c r="B90" s="100"/>
      <c r="C90" s="101"/>
      <c r="D90" s="101"/>
      <c r="E90" s="235" t="s">
        <v>92</v>
      </c>
      <c r="F90" s="235"/>
      <c r="G90" s="235"/>
      <c r="H90" s="235"/>
      <c r="I90" s="235"/>
      <c r="J90" s="101"/>
      <c r="K90" s="235" t="s">
        <v>93</v>
      </c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24">
        <f>'03 -  SO-01  VEREJNÉ OSVE...'!M31</f>
        <v>0</v>
      </c>
      <c r="AH90" s="225"/>
      <c r="AI90" s="225"/>
      <c r="AJ90" s="225"/>
      <c r="AK90" s="225"/>
      <c r="AL90" s="225"/>
      <c r="AM90" s="225"/>
      <c r="AN90" s="224">
        <f t="shared" si="0"/>
        <v>0</v>
      </c>
      <c r="AO90" s="225"/>
      <c r="AP90" s="225"/>
      <c r="AQ90" s="102"/>
      <c r="AS90" s="103">
        <f>'03 -  SO-01  VEREJNÉ OSVE...'!M29</f>
        <v>0</v>
      </c>
      <c r="AT90" s="104">
        <f t="shared" si="1"/>
        <v>0</v>
      </c>
      <c r="AU90" s="105">
        <f>'03 -  SO-01  VEREJNÉ OSVE...'!W122</f>
        <v>0</v>
      </c>
      <c r="AV90" s="104">
        <f>'03 -  SO-01  VEREJNÉ OSVE...'!M33</f>
        <v>0</v>
      </c>
      <c r="AW90" s="104">
        <f>'03 -  SO-01  VEREJNÉ OSVE...'!M34</f>
        <v>0</v>
      </c>
      <c r="AX90" s="104">
        <f>'03 -  SO-01  VEREJNÉ OSVE...'!M35</f>
        <v>0</v>
      </c>
      <c r="AY90" s="104">
        <f>'03 -  SO-01  VEREJNÉ OSVE...'!M36</f>
        <v>0</v>
      </c>
      <c r="AZ90" s="104">
        <f>'03 -  SO-01  VEREJNÉ OSVE...'!H33</f>
        <v>0</v>
      </c>
      <c r="BA90" s="104">
        <f>'03 -  SO-01  VEREJNÉ OSVE...'!H34</f>
        <v>0</v>
      </c>
      <c r="BB90" s="104">
        <f>'03 -  SO-01  VEREJNÉ OSVE...'!H35</f>
        <v>0</v>
      </c>
      <c r="BC90" s="104">
        <f>'03 -  SO-01  VEREJNÉ OSVE...'!H36</f>
        <v>0</v>
      </c>
      <c r="BD90" s="106">
        <f>'03 -  SO-01  VEREJNÉ OSVE...'!H37</f>
        <v>0</v>
      </c>
      <c r="BT90" s="107" t="s">
        <v>90</v>
      </c>
      <c r="BV90" s="107" t="s">
        <v>81</v>
      </c>
      <c r="BW90" s="107" t="s">
        <v>94</v>
      </c>
      <c r="BX90" s="107" t="s">
        <v>87</v>
      </c>
    </row>
    <row r="91" spans="1:76" s="5" customFormat="1" ht="16.5" customHeight="1">
      <c r="B91" s="90"/>
      <c r="C91" s="91"/>
      <c r="D91" s="234" t="s">
        <v>95</v>
      </c>
      <c r="E91" s="234"/>
      <c r="F91" s="234"/>
      <c r="G91" s="234"/>
      <c r="H91" s="234"/>
      <c r="I91" s="92"/>
      <c r="J91" s="234" t="s">
        <v>96</v>
      </c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49">
        <f>ROUND(SUM(AG92:AG93),2)</f>
        <v>0</v>
      </c>
      <c r="AH91" s="227"/>
      <c r="AI91" s="227"/>
      <c r="AJ91" s="227"/>
      <c r="AK91" s="227"/>
      <c r="AL91" s="227"/>
      <c r="AM91" s="227"/>
      <c r="AN91" s="226">
        <f t="shared" si="0"/>
        <v>0</v>
      </c>
      <c r="AO91" s="227"/>
      <c r="AP91" s="227"/>
      <c r="AQ91" s="93"/>
      <c r="AS91" s="94">
        <f>ROUND(SUM(AS92:AS93),2)</f>
        <v>0</v>
      </c>
      <c r="AT91" s="95">
        <f t="shared" si="1"/>
        <v>0</v>
      </c>
      <c r="AU91" s="96">
        <f>ROUND(SUM(AU92:AU93),5)</f>
        <v>0</v>
      </c>
      <c r="AV91" s="95">
        <f>ROUND(AZ91*L31,2)</f>
        <v>0</v>
      </c>
      <c r="AW91" s="95">
        <f>ROUND(BA91*L32,2)</f>
        <v>0</v>
      </c>
      <c r="AX91" s="95">
        <f>ROUND(BB91*L31,2)</f>
        <v>0</v>
      </c>
      <c r="AY91" s="95">
        <f>ROUND(BC91*L32,2)</f>
        <v>0</v>
      </c>
      <c r="AZ91" s="95">
        <f>ROUND(SUM(AZ92:AZ93),2)</f>
        <v>0</v>
      </c>
      <c r="BA91" s="95">
        <f>ROUND(SUM(BA92:BA93),2)</f>
        <v>0</v>
      </c>
      <c r="BB91" s="95">
        <f>ROUND(SUM(BB92:BB93),2)</f>
        <v>0</v>
      </c>
      <c r="BC91" s="95">
        <f>ROUND(SUM(BC92:BC93),2)</f>
        <v>0</v>
      </c>
      <c r="BD91" s="97">
        <f>ROUND(SUM(BD92:BD93),2)</f>
        <v>0</v>
      </c>
      <c r="BS91" s="98" t="s">
        <v>78</v>
      </c>
      <c r="BT91" s="98" t="s">
        <v>86</v>
      </c>
      <c r="BU91" s="98" t="s">
        <v>80</v>
      </c>
      <c r="BV91" s="98" t="s">
        <v>81</v>
      </c>
      <c r="BW91" s="98" t="s">
        <v>97</v>
      </c>
      <c r="BX91" s="98" t="s">
        <v>82</v>
      </c>
    </row>
    <row r="92" spans="1:76" s="6" customFormat="1" ht="16.5" customHeight="1">
      <c r="A92" s="99" t="s">
        <v>88</v>
      </c>
      <c r="B92" s="100"/>
      <c r="C92" s="101"/>
      <c r="D92" s="101"/>
      <c r="E92" s="235" t="s">
        <v>84</v>
      </c>
      <c r="F92" s="235"/>
      <c r="G92" s="235"/>
      <c r="H92" s="235"/>
      <c r="I92" s="235"/>
      <c r="J92" s="101"/>
      <c r="K92" s="235" t="s">
        <v>98</v>
      </c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24">
        <f>'01 - SO -02 SPEVNENÉ PLOCHY'!M31</f>
        <v>0</v>
      </c>
      <c r="AH92" s="225"/>
      <c r="AI92" s="225"/>
      <c r="AJ92" s="225"/>
      <c r="AK92" s="225"/>
      <c r="AL92" s="225"/>
      <c r="AM92" s="225"/>
      <c r="AN92" s="224">
        <f t="shared" si="0"/>
        <v>0</v>
      </c>
      <c r="AO92" s="225"/>
      <c r="AP92" s="225"/>
      <c r="AQ92" s="102"/>
      <c r="AS92" s="103">
        <f>'01 - SO -02 SPEVNENÉ PLOCHY'!M29</f>
        <v>0</v>
      </c>
      <c r="AT92" s="104">
        <f t="shared" si="1"/>
        <v>0</v>
      </c>
      <c r="AU92" s="105">
        <f>'01 - SO -02 SPEVNENÉ PLOCHY'!W126</f>
        <v>0</v>
      </c>
      <c r="AV92" s="104">
        <f>'01 - SO -02 SPEVNENÉ PLOCHY'!M33</f>
        <v>0</v>
      </c>
      <c r="AW92" s="104">
        <f>'01 - SO -02 SPEVNENÉ PLOCHY'!M34</f>
        <v>0</v>
      </c>
      <c r="AX92" s="104">
        <f>'01 - SO -02 SPEVNENÉ PLOCHY'!M35</f>
        <v>0</v>
      </c>
      <c r="AY92" s="104">
        <f>'01 - SO -02 SPEVNENÉ PLOCHY'!M36</f>
        <v>0</v>
      </c>
      <c r="AZ92" s="104">
        <f>'01 - SO -02 SPEVNENÉ PLOCHY'!H33</f>
        <v>0</v>
      </c>
      <c r="BA92" s="104">
        <f>'01 - SO -02 SPEVNENÉ PLOCHY'!H34</f>
        <v>0</v>
      </c>
      <c r="BB92" s="104">
        <f>'01 - SO -02 SPEVNENÉ PLOCHY'!H35</f>
        <v>0</v>
      </c>
      <c r="BC92" s="104">
        <f>'01 - SO -02 SPEVNENÉ PLOCHY'!H36</f>
        <v>0</v>
      </c>
      <c r="BD92" s="106">
        <f>'01 - SO -02 SPEVNENÉ PLOCHY'!H37</f>
        <v>0</v>
      </c>
      <c r="BT92" s="107" t="s">
        <v>90</v>
      </c>
      <c r="BV92" s="107" t="s">
        <v>81</v>
      </c>
      <c r="BW92" s="107" t="s">
        <v>99</v>
      </c>
      <c r="BX92" s="107" t="s">
        <v>97</v>
      </c>
    </row>
    <row r="93" spans="1:76" s="6" customFormat="1" ht="16.5" customHeight="1">
      <c r="A93" s="99" t="s">
        <v>88</v>
      </c>
      <c r="B93" s="100"/>
      <c r="C93" s="101"/>
      <c r="D93" s="101"/>
      <c r="E93" s="235" t="s">
        <v>92</v>
      </c>
      <c r="F93" s="235"/>
      <c r="G93" s="235"/>
      <c r="H93" s="235"/>
      <c r="I93" s="235"/>
      <c r="J93" s="101"/>
      <c r="K93" s="235" t="s">
        <v>100</v>
      </c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24">
        <f>'03 -  SO-02  VEREJNÉ OSVE...'!M31</f>
        <v>0</v>
      </c>
      <c r="AH93" s="225"/>
      <c r="AI93" s="225"/>
      <c r="AJ93" s="225"/>
      <c r="AK93" s="225"/>
      <c r="AL93" s="225"/>
      <c r="AM93" s="225"/>
      <c r="AN93" s="224">
        <f t="shared" si="0"/>
        <v>0</v>
      </c>
      <c r="AO93" s="225"/>
      <c r="AP93" s="225"/>
      <c r="AQ93" s="102"/>
      <c r="AS93" s="103">
        <f>'03 -  SO-02  VEREJNÉ OSVE...'!M29</f>
        <v>0</v>
      </c>
      <c r="AT93" s="104">
        <f t="shared" si="1"/>
        <v>0</v>
      </c>
      <c r="AU93" s="105">
        <f>'03 -  SO-02  VEREJNÉ OSVE...'!W122</f>
        <v>0</v>
      </c>
      <c r="AV93" s="104">
        <f>'03 -  SO-02  VEREJNÉ OSVE...'!M33</f>
        <v>0</v>
      </c>
      <c r="AW93" s="104">
        <f>'03 -  SO-02  VEREJNÉ OSVE...'!M34</f>
        <v>0</v>
      </c>
      <c r="AX93" s="104">
        <f>'03 -  SO-02  VEREJNÉ OSVE...'!M35</f>
        <v>0</v>
      </c>
      <c r="AY93" s="104">
        <f>'03 -  SO-02  VEREJNÉ OSVE...'!M36</f>
        <v>0</v>
      </c>
      <c r="AZ93" s="104">
        <f>'03 -  SO-02  VEREJNÉ OSVE...'!H33</f>
        <v>0</v>
      </c>
      <c r="BA93" s="104">
        <f>'03 -  SO-02  VEREJNÉ OSVE...'!H34</f>
        <v>0</v>
      </c>
      <c r="BB93" s="104">
        <f>'03 -  SO-02  VEREJNÉ OSVE...'!H35</f>
        <v>0</v>
      </c>
      <c r="BC93" s="104">
        <f>'03 -  SO-02  VEREJNÉ OSVE...'!H36</f>
        <v>0</v>
      </c>
      <c r="BD93" s="106">
        <f>'03 -  SO-02  VEREJNÉ OSVE...'!H37</f>
        <v>0</v>
      </c>
      <c r="BT93" s="107" t="s">
        <v>90</v>
      </c>
      <c r="BV93" s="107" t="s">
        <v>81</v>
      </c>
      <c r="BW93" s="107" t="s">
        <v>101</v>
      </c>
      <c r="BX93" s="107" t="s">
        <v>97</v>
      </c>
    </row>
    <row r="94" spans="1:76" s="5" customFormat="1" ht="16.5" customHeight="1">
      <c r="B94" s="90"/>
      <c r="C94" s="91"/>
      <c r="D94" s="234" t="s">
        <v>92</v>
      </c>
      <c r="E94" s="234"/>
      <c r="F94" s="234"/>
      <c r="G94" s="234"/>
      <c r="H94" s="234"/>
      <c r="I94" s="92"/>
      <c r="J94" s="234" t="s">
        <v>102</v>
      </c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49">
        <f>ROUND(SUM(AG95:AG96),2)</f>
        <v>0</v>
      </c>
      <c r="AH94" s="227"/>
      <c r="AI94" s="227"/>
      <c r="AJ94" s="227"/>
      <c r="AK94" s="227"/>
      <c r="AL94" s="227"/>
      <c r="AM94" s="227"/>
      <c r="AN94" s="226">
        <f t="shared" si="0"/>
        <v>0</v>
      </c>
      <c r="AO94" s="227"/>
      <c r="AP94" s="227"/>
      <c r="AQ94" s="93"/>
      <c r="AS94" s="94">
        <f>ROUND(SUM(AS95:AS96),2)</f>
        <v>0</v>
      </c>
      <c r="AT94" s="95">
        <f t="shared" si="1"/>
        <v>0</v>
      </c>
      <c r="AU94" s="96">
        <f>ROUND(SUM(AU95:AU96),5)</f>
        <v>0</v>
      </c>
      <c r="AV94" s="95">
        <f>ROUND(AZ94*L31,2)</f>
        <v>0</v>
      </c>
      <c r="AW94" s="95">
        <f>ROUND(BA94*L32,2)</f>
        <v>0</v>
      </c>
      <c r="AX94" s="95">
        <f>ROUND(BB94*L31,2)</f>
        <v>0</v>
      </c>
      <c r="AY94" s="95">
        <f>ROUND(BC94*L32,2)</f>
        <v>0</v>
      </c>
      <c r="AZ94" s="95">
        <f>ROUND(SUM(AZ95:AZ96),2)</f>
        <v>0</v>
      </c>
      <c r="BA94" s="95">
        <f>ROUND(SUM(BA95:BA96),2)</f>
        <v>0</v>
      </c>
      <c r="BB94" s="95">
        <f>ROUND(SUM(BB95:BB96),2)</f>
        <v>0</v>
      </c>
      <c r="BC94" s="95">
        <f>ROUND(SUM(BC95:BC96),2)</f>
        <v>0</v>
      </c>
      <c r="BD94" s="97">
        <f>ROUND(SUM(BD95:BD96),2)</f>
        <v>0</v>
      </c>
      <c r="BS94" s="98" t="s">
        <v>78</v>
      </c>
      <c r="BT94" s="98" t="s">
        <v>86</v>
      </c>
      <c r="BU94" s="98" t="s">
        <v>80</v>
      </c>
      <c r="BV94" s="98" t="s">
        <v>81</v>
      </c>
      <c r="BW94" s="98" t="s">
        <v>103</v>
      </c>
      <c r="BX94" s="98" t="s">
        <v>82</v>
      </c>
    </row>
    <row r="95" spans="1:76" s="6" customFormat="1" ht="16.5" customHeight="1">
      <c r="A95" s="99" t="s">
        <v>88</v>
      </c>
      <c r="B95" s="100"/>
      <c r="C95" s="101"/>
      <c r="D95" s="101"/>
      <c r="E95" s="235" t="s">
        <v>84</v>
      </c>
      <c r="F95" s="235"/>
      <c r="G95" s="235"/>
      <c r="H95" s="235"/>
      <c r="I95" s="235"/>
      <c r="J95" s="101"/>
      <c r="K95" s="235" t="s">
        <v>104</v>
      </c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24">
        <f>'01 - SO -03 SPEVNENÉ PLOCHY'!M31</f>
        <v>0</v>
      </c>
      <c r="AH95" s="225"/>
      <c r="AI95" s="225"/>
      <c r="AJ95" s="225"/>
      <c r="AK95" s="225"/>
      <c r="AL95" s="225"/>
      <c r="AM95" s="225"/>
      <c r="AN95" s="224">
        <f t="shared" si="0"/>
        <v>0</v>
      </c>
      <c r="AO95" s="225"/>
      <c r="AP95" s="225"/>
      <c r="AQ95" s="102"/>
      <c r="AS95" s="103">
        <f>'01 - SO -03 SPEVNENÉ PLOCHY'!M29</f>
        <v>0</v>
      </c>
      <c r="AT95" s="104">
        <f t="shared" si="1"/>
        <v>0</v>
      </c>
      <c r="AU95" s="105">
        <f>'01 - SO -03 SPEVNENÉ PLOCHY'!W127</f>
        <v>0</v>
      </c>
      <c r="AV95" s="104">
        <f>'01 - SO -03 SPEVNENÉ PLOCHY'!M33</f>
        <v>0</v>
      </c>
      <c r="AW95" s="104">
        <f>'01 - SO -03 SPEVNENÉ PLOCHY'!M34</f>
        <v>0</v>
      </c>
      <c r="AX95" s="104">
        <f>'01 - SO -03 SPEVNENÉ PLOCHY'!M35</f>
        <v>0</v>
      </c>
      <c r="AY95" s="104">
        <f>'01 - SO -03 SPEVNENÉ PLOCHY'!M36</f>
        <v>0</v>
      </c>
      <c r="AZ95" s="104">
        <f>'01 - SO -03 SPEVNENÉ PLOCHY'!H33</f>
        <v>0</v>
      </c>
      <c r="BA95" s="104">
        <f>'01 - SO -03 SPEVNENÉ PLOCHY'!H34</f>
        <v>0</v>
      </c>
      <c r="BB95" s="104">
        <f>'01 - SO -03 SPEVNENÉ PLOCHY'!H35</f>
        <v>0</v>
      </c>
      <c r="BC95" s="104">
        <f>'01 - SO -03 SPEVNENÉ PLOCHY'!H36</f>
        <v>0</v>
      </c>
      <c r="BD95" s="106">
        <f>'01 - SO -03 SPEVNENÉ PLOCHY'!H37</f>
        <v>0</v>
      </c>
      <c r="BT95" s="107" t="s">
        <v>90</v>
      </c>
      <c r="BV95" s="107" t="s">
        <v>81</v>
      </c>
      <c r="BW95" s="107" t="s">
        <v>105</v>
      </c>
      <c r="BX95" s="107" t="s">
        <v>103</v>
      </c>
    </row>
    <row r="96" spans="1:76" s="6" customFormat="1" ht="16.5" customHeight="1">
      <c r="A96" s="99" t="s">
        <v>88</v>
      </c>
      <c r="B96" s="100"/>
      <c r="C96" s="101"/>
      <c r="D96" s="101"/>
      <c r="E96" s="235" t="s">
        <v>92</v>
      </c>
      <c r="F96" s="235"/>
      <c r="G96" s="235"/>
      <c r="H96" s="235"/>
      <c r="I96" s="235"/>
      <c r="J96" s="101"/>
      <c r="K96" s="235" t="s">
        <v>106</v>
      </c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24">
        <f>'03 -  SO-03  VEREJNÉ OSVE...'!M31</f>
        <v>0</v>
      </c>
      <c r="AH96" s="225"/>
      <c r="AI96" s="225"/>
      <c r="AJ96" s="225"/>
      <c r="AK96" s="225"/>
      <c r="AL96" s="225"/>
      <c r="AM96" s="225"/>
      <c r="AN96" s="224">
        <f t="shared" si="0"/>
        <v>0</v>
      </c>
      <c r="AO96" s="225"/>
      <c r="AP96" s="225"/>
      <c r="AQ96" s="102"/>
      <c r="AS96" s="108">
        <f>'03 -  SO-03  VEREJNÉ OSVE...'!M29</f>
        <v>0</v>
      </c>
      <c r="AT96" s="109">
        <f t="shared" si="1"/>
        <v>0</v>
      </c>
      <c r="AU96" s="110">
        <f>'03 -  SO-03  VEREJNÉ OSVE...'!W122</f>
        <v>0</v>
      </c>
      <c r="AV96" s="109">
        <f>'03 -  SO-03  VEREJNÉ OSVE...'!M33</f>
        <v>0</v>
      </c>
      <c r="AW96" s="109">
        <f>'03 -  SO-03  VEREJNÉ OSVE...'!M34</f>
        <v>0</v>
      </c>
      <c r="AX96" s="109">
        <f>'03 -  SO-03  VEREJNÉ OSVE...'!M35</f>
        <v>0</v>
      </c>
      <c r="AY96" s="109">
        <f>'03 -  SO-03  VEREJNÉ OSVE...'!M36</f>
        <v>0</v>
      </c>
      <c r="AZ96" s="109">
        <f>'03 -  SO-03  VEREJNÉ OSVE...'!H33</f>
        <v>0</v>
      </c>
      <c r="BA96" s="109">
        <f>'03 -  SO-03  VEREJNÉ OSVE...'!H34</f>
        <v>0</v>
      </c>
      <c r="BB96" s="109">
        <f>'03 -  SO-03  VEREJNÉ OSVE...'!H35</f>
        <v>0</v>
      </c>
      <c r="BC96" s="109">
        <f>'03 -  SO-03  VEREJNÉ OSVE...'!H36</f>
        <v>0</v>
      </c>
      <c r="BD96" s="111">
        <f>'03 -  SO-03  VEREJNÉ OSVE...'!H37</f>
        <v>0</v>
      </c>
      <c r="BT96" s="107" t="s">
        <v>90</v>
      </c>
      <c r="BV96" s="107" t="s">
        <v>81</v>
      </c>
      <c r="BW96" s="107" t="s">
        <v>107</v>
      </c>
      <c r="BX96" s="107" t="s">
        <v>103</v>
      </c>
    </row>
    <row r="97" spans="2:89" ht="13.5">
      <c r="B97" s="26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7"/>
    </row>
    <row r="98" spans="2:89" s="1" customFormat="1" ht="30" customHeight="1">
      <c r="B98" s="38"/>
      <c r="C98" s="82" t="s">
        <v>108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247">
        <f>ROUND(SUM(AG99:AG102),2)</f>
        <v>0</v>
      </c>
      <c r="AH98" s="247"/>
      <c r="AI98" s="247"/>
      <c r="AJ98" s="247"/>
      <c r="AK98" s="247"/>
      <c r="AL98" s="247"/>
      <c r="AM98" s="247"/>
      <c r="AN98" s="247">
        <f>ROUND(SUM(AN99:AN102),2)</f>
        <v>0</v>
      </c>
      <c r="AO98" s="247"/>
      <c r="AP98" s="247"/>
      <c r="AQ98" s="40"/>
      <c r="AS98" s="78" t="s">
        <v>109</v>
      </c>
      <c r="AT98" s="79" t="s">
        <v>110</v>
      </c>
      <c r="AU98" s="79" t="s">
        <v>43</v>
      </c>
      <c r="AV98" s="80" t="s">
        <v>66</v>
      </c>
    </row>
    <row r="99" spans="2:89" s="1" customFormat="1" ht="19.899999999999999" customHeight="1">
      <c r="B99" s="38"/>
      <c r="C99" s="39"/>
      <c r="D99" s="112" t="s">
        <v>111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246">
        <f>ROUND(AG87*AS99,2)</f>
        <v>0</v>
      </c>
      <c r="AH99" s="224"/>
      <c r="AI99" s="224"/>
      <c r="AJ99" s="224"/>
      <c r="AK99" s="224"/>
      <c r="AL99" s="224"/>
      <c r="AM99" s="224"/>
      <c r="AN99" s="224">
        <f>ROUND(AG99+AV99,2)</f>
        <v>0</v>
      </c>
      <c r="AO99" s="224"/>
      <c r="AP99" s="224"/>
      <c r="AQ99" s="40"/>
      <c r="AS99" s="113">
        <v>0</v>
      </c>
      <c r="AT99" s="114" t="s">
        <v>112</v>
      </c>
      <c r="AU99" s="114" t="s">
        <v>44</v>
      </c>
      <c r="AV99" s="115">
        <f>ROUND(IF(AU99="základná",AG99*L31,IF(AU99="znížená",AG99*L32,0)),2)</f>
        <v>0</v>
      </c>
      <c r="BV99" s="22" t="s">
        <v>113</v>
      </c>
      <c r="BY99" s="116">
        <f>IF(AU99="základná",AV99,0)</f>
        <v>0</v>
      </c>
      <c r="BZ99" s="116">
        <f>IF(AU99="znížená",AV99,0)</f>
        <v>0</v>
      </c>
      <c r="CA99" s="116">
        <v>0</v>
      </c>
      <c r="CB99" s="116">
        <v>0</v>
      </c>
      <c r="CC99" s="116">
        <v>0</v>
      </c>
      <c r="CD99" s="116">
        <f>IF(AU99="základná",AG99,0)</f>
        <v>0</v>
      </c>
      <c r="CE99" s="116">
        <f>IF(AU99="znížená",AG99,0)</f>
        <v>0</v>
      </c>
      <c r="CF99" s="116">
        <f>IF(AU99="zákl. prenesená",AG99,0)</f>
        <v>0</v>
      </c>
      <c r="CG99" s="116">
        <f>IF(AU99="zníž. prenesená",AG99,0)</f>
        <v>0</v>
      </c>
      <c r="CH99" s="116">
        <f>IF(AU99="nulová",AG99,0)</f>
        <v>0</v>
      </c>
      <c r="CI99" s="22">
        <f>IF(AU99="základná",1,IF(AU99="znížená",2,IF(AU99="zákl. prenesená",4,IF(AU99="zníž. prenesená",5,3))))</f>
        <v>1</v>
      </c>
      <c r="CJ99" s="22">
        <f>IF(AT99="stavebná časť",1,IF(8899="investičná časť",2,3))</f>
        <v>1</v>
      </c>
      <c r="CK99" s="22" t="str">
        <f>IF(D99="Vyplň vlastné","","x")</f>
        <v>x</v>
      </c>
    </row>
    <row r="100" spans="2:89" s="1" customFormat="1" ht="19.899999999999999" customHeight="1">
      <c r="B100" s="38"/>
      <c r="C100" s="39"/>
      <c r="D100" s="244" t="s">
        <v>114</v>
      </c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39"/>
      <c r="AD100" s="39"/>
      <c r="AE100" s="39"/>
      <c r="AF100" s="39"/>
      <c r="AG100" s="246">
        <f>AG87*AS100</f>
        <v>0</v>
      </c>
      <c r="AH100" s="224"/>
      <c r="AI100" s="224"/>
      <c r="AJ100" s="224"/>
      <c r="AK100" s="224"/>
      <c r="AL100" s="224"/>
      <c r="AM100" s="224"/>
      <c r="AN100" s="224">
        <f>AG100+AV100</f>
        <v>0</v>
      </c>
      <c r="AO100" s="224"/>
      <c r="AP100" s="224"/>
      <c r="AQ100" s="40"/>
      <c r="AS100" s="117">
        <v>0</v>
      </c>
      <c r="AT100" s="118" t="s">
        <v>112</v>
      </c>
      <c r="AU100" s="118" t="s">
        <v>44</v>
      </c>
      <c r="AV100" s="106">
        <f>ROUND(IF(AU100="nulová",0,IF(OR(AU100="základná",AU100="zákl. prenesená"),AG100*L31,AG100*L32)),2)</f>
        <v>0</v>
      </c>
      <c r="BV100" s="22" t="s">
        <v>115</v>
      </c>
      <c r="BY100" s="116">
        <f>IF(AU100="základná",AV100,0)</f>
        <v>0</v>
      </c>
      <c r="BZ100" s="116">
        <f>IF(AU100="znížená",AV100,0)</f>
        <v>0</v>
      </c>
      <c r="CA100" s="116">
        <f>IF(AU100="zákl. prenesená",AV100,0)</f>
        <v>0</v>
      </c>
      <c r="CB100" s="116">
        <f>IF(AU100="zníž. prenesená",AV100,0)</f>
        <v>0</v>
      </c>
      <c r="CC100" s="116">
        <f>IF(AU100="nulová",AV100,0)</f>
        <v>0</v>
      </c>
      <c r="CD100" s="116">
        <f>IF(AU100="základná",AG100,0)</f>
        <v>0</v>
      </c>
      <c r="CE100" s="116">
        <f>IF(AU100="znížená",AG100,0)</f>
        <v>0</v>
      </c>
      <c r="CF100" s="116">
        <f>IF(AU100="zákl. prenesená",AG100,0)</f>
        <v>0</v>
      </c>
      <c r="CG100" s="116">
        <f>IF(AU100="zníž. prenesená",AG100,0)</f>
        <v>0</v>
      </c>
      <c r="CH100" s="116">
        <f>IF(AU100="nulová",AG100,0)</f>
        <v>0</v>
      </c>
      <c r="CI100" s="22">
        <f>IF(AU100="základná",1,IF(AU100="znížená",2,IF(AU100="zákl. prenesená",4,IF(AU100="zníž. prenesená",5,3))))</f>
        <v>1</v>
      </c>
      <c r="CJ100" s="22">
        <f>IF(AT100="stavebná časť",1,IF(88100="investičná časť",2,3))</f>
        <v>1</v>
      </c>
      <c r="CK100" s="22" t="str">
        <f>IF(D100="Vyplň vlastné","","x")</f>
        <v/>
      </c>
    </row>
    <row r="101" spans="2:89" s="1" customFormat="1" ht="19.899999999999999" customHeight="1">
      <c r="B101" s="38"/>
      <c r="C101" s="39"/>
      <c r="D101" s="244" t="s">
        <v>114</v>
      </c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39"/>
      <c r="AD101" s="39"/>
      <c r="AE101" s="39"/>
      <c r="AF101" s="39"/>
      <c r="AG101" s="246">
        <f>AG87*AS101</f>
        <v>0</v>
      </c>
      <c r="AH101" s="224"/>
      <c r="AI101" s="224"/>
      <c r="AJ101" s="224"/>
      <c r="AK101" s="224"/>
      <c r="AL101" s="224"/>
      <c r="AM101" s="224"/>
      <c r="AN101" s="224">
        <f>AG101+AV101</f>
        <v>0</v>
      </c>
      <c r="AO101" s="224"/>
      <c r="AP101" s="224"/>
      <c r="AQ101" s="40"/>
      <c r="AS101" s="117">
        <v>0</v>
      </c>
      <c r="AT101" s="118" t="s">
        <v>112</v>
      </c>
      <c r="AU101" s="118" t="s">
        <v>44</v>
      </c>
      <c r="AV101" s="106">
        <f>ROUND(IF(AU101="nulová",0,IF(OR(AU101="základná",AU101="zákl. prenesená"),AG101*L31,AG101*L32)),2)</f>
        <v>0</v>
      </c>
      <c r="BV101" s="22" t="s">
        <v>115</v>
      </c>
      <c r="BY101" s="116">
        <f>IF(AU101="základná",AV101,0)</f>
        <v>0</v>
      </c>
      <c r="BZ101" s="116">
        <f>IF(AU101="znížená",AV101,0)</f>
        <v>0</v>
      </c>
      <c r="CA101" s="116">
        <f>IF(AU101="zákl. prenesená",AV101,0)</f>
        <v>0</v>
      </c>
      <c r="CB101" s="116">
        <f>IF(AU101="zníž. prenesená",AV101,0)</f>
        <v>0</v>
      </c>
      <c r="CC101" s="116">
        <f>IF(AU101="nulová",AV101,0)</f>
        <v>0</v>
      </c>
      <c r="CD101" s="116">
        <f>IF(AU101="základná",AG101,0)</f>
        <v>0</v>
      </c>
      <c r="CE101" s="116">
        <f>IF(AU101="znížená",AG101,0)</f>
        <v>0</v>
      </c>
      <c r="CF101" s="116">
        <f>IF(AU101="zákl. prenesená",AG101,0)</f>
        <v>0</v>
      </c>
      <c r="CG101" s="116">
        <f>IF(AU101="zníž. prenesená",AG101,0)</f>
        <v>0</v>
      </c>
      <c r="CH101" s="116">
        <f>IF(AU101="nulová",AG101,0)</f>
        <v>0</v>
      </c>
      <c r="CI101" s="22">
        <f>IF(AU101="základná",1,IF(AU101="znížená",2,IF(AU101="zákl. prenesená",4,IF(AU101="zníž. prenesená",5,3))))</f>
        <v>1</v>
      </c>
      <c r="CJ101" s="22">
        <f>IF(AT101="stavebná časť",1,IF(88101="investičná časť",2,3))</f>
        <v>1</v>
      </c>
      <c r="CK101" s="22" t="str">
        <f>IF(D101="Vyplň vlastné","","x")</f>
        <v/>
      </c>
    </row>
    <row r="102" spans="2:89" s="1" customFormat="1" ht="19.899999999999999" customHeight="1">
      <c r="B102" s="38"/>
      <c r="C102" s="39"/>
      <c r="D102" s="244" t="s">
        <v>114</v>
      </c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39"/>
      <c r="AD102" s="39"/>
      <c r="AE102" s="39"/>
      <c r="AF102" s="39"/>
      <c r="AG102" s="246">
        <f>AG87*AS102</f>
        <v>0</v>
      </c>
      <c r="AH102" s="224"/>
      <c r="AI102" s="224"/>
      <c r="AJ102" s="224"/>
      <c r="AK102" s="224"/>
      <c r="AL102" s="224"/>
      <c r="AM102" s="224"/>
      <c r="AN102" s="224">
        <f>AG102+AV102</f>
        <v>0</v>
      </c>
      <c r="AO102" s="224"/>
      <c r="AP102" s="224"/>
      <c r="AQ102" s="40"/>
      <c r="AS102" s="119">
        <v>0</v>
      </c>
      <c r="AT102" s="120" t="s">
        <v>112</v>
      </c>
      <c r="AU102" s="120" t="s">
        <v>44</v>
      </c>
      <c r="AV102" s="111">
        <f>ROUND(IF(AU102="nulová",0,IF(OR(AU102="základná",AU102="zákl. prenesená"),AG102*L31,AG102*L32)),2)</f>
        <v>0</v>
      </c>
      <c r="BV102" s="22" t="s">
        <v>115</v>
      </c>
      <c r="BY102" s="116">
        <f>IF(AU102="základná",AV102,0)</f>
        <v>0</v>
      </c>
      <c r="BZ102" s="116">
        <f>IF(AU102="znížená",AV102,0)</f>
        <v>0</v>
      </c>
      <c r="CA102" s="116">
        <f>IF(AU102="zákl. prenesená",AV102,0)</f>
        <v>0</v>
      </c>
      <c r="CB102" s="116">
        <f>IF(AU102="zníž. prenesená",AV102,0)</f>
        <v>0</v>
      </c>
      <c r="CC102" s="116">
        <f>IF(AU102="nulová",AV102,0)</f>
        <v>0</v>
      </c>
      <c r="CD102" s="116">
        <f>IF(AU102="základná",AG102,0)</f>
        <v>0</v>
      </c>
      <c r="CE102" s="116">
        <f>IF(AU102="znížená",AG102,0)</f>
        <v>0</v>
      </c>
      <c r="CF102" s="116">
        <f>IF(AU102="zákl. prenesená",AG102,0)</f>
        <v>0</v>
      </c>
      <c r="CG102" s="116">
        <f>IF(AU102="zníž. prenesená",AG102,0)</f>
        <v>0</v>
      </c>
      <c r="CH102" s="116">
        <f>IF(AU102="nulová",AG102,0)</f>
        <v>0</v>
      </c>
      <c r="CI102" s="22">
        <f>IF(AU102="základná",1,IF(AU102="znížená",2,IF(AU102="zákl. prenesená",4,IF(AU102="zníž. prenesená",5,3))))</f>
        <v>1</v>
      </c>
      <c r="CJ102" s="22">
        <f>IF(AT102="stavebná časť",1,IF(88102="investičná časť",2,3))</f>
        <v>1</v>
      </c>
      <c r="CK102" s="22" t="str">
        <f>IF(D102="Vyplň vlastné","","x")</f>
        <v/>
      </c>
    </row>
    <row r="103" spans="2:89" s="1" customFormat="1" ht="10.9" customHeight="1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40"/>
    </row>
    <row r="104" spans="2:89" s="1" customFormat="1" ht="30" customHeight="1">
      <c r="B104" s="38"/>
      <c r="C104" s="121" t="s">
        <v>116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248">
        <f>ROUND(AG87+AG98,2)</f>
        <v>0</v>
      </c>
      <c r="AH104" s="248"/>
      <c r="AI104" s="248"/>
      <c r="AJ104" s="248"/>
      <c r="AK104" s="248"/>
      <c r="AL104" s="248"/>
      <c r="AM104" s="248"/>
      <c r="AN104" s="248">
        <f>AN87+AN98</f>
        <v>0</v>
      </c>
      <c r="AO104" s="248"/>
      <c r="AP104" s="248"/>
      <c r="AQ104" s="40"/>
    </row>
    <row r="105" spans="2:89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4"/>
    </row>
  </sheetData>
  <mergeCells count="90">
    <mergeCell ref="J94:AF94"/>
    <mergeCell ref="K95:AF95"/>
    <mergeCell ref="K96:AF96"/>
    <mergeCell ref="AG104:AM104"/>
    <mergeCell ref="AN104:AP104"/>
    <mergeCell ref="AN89:AP89"/>
    <mergeCell ref="AN88:AP88"/>
    <mergeCell ref="AG88:AM88"/>
    <mergeCell ref="AG89:AM89"/>
    <mergeCell ref="AG90:AM90"/>
    <mergeCell ref="AG91:AM91"/>
    <mergeCell ref="AG92:AM92"/>
    <mergeCell ref="AG93:AM93"/>
    <mergeCell ref="AG94:AM94"/>
    <mergeCell ref="AG95:AM95"/>
    <mergeCell ref="AG96:AM96"/>
    <mergeCell ref="AS82:AT84"/>
    <mergeCell ref="AM83:AP83"/>
    <mergeCell ref="AN85:AP85"/>
    <mergeCell ref="D102:AB102"/>
    <mergeCell ref="D100:AB100"/>
    <mergeCell ref="AG100:AM100"/>
    <mergeCell ref="D101:AB101"/>
    <mergeCell ref="AG101:AM101"/>
    <mergeCell ref="AG102:AM102"/>
    <mergeCell ref="AN102:AP102"/>
    <mergeCell ref="AN101:AP101"/>
    <mergeCell ref="AG99:AM99"/>
    <mergeCell ref="AN99:AP99"/>
    <mergeCell ref="AN100:AP100"/>
    <mergeCell ref="AG98:AM98"/>
    <mergeCell ref="AN98:AP98"/>
    <mergeCell ref="E92:I92"/>
    <mergeCell ref="E93:I93"/>
    <mergeCell ref="E95:I95"/>
    <mergeCell ref="E96:I96"/>
    <mergeCell ref="AM82:AP82"/>
    <mergeCell ref="AG87:AM87"/>
    <mergeCell ref="AN87:AP87"/>
    <mergeCell ref="C85:G85"/>
    <mergeCell ref="I85:AF85"/>
    <mergeCell ref="AG85:AM85"/>
    <mergeCell ref="J88:AF88"/>
    <mergeCell ref="K89:AF89"/>
    <mergeCell ref="K90:AF90"/>
    <mergeCell ref="J91:AF91"/>
    <mergeCell ref="K92:AF92"/>
    <mergeCell ref="K93:AF93"/>
    <mergeCell ref="AN96:AP96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D94:H94"/>
    <mergeCell ref="D88:H88"/>
    <mergeCell ref="E89:I89"/>
    <mergeCell ref="E90:I90"/>
    <mergeCell ref="D91:H91"/>
    <mergeCell ref="AN95:AP95"/>
    <mergeCell ref="AN93:AP93"/>
    <mergeCell ref="AN90:AP90"/>
    <mergeCell ref="AN91:AP91"/>
    <mergeCell ref="AN92:AP92"/>
    <mergeCell ref="AN94:AP94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é sú hodnoty základná, znížená, nulová." sqref="AU99:AU103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3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 - SO -01 SPEVNENÉ PLOCHY'!C2" display="/"/>
    <hyperlink ref="A90" location="'03 -  SO-01  VEREJNÉ OSVE...'!C2" display="/"/>
    <hyperlink ref="A92" location="'01 - SO -02 SPEVNENÉ PLOCHY'!C2" display="/"/>
    <hyperlink ref="A93" location="'03 -  SO-02  VEREJNÉ OSVE...'!C2" display="/"/>
    <hyperlink ref="A95" location="'01 - SO -03 SPEVNENÉ PLOCHY'!C2" display="/"/>
    <hyperlink ref="A96" location="'03 -  SO-03  VEREJNÉ OSVE...'!C2" display="/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6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91</v>
      </c>
      <c r="AZ2" s="124" t="s">
        <v>122</v>
      </c>
      <c r="BA2" s="124" t="s">
        <v>5</v>
      </c>
      <c r="BB2" s="124" t="s">
        <v>5</v>
      </c>
      <c r="BC2" s="124" t="s">
        <v>123</v>
      </c>
      <c r="BD2" s="124" t="s">
        <v>90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  <c r="AZ3" s="124" t="s">
        <v>124</v>
      </c>
      <c r="BA3" s="124" t="s">
        <v>5</v>
      </c>
      <c r="BB3" s="124" t="s">
        <v>5</v>
      </c>
      <c r="BC3" s="124" t="s">
        <v>125</v>
      </c>
      <c r="BD3" s="124" t="s">
        <v>90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  <c r="AZ4" s="124" t="s">
        <v>127</v>
      </c>
      <c r="BA4" s="124" t="s">
        <v>5</v>
      </c>
      <c r="BB4" s="124" t="s">
        <v>5</v>
      </c>
      <c r="BC4" s="124" t="s">
        <v>128</v>
      </c>
      <c r="BD4" s="124" t="s">
        <v>90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  <c r="AZ5" s="124" t="s">
        <v>129</v>
      </c>
      <c r="BA5" s="124" t="s">
        <v>5</v>
      </c>
      <c r="BB5" s="124" t="s">
        <v>5</v>
      </c>
      <c r="BC5" s="124" t="s">
        <v>130</v>
      </c>
      <c r="BD5" s="124" t="s">
        <v>90</v>
      </c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  <c r="AZ6" s="124" t="s">
        <v>131</v>
      </c>
      <c r="BA6" s="124" t="s">
        <v>5</v>
      </c>
      <c r="BB6" s="124" t="s">
        <v>5</v>
      </c>
      <c r="BC6" s="124" t="s">
        <v>132</v>
      </c>
      <c r="BD6" s="124" t="s">
        <v>90</v>
      </c>
    </row>
    <row r="7" spans="1:66" ht="25.35" customHeight="1">
      <c r="B7" s="26"/>
      <c r="C7" s="29"/>
      <c r="D7" s="33" t="s">
        <v>133</v>
      </c>
      <c r="E7" s="29"/>
      <c r="F7" s="270" t="s">
        <v>134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  <c r="AZ7" s="124" t="s">
        <v>135</v>
      </c>
      <c r="BA7" s="124" t="s">
        <v>5</v>
      </c>
      <c r="BB7" s="124" t="s">
        <v>5</v>
      </c>
      <c r="BC7" s="124" t="s">
        <v>136</v>
      </c>
      <c r="BD7" s="124" t="s">
        <v>90</v>
      </c>
    </row>
    <row r="8" spans="1:66" s="1" customFormat="1" ht="32.85" customHeight="1">
      <c r="B8" s="38"/>
      <c r="C8" s="39"/>
      <c r="D8" s="32" t="s">
        <v>137</v>
      </c>
      <c r="E8" s="39"/>
      <c r="F8" s="228" t="s">
        <v>138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  <c r="AZ8" s="124" t="s">
        <v>139</v>
      </c>
      <c r="BA8" s="124" t="s">
        <v>5</v>
      </c>
      <c r="BB8" s="124" t="s">
        <v>5</v>
      </c>
      <c r="BC8" s="124" t="s">
        <v>140</v>
      </c>
      <c r="BD8" s="124" t="s">
        <v>90</v>
      </c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  <c r="AZ9" s="124" t="s">
        <v>141</v>
      </c>
      <c r="BA9" s="124" t="s">
        <v>5</v>
      </c>
      <c r="BB9" s="124" t="s">
        <v>5</v>
      </c>
      <c r="BC9" s="124" t="s">
        <v>142</v>
      </c>
      <c r="BD9" s="124" t="s">
        <v>90</v>
      </c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  <c r="AZ10" s="124" t="s">
        <v>143</v>
      </c>
      <c r="BA10" s="124" t="s">
        <v>5</v>
      </c>
      <c r="BB10" s="124" t="s">
        <v>5</v>
      </c>
      <c r="BC10" s="124" t="s">
        <v>123</v>
      </c>
      <c r="BD10" s="124" t="s">
        <v>90</v>
      </c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  <c r="AZ11" s="124" t="s">
        <v>144</v>
      </c>
      <c r="BA11" s="124" t="s">
        <v>5</v>
      </c>
      <c r="BB11" s="124" t="s">
        <v>5</v>
      </c>
      <c r="BC11" s="124" t="s">
        <v>145</v>
      </c>
      <c r="BD11" s="124" t="s">
        <v>90</v>
      </c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  <c r="AZ12" s="124" t="s">
        <v>146</v>
      </c>
      <c r="BA12" s="124" t="s">
        <v>5</v>
      </c>
      <c r="BB12" s="124" t="s">
        <v>5</v>
      </c>
      <c r="BC12" s="124" t="s">
        <v>147</v>
      </c>
      <c r="BD12" s="124" t="s">
        <v>90</v>
      </c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N97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(SUM(BE97:BE104)+SUM(BE123:BE265))</f>
        <v>0</v>
      </c>
      <c r="I33" s="272"/>
      <c r="J33" s="272"/>
      <c r="K33" s="39"/>
      <c r="L33" s="39"/>
      <c r="M33" s="279">
        <f>ROUND((SUM(BE97:BE104)+SUM(BE123:BE265)),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(SUM(BF97:BF104)+SUM(BF123:BF265))</f>
        <v>0</v>
      </c>
      <c r="I34" s="272"/>
      <c r="J34" s="272"/>
      <c r="K34" s="39"/>
      <c r="L34" s="39"/>
      <c r="M34" s="279">
        <f>ROUND((SUM(BF97:BF104)+SUM(BF123:BF265)),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(SUM(BG97:BG104)+SUM(BG123:BG265))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(SUM(BH97:BH104)+SUM(BH123:BH265))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(SUM(BI97:BI104)+SUM(BI123:BI265))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134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01 - SO -01 SPEVNENÉ PLOCHY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N123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156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N124</f>
        <v>0</v>
      </c>
      <c r="O90" s="287"/>
      <c r="P90" s="287"/>
      <c r="Q90" s="287"/>
      <c r="R90" s="135"/>
    </row>
    <row r="91" spans="2:47" s="8" customFormat="1" ht="19.899999999999999" customHeight="1">
      <c r="B91" s="136"/>
      <c r="C91" s="101"/>
      <c r="D91" s="112" t="s">
        <v>157</v>
      </c>
      <c r="E91" s="101"/>
      <c r="F91" s="101"/>
      <c r="G91" s="101"/>
      <c r="H91" s="101"/>
      <c r="I91" s="101"/>
      <c r="J91" s="101"/>
      <c r="K91" s="101"/>
      <c r="L91" s="101"/>
      <c r="M91" s="101"/>
      <c r="N91" s="224">
        <f>N134</f>
        <v>0</v>
      </c>
      <c r="O91" s="225"/>
      <c r="P91" s="225"/>
      <c r="Q91" s="225"/>
      <c r="R91" s="137"/>
    </row>
    <row r="92" spans="2:47" s="8" customFormat="1" ht="19.899999999999999" customHeight="1">
      <c r="B92" s="136"/>
      <c r="C92" s="101"/>
      <c r="D92" s="112" t="s">
        <v>158</v>
      </c>
      <c r="E92" s="101"/>
      <c r="F92" s="101"/>
      <c r="G92" s="101"/>
      <c r="H92" s="101"/>
      <c r="I92" s="101"/>
      <c r="J92" s="101"/>
      <c r="K92" s="101"/>
      <c r="L92" s="101"/>
      <c r="M92" s="101"/>
      <c r="N92" s="224">
        <f>N183</f>
        <v>0</v>
      </c>
      <c r="O92" s="225"/>
      <c r="P92" s="225"/>
      <c r="Q92" s="225"/>
      <c r="R92" s="137"/>
    </row>
    <row r="93" spans="2:47" s="8" customFormat="1" ht="19.899999999999999" customHeight="1">
      <c r="B93" s="136"/>
      <c r="C93" s="101"/>
      <c r="D93" s="112" t="s">
        <v>159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N187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160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N238</f>
        <v>0</v>
      </c>
      <c r="O94" s="225"/>
      <c r="P94" s="225"/>
      <c r="Q94" s="225"/>
      <c r="R94" s="137"/>
    </row>
    <row r="95" spans="2:47" s="8" customFormat="1" ht="19.899999999999999" customHeight="1">
      <c r="B95" s="136"/>
      <c r="C95" s="101"/>
      <c r="D95" s="112" t="s">
        <v>161</v>
      </c>
      <c r="E95" s="101"/>
      <c r="F95" s="101"/>
      <c r="G95" s="101"/>
      <c r="H95" s="101"/>
      <c r="I95" s="101"/>
      <c r="J95" s="101"/>
      <c r="K95" s="101"/>
      <c r="L95" s="101"/>
      <c r="M95" s="101"/>
      <c r="N95" s="224">
        <f>N264</f>
        <v>0</v>
      </c>
      <c r="O95" s="225"/>
      <c r="P95" s="225"/>
      <c r="Q95" s="225"/>
      <c r="R95" s="137"/>
    </row>
    <row r="96" spans="2:47" s="1" customFormat="1" ht="21.75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2:65" s="1" customFormat="1" ht="29.25" customHeight="1">
      <c r="B97" s="38"/>
      <c r="C97" s="131" t="s">
        <v>162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84">
        <f>ROUND(N98+N99+N100+N101+N102+N103,2)</f>
        <v>0</v>
      </c>
      <c r="O97" s="285"/>
      <c r="P97" s="285"/>
      <c r="Q97" s="285"/>
      <c r="R97" s="40"/>
      <c r="T97" s="138"/>
      <c r="U97" s="139" t="s">
        <v>43</v>
      </c>
    </row>
    <row r="98" spans="2:65" s="1" customFormat="1" ht="18" customHeight="1">
      <c r="B98" s="140"/>
      <c r="C98" s="141"/>
      <c r="D98" s="244" t="s">
        <v>163</v>
      </c>
      <c r="E98" s="289"/>
      <c r="F98" s="289"/>
      <c r="G98" s="289"/>
      <c r="H98" s="289"/>
      <c r="I98" s="141"/>
      <c r="J98" s="141"/>
      <c r="K98" s="141"/>
      <c r="L98" s="141"/>
      <c r="M98" s="141"/>
      <c r="N98" s="246">
        <f>ROUND(N89*T98,2)</f>
        <v>0</v>
      </c>
      <c r="O98" s="288"/>
      <c r="P98" s="288"/>
      <c r="Q98" s="288"/>
      <c r="R98" s="143"/>
      <c r="S98" s="144"/>
      <c r="T98" s="145"/>
      <c r="U98" s="146" t="s">
        <v>46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164</v>
      </c>
      <c r="AZ98" s="144"/>
      <c r="BA98" s="144"/>
      <c r="BB98" s="144"/>
      <c r="BC98" s="144"/>
      <c r="BD98" s="144"/>
      <c r="BE98" s="148">
        <f t="shared" ref="BE98:BE103" si="0">IF(U98="základná",N98,0)</f>
        <v>0</v>
      </c>
      <c r="BF98" s="148">
        <f t="shared" ref="BF98:BF103" si="1">IF(U98="znížená",N98,0)</f>
        <v>0</v>
      </c>
      <c r="BG98" s="148">
        <f t="shared" ref="BG98:BG103" si="2">IF(U98="zákl. prenesená",N98,0)</f>
        <v>0</v>
      </c>
      <c r="BH98" s="148">
        <f t="shared" ref="BH98:BH103" si="3">IF(U98="zníž. prenesená",N98,0)</f>
        <v>0</v>
      </c>
      <c r="BI98" s="148">
        <f t="shared" ref="BI98:BI103" si="4">IF(U98="nulová",N98,0)</f>
        <v>0</v>
      </c>
      <c r="BJ98" s="147" t="s">
        <v>90</v>
      </c>
      <c r="BK98" s="144"/>
      <c r="BL98" s="144"/>
      <c r="BM98" s="144"/>
    </row>
    <row r="99" spans="2:65" s="1" customFormat="1" ht="18" customHeight="1">
      <c r="B99" s="140"/>
      <c r="C99" s="141"/>
      <c r="D99" s="244" t="s">
        <v>165</v>
      </c>
      <c r="E99" s="289"/>
      <c r="F99" s="289"/>
      <c r="G99" s="289"/>
      <c r="H99" s="289"/>
      <c r="I99" s="141"/>
      <c r="J99" s="141"/>
      <c r="K99" s="141"/>
      <c r="L99" s="141"/>
      <c r="M99" s="141"/>
      <c r="N99" s="246">
        <f>ROUND(N89*T99,2)</f>
        <v>0</v>
      </c>
      <c r="O99" s="288"/>
      <c r="P99" s="288"/>
      <c r="Q99" s="288"/>
      <c r="R99" s="143"/>
      <c r="S99" s="144"/>
      <c r="T99" s="145"/>
      <c r="U99" s="146" t="s">
        <v>46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164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90</v>
      </c>
      <c r="BK99" s="144"/>
      <c r="BL99" s="144"/>
      <c r="BM99" s="144"/>
    </row>
    <row r="100" spans="2:65" s="1" customFormat="1" ht="18" customHeight="1">
      <c r="B100" s="140"/>
      <c r="C100" s="141"/>
      <c r="D100" s="244" t="s">
        <v>166</v>
      </c>
      <c r="E100" s="289"/>
      <c r="F100" s="289"/>
      <c r="G100" s="289"/>
      <c r="H100" s="289"/>
      <c r="I100" s="141"/>
      <c r="J100" s="141"/>
      <c r="K100" s="141"/>
      <c r="L100" s="141"/>
      <c r="M100" s="141"/>
      <c r="N100" s="246">
        <f>ROUND(N89*T100,2)</f>
        <v>0</v>
      </c>
      <c r="O100" s="288"/>
      <c r="P100" s="288"/>
      <c r="Q100" s="288"/>
      <c r="R100" s="143"/>
      <c r="S100" s="144"/>
      <c r="T100" s="145"/>
      <c r="U100" s="146" t="s">
        <v>46</v>
      </c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7" t="s">
        <v>164</v>
      </c>
      <c r="AZ100" s="144"/>
      <c r="BA100" s="144"/>
      <c r="BB100" s="144"/>
      <c r="BC100" s="144"/>
      <c r="BD100" s="144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90</v>
      </c>
      <c r="BK100" s="144"/>
      <c r="BL100" s="144"/>
      <c r="BM100" s="144"/>
    </row>
    <row r="101" spans="2:65" s="1" customFormat="1" ht="18" customHeight="1">
      <c r="B101" s="140"/>
      <c r="C101" s="141"/>
      <c r="D101" s="244" t="s">
        <v>167</v>
      </c>
      <c r="E101" s="289"/>
      <c r="F101" s="289"/>
      <c r="G101" s="289"/>
      <c r="H101" s="289"/>
      <c r="I101" s="141"/>
      <c r="J101" s="141"/>
      <c r="K101" s="141"/>
      <c r="L101" s="141"/>
      <c r="M101" s="141"/>
      <c r="N101" s="246">
        <f>ROUND(N89*T101,2)</f>
        <v>0</v>
      </c>
      <c r="O101" s="288"/>
      <c r="P101" s="288"/>
      <c r="Q101" s="288"/>
      <c r="R101" s="143"/>
      <c r="S101" s="144"/>
      <c r="T101" s="145"/>
      <c r="U101" s="146" t="s">
        <v>46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164</v>
      </c>
      <c r="AZ101" s="144"/>
      <c r="BA101" s="144"/>
      <c r="BB101" s="144"/>
      <c r="BC101" s="144"/>
      <c r="BD101" s="144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90</v>
      </c>
      <c r="BK101" s="144"/>
      <c r="BL101" s="144"/>
      <c r="BM101" s="144"/>
    </row>
    <row r="102" spans="2:65" s="1" customFormat="1" ht="18" customHeight="1">
      <c r="B102" s="140"/>
      <c r="C102" s="141"/>
      <c r="D102" s="244" t="s">
        <v>168</v>
      </c>
      <c r="E102" s="289"/>
      <c r="F102" s="289"/>
      <c r="G102" s="289"/>
      <c r="H102" s="289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5"/>
      <c r="U102" s="146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164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90</v>
      </c>
      <c r="BK102" s="144"/>
      <c r="BL102" s="144"/>
      <c r="BM102" s="144"/>
    </row>
    <row r="103" spans="2:65" s="1" customFormat="1" ht="18" customHeight="1">
      <c r="B103" s="140"/>
      <c r="C103" s="141"/>
      <c r="D103" s="142" t="s">
        <v>169</v>
      </c>
      <c r="E103" s="141"/>
      <c r="F103" s="141"/>
      <c r="G103" s="141"/>
      <c r="H103" s="141"/>
      <c r="I103" s="141"/>
      <c r="J103" s="141"/>
      <c r="K103" s="141"/>
      <c r="L103" s="141"/>
      <c r="M103" s="141"/>
      <c r="N103" s="246">
        <f>ROUND(N89*T103,2)</f>
        <v>0</v>
      </c>
      <c r="O103" s="288"/>
      <c r="P103" s="288"/>
      <c r="Q103" s="288"/>
      <c r="R103" s="143"/>
      <c r="S103" s="144"/>
      <c r="T103" s="149"/>
      <c r="U103" s="150" t="s">
        <v>46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7" t="s">
        <v>170</v>
      </c>
      <c r="AZ103" s="144"/>
      <c r="BA103" s="144"/>
      <c r="BB103" s="144"/>
      <c r="BC103" s="144"/>
      <c r="BD103" s="144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90</v>
      </c>
      <c r="BK103" s="144"/>
      <c r="BL103" s="144"/>
      <c r="BM103" s="144"/>
    </row>
    <row r="104" spans="2:65" s="1" customFormat="1" ht="13.5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21" t="s">
        <v>116</v>
      </c>
      <c r="D105" s="122"/>
      <c r="E105" s="122"/>
      <c r="F105" s="122"/>
      <c r="G105" s="122"/>
      <c r="H105" s="122"/>
      <c r="I105" s="122"/>
      <c r="J105" s="122"/>
      <c r="K105" s="122"/>
      <c r="L105" s="248">
        <f>ROUND(SUM(N89+N97),2)</f>
        <v>0</v>
      </c>
      <c r="M105" s="248"/>
      <c r="N105" s="248"/>
      <c r="O105" s="248"/>
      <c r="P105" s="248"/>
      <c r="Q105" s="248"/>
      <c r="R105" s="40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10" spans="2:65" s="1" customFormat="1" ht="6.95" customHeight="1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</row>
    <row r="111" spans="2:65" s="1" customFormat="1" ht="36.950000000000003" customHeight="1">
      <c r="B111" s="38"/>
      <c r="C111" s="219" t="s">
        <v>171</v>
      </c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30" customHeight="1">
      <c r="B113" s="38"/>
      <c r="C113" s="33" t="s">
        <v>18</v>
      </c>
      <c r="D113" s="39"/>
      <c r="E113" s="39"/>
      <c r="F113" s="270" t="str">
        <f>F6</f>
        <v>REVITALIZÁCIA VNÚTROBLOKOVÝCH PRIESTOROV NA SÍDLISKU OD VŔŠKY V ŽIARI NAD HRONOM</v>
      </c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39"/>
      <c r="R113" s="40"/>
    </row>
    <row r="114" spans="2:65" ht="30" customHeight="1">
      <c r="B114" s="26"/>
      <c r="C114" s="33" t="s">
        <v>133</v>
      </c>
      <c r="D114" s="29"/>
      <c r="E114" s="29"/>
      <c r="F114" s="270" t="s">
        <v>134</v>
      </c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9"/>
      <c r="R114" s="27"/>
    </row>
    <row r="115" spans="2:65" s="1" customFormat="1" ht="36.950000000000003" customHeight="1">
      <c r="B115" s="38"/>
      <c r="C115" s="72" t="s">
        <v>137</v>
      </c>
      <c r="D115" s="39"/>
      <c r="E115" s="39"/>
      <c r="F115" s="233" t="str">
        <f>F8</f>
        <v>01 - SO -01 SPEVNENÉ PLOCHY</v>
      </c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39"/>
      <c r="R115" s="40"/>
    </row>
    <row r="116" spans="2:65" s="1" customFormat="1" ht="6.9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1" customFormat="1" ht="18" customHeight="1">
      <c r="B117" s="38"/>
      <c r="C117" s="33" t="s">
        <v>22</v>
      </c>
      <c r="D117" s="39"/>
      <c r="E117" s="39"/>
      <c r="F117" s="31" t="str">
        <f>F10</f>
        <v xml:space="preserve"> Žiar nad Hronom</v>
      </c>
      <c r="G117" s="39"/>
      <c r="H117" s="39"/>
      <c r="I117" s="39"/>
      <c r="J117" s="39"/>
      <c r="K117" s="33" t="s">
        <v>24</v>
      </c>
      <c r="L117" s="39"/>
      <c r="M117" s="274" t="str">
        <f>IF(O10="","",O10)</f>
        <v>30. 5. 2018</v>
      </c>
      <c r="N117" s="274"/>
      <c r="O117" s="274"/>
      <c r="P117" s="274"/>
      <c r="Q117" s="39"/>
      <c r="R117" s="40"/>
    </row>
    <row r="118" spans="2:65" s="1" customFormat="1" ht="6.9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</row>
    <row r="119" spans="2:65" s="1" customFormat="1">
      <c r="B119" s="38"/>
      <c r="C119" s="33" t="s">
        <v>26</v>
      </c>
      <c r="D119" s="39"/>
      <c r="E119" s="39"/>
      <c r="F119" s="31" t="str">
        <f>E13</f>
        <v xml:space="preserve"> Mesto Žiar nad Hronom</v>
      </c>
      <c r="G119" s="39"/>
      <c r="H119" s="39"/>
      <c r="I119" s="39"/>
      <c r="J119" s="39"/>
      <c r="K119" s="33" t="s">
        <v>32</v>
      </c>
      <c r="L119" s="39"/>
      <c r="M119" s="223" t="str">
        <f>E19</f>
        <v>ING. ARCH. S. BARÉNYI,ING. ARCH. I. TEPLAN</v>
      </c>
      <c r="N119" s="223"/>
      <c r="O119" s="223"/>
      <c r="P119" s="223"/>
      <c r="Q119" s="223"/>
      <c r="R119" s="40"/>
    </row>
    <row r="120" spans="2:65" s="1" customFormat="1" ht="14.45" customHeight="1">
      <c r="B120" s="38"/>
      <c r="C120" s="33" t="s">
        <v>30</v>
      </c>
      <c r="D120" s="39"/>
      <c r="E120" s="39"/>
      <c r="F120" s="31" t="str">
        <f>IF(E16="","",E16)</f>
        <v>určí výberové konanie</v>
      </c>
      <c r="G120" s="39"/>
      <c r="H120" s="39"/>
      <c r="I120" s="39"/>
      <c r="J120" s="39"/>
      <c r="K120" s="33" t="s">
        <v>35</v>
      </c>
      <c r="L120" s="39"/>
      <c r="M120" s="223" t="str">
        <f>E22</f>
        <v>Ing. Emília Kurillová</v>
      </c>
      <c r="N120" s="223"/>
      <c r="O120" s="223"/>
      <c r="P120" s="223"/>
      <c r="Q120" s="223"/>
      <c r="R120" s="40"/>
    </row>
    <row r="121" spans="2:65" s="1" customFormat="1" ht="10.35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</row>
    <row r="122" spans="2:65" s="9" customFormat="1" ht="29.25" customHeight="1">
      <c r="B122" s="151"/>
      <c r="C122" s="152" t="s">
        <v>172</v>
      </c>
      <c r="D122" s="153" t="s">
        <v>173</v>
      </c>
      <c r="E122" s="153" t="s">
        <v>61</v>
      </c>
      <c r="F122" s="290" t="s">
        <v>174</v>
      </c>
      <c r="G122" s="290"/>
      <c r="H122" s="290"/>
      <c r="I122" s="290"/>
      <c r="J122" s="153" t="s">
        <v>175</v>
      </c>
      <c r="K122" s="153" t="s">
        <v>176</v>
      </c>
      <c r="L122" s="290" t="s">
        <v>177</v>
      </c>
      <c r="M122" s="290"/>
      <c r="N122" s="290" t="s">
        <v>153</v>
      </c>
      <c r="O122" s="290"/>
      <c r="P122" s="290"/>
      <c r="Q122" s="291"/>
      <c r="R122" s="154"/>
      <c r="T122" s="78" t="s">
        <v>178</v>
      </c>
      <c r="U122" s="79" t="s">
        <v>43</v>
      </c>
      <c r="V122" s="79" t="s">
        <v>179</v>
      </c>
      <c r="W122" s="79" t="s">
        <v>180</v>
      </c>
      <c r="X122" s="79" t="s">
        <v>181</v>
      </c>
      <c r="Y122" s="79" t="s">
        <v>182</v>
      </c>
      <c r="Z122" s="79" t="s">
        <v>183</v>
      </c>
      <c r="AA122" s="80" t="s">
        <v>184</v>
      </c>
    </row>
    <row r="123" spans="2:65" s="1" customFormat="1" ht="29.25" customHeight="1">
      <c r="B123" s="38"/>
      <c r="C123" s="82" t="s">
        <v>149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296">
        <f>BK123</f>
        <v>0</v>
      </c>
      <c r="O123" s="297"/>
      <c r="P123" s="297"/>
      <c r="Q123" s="297"/>
      <c r="R123" s="40"/>
      <c r="T123" s="81"/>
      <c r="U123" s="54"/>
      <c r="V123" s="54"/>
      <c r="W123" s="155">
        <f>W124+W266</f>
        <v>0</v>
      </c>
      <c r="X123" s="54"/>
      <c r="Y123" s="155">
        <f>Y124+Y266</f>
        <v>321.34165300000006</v>
      </c>
      <c r="Z123" s="54"/>
      <c r="AA123" s="156">
        <f>AA124+AA266</f>
        <v>135.80185</v>
      </c>
      <c r="AT123" s="22" t="s">
        <v>78</v>
      </c>
      <c r="AU123" s="22" t="s">
        <v>155</v>
      </c>
      <c r="BK123" s="157">
        <f>BK124+BK266</f>
        <v>0</v>
      </c>
    </row>
    <row r="124" spans="2:65" s="10" customFormat="1" ht="37.35" customHeight="1">
      <c r="B124" s="158"/>
      <c r="C124" s="159"/>
      <c r="D124" s="160" t="s">
        <v>156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98">
        <f>BK124</f>
        <v>0</v>
      </c>
      <c r="O124" s="299"/>
      <c r="P124" s="299"/>
      <c r="Q124" s="299"/>
      <c r="R124" s="161"/>
      <c r="T124" s="162"/>
      <c r="U124" s="159"/>
      <c r="V124" s="159"/>
      <c r="W124" s="163">
        <f>W125+SUM(W126:W134)+W183+W187+W238+W264</f>
        <v>0</v>
      </c>
      <c r="X124" s="159"/>
      <c r="Y124" s="163">
        <f>Y125+SUM(Y126:Y134)+Y183+Y187+Y238+Y264</f>
        <v>321.34165300000006</v>
      </c>
      <c r="Z124" s="159"/>
      <c r="AA124" s="164">
        <f>AA125+SUM(AA126:AA134)+AA183+AA187+AA238+AA264</f>
        <v>135.80185</v>
      </c>
      <c r="AR124" s="165" t="s">
        <v>86</v>
      </c>
      <c r="AT124" s="166" t="s">
        <v>78</v>
      </c>
      <c r="AU124" s="166" t="s">
        <v>79</v>
      </c>
      <c r="AY124" s="165" t="s">
        <v>185</v>
      </c>
      <c r="BK124" s="167">
        <f>BK125+SUM(BK126:BK134)+BK183+BK187+BK238+BK264</f>
        <v>0</v>
      </c>
    </row>
    <row r="125" spans="2:65" s="1" customFormat="1" ht="16.5" customHeight="1">
      <c r="B125" s="140"/>
      <c r="C125" s="168" t="s">
        <v>86</v>
      </c>
      <c r="D125" s="168" t="s">
        <v>186</v>
      </c>
      <c r="E125" s="169" t="s">
        <v>187</v>
      </c>
      <c r="F125" s="252" t="s">
        <v>188</v>
      </c>
      <c r="G125" s="252"/>
      <c r="H125" s="252"/>
      <c r="I125" s="252"/>
      <c r="J125" s="170" t="s">
        <v>5</v>
      </c>
      <c r="K125" s="171">
        <v>0</v>
      </c>
      <c r="L125" s="253">
        <v>0</v>
      </c>
      <c r="M125" s="253"/>
      <c r="N125" s="254">
        <f>ROUND(L125*K125,2)</f>
        <v>0</v>
      </c>
      <c r="O125" s="254"/>
      <c r="P125" s="254"/>
      <c r="Q125" s="254"/>
      <c r="R125" s="143"/>
      <c r="T125" s="172" t="s">
        <v>5</v>
      </c>
      <c r="U125" s="47" t="s">
        <v>46</v>
      </c>
      <c r="V125" s="39"/>
      <c r="W125" s="173">
        <f>V125*K125</f>
        <v>0</v>
      </c>
      <c r="X125" s="173">
        <v>1.7999999999999999E-2</v>
      </c>
      <c r="Y125" s="173">
        <f>X125*K125</f>
        <v>0</v>
      </c>
      <c r="Z125" s="173">
        <v>0</v>
      </c>
      <c r="AA125" s="174">
        <f>Z125*K125</f>
        <v>0</v>
      </c>
      <c r="AR125" s="22" t="s">
        <v>189</v>
      </c>
      <c r="AT125" s="22" t="s">
        <v>186</v>
      </c>
      <c r="AU125" s="22" t="s">
        <v>86</v>
      </c>
      <c r="AY125" s="22" t="s">
        <v>185</v>
      </c>
      <c r="BE125" s="116">
        <f>IF(U125="základná",N125,0)</f>
        <v>0</v>
      </c>
      <c r="BF125" s="116">
        <f>IF(U125="znížená",N125,0)</f>
        <v>0</v>
      </c>
      <c r="BG125" s="116">
        <f>IF(U125="zákl. prenesená",N125,0)</f>
        <v>0</v>
      </c>
      <c r="BH125" s="116">
        <f>IF(U125="zníž. prenesená",N125,0)</f>
        <v>0</v>
      </c>
      <c r="BI125" s="116">
        <f>IF(U125="nulová",N125,0)</f>
        <v>0</v>
      </c>
      <c r="BJ125" s="22" t="s">
        <v>90</v>
      </c>
      <c r="BK125" s="116">
        <f>ROUND(L125*K125,2)</f>
        <v>0</v>
      </c>
      <c r="BL125" s="22" t="s">
        <v>189</v>
      </c>
      <c r="BM125" s="22" t="s">
        <v>190</v>
      </c>
    </row>
    <row r="126" spans="2:65" s="11" customFormat="1" ht="25.5" customHeight="1">
      <c r="B126" s="175"/>
      <c r="C126" s="176"/>
      <c r="D126" s="176"/>
      <c r="E126" s="177" t="s">
        <v>5</v>
      </c>
      <c r="F126" s="292" t="s">
        <v>191</v>
      </c>
      <c r="G126" s="293"/>
      <c r="H126" s="293"/>
      <c r="I126" s="293"/>
      <c r="J126" s="176"/>
      <c r="K126" s="177" t="s">
        <v>5</v>
      </c>
      <c r="L126" s="176"/>
      <c r="M126" s="176"/>
      <c r="N126" s="176"/>
      <c r="O126" s="176"/>
      <c r="P126" s="176"/>
      <c r="Q126" s="176"/>
      <c r="R126" s="178"/>
      <c r="T126" s="179"/>
      <c r="U126" s="176"/>
      <c r="V126" s="176"/>
      <c r="W126" s="176"/>
      <c r="X126" s="176"/>
      <c r="Y126" s="176"/>
      <c r="Z126" s="176"/>
      <c r="AA126" s="180"/>
      <c r="AT126" s="181" t="s">
        <v>192</v>
      </c>
      <c r="AU126" s="181" t="s">
        <v>86</v>
      </c>
      <c r="AV126" s="11" t="s">
        <v>86</v>
      </c>
      <c r="AW126" s="11" t="s">
        <v>34</v>
      </c>
      <c r="AX126" s="11" t="s">
        <v>79</v>
      </c>
      <c r="AY126" s="181" t="s">
        <v>185</v>
      </c>
    </row>
    <row r="127" spans="2:65" s="11" customFormat="1" ht="16.5" customHeight="1">
      <c r="B127" s="175"/>
      <c r="C127" s="176"/>
      <c r="D127" s="176"/>
      <c r="E127" s="177" t="s">
        <v>5</v>
      </c>
      <c r="F127" s="294" t="s">
        <v>193</v>
      </c>
      <c r="G127" s="295"/>
      <c r="H127" s="295"/>
      <c r="I127" s="295"/>
      <c r="J127" s="176"/>
      <c r="K127" s="177" t="s">
        <v>5</v>
      </c>
      <c r="L127" s="176"/>
      <c r="M127" s="176"/>
      <c r="N127" s="176"/>
      <c r="O127" s="176"/>
      <c r="P127" s="176"/>
      <c r="Q127" s="176"/>
      <c r="R127" s="178"/>
      <c r="T127" s="179"/>
      <c r="U127" s="176"/>
      <c r="V127" s="176"/>
      <c r="W127" s="176"/>
      <c r="X127" s="176"/>
      <c r="Y127" s="176"/>
      <c r="Z127" s="176"/>
      <c r="AA127" s="180"/>
      <c r="AT127" s="181" t="s">
        <v>192</v>
      </c>
      <c r="AU127" s="181" t="s">
        <v>86</v>
      </c>
      <c r="AV127" s="11" t="s">
        <v>86</v>
      </c>
      <c r="AW127" s="11" t="s">
        <v>34</v>
      </c>
      <c r="AX127" s="11" t="s">
        <v>79</v>
      </c>
      <c r="AY127" s="181" t="s">
        <v>185</v>
      </c>
    </row>
    <row r="128" spans="2:65" s="11" customFormat="1" ht="38.25" customHeight="1">
      <c r="B128" s="175"/>
      <c r="C128" s="176"/>
      <c r="D128" s="176"/>
      <c r="E128" s="177" t="s">
        <v>5</v>
      </c>
      <c r="F128" s="294" t="s">
        <v>194</v>
      </c>
      <c r="G128" s="295"/>
      <c r="H128" s="295"/>
      <c r="I128" s="295"/>
      <c r="J128" s="176"/>
      <c r="K128" s="177" t="s">
        <v>5</v>
      </c>
      <c r="L128" s="176"/>
      <c r="M128" s="176"/>
      <c r="N128" s="176"/>
      <c r="O128" s="176"/>
      <c r="P128" s="176"/>
      <c r="Q128" s="176"/>
      <c r="R128" s="178"/>
      <c r="T128" s="179"/>
      <c r="U128" s="176"/>
      <c r="V128" s="176"/>
      <c r="W128" s="176"/>
      <c r="X128" s="176"/>
      <c r="Y128" s="176"/>
      <c r="Z128" s="176"/>
      <c r="AA128" s="180"/>
      <c r="AT128" s="181" t="s">
        <v>192</v>
      </c>
      <c r="AU128" s="181" t="s">
        <v>86</v>
      </c>
      <c r="AV128" s="11" t="s">
        <v>86</v>
      </c>
      <c r="AW128" s="11" t="s">
        <v>34</v>
      </c>
      <c r="AX128" s="11" t="s">
        <v>79</v>
      </c>
      <c r="AY128" s="181" t="s">
        <v>185</v>
      </c>
    </row>
    <row r="129" spans="2:65" s="11" customFormat="1" ht="25.5" customHeight="1">
      <c r="B129" s="175"/>
      <c r="C129" s="176"/>
      <c r="D129" s="176"/>
      <c r="E129" s="177" t="s">
        <v>5</v>
      </c>
      <c r="F129" s="294" t="s">
        <v>195</v>
      </c>
      <c r="G129" s="295"/>
      <c r="H129" s="295"/>
      <c r="I129" s="295"/>
      <c r="J129" s="176"/>
      <c r="K129" s="177" t="s">
        <v>5</v>
      </c>
      <c r="L129" s="176"/>
      <c r="M129" s="176"/>
      <c r="N129" s="176"/>
      <c r="O129" s="176"/>
      <c r="P129" s="176"/>
      <c r="Q129" s="176"/>
      <c r="R129" s="178"/>
      <c r="T129" s="179"/>
      <c r="U129" s="176"/>
      <c r="V129" s="176"/>
      <c r="W129" s="176"/>
      <c r="X129" s="176"/>
      <c r="Y129" s="176"/>
      <c r="Z129" s="176"/>
      <c r="AA129" s="180"/>
      <c r="AT129" s="181" t="s">
        <v>192</v>
      </c>
      <c r="AU129" s="181" t="s">
        <v>86</v>
      </c>
      <c r="AV129" s="11" t="s">
        <v>86</v>
      </c>
      <c r="AW129" s="11" t="s">
        <v>34</v>
      </c>
      <c r="AX129" s="11" t="s">
        <v>79</v>
      </c>
      <c r="AY129" s="181" t="s">
        <v>185</v>
      </c>
    </row>
    <row r="130" spans="2:65" s="12" customFormat="1" ht="16.5" customHeight="1">
      <c r="B130" s="182"/>
      <c r="C130" s="183"/>
      <c r="D130" s="183"/>
      <c r="E130" s="184" t="s">
        <v>5</v>
      </c>
      <c r="F130" s="257" t="s">
        <v>196</v>
      </c>
      <c r="G130" s="258"/>
      <c r="H130" s="258"/>
      <c r="I130" s="258"/>
      <c r="J130" s="183"/>
      <c r="K130" s="185">
        <v>0</v>
      </c>
      <c r="L130" s="183"/>
      <c r="M130" s="183"/>
      <c r="N130" s="183"/>
      <c r="O130" s="183"/>
      <c r="P130" s="183"/>
      <c r="Q130" s="183"/>
      <c r="R130" s="186"/>
      <c r="T130" s="187"/>
      <c r="U130" s="183"/>
      <c r="V130" s="183"/>
      <c r="W130" s="183"/>
      <c r="X130" s="183"/>
      <c r="Y130" s="183"/>
      <c r="Z130" s="183"/>
      <c r="AA130" s="188"/>
      <c r="AT130" s="189" t="s">
        <v>192</v>
      </c>
      <c r="AU130" s="189" t="s">
        <v>86</v>
      </c>
      <c r="AV130" s="12" t="s">
        <v>189</v>
      </c>
      <c r="AW130" s="12" t="s">
        <v>34</v>
      </c>
      <c r="AX130" s="12" t="s">
        <v>86</v>
      </c>
      <c r="AY130" s="189" t="s">
        <v>185</v>
      </c>
    </row>
    <row r="131" spans="2:65" s="1" customFormat="1" ht="16.5" customHeight="1">
      <c r="B131" s="140"/>
      <c r="C131" s="168" t="s">
        <v>90</v>
      </c>
      <c r="D131" s="168" t="s">
        <v>186</v>
      </c>
      <c r="E131" s="169" t="s">
        <v>197</v>
      </c>
      <c r="F131" s="252" t="s">
        <v>188</v>
      </c>
      <c r="G131" s="252"/>
      <c r="H131" s="252"/>
      <c r="I131" s="252"/>
      <c r="J131" s="170" t="s">
        <v>5</v>
      </c>
      <c r="K131" s="171">
        <v>0</v>
      </c>
      <c r="L131" s="253">
        <v>0</v>
      </c>
      <c r="M131" s="253"/>
      <c r="N131" s="254">
        <f>ROUND(L131*K131,2)</f>
        <v>0</v>
      </c>
      <c r="O131" s="254"/>
      <c r="P131" s="254"/>
      <c r="Q131" s="254"/>
      <c r="R131" s="143"/>
      <c r="T131" s="172" t="s">
        <v>5</v>
      </c>
      <c r="U131" s="47" t="s">
        <v>46</v>
      </c>
      <c r="V131" s="39"/>
      <c r="W131" s="173">
        <f>V131*K131</f>
        <v>0</v>
      </c>
      <c r="X131" s="173">
        <v>1.7999999999999999E-2</v>
      </c>
      <c r="Y131" s="173">
        <f>X131*K131</f>
        <v>0</v>
      </c>
      <c r="Z131" s="173">
        <v>0</v>
      </c>
      <c r="AA131" s="174">
        <f>Z131*K131</f>
        <v>0</v>
      </c>
      <c r="AR131" s="22" t="s">
        <v>189</v>
      </c>
      <c r="AT131" s="22" t="s">
        <v>186</v>
      </c>
      <c r="AU131" s="22" t="s">
        <v>86</v>
      </c>
      <c r="AY131" s="22" t="s">
        <v>185</v>
      </c>
      <c r="BE131" s="116">
        <f>IF(U131="základná",N131,0)</f>
        <v>0</v>
      </c>
      <c r="BF131" s="116">
        <f>IF(U131="znížená",N131,0)</f>
        <v>0</v>
      </c>
      <c r="BG131" s="116">
        <f>IF(U131="zákl. prenesená",N131,0)</f>
        <v>0</v>
      </c>
      <c r="BH131" s="116">
        <f>IF(U131="zníž. prenesená",N131,0)</f>
        <v>0</v>
      </c>
      <c r="BI131" s="116">
        <f>IF(U131="nulová",N131,0)</f>
        <v>0</v>
      </c>
      <c r="BJ131" s="22" t="s">
        <v>90</v>
      </c>
      <c r="BK131" s="116">
        <f>ROUND(L131*K131,2)</f>
        <v>0</v>
      </c>
      <c r="BL131" s="22" t="s">
        <v>189</v>
      </c>
      <c r="BM131" s="22" t="s">
        <v>198</v>
      </c>
    </row>
    <row r="132" spans="2:65" s="11" customFormat="1" ht="25.5" customHeight="1">
      <c r="B132" s="175"/>
      <c r="C132" s="176"/>
      <c r="D132" s="176"/>
      <c r="E132" s="177" t="s">
        <v>5</v>
      </c>
      <c r="F132" s="292" t="s">
        <v>199</v>
      </c>
      <c r="G132" s="293"/>
      <c r="H132" s="293"/>
      <c r="I132" s="293"/>
      <c r="J132" s="176"/>
      <c r="K132" s="177" t="s">
        <v>5</v>
      </c>
      <c r="L132" s="176"/>
      <c r="M132" s="176"/>
      <c r="N132" s="176"/>
      <c r="O132" s="176"/>
      <c r="P132" s="176"/>
      <c r="Q132" s="176"/>
      <c r="R132" s="178"/>
      <c r="T132" s="179"/>
      <c r="U132" s="176"/>
      <c r="V132" s="176"/>
      <c r="W132" s="176"/>
      <c r="X132" s="176"/>
      <c r="Y132" s="176"/>
      <c r="Z132" s="176"/>
      <c r="AA132" s="180"/>
      <c r="AT132" s="181" t="s">
        <v>192</v>
      </c>
      <c r="AU132" s="181" t="s">
        <v>86</v>
      </c>
      <c r="AV132" s="11" t="s">
        <v>86</v>
      </c>
      <c r="AW132" s="11" t="s">
        <v>34</v>
      </c>
      <c r="AX132" s="11" t="s">
        <v>79</v>
      </c>
      <c r="AY132" s="181" t="s">
        <v>185</v>
      </c>
    </row>
    <row r="133" spans="2:65" s="12" customFormat="1" ht="16.5" customHeight="1">
      <c r="B133" s="182"/>
      <c r="C133" s="183"/>
      <c r="D133" s="183"/>
      <c r="E133" s="184" t="s">
        <v>5</v>
      </c>
      <c r="F133" s="257" t="s">
        <v>196</v>
      </c>
      <c r="G133" s="258"/>
      <c r="H133" s="258"/>
      <c r="I133" s="258"/>
      <c r="J133" s="183"/>
      <c r="K133" s="185">
        <v>0</v>
      </c>
      <c r="L133" s="183"/>
      <c r="M133" s="183"/>
      <c r="N133" s="183"/>
      <c r="O133" s="183"/>
      <c r="P133" s="183"/>
      <c r="Q133" s="183"/>
      <c r="R133" s="186"/>
      <c r="T133" s="187"/>
      <c r="U133" s="183"/>
      <c r="V133" s="183"/>
      <c r="W133" s="183"/>
      <c r="X133" s="183"/>
      <c r="Y133" s="183"/>
      <c r="Z133" s="183"/>
      <c r="AA133" s="188"/>
      <c r="AT133" s="189" t="s">
        <v>192</v>
      </c>
      <c r="AU133" s="189" t="s">
        <v>86</v>
      </c>
      <c r="AV133" s="12" t="s">
        <v>189</v>
      </c>
      <c r="AW133" s="12" t="s">
        <v>34</v>
      </c>
      <c r="AX133" s="12" t="s">
        <v>86</v>
      </c>
      <c r="AY133" s="189" t="s">
        <v>185</v>
      </c>
    </row>
    <row r="134" spans="2:65" s="10" customFormat="1" ht="29.85" customHeight="1">
      <c r="B134" s="158"/>
      <c r="C134" s="159"/>
      <c r="D134" s="190" t="s">
        <v>157</v>
      </c>
      <c r="E134" s="190"/>
      <c r="F134" s="190"/>
      <c r="G134" s="190"/>
      <c r="H134" s="190"/>
      <c r="I134" s="190"/>
      <c r="J134" s="190"/>
      <c r="K134" s="190"/>
      <c r="L134" s="190"/>
      <c r="M134" s="190"/>
      <c r="N134" s="259">
        <f>BK134</f>
        <v>0</v>
      </c>
      <c r="O134" s="260"/>
      <c r="P134" s="260"/>
      <c r="Q134" s="260"/>
      <c r="R134" s="161"/>
      <c r="T134" s="162"/>
      <c r="U134" s="159"/>
      <c r="V134" s="159"/>
      <c r="W134" s="163">
        <f>SUM(W135:W182)</f>
        <v>0</v>
      </c>
      <c r="X134" s="159"/>
      <c r="Y134" s="163">
        <f>SUM(Y135:Y182)</f>
        <v>3.7080000000000004E-3</v>
      </c>
      <c r="Z134" s="159"/>
      <c r="AA134" s="164">
        <f>SUM(AA135:AA182)</f>
        <v>132.06565000000001</v>
      </c>
      <c r="AR134" s="165" t="s">
        <v>86</v>
      </c>
      <c r="AT134" s="166" t="s">
        <v>78</v>
      </c>
      <c r="AU134" s="166" t="s">
        <v>86</v>
      </c>
      <c r="AY134" s="165" t="s">
        <v>185</v>
      </c>
      <c r="BK134" s="167">
        <f>SUM(BK135:BK182)</f>
        <v>0</v>
      </c>
    </row>
    <row r="135" spans="2:65" s="1" customFormat="1" ht="38.25" customHeight="1">
      <c r="B135" s="140"/>
      <c r="C135" s="168" t="s">
        <v>200</v>
      </c>
      <c r="D135" s="168" t="s">
        <v>186</v>
      </c>
      <c r="E135" s="169" t="s">
        <v>201</v>
      </c>
      <c r="F135" s="252" t="s">
        <v>202</v>
      </c>
      <c r="G135" s="252"/>
      <c r="H135" s="252"/>
      <c r="I135" s="252"/>
      <c r="J135" s="170" t="s">
        <v>203</v>
      </c>
      <c r="K135" s="171">
        <v>7.45</v>
      </c>
      <c r="L135" s="253">
        <v>0</v>
      </c>
      <c r="M135" s="253"/>
      <c r="N135" s="254">
        <f>ROUND(L135*K135,2)</f>
        <v>0</v>
      </c>
      <c r="O135" s="254"/>
      <c r="P135" s="254"/>
      <c r="Q135" s="254"/>
      <c r="R135" s="143"/>
      <c r="T135" s="172" t="s">
        <v>5</v>
      </c>
      <c r="U135" s="47" t="s">
        <v>46</v>
      </c>
      <c r="V135" s="39"/>
      <c r="W135" s="173">
        <f>V135*K135</f>
        <v>0</v>
      </c>
      <c r="X135" s="173">
        <v>0</v>
      </c>
      <c r="Y135" s="173">
        <f>X135*K135</f>
        <v>0</v>
      </c>
      <c r="Z135" s="173">
        <v>0.13800000000000001</v>
      </c>
      <c r="AA135" s="174">
        <f>Z135*K135</f>
        <v>1.0281</v>
      </c>
      <c r="AR135" s="22" t="s">
        <v>189</v>
      </c>
      <c r="AT135" s="22" t="s">
        <v>186</v>
      </c>
      <c r="AU135" s="22" t="s">
        <v>90</v>
      </c>
      <c r="AY135" s="22" t="s">
        <v>185</v>
      </c>
      <c r="BE135" s="116">
        <f>IF(U135="základná",N135,0)</f>
        <v>0</v>
      </c>
      <c r="BF135" s="116">
        <f>IF(U135="znížená",N135,0)</f>
        <v>0</v>
      </c>
      <c r="BG135" s="116">
        <f>IF(U135="zákl. prenesená",N135,0)</f>
        <v>0</v>
      </c>
      <c r="BH135" s="116">
        <f>IF(U135="zníž. prenesená",N135,0)</f>
        <v>0</v>
      </c>
      <c r="BI135" s="116">
        <f>IF(U135="nulová",N135,0)</f>
        <v>0</v>
      </c>
      <c r="BJ135" s="22" t="s">
        <v>90</v>
      </c>
      <c r="BK135" s="116">
        <f>ROUND(L135*K135,2)</f>
        <v>0</v>
      </c>
      <c r="BL135" s="22" t="s">
        <v>189</v>
      </c>
      <c r="BM135" s="22" t="s">
        <v>204</v>
      </c>
    </row>
    <row r="136" spans="2:65" s="13" customFormat="1" ht="16.5" customHeight="1">
      <c r="B136" s="191"/>
      <c r="C136" s="192"/>
      <c r="D136" s="192"/>
      <c r="E136" s="193" t="s">
        <v>5</v>
      </c>
      <c r="F136" s="255" t="s">
        <v>205</v>
      </c>
      <c r="G136" s="256"/>
      <c r="H136" s="256"/>
      <c r="I136" s="256"/>
      <c r="J136" s="192"/>
      <c r="K136" s="194">
        <v>7.45</v>
      </c>
      <c r="L136" s="192"/>
      <c r="M136" s="192"/>
      <c r="N136" s="192"/>
      <c r="O136" s="192"/>
      <c r="P136" s="192"/>
      <c r="Q136" s="192"/>
      <c r="R136" s="195"/>
      <c r="T136" s="196"/>
      <c r="U136" s="192"/>
      <c r="V136" s="192"/>
      <c r="W136" s="192"/>
      <c r="X136" s="192"/>
      <c r="Y136" s="192"/>
      <c r="Z136" s="192"/>
      <c r="AA136" s="197"/>
      <c r="AT136" s="198" t="s">
        <v>192</v>
      </c>
      <c r="AU136" s="198" t="s">
        <v>90</v>
      </c>
      <c r="AV136" s="13" t="s">
        <v>90</v>
      </c>
      <c r="AW136" s="13" t="s">
        <v>34</v>
      </c>
      <c r="AX136" s="13" t="s">
        <v>86</v>
      </c>
      <c r="AY136" s="198" t="s">
        <v>185</v>
      </c>
    </row>
    <row r="137" spans="2:65" s="1" customFormat="1" ht="38.25" customHeight="1">
      <c r="B137" s="140"/>
      <c r="C137" s="168" t="s">
        <v>189</v>
      </c>
      <c r="D137" s="168" t="s">
        <v>186</v>
      </c>
      <c r="E137" s="169" t="s">
        <v>206</v>
      </c>
      <c r="F137" s="252" t="s">
        <v>207</v>
      </c>
      <c r="G137" s="252"/>
      <c r="H137" s="252"/>
      <c r="I137" s="252"/>
      <c r="J137" s="170" t="s">
        <v>208</v>
      </c>
      <c r="K137" s="171">
        <v>6.6</v>
      </c>
      <c r="L137" s="253">
        <v>0</v>
      </c>
      <c r="M137" s="253"/>
      <c r="N137" s="254">
        <f>ROUND(L137*K137,2)</f>
        <v>0</v>
      </c>
      <c r="O137" s="254"/>
      <c r="P137" s="254"/>
      <c r="Q137" s="254"/>
      <c r="R137" s="143"/>
      <c r="T137" s="172" t="s">
        <v>5</v>
      </c>
      <c r="U137" s="47" t="s">
        <v>46</v>
      </c>
      <c r="V137" s="39"/>
      <c r="W137" s="173">
        <f>V137*K137</f>
        <v>0</v>
      </c>
      <c r="X137" s="173">
        <v>0</v>
      </c>
      <c r="Y137" s="173">
        <f>X137*K137</f>
        <v>0</v>
      </c>
      <c r="Z137" s="173">
        <v>0.14499999999999999</v>
      </c>
      <c r="AA137" s="174">
        <f>Z137*K137</f>
        <v>0.95699999999999985</v>
      </c>
      <c r="AR137" s="22" t="s">
        <v>189</v>
      </c>
      <c r="AT137" s="22" t="s">
        <v>186</v>
      </c>
      <c r="AU137" s="22" t="s">
        <v>90</v>
      </c>
      <c r="AY137" s="22" t="s">
        <v>185</v>
      </c>
      <c r="BE137" s="116">
        <f>IF(U137="základná",N137,0)</f>
        <v>0</v>
      </c>
      <c r="BF137" s="116">
        <f>IF(U137="znížená",N137,0)</f>
        <v>0</v>
      </c>
      <c r="BG137" s="116">
        <f>IF(U137="zákl. prenesená",N137,0)</f>
        <v>0</v>
      </c>
      <c r="BH137" s="116">
        <f>IF(U137="zníž. prenesená",N137,0)</f>
        <v>0</v>
      </c>
      <c r="BI137" s="116">
        <f>IF(U137="nulová",N137,0)</f>
        <v>0</v>
      </c>
      <c r="BJ137" s="22" t="s">
        <v>90</v>
      </c>
      <c r="BK137" s="116">
        <f>ROUND(L137*K137,2)</f>
        <v>0</v>
      </c>
      <c r="BL137" s="22" t="s">
        <v>189</v>
      </c>
      <c r="BM137" s="22" t="s">
        <v>209</v>
      </c>
    </row>
    <row r="138" spans="2:65" s="1" customFormat="1" ht="25.5" customHeight="1">
      <c r="B138" s="140"/>
      <c r="C138" s="168" t="s">
        <v>210</v>
      </c>
      <c r="D138" s="168" t="s">
        <v>186</v>
      </c>
      <c r="E138" s="169" t="s">
        <v>211</v>
      </c>
      <c r="F138" s="252" t="s">
        <v>212</v>
      </c>
      <c r="G138" s="252"/>
      <c r="H138" s="252"/>
      <c r="I138" s="252"/>
      <c r="J138" s="170" t="s">
        <v>208</v>
      </c>
      <c r="K138" s="171">
        <v>81.650000000000006</v>
      </c>
      <c r="L138" s="253">
        <v>0</v>
      </c>
      <c r="M138" s="253"/>
      <c r="N138" s="254">
        <f>ROUND(L138*K138,2)</f>
        <v>0</v>
      </c>
      <c r="O138" s="254"/>
      <c r="P138" s="254"/>
      <c r="Q138" s="254"/>
      <c r="R138" s="143"/>
      <c r="T138" s="172" t="s">
        <v>5</v>
      </c>
      <c r="U138" s="47" t="s">
        <v>46</v>
      </c>
      <c r="V138" s="39"/>
      <c r="W138" s="173">
        <f>V138*K138</f>
        <v>0</v>
      </c>
      <c r="X138" s="173">
        <v>0</v>
      </c>
      <c r="Y138" s="173">
        <f>X138*K138</f>
        <v>0</v>
      </c>
      <c r="Z138" s="173">
        <v>0.04</v>
      </c>
      <c r="AA138" s="174">
        <f>Z138*K138</f>
        <v>3.2660000000000005</v>
      </c>
      <c r="AR138" s="22" t="s">
        <v>189</v>
      </c>
      <c r="AT138" s="22" t="s">
        <v>186</v>
      </c>
      <c r="AU138" s="22" t="s">
        <v>90</v>
      </c>
      <c r="AY138" s="22" t="s">
        <v>185</v>
      </c>
      <c r="BE138" s="116">
        <f>IF(U138="základná",N138,0)</f>
        <v>0</v>
      </c>
      <c r="BF138" s="116">
        <f>IF(U138="znížená",N138,0)</f>
        <v>0</v>
      </c>
      <c r="BG138" s="116">
        <f>IF(U138="zákl. prenesená",N138,0)</f>
        <v>0</v>
      </c>
      <c r="BH138" s="116">
        <f>IF(U138="zníž. prenesená",N138,0)</f>
        <v>0</v>
      </c>
      <c r="BI138" s="116">
        <f>IF(U138="nulová",N138,0)</f>
        <v>0</v>
      </c>
      <c r="BJ138" s="22" t="s">
        <v>90</v>
      </c>
      <c r="BK138" s="116">
        <f>ROUND(L138*K138,2)</f>
        <v>0</v>
      </c>
      <c r="BL138" s="22" t="s">
        <v>189</v>
      </c>
      <c r="BM138" s="22" t="s">
        <v>213</v>
      </c>
    </row>
    <row r="139" spans="2:65" s="1" customFormat="1" ht="38.25" customHeight="1">
      <c r="B139" s="140"/>
      <c r="C139" s="168" t="s">
        <v>214</v>
      </c>
      <c r="D139" s="168" t="s">
        <v>186</v>
      </c>
      <c r="E139" s="169" t="s">
        <v>215</v>
      </c>
      <c r="F139" s="252" t="s">
        <v>216</v>
      </c>
      <c r="G139" s="252"/>
      <c r="H139" s="252"/>
      <c r="I139" s="252"/>
      <c r="J139" s="170" t="s">
        <v>203</v>
      </c>
      <c r="K139" s="171">
        <v>97</v>
      </c>
      <c r="L139" s="253">
        <v>0</v>
      </c>
      <c r="M139" s="253"/>
      <c r="N139" s="254">
        <f>ROUND(L139*K139,2)</f>
        <v>0</v>
      </c>
      <c r="O139" s="254"/>
      <c r="P139" s="254"/>
      <c r="Q139" s="254"/>
      <c r="R139" s="143"/>
      <c r="T139" s="172" t="s">
        <v>5</v>
      </c>
      <c r="U139" s="47" t="s">
        <v>46</v>
      </c>
      <c r="V139" s="39"/>
      <c r="W139" s="173">
        <f>V139*K139</f>
        <v>0</v>
      </c>
      <c r="X139" s="173">
        <v>0</v>
      </c>
      <c r="Y139" s="173">
        <f>X139*K139</f>
        <v>0</v>
      </c>
      <c r="Z139" s="173">
        <v>0.13</v>
      </c>
      <c r="AA139" s="174">
        <f>Z139*K139</f>
        <v>12.610000000000001</v>
      </c>
      <c r="AR139" s="22" t="s">
        <v>189</v>
      </c>
      <c r="AT139" s="22" t="s">
        <v>186</v>
      </c>
      <c r="AU139" s="22" t="s">
        <v>90</v>
      </c>
      <c r="AY139" s="22" t="s">
        <v>185</v>
      </c>
      <c r="BE139" s="116">
        <f>IF(U139="základná",N139,0)</f>
        <v>0</v>
      </c>
      <c r="BF139" s="116">
        <f>IF(U139="znížená",N139,0)</f>
        <v>0</v>
      </c>
      <c r="BG139" s="116">
        <f>IF(U139="zákl. prenesená",N139,0)</f>
        <v>0</v>
      </c>
      <c r="BH139" s="116">
        <f>IF(U139="zníž. prenesená",N139,0)</f>
        <v>0</v>
      </c>
      <c r="BI139" s="116">
        <f>IF(U139="nulová",N139,0)</f>
        <v>0</v>
      </c>
      <c r="BJ139" s="22" t="s">
        <v>90</v>
      </c>
      <c r="BK139" s="116">
        <f>ROUND(L139*K139,2)</f>
        <v>0</v>
      </c>
      <c r="BL139" s="22" t="s">
        <v>189</v>
      </c>
      <c r="BM139" s="22" t="s">
        <v>217</v>
      </c>
    </row>
    <row r="140" spans="2:65" s="1" customFormat="1" ht="38.25" customHeight="1">
      <c r="B140" s="140"/>
      <c r="C140" s="168" t="s">
        <v>218</v>
      </c>
      <c r="D140" s="168" t="s">
        <v>186</v>
      </c>
      <c r="E140" s="169" t="s">
        <v>219</v>
      </c>
      <c r="F140" s="252" t="s">
        <v>220</v>
      </c>
      <c r="G140" s="252"/>
      <c r="H140" s="252"/>
      <c r="I140" s="252"/>
      <c r="J140" s="170" t="s">
        <v>203</v>
      </c>
      <c r="K140" s="171">
        <v>97</v>
      </c>
      <c r="L140" s="253">
        <v>0</v>
      </c>
      <c r="M140" s="253"/>
      <c r="N140" s="254">
        <f>ROUND(L140*K140,2)</f>
        <v>0</v>
      </c>
      <c r="O140" s="254"/>
      <c r="P140" s="254"/>
      <c r="Q140" s="254"/>
      <c r="R140" s="143"/>
      <c r="T140" s="172" t="s">
        <v>5</v>
      </c>
      <c r="U140" s="47" t="s">
        <v>46</v>
      </c>
      <c r="V140" s="39"/>
      <c r="W140" s="173">
        <f>V140*K140</f>
        <v>0</v>
      </c>
      <c r="X140" s="173">
        <v>0</v>
      </c>
      <c r="Y140" s="173">
        <f>X140*K140</f>
        <v>0</v>
      </c>
      <c r="Z140" s="173">
        <v>0.22500000000000001</v>
      </c>
      <c r="AA140" s="174">
        <f>Z140*K140</f>
        <v>21.824999999999999</v>
      </c>
      <c r="AR140" s="22" t="s">
        <v>189</v>
      </c>
      <c r="AT140" s="22" t="s">
        <v>186</v>
      </c>
      <c r="AU140" s="22" t="s">
        <v>90</v>
      </c>
      <c r="AY140" s="22" t="s">
        <v>185</v>
      </c>
      <c r="BE140" s="116">
        <f>IF(U140="základná",N140,0)</f>
        <v>0</v>
      </c>
      <c r="BF140" s="116">
        <f>IF(U140="znížená",N140,0)</f>
        <v>0</v>
      </c>
      <c r="BG140" s="116">
        <f>IF(U140="zákl. prenesená",N140,0)</f>
        <v>0</v>
      </c>
      <c r="BH140" s="116">
        <f>IF(U140="zníž. prenesená",N140,0)</f>
        <v>0</v>
      </c>
      <c r="BI140" s="116">
        <f>IF(U140="nulová",N140,0)</f>
        <v>0</v>
      </c>
      <c r="BJ140" s="22" t="s">
        <v>90</v>
      </c>
      <c r="BK140" s="116">
        <f>ROUND(L140*K140,2)</f>
        <v>0</v>
      </c>
      <c r="BL140" s="22" t="s">
        <v>189</v>
      </c>
      <c r="BM140" s="22" t="s">
        <v>221</v>
      </c>
    </row>
    <row r="141" spans="2:65" s="13" customFormat="1" ht="16.5" customHeight="1">
      <c r="B141" s="191"/>
      <c r="C141" s="192"/>
      <c r="D141" s="192"/>
      <c r="E141" s="193" t="s">
        <v>5</v>
      </c>
      <c r="F141" s="255" t="s">
        <v>222</v>
      </c>
      <c r="G141" s="256"/>
      <c r="H141" s="256"/>
      <c r="I141" s="256"/>
      <c r="J141" s="192"/>
      <c r="K141" s="194">
        <v>97</v>
      </c>
      <c r="L141" s="192"/>
      <c r="M141" s="192"/>
      <c r="N141" s="192"/>
      <c r="O141" s="192"/>
      <c r="P141" s="192"/>
      <c r="Q141" s="192"/>
      <c r="R141" s="195"/>
      <c r="T141" s="196"/>
      <c r="U141" s="192"/>
      <c r="V141" s="192"/>
      <c r="W141" s="192"/>
      <c r="X141" s="192"/>
      <c r="Y141" s="192"/>
      <c r="Z141" s="192"/>
      <c r="AA141" s="197"/>
      <c r="AT141" s="198" t="s">
        <v>192</v>
      </c>
      <c r="AU141" s="198" t="s">
        <v>90</v>
      </c>
      <c r="AV141" s="13" t="s">
        <v>90</v>
      </c>
      <c r="AW141" s="13" t="s">
        <v>34</v>
      </c>
      <c r="AX141" s="13" t="s">
        <v>86</v>
      </c>
      <c r="AY141" s="198" t="s">
        <v>185</v>
      </c>
    </row>
    <row r="142" spans="2:65" s="1" customFormat="1" ht="38.25" customHeight="1">
      <c r="B142" s="140"/>
      <c r="C142" s="168" t="s">
        <v>223</v>
      </c>
      <c r="D142" s="168" t="s">
        <v>186</v>
      </c>
      <c r="E142" s="169" t="s">
        <v>224</v>
      </c>
      <c r="F142" s="252" t="s">
        <v>225</v>
      </c>
      <c r="G142" s="252"/>
      <c r="H142" s="252"/>
      <c r="I142" s="252"/>
      <c r="J142" s="170" t="s">
        <v>203</v>
      </c>
      <c r="K142" s="171">
        <v>191.45</v>
      </c>
      <c r="L142" s="253">
        <v>0</v>
      </c>
      <c r="M142" s="253"/>
      <c r="N142" s="254">
        <f>ROUND(L142*K142,2)</f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>V142*K142</f>
        <v>0</v>
      </c>
      <c r="X142" s="173">
        <v>0</v>
      </c>
      <c r="Y142" s="173">
        <f>X142*K142</f>
        <v>0</v>
      </c>
      <c r="Z142" s="173">
        <v>0.254</v>
      </c>
      <c r="AA142" s="174">
        <f>Z142*K142</f>
        <v>48.628299999999996</v>
      </c>
      <c r="AR142" s="22" t="s">
        <v>189</v>
      </c>
      <c r="AT142" s="22" t="s">
        <v>186</v>
      </c>
      <c r="AU142" s="22" t="s">
        <v>90</v>
      </c>
      <c r="AY142" s="22" t="s">
        <v>185</v>
      </c>
      <c r="BE142" s="116">
        <f>IF(U142="základná",N142,0)</f>
        <v>0</v>
      </c>
      <c r="BF142" s="116">
        <f>IF(U142="znížená",N142,0)</f>
        <v>0</v>
      </c>
      <c r="BG142" s="116">
        <f>IF(U142="zákl. prenesená",N142,0)</f>
        <v>0</v>
      </c>
      <c r="BH142" s="116">
        <f>IF(U142="zníž. prenesená",N142,0)</f>
        <v>0</v>
      </c>
      <c r="BI142" s="116">
        <f>IF(U142="nulová",N142,0)</f>
        <v>0</v>
      </c>
      <c r="BJ142" s="22" t="s">
        <v>90</v>
      </c>
      <c r="BK142" s="116">
        <f>ROUND(L142*K142,2)</f>
        <v>0</v>
      </c>
      <c r="BL142" s="22" t="s">
        <v>189</v>
      </c>
      <c r="BM142" s="22" t="s">
        <v>226</v>
      </c>
    </row>
    <row r="143" spans="2:65" s="13" customFormat="1" ht="16.5" customHeight="1">
      <c r="B143" s="191"/>
      <c r="C143" s="192"/>
      <c r="D143" s="192"/>
      <c r="E143" s="193" t="s">
        <v>5</v>
      </c>
      <c r="F143" s="255" t="s">
        <v>227</v>
      </c>
      <c r="G143" s="256"/>
      <c r="H143" s="256"/>
      <c r="I143" s="256"/>
      <c r="J143" s="192"/>
      <c r="K143" s="194">
        <v>191.45</v>
      </c>
      <c r="L143" s="192"/>
      <c r="M143" s="192"/>
      <c r="N143" s="192"/>
      <c r="O143" s="192"/>
      <c r="P143" s="192"/>
      <c r="Q143" s="192"/>
      <c r="R143" s="195"/>
      <c r="T143" s="196"/>
      <c r="U143" s="192"/>
      <c r="V143" s="192"/>
      <c r="W143" s="192"/>
      <c r="X143" s="192"/>
      <c r="Y143" s="192"/>
      <c r="Z143" s="192"/>
      <c r="AA143" s="197"/>
      <c r="AT143" s="198" t="s">
        <v>192</v>
      </c>
      <c r="AU143" s="198" t="s">
        <v>90</v>
      </c>
      <c r="AV143" s="13" t="s">
        <v>90</v>
      </c>
      <c r="AW143" s="13" t="s">
        <v>34</v>
      </c>
      <c r="AX143" s="13" t="s">
        <v>86</v>
      </c>
      <c r="AY143" s="198" t="s">
        <v>185</v>
      </c>
    </row>
    <row r="144" spans="2:65" s="1" customFormat="1" ht="38.25" customHeight="1">
      <c r="B144" s="140"/>
      <c r="C144" s="168" t="s">
        <v>228</v>
      </c>
      <c r="D144" s="168" t="s">
        <v>186</v>
      </c>
      <c r="E144" s="169" t="s">
        <v>219</v>
      </c>
      <c r="F144" s="252" t="s">
        <v>220</v>
      </c>
      <c r="G144" s="252"/>
      <c r="H144" s="252"/>
      <c r="I144" s="252"/>
      <c r="J144" s="170" t="s">
        <v>203</v>
      </c>
      <c r="K144" s="171">
        <v>194.45</v>
      </c>
      <c r="L144" s="253">
        <v>0</v>
      </c>
      <c r="M144" s="253"/>
      <c r="N144" s="254">
        <f>ROUND(L144*K144,2)</f>
        <v>0</v>
      </c>
      <c r="O144" s="254"/>
      <c r="P144" s="254"/>
      <c r="Q144" s="254"/>
      <c r="R144" s="143"/>
      <c r="T144" s="172" t="s">
        <v>5</v>
      </c>
      <c r="U144" s="47" t="s">
        <v>46</v>
      </c>
      <c r="V144" s="39"/>
      <c r="W144" s="173">
        <f>V144*K144</f>
        <v>0</v>
      </c>
      <c r="X144" s="173">
        <v>0</v>
      </c>
      <c r="Y144" s="173">
        <f>X144*K144</f>
        <v>0</v>
      </c>
      <c r="Z144" s="173">
        <v>0.22500000000000001</v>
      </c>
      <c r="AA144" s="174">
        <f>Z144*K144</f>
        <v>43.751249999999999</v>
      </c>
      <c r="AR144" s="22" t="s">
        <v>189</v>
      </c>
      <c r="AT144" s="22" t="s">
        <v>186</v>
      </c>
      <c r="AU144" s="22" t="s">
        <v>90</v>
      </c>
      <c r="AY144" s="22" t="s">
        <v>185</v>
      </c>
      <c r="BE144" s="116">
        <f>IF(U144="základná",N144,0)</f>
        <v>0</v>
      </c>
      <c r="BF144" s="116">
        <f>IF(U144="znížená",N144,0)</f>
        <v>0</v>
      </c>
      <c r="BG144" s="116">
        <f>IF(U144="zákl. prenesená",N144,0)</f>
        <v>0</v>
      </c>
      <c r="BH144" s="116">
        <f>IF(U144="zníž. prenesená",N144,0)</f>
        <v>0</v>
      </c>
      <c r="BI144" s="116">
        <f>IF(U144="nulová",N144,0)</f>
        <v>0</v>
      </c>
      <c r="BJ144" s="22" t="s">
        <v>90</v>
      </c>
      <c r="BK144" s="116">
        <f>ROUND(L144*K144,2)</f>
        <v>0</v>
      </c>
      <c r="BL144" s="22" t="s">
        <v>189</v>
      </c>
      <c r="BM144" s="22" t="s">
        <v>229</v>
      </c>
    </row>
    <row r="145" spans="2:65" s="13" customFormat="1" ht="16.5" customHeight="1">
      <c r="B145" s="191"/>
      <c r="C145" s="192"/>
      <c r="D145" s="192"/>
      <c r="E145" s="193" t="s">
        <v>5</v>
      </c>
      <c r="F145" s="255" t="s">
        <v>227</v>
      </c>
      <c r="G145" s="256"/>
      <c r="H145" s="256"/>
      <c r="I145" s="256"/>
      <c r="J145" s="192"/>
      <c r="K145" s="194">
        <v>191.45</v>
      </c>
      <c r="L145" s="192"/>
      <c r="M145" s="192"/>
      <c r="N145" s="192"/>
      <c r="O145" s="192"/>
      <c r="P145" s="192"/>
      <c r="Q145" s="192"/>
      <c r="R145" s="195"/>
      <c r="T145" s="196"/>
      <c r="U145" s="192"/>
      <c r="V145" s="192"/>
      <c r="W145" s="192"/>
      <c r="X145" s="192"/>
      <c r="Y145" s="192"/>
      <c r="Z145" s="192"/>
      <c r="AA145" s="197"/>
      <c r="AT145" s="198" t="s">
        <v>192</v>
      </c>
      <c r="AU145" s="198" t="s">
        <v>90</v>
      </c>
      <c r="AV145" s="13" t="s">
        <v>90</v>
      </c>
      <c r="AW145" s="13" t="s">
        <v>34</v>
      </c>
      <c r="AX145" s="13" t="s">
        <v>79</v>
      </c>
      <c r="AY145" s="198" t="s">
        <v>185</v>
      </c>
    </row>
    <row r="146" spans="2:65" s="13" customFormat="1" ht="16.5" customHeight="1">
      <c r="B146" s="191"/>
      <c r="C146" s="192"/>
      <c r="D146" s="192"/>
      <c r="E146" s="193" t="s">
        <v>5</v>
      </c>
      <c r="F146" s="264" t="s">
        <v>230</v>
      </c>
      <c r="G146" s="265"/>
      <c r="H146" s="265"/>
      <c r="I146" s="265"/>
      <c r="J146" s="192"/>
      <c r="K146" s="194">
        <v>3</v>
      </c>
      <c r="L146" s="192"/>
      <c r="M146" s="192"/>
      <c r="N146" s="192"/>
      <c r="O146" s="192"/>
      <c r="P146" s="192"/>
      <c r="Q146" s="192"/>
      <c r="R146" s="195"/>
      <c r="T146" s="196"/>
      <c r="U146" s="192"/>
      <c r="V146" s="192"/>
      <c r="W146" s="192"/>
      <c r="X146" s="192"/>
      <c r="Y146" s="192"/>
      <c r="Z146" s="192"/>
      <c r="AA146" s="197"/>
      <c r="AT146" s="198" t="s">
        <v>192</v>
      </c>
      <c r="AU146" s="198" t="s">
        <v>90</v>
      </c>
      <c r="AV146" s="13" t="s">
        <v>90</v>
      </c>
      <c r="AW146" s="13" t="s">
        <v>34</v>
      </c>
      <c r="AX146" s="13" t="s">
        <v>79</v>
      </c>
      <c r="AY146" s="198" t="s">
        <v>185</v>
      </c>
    </row>
    <row r="147" spans="2:65" s="12" customFormat="1" ht="16.5" customHeight="1">
      <c r="B147" s="182"/>
      <c r="C147" s="183"/>
      <c r="D147" s="183"/>
      <c r="E147" s="184" t="s">
        <v>5</v>
      </c>
      <c r="F147" s="257" t="s">
        <v>196</v>
      </c>
      <c r="G147" s="258"/>
      <c r="H147" s="258"/>
      <c r="I147" s="258"/>
      <c r="J147" s="183"/>
      <c r="K147" s="185">
        <v>194.45</v>
      </c>
      <c r="L147" s="183"/>
      <c r="M147" s="183"/>
      <c r="N147" s="183"/>
      <c r="O147" s="183"/>
      <c r="P147" s="183"/>
      <c r="Q147" s="183"/>
      <c r="R147" s="186"/>
      <c r="T147" s="187"/>
      <c r="U147" s="183"/>
      <c r="V147" s="183"/>
      <c r="W147" s="183"/>
      <c r="X147" s="183"/>
      <c r="Y147" s="183"/>
      <c r="Z147" s="183"/>
      <c r="AA147" s="188"/>
      <c r="AT147" s="189" t="s">
        <v>192</v>
      </c>
      <c r="AU147" s="189" t="s">
        <v>90</v>
      </c>
      <c r="AV147" s="12" t="s">
        <v>189</v>
      </c>
      <c r="AW147" s="12" t="s">
        <v>34</v>
      </c>
      <c r="AX147" s="12" t="s">
        <v>86</v>
      </c>
      <c r="AY147" s="189" t="s">
        <v>185</v>
      </c>
    </row>
    <row r="148" spans="2:65" s="1" customFormat="1" ht="38.25" customHeight="1">
      <c r="B148" s="140"/>
      <c r="C148" s="168" t="s">
        <v>231</v>
      </c>
      <c r="D148" s="168" t="s">
        <v>186</v>
      </c>
      <c r="E148" s="169" t="s">
        <v>232</v>
      </c>
      <c r="F148" s="252" t="s">
        <v>233</v>
      </c>
      <c r="G148" s="252"/>
      <c r="H148" s="252"/>
      <c r="I148" s="252"/>
      <c r="J148" s="170" t="s">
        <v>234</v>
      </c>
      <c r="K148" s="171">
        <v>95.516000000000005</v>
      </c>
      <c r="L148" s="253">
        <v>0</v>
      </c>
      <c r="M148" s="253"/>
      <c r="N148" s="254">
        <f>ROUND(L148*K148,2)</f>
        <v>0</v>
      </c>
      <c r="O148" s="254"/>
      <c r="P148" s="254"/>
      <c r="Q148" s="254"/>
      <c r="R148" s="143"/>
      <c r="T148" s="172" t="s">
        <v>5</v>
      </c>
      <c r="U148" s="47" t="s">
        <v>46</v>
      </c>
      <c r="V148" s="39"/>
      <c r="W148" s="173">
        <f>V148*K148</f>
        <v>0</v>
      </c>
      <c r="X148" s="173">
        <v>0</v>
      </c>
      <c r="Y148" s="173">
        <f>X148*K148</f>
        <v>0</v>
      </c>
      <c r="Z148" s="173">
        <v>0</v>
      </c>
      <c r="AA148" s="174">
        <f>Z148*K148</f>
        <v>0</v>
      </c>
      <c r="AR148" s="22" t="s">
        <v>189</v>
      </c>
      <c r="AT148" s="22" t="s">
        <v>186</v>
      </c>
      <c r="AU148" s="22" t="s">
        <v>90</v>
      </c>
      <c r="AY148" s="22" t="s">
        <v>185</v>
      </c>
      <c r="BE148" s="116">
        <f>IF(U148="základná",N148,0)</f>
        <v>0</v>
      </c>
      <c r="BF148" s="116">
        <f>IF(U148="znížená",N148,0)</f>
        <v>0</v>
      </c>
      <c r="BG148" s="116">
        <f>IF(U148="zákl. prenesená",N148,0)</f>
        <v>0</v>
      </c>
      <c r="BH148" s="116">
        <f>IF(U148="zníž. prenesená",N148,0)</f>
        <v>0</v>
      </c>
      <c r="BI148" s="116">
        <f>IF(U148="nulová",N148,0)</f>
        <v>0</v>
      </c>
      <c r="BJ148" s="22" t="s">
        <v>90</v>
      </c>
      <c r="BK148" s="116">
        <f>ROUND(L148*K148,2)</f>
        <v>0</v>
      </c>
      <c r="BL148" s="22" t="s">
        <v>189</v>
      </c>
      <c r="BM148" s="22" t="s">
        <v>235</v>
      </c>
    </row>
    <row r="149" spans="2:65" s="13" customFormat="1" ht="16.5" customHeight="1">
      <c r="B149" s="191"/>
      <c r="C149" s="192"/>
      <c r="D149" s="192"/>
      <c r="E149" s="193" t="s">
        <v>5</v>
      </c>
      <c r="F149" s="255" t="s">
        <v>236</v>
      </c>
      <c r="G149" s="256"/>
      <c r="H149" s="256"/>
      <c r="I149" s="256"/>
      <c r="J149" s="192"/>
      <c r="K149" s="194">
        <v>55.98</v>
      </c>
      <c r="L149" s="192"/>
      <c r="M149" s="192"/>
      <c r="N149" s="192"/>
      <c r="O149" s="192"/>
      <c r="P149" s="192"/>
      <c r="Q149" s="192"/>
      <c r="R149" s="195"/>
      <c r="T149" s="196"/>
      <c r="U149" s="192"/>
      <c r="V149" s="192"/>
      <c r="W149" s="192"/>
      <c r="X149" s="192"/>
      <c r="Y149" s="192"/>
      <c r="Z149" s="192"/>
      <c r="AA149" s="197"/>
      <c r="AT149" s="198" t="s">
        <v>192</v>
      </c>
      <c r="AU149" s="198" t="s">
        <v>90</v>
      </c>
      <c r="AV149" s="13" t="s">
        <v>90</v>
      </c>
      <c r="AW149" s="13" t="s">
        <v>34</v>
      </c>
      <c r="AX149" s="13" t="s">
        <v>79</v>
      </c>
      <c r="AY149" s="198" t="s">
        <v>185</v>
      </c>
    </row>
    <row r="150" spans="2:65" s="13" customFormat="1" ht="16.5" customHeight="1">
      <c r="B150" s="191"/>
      <c r="C150" s="192"/>
      <c r="D150" s="192"/>
      <c r="E150" s="193" t="s">
        <v>5</v>
      </c>
      <c r="F150" s="264" t="s">
        <v>237</v>
      </c>
      <c r="G150" s="265"/>
      <c r="H150" s="265"/>
      <c r="I150" s="265"/>
      <c r="J150" s="192"/>
      <c r="K150" s="194">
        <v>1.1180000000000001</v>
      </c>
      <c r="L150" s="192"/>
      <c r="M150" s="192"/>
      <c r="N150" s="192"/>
      <c r="O150" s="192"/>
      <c r="P150" s="192"/>
      <c r="Q150" s="192"/>
      <c r="R150" s="195"/>
      <c r="T150" s="196"/>
      <c r="U150" s="192"/>
      <c r="V150" s="192"/>
      <c r="W150" s="192"/>
      <c r="X150" s="192"/>
      <c r="Y150" s="192"/>
      <c r="Z150" s="192"/>
      <c r="AA150" s="197"/>
      <c r="AT150" s="198" t="s">
        <v>192</v>
      </c>
      <c r="AU150" s="198" t="s">
        <v>90</v>
      </c>
      <c r="AV150" s="13" t="s">
        <v>90</v>
      </c>
      <c r="AW150" s="13" t="s">
        <v>34</v>
      </c>
      <c r="AX150" s="13" t="s">
        <v>79</v>
      </c>
      <c r="AY150" s="198" t="s">
        <v>185</v>
      </c>
    </row>
    <row r="151" spans="2:65" s="13" customFormat="1" ht="16.5" customHeight="1">
      <c r="B151" s="191"/>
      <c r="C151" s="192"/>
      <c r="D151" s="192"/>
      <c r="E151" s="193" t="s">
        <v>5</v>
      </c>
      <c r="F151" s="264" t="s">
        <v>238</v>
      </c>
      <c r="G151" s="265"/>
      <c r="H151" s="265"/>
      <c r="I151" s="265"/>
      <c r="J151" s="192"/>
      <c r="K151" s="194">
        <v>9.6999999999999993</v>
      </c>
      <c r="L151" s="192"/>
      <c r="M151" s="192"/>
      <c r="N151" s="192"/>
      <c r="O151" s="192"/>
      <c r="P151" s="192"/>
      <c r="Q151" s="192"/>
      <c r="R151" s="195"/>
      <c r="T151" s="196"/>
      <c r="U151" s="192"/>
      <c r="V151" s="192"/>
      <c r="W151" s="192"/>
      <c r="X151" s="192"/>
      <c r="Y151" s="192"/>
      <c r="Z151" s="192"/>
      <c r="AA151" s="197"/>
      <c r="AT151" s="198" t="s">
        <v>192</v>
      </c>
      <c r="AU151" s="198" t="s">
        <v>90</v>
      </c>
      <c r="AV151" s="13" t="s">
        <v>90</v>
      </c>
      <c r="AW151" s="13" t="s">
        <v>34</v>
      </c>
      <c r="AX151" s="13" t="s">
        <v>79</v>
      </c>
      <c r="AY151" s="198" t="s">
        <v>185</v>
      </c>
    </row>
    <row r="152" spans="2:65" s="13" customFormat="1" ht="16.5" customHeight="1">
      <c r="B152" s="191"/>
      <c r="C152" s="192"/>
      <c r="D152" s="192"/>
      <c r="E152" s="193" t="s">
        <v>5</v>
      </c>
      <c r="F152" s="264" t="s">
        <v>239</v>
      </c>
      <c r="G152" s="265"/>
      <c r="H152" s="265"/>
      <c r="I152" s="265"/>
      <c r="J152" s="192"/>
      <c r="K152" s="194">
        <v>28.718</v>
      </c>
      <c r="L152" s="192"/>
      <c r="M152" s="192"/>
      <c r="N152" s="192"/>
      <c r="O152" s="192"/>
      <c r="P152" s="192"/>
      <c r="Q152" s="192"/>
      <c r="R152" s="195"/>
      <c r="T152" s="196"/>
      <c r="U152" s="192"/>
      <c r="V152" s="192"/>
      <c r="W152" s="192"/>
      <c r="X152" s="192"/>
      <c r="Y152" s="192"/>
      <c r="Z152" s="192"/>
      <c r="AA152" s="197"/>
      <c r="AT152" s="198" t="s">
        <v>192</v>
      </c>
      <c r="AU152" s="198" t="s">
        <v>90</v>
      </c>
      <c r="AV152" s="13" t="s">
        <v>90</v>
      </c>
      <c r="AW152" s="13" t="s">
        <v>34</v>
      </c>
      <c r="AX152" s="13" t="s">
        <v>79</v>
      </c>
      <c r="AY152" s="198" t="s">
        <v>185</v>
      </c>
    </row>
    <row r="153" spans="2:65" s="12" customFormat="1" ht="16.5" customHeight="1">
      <c r="B153" s="182"/>
      <c r="C153" s="183"/>
      <c r="D153" s="183"/>
      <c r="E153" s="184" t="s">
        <v>124</v>
      </c>
      <c r="F153" s="257" t="s">
        <v>196</v>
      </c>
      <c r="G153" s="258"/>
      <c r="H153" s="258"/>
      <c r="I153" s="258"/>
      <c r="J153" s="183"/>
      <c r="K153" s="185">
        <v>95.516000000000005</v>
      </c>
      <c r="L153" s="183"/>
      <c r="M153" s="183"/>
      <c r="N153" s="183"/>
      <c r="O153" s="183"/>
      <c r="P153" s="183"/>
      <c r="Q153" s="183"/>
      <c r="R153" s="186"/>
      <c r="T153" s="187"/>
      <c r="U153" s="183"/>
      <c r="V153" s="183"/>
      <c r="W153" s="183"/>
      <c r="X153" s="183"/>
      <c r="Y153" s="183"/>
      <c r="Z153" s="183"/>
      <c r="AA153" s="188"/>
      <c r="AT153" s="189" t="s">
        <v>192</v>
      </c>
      <c r="AU153" s="189" t="s">
        <v>90</v>
      </c>
      <c r="AV153" s="12" t="s">
        <v>189</v>
      </c>
      <c r="AW153" s="12" t="s">
        <v>34</v>
      </c>
      <c r="AX153" s="12" t="s">
        <v>86</v>
      </c>
      <c r="AY153" s="189" t="s">
        <v>185</v>
      </c>
    </row>
    <row r="154" spans="2:65" s="1" customFormat="1" ht="25.5" customHeight="1">
      <c r="B154" s="140"/>
      <c r="C154" s="168" t="s">
        <v>240</v>
      </c>
      <c r="D154" s="168" t="s">
        <v>186</v>
      </c>
      <c r="E154" s="169" t="s">
        <v>241</v>
      </c>
      <c r="F154" s="252" t="s">
        <v>242</v>
      </c>
      <c r="G154" s="252"/>
      <c r="H154" s="252"/>
      <c r="I154" s="252"/>
      <c r="J154" s="170" t="s">
        <v>234</v>
      </c>
      <c r="K154" s="171">
        <v>11.176</v>
      </c>
      <c r="L154" s="253">
        <v>0</v>
      </c>
      <c r="M154" s="253"/>
      <c r="N154" s="254">
        <f>ROUND(L154*K154,2)</f>
        <v>0</v>
      </c>
      <c r="O154" s="254"/>
      <c r="P154" s="254"/>
      <c r="Q154" s="254"/>
      <c r="R154" s="143"/>
      <c r="T154" s="172" t="s">
        <v>5</v>
      </c>
      <c r="U154" s="47" t="s">
        <v>46</v>
      </c>
      <c r="V154" s="39"/>
      <c r="W154" s="173">
        <f>V154*K154</f>
        <v>0</v>
      </c>
      <c r="X154" s="173">
        <v>0</v>
      </c>
      <c r="Y154" s="173">
        <f>X154*K154</f>
        <v>0</v>
      </c>
      <c r="Z154" s="173">
        <v>0</v>
      </c>
      <c r="AA154" s="174">
        <f>Z154*K154</f>
        <v>0</v>
      </c>
      <c r="AR154" s="22" t="s">
        <v>189</v>
      </c>
      <c r="AT154" s="22" t="s">
        <v>186</v>
      </c>
      <c r="AU154" s="22" t="s">
        <v>90</v>
      </c>
      <c r="AY154" s="22" t="s">
        <v>185</v>
      </c>
      <c r="BE154" s="116">
        <f>IF(U154="základná",N154,0)</f>
        <v>0</v>
      </c>
      <c r="BF154" s="116">
        <f>IF(U154="znížená",N154,0)</f>
        <v>0</v>
      </c>
      <c r="BG154" s="116">
        <f>IF(U154="zákl. prenesená",N154,0)</f>
        <v>0</v>
      </c>
      <c r="BH154" s="116">
        <f>IF(U154="zníž. prenesená",N154,0)</f>
        <v>0</v>
      </c>
      <c r="BI154" s="116">
        <f>IF(U154="nulová",N154,0)</f>
        <v>0</v>
      </c>
      <c r="BJ154" s="22" t="s">
        <v>90</v>
      </c>
      <c r="BK154" s="116">
        <f>ROUND(L154*K154,2)</f>
        <v>0</v>
      </c>
      <c r="BL154" s="22" t="s">
        <v>189</v>
      </c>
      <c r="BM154" s="22" t="s">
        <v>243</v>
      </c>
    </row>
    <row r="155" spans="2:65" s="13" customFormat="1" ht="25.5" customHeight="1">
      <c r="B155" s="191"/>
      <c r="C155" s="192"/>
      <c r="D155" s="192"/>
      <c r="E155" s="193" t="s">
        <v>5</v>
      </c>
      <c r="F155" s="255" t="s">
        <v>244</v>
      </c>
      <c r="G155" s="256"/>
      <c r="H155" s="256"/>
      <c r="I155" s="256"/>
      <c r="J155" s="192"/>
      <c r="K155" s="194">
        <v>11.176</v>
      </c>
      <c r="L155" s="192"/>
      <c r="M155" s="192"/>
      <c r="N155" s="192"/>
      <c r="O155" s="192"/>
      <c r="P155" s="192"/>
      <c r="Q155" s="192"/>
      <c r="R155" s="195"/>
      <c r="T155" s="196"/>
      <c r="U155" s="192"/>
      <c r="V155" s="192"/>
      <c r="W155" s="192"/>
      <c r="X155" s="192"/>
      <c r="Y155" s="192"/>
      <c r="Z155" s="192"/>
      <c r="AA155" s="197"/>
      <c r="AT155" s="198" t="s">
        <v>192</v>
      </c>
      <c r="AU155" s="198" t="s">
        <v>90</v>
      </c>
      <c r="AV155" s="13" t="s">
        <v>90</v>
      </c>
      <c r="AW155" s="13" t="s">
        <v>34</v>
      </c>
      <c r="AX155" s="13" t="s">
        <v>79</v>
      </c>
      <c r="AY155" s="198" t="s">
        <v>185</v>
      </c>
    </row>
    <row r="156" spans="2:65" s="12" customFormat="1" ht="16.5" customHeight="1">
      <c r="B156" s="182"/>
      <c r="C156" s="183"/>
      <c r="D156" s="183"/>
      <c r="E156" s="184" t="s">
        <v>146</v>
      </c>
      <c r="F156" s="257" t="s">
        <v>196</v>
      </c>
      <c r="G156" s="258"/>
      <c r="H156" s="258"/>
      <c r="I156" s="258"/>
      <c r="J156" s="183"/>
      <c r="K156" s="185">
        <v>11.176</v>
      </c>
      <c r="L156" s="183"/>
      <c r="M156" s="183"/>
      <c r="N156" s="183"/>
      <c r="O156" s="183"/>
      <c r="P156" s="183"/>
      <c r="Q156" s="183"/>
      <c r="R156" s="186"/>
      <c r="T156" s="187"/>
      <c r="U156" s="183"/>
      <c r="V156" s="183"/>
      <c r="W156" s="183"/>
      <c r="X156" s="183"/>
      <c r="Y156" s="183"/>
      <c r="Z156" s="183"/>
      <c r="AA156" s="188"/>
      <c r="AT156" s="189" t="s">
        <v>192</v>
      </c>
      <c r="AU156" s="189" t="s">
        <v>90</v>
      </c>
      <c r="AV156" s="12" t="s">
        <v>189</v>
      </c>
      <c r="AW156" s="12" t="s">
        <v>34</v>
      </c>
      <c r="AX156" s="12" t="s">
        <v>86</v>
      </c>
      <c r="AY156" s="189" t="s">
        <v>185</v>
      </c>
    </row>
    <row r="157" spans="2:65" s="1" customFormat="1" ht="25.5" customHeight="1">
      <c r="B157" s="140"/>
      <c r="C157" s="168" t="s">
        <v>245</v>
      </c>
      <c r="D157" s="168" t="s">
        <v>186</v>
      </c>
      <c r="E157" s="169" t="s">
        <v>246</v>
      </c>
      <c r="F157" s="252" t="s">
        <v>247</v>
      </c>
      <c r="G157" s="252"/>
      <c r="H157" s="252"/>
      <c r="I157" s="252"/>
      <c r="J157" s="170" t="s">
        <v>234</v>
      </c>
      <c r="K157" s="171">
        <v>11.176</v>
      </c>
      <c r="L157" s="253">
        <v>0</v>
      </c>
      <c r="M157" s="253"/>
      <c r="N157" s="254">
        <f>ROUND(L157*K157,2)</f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>V157*K157</f>
        <v>0</v>
      </c>
      <c r="X157" s="173">
        <v>0</v>
      </c>
      <c r="Y157" s="173">
        <f>X157*K157</f>
        <v>0</v>
      </c>
      <c r="Z157" s="173">
        <v>0</v>
      </c>
      <c r="AA157" s="174">
        <f>Z157*K157</f>
        <v>0</v>
      </c>
      <c r="AR157" s="22" t="s">
        <v>189</v>
      </c>
      <c r="AT157" s="22" t="s">
        <v>186</v>
      </c>
      <c r="AU157" s="22" t="s">
        <v>90</v>
      </c>
      <c r="AY157" s="22" t="s">
        <v>185</v>
      </c>
      <c r="BE157" s="116">
        <f>IF(U157="základná",N157,0)</f>
        <v>0</v>
      </c>
      <c r="BF157" s="116">
        <f>IF(U157="znížená",N157,0)</f>
        <v>0</v>
      </c>
      <c r="BG157" s="116">
        <f>IF(U157="zákl. prenesená",N157,0)</f>
        <v>0</v>
      </c>
      <c r="BH157" s="116">
        <f>IF(U157="zníž. prenesená",N157,0)</f>
        <v>0</v>
      </c>
      <c r="BI157" s="116">
        <f>IF(U157="nulová",N157,0)</f>
        <v>0</v>
      </c>
      <c r="BJ157" s="22" t="s">
        <v>90</v>
      </c>
      <c r="BK157" s="116">
        <f>ROUND(L157*K157,2)</f>
        <v>0</v>
      </c>
      <c r="BL157" s="22" t="s">
        <v>189</v>
      </c>
      <c r="BM157" s="22" t="s">
        <v>248</v>
      </c>
    </row>
    <row r="158" spans="2:65" s="1" customFormat="1" ht="25.5" customHeight="1">
      <c r="B158" s="140"/>
      <c r="C158" s="168" t="s">
        <v>249</v>
      </c>
      <c r="D158" s="168" t="s">
        <v>186</v>
      </c>
      <c r="E158" s="169" t="s">
        <v>250</v>
      </c>
      <c r="F158" s="252" t="s">
        <v>251</v>
      </c>
      <c r="G158" s="252"/>
      <c r="H158" s="252"/>
      <c r="I158" s="252"/>
      <c r="J158" s="170" t="s">
        <v>234</v>
      </c>
      <c r="K158" s="171">
        <v>106.69199999999999</v>
      </c>
      <c r="L158" s="253">
        <v>0</v>
      </c>
      <c r="M158" s="253"/>
      <c r="N158" s="254">
        <f>ROUND(L158*K158,2)</f>
        <v>0</v>
      </c>
      <c r="O158" s="254"/>
      <c r="P158" s="254"/>
      <c r="Q158" s="254"/>
      <c r="R158" s="143"/>
      <c r="T158" s="172" t="s">
        <v>5</v>
      </c>
      <c r="U158" s="47" t="s">
        <v>46</v>
      </c>
      <c r="V158" s="39"/>
      <c r="W158" s="173">
        <f>V158*K158</f>
        <v>0</v>
      </c>
      <c r="X158" s="173">
        <v>0</v>
      </c>
      <c r="Y158" s="173">
        <f>X158*K158</f>
        <v>0</v>
      </c>
      <c r="Z158" s="173">
        <v>0</v>
      </c>
      <c r="AA158" s="174">
        <f>Z158*K158</f>
        <v>0</v>
      </c>
      <c r="AR158" s="22" t="s">
        <v>189</v>
      </c>
      <c r="AT158" s="22" t="s">
        <v>186</v>
      </c>
      <c r="AU158" s="22" t="s">
        <v>90</v>
      </c>
      <c r="AY158" s="22" t="s">
        <v>185</v>
      </c>
      <c r="BE158" s="116">
        <f>IF(U158="základná",N158,0)</f>
        <v>0</v>
      </c>
      <c r="BF158" s="116">
        <f>IF(U158="znížená",N158,0)</f>
        <v>0</v>
      </c>
      <c r="BG158" s="116">
        <f>IF(U158="zákl. prenesená",N158,0)</f>
        <v>0</v>
      </c>
      <c r="BH158" s="116">
        <f>IF(U158="zníž. prenesená",N158,0)</f>
        <v>0</v>
      </c>
      <c r="BI158" s="116">
        <f>IF(U158="nulová",N158,0)</f>
        <v>0</v>
      </c>
      <c r="BJ158" s="22" t="s">
        <v>90</v>
      </c>
      <c r="BK158" s="116">
        <f>ROUND(L158*K158,2)</f>
        <v>0</v>
      </c>
      <c r="BL158" s="22" t="s">
        <v>189</v>
      </c>
      <c r="BM158" s="22" t="s">
        <v>252</v>
      </c>
    </row>
    <row r="159" spans="2:65" s="13" customFormat="1" ht="16.5" customHeight="1">
      <c r="B159" s="191"/>
      <c r="C159" s="192"/>
      <c r="D159" s="192"/>
      <c r="E159" s="193" t="s">
        <v>5</v>
      </c>
      <c r="F159" s="255" t="s">
        <v>146</v>
      </c>
      <c r="G159" s="256"/>
      <c r="H159" s="256"/>
      <c r="I159" s="256"/>
      <c r="J159" s="192"/>
      <c r="K159" s="194">
        <v>11.176</v>
      </c>
      <c r="L159" s="192"/>
      <c r="M159" s="192"/>
      <c r="N159" s="192"/>
      <c r="O159" s="192"/>
      <c r="P159" s="192"/>
      <c r="Q159" s="192"/>
      <c r="R159" s="195"/>
      <c r="T159" s="196"/>
      <c r="U159" s="192"/>
      <c r="V159" s="192"/>
      <c r="W159" s="192"/>
      <c r="X159" s="192"/>
      <c r="Y159" s="192"/>
      <c r="Z159" s="192"/>
      <c r="AA159" s="197"/>
      <c r="AT159" s="198" t="s">
        <v>192</v>
      </c>
      <c r="AU159" s="198" t="s">
        <v>90</v>
      </c>
      <c r="AV159" s="13" t="s">
        <v>90</v>
      </c>
      <c r="AW159" s="13" t="s">
        <v>34</v>
      </c>
      <c r="AX159" s="13" t="s">
        <v>79</v>
      </c>
      <c r="AY159" s="198" t="s">
        <v>185</v>
      </c>
    </row>
    <row r="160" spans="2:65" s="13" customFormat="1" ht="16.5" customHeight="1">
      <c r="B160" s="191"/>
      <c r="C160" s="192"/>
      <c r="D160" s="192"/>
      <c r="E160" s="193" t="s">
        <v>5</v>
      </c>
      <c r="F160" s="264" t="s">
        <v>124</v>
      </c>
      <c r="G160" s="265"/>
      <c r="H160" s="265"/>
      <c r="I160" s="265"/>
      <c r="J160" s="192"/>
      <c r="K160" s="194">
        <v>95.516000000000005</v>
      </c>
      <c r="L160" s="192"/>
      <c r="M160" s="192"/>
      <c r="N160" s="192"/>
      <c r="O160" s="192"/>
      <c r="P160" s="192"/>
      <c r="Q160" s="192"/>
      <c r="R160" s="195"/>
      <c r="T160" s="196"/>
      <c r="U160" s="192"/>
      <c r="V160" s="192"/>
      <c r="W160" s="192"/>
      <c r="X160" s="192"/>
      <c r="Y160" s="192"/>
      <c r="Z160" s="192"/>
      <c r="AA160" s="197"/>
      <c r="AT160" s="198" t="s">
        <v>192</v>
      </c>
      <c r="AU160" s="198" t="s">
        <v>90</v>
      </c>
      <c r="AV160" s="13" t="s">
        <v>90</v>
      </c>
      <c r="AW160" s="13" t="s">
        <v>34</v>
      </c>
      <c r="AX160" s="13" t="s">
        <v>79</v>
      </c>
      <c r="AY160" s="198" t="s">
        <v>185</v>
      </c>
    </row>
    <row r="161" spans="2:65" s="12" customFormat="1" ht="16.5" customHeight="1">
      <c r="B161" s="182"/>
      <c r="C161" s="183"/>
      <c r="D161" s="183"/>
      <c r="E161" s="184" t="s">
        <v>5</v>
      </c>
      <c r="F161" s="257" t="s">
        <v>196</v>
      </c>
      <c r="G161" s="258"/>
      <c r="H161" s="258"/>
      <c r="I161" s="258"/>
      <c r="J161" s="183"/>
      <c r="K161" s="185">
        <v>106.69199999999999</v>
      </c>
      <c r="L161" s="183"/>
      <c r="M161" s="183"/>
      <c r="N161" s="183"/>
      <c r="O161" s="183"/>
      <c r="P161" s="183"/>
      <c r="Q161" s="183"/>
      <c r="R161" s="186"/>
      <c r="T161" s="187"/>
      <c r="U161" s="183"/>
      <c r="V161" s="183"/>
      <c r="W161" s="183"/>
      <c r="X161" s="183"/>
      <c r="Y161" s="183"/>
      <c r="Z161" s="183"/>
      <c r="AA161" s="188"/>
      <c r="AT161" s="189" t="s">
        <v>192</v>
      </c>
      <c r="AU161" s="189" t="s">
        <v>90</v>
      </c>
      <c r="AV161" s="12" t="s">
        <v>189</v>
      </c>
      <c r="AW161" s="12" t="s">
        <v>34</v>
      </c>
      <c r="AX161" s="12" t="s">
        <v>86</v>
      </c>
      <c r="AY161" s="189" t="s">
        <v>185</v>
      </c>
    </row>
    <row r="162" spans="2:65" s="1" customFormat="1" ht="25.5" customHeight="1">
      <c r="B162" s="140"/>
      <c r="C162" s="168" t="s">
        <v>253</v>
      </c>
      <c r="D162" s="168" t="s">
        <v>186</v>
      </c>
      <c r="E162" s="169" t="s">
        <v>254</v>
      </c>
      <c r="F162" s="252" t="s">
        <v>255</v>
      </c>
      <c r="G162" s="252"/>
      <c r="H162" s="252"/>
      <c r="I162" s="252"/>
      <c r="J162" s="170" t="s">
        <v>234</v>
      </c>
      <c r="K162" s="171">
        <v>106.69199999999999</v>
      </c>
      <c r="L162" s="253">
        <v>0</v>
      </c>
      <c r="M162" s="253"/>
      <c r="N162" s="254">
        <f>ROUND(L162*K162,2)</f>
        <v>0</v>
      </c>
      <c r="O162" s="254"/>
      <c r="P162" s="254"/>
      <c r="Q162" s="254"/>
      <c r="R162" s="143"/>
      <c r="T162" s="172" t="s">
        <v>5</v>
      </c>
      <c r="U162" s="47" t="s">
        <v>46</v>
      </c>
      <c r="V162" s="39"/>
      <c r="W162" s="173">
        <f>V162*K162</f>
        <v>0</v>
      </c>
      <c r="X162" s="173">
        <v>0</v>
      </c>
      <c r="Y162" s="173">
        <f>X162*K162</f>
        <v>0</v>
      </c>
      <c r="Z162" s="173">
        <v>0</v>
      </c>
      <c r="AA162" s="174">
        <f>Z162*K162</f>
        <v>0</v>
      </c>
      <c r="AR162" s="22" t="s">
        <v>189</v>
      </c>
      <c r="AT162" s="22" t="s">
        <v>186</v>
      </c>
      <c r="AU162" s="22" t="s">
        <v>90</v>
      </c>
      <c r="AY162" s="22" t="s">
        <v>185</v>
      </c>
      <c r="BE162" s="116">
        <f>IF(U162="základná",N162,0)</f>
        <v>0</v>
      </c>
      <c r="BF162" s="116">
        <f>IF(U162="znížená",N162,0)</f>
        <v>0</v>
      </c>
      <c r="BG162" s="116">
        <f>IF(U162="zákl. prenesená",N162,0)</f>
        <v>0</v>
      </c>
      <c r="BH162" s="116">
        <f>IF(U162="zníž. prenesená",N162,0)</f>
        <v>0</v>
      </c>
      <c r="BI162" s="116">
        <f>IF(U162="nulová",N162,0)</f>
        <v>0</v>
      </c>
      <c r="BJ162" s="22" t="s">
        <v>90</v>
      </c>
      <c r="BK162" s="116">
        <f>ROUND(L162*K162,2)</f>
        <v>0</v>
      </c>
      <c r="BL162" s="22" t="s">
        <v>189</v>
      </c>
      <c r="BM162" s="22" t="s">
        <v>256</v>
      </c>
    </row>
    <row r="163" spans="2:65" s="1" customFormat="1" ht="16.5" customHeight="1">
      <c r="B163" s="140"/>
      <c r="C163" s="168" t="s">
        <v>257</v>
      </c>
      <c r="D163" s="168" t="s">
        <v>186</v>
      </c>
      <c r="E163" s="169" t="s">
        <v>258</v>
      </c>
      <c r="F163" s="252" t="s">
        <v>259</v>
      </c>
      <c r="G163" s="252"/>
      <c r="H163" s="252"/>
      <c r="I163" s="252"/>
      <c r="J163" s="170" t="s">
        <v>234</v>
      </c>
      <c r="K163" s="171">
        <v>11.176</v>
      </c>
      <c r="L163" s="253">
        <v>0</v>
      </c>
      <c r="M163" s="253"/>
      <c r="N163" s="254">
        <f>ROUND(L163*K163,2)</f>
        <v>0</v>
      </c>
      <c r="O163" s="254"/>
      <c r="P163" s="254"/>
      <c r="Q163" s="254"/>
      <c r="R163" s="143"/>
      <c r="T163" s="172" t="s">
        <v>5</v>
      </c>
      <c r="U163" s="47" t="s">
        <v>46</v>
      </c>
      <c r="V163" s="39"/>
      <c r="W163" s="173">
        <f>V163*K163</f>
        <v>0</v>
      </c>
      <c r="X163" s="173">
        <v>0</v>
      </c>
      <c r="Y163" s="173">
        <f>X163*K163</f>
        <v>0</v>
      </c>
      <c r="Z163" s="173">
        <v>0</v>
      </c>
      <c r="AA163" s="174">
        <f>Z163*K163</f>
        <v>0</v>
      </c>
      <c r="AR163" s="22" t="s">
        <v>189</v>
      </c>
      <c r="AT163" s="22" t="s">
        <v>186</v>
      </c>
      <c r="AU163" s="22" t="s">
        <v>90</v>
      </c>
      <c r="AY163" s="22" t="s">
        <v>185</v>
      </c>
      <c r="BE163" s="116">
        <f>IF(U163="základná",N163,0)</f>
        <v>0</v>
      </c>
      <c r="BF163" s="116">
        <f>IF(U163="znížená",N163,0)</f>
        <v>0</v>
      </c>
      <c r="BG163" s="116">
        <f>IF(U163="zákl. prenesená",N163,0)</f>
        <v>0</v>
      </c>
      <c r="BH163" s="116">
        <f>IF(U163="zníž. prenesená",N163,0)</f>
        <v>0</v>
      </c>
      <c r="BI163" s="116">
        <f>IF(U163="nulová",N163,0)</f>
        <v>0</v>
      </c>
      <c r="BJ163" s="22" t="s">
        <v>90</v>
      </c>
      <c r="BK163" s="116">
        <f>ROUND(L163*K163,2)</f>
        <v>0</v>
      </c>
      <c r="BL163" s="22" t="s">
        <v>189</v>
      </c>
      <c r="BM163" s="22" t="s">
        <v>260</v>
      </c>
    </row>
    <row r="164" spans="2:65" s="1" customFormat="1" ht="16.5" customHeight="1">
      <c r="B164" s="140"/>
      <c r="C164" s="168" t="s">
        <v>261</v>
      </c>
      <c r="D164" s="168" t="s">
        <v>186</v>
      </c>
      <c r="E164" s="169" t="s">
        <v>262</v>
      </c>
      <c r="F164" s="252" t="s">
        <v>263</v>
      </c>
      <c r="G164" s="252"/>
      <c r="H164" s="252"/>
      <c r="I164" s="252"/>
      <c r="J164" s="170" t="s">
        <v>234</v>
      </c>
      <c r="K164" s="171">
        <v>106.176</v>
      </c>
      <c r="L164" s="253">
        <v>0</v>
      </c>
      <c r="M164" s="253"/>
      <c r="N164" s="254">
        <f>ROUND(L164*K164,2)</f>
        <v>0</v>
      </c>
      <c r="O164" s="254"/>
      <c r="P164" s="254"/>
      <c r="Q164" s="254"/>
      <c r="R164" s="143"/>
      <c r="T164" s="172" t="s">
        <v>5</v>
      </c>
      <c r="U164" s="47" t="s">
        <v>46</v>
      </c>
      <c r="V164" s="39"/>
      <c r="W164" s="173">
        <f>V164*K164</f>
        <v>0</v>
      </c>
      <c r="X164" s="173">
        <v>0</v>
      </c>
      <c r="Y164" s="173">
        <f>X164*K164</f>
        <v>0</v>
      </c>
      <c r="Z164" s="173">
        <v>0</v>
      </c>
      <c r="AA164" s="174">
        <f>Z164*K164</f>
        <v>0</v>
      </c>
      <c r="AR164" s="22" t="s">
        <v>189</v>
      </c>
      <c r="AT164" s="22" t="s">
        <v>186</v>
      </c>
      <c r="AU164" s="22" t="s">
        <v>90</v>
      </c>
      <c r="AY164" s="22" t="s">
        <v>185</v>
      </c>
      <c r="BE164" s="116">
        <f>IF(U164="základná",N164,0)</f>
        <v>0</v>
      </c>
      <c r="BF164" s="116">
        <f>IF(U164="znížená",N164,0)</f>
        <v>0</v>
      </c>
      <c r="BG164" s="116">
        <f>IF(U164="zákl. prenesená",N164,0)</f>
        <v>0</v>
      </c>
      <c r="BH164" s="116">
        <f>IF(U164="zníž. prenesená",N164,0)</f>
        <v>0</v>
      </c>
      <c r="BI164" s="116">
        <f>IF(U164="nulová",N164,0)</f>
        <v>0</v>
      </c>
      <c r="BJ164" s="22" t="s">
        <v>90</v>
      </c>
      <c r="BK164" s="116">
        <f>ROUND(L164*K164,2)</f>
        <v>0</v>
      </c>
      <c r="BL164" s="22" t="s">
        <v>189</v>
      </c>
      <c r="BM164" s="22" t="s">
        <v>264</v>
      </c>
    </row>
    <row r="165" spans="2:65" s="1" customFormat="1" ht="25.5" customHeight="1">
      <c r="B165" s="140"/>
      <c r="C165" s="168" t="s">
        <v>265</v>
      </c>
      <c r="D165" s="168" t="s">
        <v>186</v>
      </c>
      <c r="E165" s="169" t="s">
        <v>266</v>
      </c>
      <c r="F165" s="252" t="s">
        <v>267</v>
      </c>
      <c r="G165" s="252"/>
      <c r="H165" s="252"/>
      <c r="I165" s="252"/>
      <c r="J165" s="170" t="s">
        <v>234</v>
      </c>
      <c r="K165" s="171">
        <v>11</v>
      </c>
      <c r="L165" s="253">
        <v>0</v>
      </c>
      <c r="M165" s="253"/>
      <c r="N165" s="254">
        <f>ROUND(L165*K165,2)</f>
        <v>0</v>
      </c>
      <c r="O165" s="254"/>
      <c r="P165" s="254"/>
      <c r="Q165" s="254"/>
      <c r="R165" s="143"/>
      <c r="T165" s="172" t="s">
        <v>5</v>
      </c>
      <c r="U165" s="47" t="s">
        <v>46</v>
      </c>
      <c r="V165" s="39"/>
      <c r="W165" s="173">
        <f>V165*K165</f>
        <v>0</v>
      </c>
      <c r="X165" s="173">
        <v>0</v>
      </c>
      <c r="Y165" s="173">
        <f>X165*K165</f>
        <v>0</v>
      </c>
      <c r="Z165" s="173">
        <v>0</v>
      </c>
      <c r="AA165" s="174">
        <f>Z165*K165</f>
        <v>0</v>
      </c>
      <c r="AR165" s="22" t="s">
        <v>189</v>
      </c>
      <c r="AT165" s="22" t="s">
        <v>186</v>
      </c>
      <c r="AU165" s="22" t="s">
        <v>90</v>
      </c>
      <c r="AY165" s="22" t="s">
        <v>185</v>
      </c>
      <c r="BE165" s="116">
        <f>IF(U165="základná",N165,0)</f>
        <v>0</v>
      </c>
      <c r="BF165" s="116">
        <f>IF(U165="znížená",N165,0)</f>
        <v>0</v>
      </c>
      <c r="BG165" s="116">
        <f>IF(U165="zákl. prenesená",N165,0)</f>
        <v>0</v>
      </c>
      <c r="BH165" s="116">
        <f>IF(U165="zníž. prenesená",N165,0)</f>
        <v>0</v>
      </c>
      <c r="BI165" s="116">
        <f>IF(U165="nulová",N165,0)</f>
        <v>0</v>
      </c>
      <c r="BJ165" s="22" t="s">
        <v>90</v>
      </c>
      <c r="BK165" s="116">
        <f>ROUND(L165*K165,2)</f>
        <v>0</v>
      </c>
      <c r="BL165" s="22" t="s">
        <v>189</v>
      </c>
      <c r="BM165" s="22" t="s">
        <v>268</v>
      </c>
    </row>
    <row r="166" spans="2:65" s="1" customFormat="1" ht="16.5" customHeight="1">
      <c r="B166" s="140"/>
      <c r="C166" s="168" t="s">
        <v>269</v>
      </c>
      <c r="D166" s="168" t="s">
        <v>186</v>
      </c>
      <c r="E166" s="169" t="s">
        <v>270</v>
      </c>
      <c r="F166" s="252" t="s">
        <v>271</v>
      </c>
      <c r="G166" s="252"/>
      <c r="H166" s="252"/>
      <c r="I166" s="252"/>
      <c r="J166" s="170" t="s">
        <v>203</v>
      </c>
      <c r="K166" s="171">
        <v>98</v>
      </c>
      <c r="L166" s="253">
        <v>0</v>
      </c>
      <c r="M166" s="253"/>
      <c r="N166" s="254">
        <f>ROUND(L166*K166,2)</f>
        <v>0</v>
      </c>
      <c r="O166" s="254"/>
      <c r="P166" s="254"/>
      <c r="Q166" s="254"/>
      <c r="R166" s="143"/>
      <c r="T166" s="172" t="s">
        <v>5</v>
      </c>
      <c r="U166" s="47" t="s">
        <v>46</v>
      </c>
      <c r="V166" s="39"/>
      <c r="W166" s="173">
        <f>V166*K166</f>
        <v>0</v>
      </c>
      <c r="X166" s="173">
        <v>0</v>
      </c>
      <c r="Y166" s="173">
        <f>X166*K166</f>
        <v>0</v>
      </c>
      <c r="Z166" s="173">
        <v>0</v>
      </c>
      <c r="AA166" s="174">
        <f>Z166*K166</f>
        <v>0</v>
      </c>
      <c r="AR166" s="22" t="s">
        <v>189</v>
      </c>
      <c r="AT166" s="22" t="s">
        <v>186</v>
      </c>
      <c r="AU166" s="22" t="s">
        <v>90</v>
      </c>
      <c r="AY166" s="22" t="s">
        <v>185</v>
      </c>
      <c r="BE166" s="116">
        <f>IF(U166="základná",N166,0)</f>
        <v>0</v>
      </c>
      <c r="BF166" s="116">
        <f>IF(U166="znížená",N166,0)</f>
        <v>0</v>
      </c>
      <c r="BG166" s="116">
        <f>IF(U166="zákl. prenesená",N166,0)</f>
        <v>0</v>
      </c>
      <c r="BH166" s="116">
        <f>IF(U166="zníž. prenesená",N166,0)</f>
        <v>0</v>
      </c>
      <c r="BI166" s="116">
        <f>IF(U166="nulová",N166,0)</f>
        <v>0</v>
      </c>
      <c r="BJ166" s="22" t="s">
        <v>90</v>
      </c>
      <c r="BK166" s="116">
        <f>ROUND(L166*K166,2)</f>
        <v>0</v>
      </c>
      <c r="BL166" s="22" t="s">
        <v>189</v>
      </c>
      <c r="BM166" s="22" t="s">
        <v>272</v>
      </c>
    </row>
    <row r="167" spans="2:65" s="13" customFormat="1" ht="16.5" customHeight="1">
      <c r="B167" s="191"/>
      <c r="C167" s="192"/>
      <c r="D167" s="192"/>
      <c r="E167" s="193" t="s">
        <v>5</v>
      </c>
      <c r="F167" s="255" t="s">
        <v>273</v>
      </c>
      <c r="G167" s="256"/>
      <c r="H167" s="256"/>
      <c r="I167" s="256"/>
      <c r="J167" s="192"/>
      <c r="K167" s="194">
        <v>98</v>
      </c>
      <c r="L167" s="192"/>
      <c r="M167" s="192"/>
      <c r="N167" s="192"/>
      <c r="O167" s="192"/>
      <c r="P167" s="192"/>
      <c r="Q167" s="192"/>
      <c r="R167" s="195"/>
      <c r="T167" s="196"/>
      <c r="U167" s="192"/>
      <c r="V167" s="192"/>
      <c r="W167" s="192"/>
      <c r="X167" s="192"/>
      <c r="Y167" s="192"/>
      <c r="Z167" s="192"/>
      <c r="AA167" s="197"/>
      <c r="AT167" s="198" t="s">
        <v>192</v>
      </c>
      <c r="AU167" s="198" t="s">
        <v>90</v>
      </c>
      <c r="AV167" s="13" t="s">
        <v>90</v>
      </c>
      <c r="AW167" s="13" t="s">
        <v>34</v>
      </c>
      <c r="AX167" s="13" t="s">
        <v>86</v>
      </c>
      <c r="AY167" s="198" t="s">
        <v>185</v>
      </c>
    </row>
    <row r="168" spans="2:65" s="1" customFormat="1" ht="25.5" customHeight="1">
      <c r="B168" s="140"/>
      <c r="C168" s="168" t="s">
        <v>274</v>
      </c>
      <c r="D168" s="168" t="s">
        <v>186</v>
      </c>
      <c r="E168" s="169" t="s">
        <v>275</v>
      </c>
      <c r="F168" s="252" t="s">
        <v>276</v>
      </c>
      <c r="G168" s="252"/>
      <c r="H168" s="252"/>
      <c r="I168" s="252"/>
      <c r="J168" s="170" t="s">
        <v>203</v>
      </c>
      <c r="K168" s="171">
        <v>44.5</v>
      </c>
      <c r="L168" s="253">
        <v>0</v>
      </c>
      <c r="M168" s="253"/>
      <c r="N168" s="254">
        <f>ROUND(L168*K168,2)</f>
        <v>0</v>
      </c>
      <c r="O168" s="254"/>
      <c r="P168" s="254"/>
      <c r="Q168" s="254"/>
      <c r="R168" s="143"/>
      <c r="T168" s="172" t="s">
        <v>5</v>
      </c>
      <c r="U168" s="47" t="s">
        <v>46</v>
      </c>
      <c r="V168" s="39"/>
      <c r="W168" s="173">
        <f>V168*K168</f>
        <v>0</v>
      </c>
      <c r="X168" s="173">
        <v>0</v>
      </c>
      <c r="Y168" s="173">
        <f>X168*K168</f>
        <v>0</v>
      </c>
      <c r="Z168" s="173">
        <v>0</v>
      </c>
      <c r="AA168" s="174">
        <f>Z168*K168</f>
        <v>0</v>
      </c>
      <c r="AR168" s="22" t="s">
        <v>189</v>
      </c>
      <c r="AT168" s="22" t="s">
        <v>186</v>
      </c>
      <c r="AU168" s="22" t="s">
        <v>90</v>
      </c>
      <c r="AY168" s="22" t="s">
        <v>185</v>
      </c>
      <c r="BE168" s="116">
        <f>IF(U168="základná",N168,0)</f>
        <v>0</v>
      </c>
      <c r="BF168" s="116">
        <f>IF(U168="znížená",N168,0)</f>
        <v>0</v>
      </c>
      <c r="BG168" s="116">
        <f>IF(U168="zákl. prenesená",N168,0)</f>
        <v>0</v>
      </c>
      <c r="BH168" s="116">
        <f>IF(U168="zníž. prenesená",N168,0)</f>
        <v>0</v>
      </c>
      <c r="BI168" s="116">
        <f>IF(U168="nulová",N168,0)</f>
        <v>0</v>
      </c>
      <c r="BJ168" s="22" t="s">
        <v>90</v>
      </c>
      <c r="BK168" s="116">
        <f>ROUND(L168*K168,2)</f>
        <v>0</v>
      </c>
      <c r="BL168" s="22" t="s">
        <v>189</v>
      </c>
      <c r="BM168" s="22" t="s">
        <v>277</v>
      </c>
    </row>
    <row r="169" spans="2:65" s="13" customFormat="1" ht="25.5" customHeight="1">
      <c r="B169" s="191"/>
      <c r="C169" s="192"/>
      <c r="D169" s="192"/>
      <c r="E169" s="193" t="s">
        <v>5</v>
      </c>
      <c r="F169" s="255" t="s">
        <v>278</v>
      </c>
      <c r="G169" s="256"/>
      <c r="H169" s="256"/>
      <c r="I169" s="256"/>
      <c r="J169" s="192"/>
      <c r="K169" s="194">
        <v>44.5</v>
      </c>
      <c r="L169" s="192"/>
      <c r="M169" s="192"/>
      <c r="N169" s="192"/>
      <c r="O169" s="192"/>
      <c r="P169" s="192"/>
      <c r="Q169" s="192"/>
      <c r="R169" s="195"/>
      <c r="T169" s="196"/>
      <c r="U169" s="192"/>
      <c r="V169" s="192"/>
      <c r="W169" s="192"/>
      <c r="X169" s="192"/>
      <c r="Y169" s="192"/>
      <c r="Z169" s="192"/>
      <c r="AA169" s="197"/>
      <c r="AT169" s="198" t="s">
        <v>192</v>
      </c>
      <c r="AU169" s="198" t="s">
        <v>90</v>
      </c>
      <c r="AV169" s="13" t="s">
        <v>90</v>
      </c>
      <c r="AW169" s="13" t="s">
        <v>34</v>
      </c>
      <c r="AX169" s="13" t="s">
        <v>79</v>
      </c>
      <c r="AY169" s="198" t="s">
        <v>185</v>
      </c>
    </row>
    <row r="170" spans="2:65" s="12" customFormat="1" ht="16.5" customHeight="1">
      <c r="B170" s="182"/>
      <c r="C170" s="183"/>
      <c r="D170" s="183"/>
      <c r="E170" s="184" t="s">
        <v>144</v>
      </c>
      <c r="F170" s="257" t="s">
        <v>196</v>
      </c>
      <c r="G170" s="258"/>
      <c r="H170" s="258"/>
      <c r="I170" s="258"/>
      <c r="J170" s="183"/>
      <c r="K170" s="185">
        <v>44.5</v>
      </c>
      <c r="L170" s="183"/>
      <c r="M170" s="183"/>
      <c r="N170" s="183"/>
      <c r="O170" s="183"/>
      <c r="P170" s="183"/>
      <c r="Q170" s="183"/>
      <c r="R170" s="186"/>
      <c r="T170" s="187"/>
      <c r="U170" s="183"/>
      <c r="V170" s="183"/>
      <c r="W170" s="183"/>
      <c r="X170" s="183"/>
      <c r="Y170" s="183"/>
      <c r="Z170" s="183"/>
      <c r="AA170" s="188"/>
      <c r="AT170" s="189" t="s">
        <v>192</v>
      </c>
      <c r="AU170" s="189" t="s">
        <v>90</v>
      </c>
      <c r="AV170" s="12" t="s">
        <v>189</v>
      </c>
      <c r="AW170" s="12" t="s">
        <v>34</v>
      </c>
      <c r="AX170" s="12" t="s">
        <v>86</v>
      </c>
      <c r="AY170" s="189" t="s">
        <v>185</v>
      </c>
    </row>
    <row r="171" spans="2:65" s="1" customFormat="1" ht="16.5" customHeight="1">
      <c r="B171" s="140"/>
      <c r="C171" s="199" t="s">
        <v>10</v>
      </c>
      <c r="D171" s="199" t="s">
        <v>279</v>
      </c>
      <c r="E171" s="200" t="s">
        <v>280</v>
      </c>
      <c r="F171" s="261" t="s">
        <v>281</v>
      </c>
      <c r="G171" s="261"/>
      <c r="H171" s="261"/>
      <c r="I171" s="261"/>
      <c r="J171" s="201" t="s">
        <v>282</v>
      </c>
      <c r="K171" s="202">
        <v>3.7080000000000002</v>
      </c>
      <c r="L171" s="262">
        <v>0</v>
      </c>
      <c r="M171" s="262"/>
      <c r="N171" s="263">
        <f>ROUND(L171*K171,2)</f>
        <v>0</v>
      </c>
      <c r="O171" s="254"/>
      <c r="P171" s="254"/>
      <c r="Q171" s="254"/>
      <c r="R171" s="143"/>
      <c r="T171" s="172" t="s">
        <v>5</v>
      </c>
      <c r="U171" s="47" t="s">
        <v>46</v>
      </c>
      <c r="V171" s="39"/>
      <c r="W171" s="173">
        <f>V171*K171</f>
        <v>0</v>
      </c>
      <c r="X171" s="173">
        <v>1E-3</v>
      </c>
      <c r="Y171" s="173">
        <f>X171*K171</f>
        <v>3.7080000000000004E-3</v>
      </c>
      <c r="Z171" s="173">
        <v>0</v>
      </c>
      <c r="AA171" s="174">
        <f>Z171*K171</f>
        <v>0</v>
      </c>
      <c r="AR171" s="22" t="s">
        <v>223</v>
      </c>
      <c r="AT171" s="22" t="s">
        <v>279</v>
      </c>
      <c r="AU171" s="22" t="s">
        <v>90</v>
      </c>
      <c r="AY171" s="22" t="s">
        <v>185</v>
      </c>
      <c r="BE171" s="116">
        <f>IF(U171="základná",N171,0)</f>
        <v>0</v>
      </c>
      <c r="BF171" s="116">
        <f>IF(U171="znížená",N171,0)</f>
        <v>0</v>
      </c>
      <c r="BG171" s="116">
        <f>IF(U171="zákl. prenesená",N171,0)</f>
        <v>0</v>
      </c>
      <c r="BH171" s="116">
        <f>IF(U171="zníž. prenesená",N171,0)</f>
        <v>0</v>
      </c>
      <c r="BI171" s="116">
        <f>IF(U171="nulová",N171,0)</f>
        <v>0</v>
      </c>
      <c r="BJ171" s="22" t="s">
        <v>90</v>
      </c>
      <c r="BK171" s="116">
        <f>ROUND(L171*K171,2)</f>
        <v>0</v>
      </c>
      <c r="BL171" s="22" t="s">
        <v>189</v>
      </c>
      <c r="BM171" s="22" t="s">
        <v>283</v>
      </c>
    </row>
    <row r="172" spans="2:65" s="13" customFormat="1" ht="16.5" customHeight="1">
      <c r="B172" s="191"/>
      <c r="C172" s="192"/>
      <c r="D172" s="192"/>
      <c r="E172" s="193" t="s">
        <v>5</v>
      </c>
      <c r="F172" s="255" t="s">
        <v>284</v>
      </c>
      <c r="G172" s="256"/>
      <c r="H172" s="256"/>
      <c r="I172" s="256"/>
      <c r="J172" s="192"/>
      <c r="K172" s="194">
        <v>3.7080000000000002</v>
      </c>
      <c r="L172" s="192"/>
      <c r="M172" s="192"/>
      <c r="N172" s="192"/>
      <c r="O172" s="192"/>
      <c r="P172" s="192"/>
      <c r="Q172" s="192"/>
      <c r="R172" s="195"/>
      <c r="T172" s="196"/>
      <c r="U172" s="192"/>
      <c r="V172" s="192"/>
      <c r="W172" s="192"/>
      <c r="X172" s="192"/>
      <c r="Y172" s="192"/>
      <c r="Z172" s="192"/>
      <c r="AA172" s="197"/>
      <c r="AT172" s="198" t="s">
        <v>192</v>
      </c>
      <c r="AU172" s="198" t="s">
        <v>90</v>
      </c>
      <c r="AV172" s="13" t="s">
        <v>90</v>
      </c>
      <c r="AW172" s="13" t="s">
        <v>34</v>
      </c>
      <c r="AX172" s="13" t="s">
        <v>86</v>
      </c>
      <c r="AY172" s="198" t="s">
        <v>185</v>
      </c>
    </row>
    <row r="173" spans="2:65" s="1" customFormat="1" ht="25.5" customHeight="1">
      <c r="B173" s="140"/>
      <c r="C173" s="168" t="s">
        <v>285</v>
      </c>
      <c r="D173" s="168" t="s">
        <v>186</v>
      </c>
      <c r="E173" s="169" t="s">
        <v>286</v>
      </c>
      <c r="F173" s="252" t="s">
        <v>287</v>
      </c>
      <c r="G173" s="252"/>
      <c r="H173" s="252"/>
      <c r="I173" s="252"/>
      <c r="J173" s="170" t="s">
        <v>203</v>
      </c>
      <c r="K173" s="171">
        <v>44.5</v>
      </c>
      <c r="L173" s="253">
        <v>0</v>
      </c>
      <c r="M173" s="253"/>
      <c r="N173" s="254">
        <f>ROUND(L173*K173,2)</f>
        <v>0</v>
      </c>
      <c r="O173" s="254"/>
      <c r="P173" s="254"/>
      <c r="Q173" s="254"/>
      <c r="R173" s="143"/>
      <c r="T173" s="172" t="s">
        <v>5</v>
      </c>
      <c r="U173" s="47" t="s">
        <v>46</v>
      </c>
      <c r="V173" s="39"/>
      <c r="W173" s="173">
        <f>V173*K173</f>
        <v>0</v>
      </c>
      <c r="X173" s="173">
        <v>0</v>
      </c>
      <c r="Y173" s="173">
        <f>X173*K173</f>
        <v>0</v>
      </c>
      <c r="Z173" s="173">
        <v>0</v>
      </c>
      <c r="AA173" s="174">
        <f>Z173*K173</f>
        <v>0</v>
      </c>
      <c r="AR173" s="22" t="s">
        <v>189</v>
      </c>
      <c r="AT173" s="22" t="s">
        <v>186</v>
      </c>
      <c r="AU173" s="22" t="s">
        <v>90</v>
      </c>
      <c r="AY173" s="22" t="s">
        <v>185</v>
      </c>
      <c r="BE173" s="116">
        <f>IF(U173="základná",N173,0)</f>
        <v>0</v>
      </c>
      <c r="BF173" s="116">
        <f>IF(U173="znížená",N173,0)</f>
        <v>0</v>
      </c>
      <c r="BG173" s="116">
        <f>IF(U173="zákl. prenesená",N173,0)</f>
        <v>0</v>
      </c>
      <c r="BH173" s="116">
        <f>IF(U173="zníž. prenesená",N173,0)</f>
        <v>0</v>
      </c>
      <c r="BI173" s="116">
        <f>IF(U173="nulová",N173,0)</f>
        <v>0</v>
      </c>
      <c r="BJ173" s="22" t="s">
        <v>90</v>
      </c>
      <c r="BK173" s="116">
        <f>ROUND(L173*K173,2)</f>
        <v>0</v>
      </c>
      <c r="BL173" s="22" t="s">
        <v>189</v>
      </c>
      <c r="BM173" s="22" t="s">
        <v>288</v>
      </c>
    </row>
    <row r="174" spans="2:65" s="13" customFormat="1" ht="16.5" customHeight="1">
      <c r="B174" s="191"/>
      <c r="C174" s="192"/>
      <c r="D174" s="192"/>
      <c r="E174" s="193" t="s">
        <v>5</v>
      </c>
      <c r="F174" s="255" t="s">
        <v>144</v>
      </c>
      <c r="G174" s="256"/>
      <c r="H174" s="256"/>
      <c r="I174" s="256"/>
      <c r="J174" s="192"/>
      <c r="K174" s="194">
        <v>44.5</v>
      </c>
      <c r="L174" s="192"/>
      <c r="M174" s="192"/>
      <c r="N174" s="192"/>
      <c r="O174" s="192"/>
      <c r="P174" s="192"/>
      <c r="Q174" s="192"/>
      <c r="R174" s="195"/>
      <c r="T174" s="196"/>
      <c r="U174" s="192"/>
      <c r="V174" s="192"/>
      <c r="W174" s="192"/>
      <c r="X174" s="192"/>
      <c r="Y174" s="192"/>
      <c r="Z174" s="192"/>
      <c r="AA174" s="197"/>
      <c r="AT174" s="198" t="s">
        <v>192</v>
      </c>
      <c r="AU174" s="198" t="s">
        <v>90</v>
      </c>
      <c r="AV174" s="13" t="s">
        <v>90</v>
      </c>
      <c r="AW174" s="13" t="s">
        <v>34</v>
      </c>
      <c r="AX174" s="13" t="s">
        <v>86</v>
      </c>
      <c r="AY174" s="198" t="s">
        <v>185</v>
      </c>
    </row>
    <row r="175" spans="2:65" s="1" customFormat="1" ht="25.5" customHeight="1">
      <c r="B175" s="140"/>
      <c r="C175" s="168" t="s">
        <v>289</v>
      </c>
      <c r="D175" s="168" t="s">
        <v>186</v>
      </c>
      <c r="E175" s="169" t="s">
        <v>290</v>
      </c>
      <c r="F175" s="252" t="s">
        <v>291</v>
      </c>
      <c r="G175" s="252"/>
      <c r="H175" s="252"/>
      <c r="I175" s="252"/>
      <c r="J175" s="170" t="s">
        <v>203</v>
      </c>
      <c r="K175" s="171">
        <v>142.5</v>
      </c>
      <c r="L175" s="253">
        <v>0</v>
      </c>
      <c r="M175" s="253"/>
      <c r="N175" s="254">
        <f>ROUND(L175*K175,2)</f>
        <v>0</v>
      </c>
      <c r="O175" s="254"/>
      <c r="P175" s="254"/>
      <c r="Q175" s="254"/>
      <c r="R175" s="143"/>
      <c r="T175" s="172" t="s">
        <v>5</v>
      </c>
      <c r="U175" s="47" t="s">
        <v>46</v>
      </c>
      <c r="V175" s="39"/>
      <c r="W175" s="173">
        <f>V175*K175</f>
        <v>0</v>
      </c>
      <c r="X175" s="173">
        <v>0</v>
      </c>
      <c r="Y175" s="173">
        <f>X175*K175</f>
        <v>0</v>
      </c>
      <c r="Z175" s="173">
        <v>0</v>
      </c>
      <c r="AA175" s="174">
        <f>Z175*K175</f>
        <v>0</v>
      </c>
      <c r="AR175" s="22" t="s">
        <v>189</v>
      </c>
      <c r="AT175" s="22" t="s">
        <v>186</v>
      </c>
      <c r="AU175" s="22" t="s">
        <v>90</v>
      </c>
      <c r="AY175" s="22" t="s">
        <v>185</v>
      </c>
      <c r="BE175" s="116">
        <f>IF(U175="základná",N175,0)</f>
        <v>0</v>
      </c>
      <c r="BF175" s="116">
        <f>IF(U175="znížená",N175,0)</f>
        <v>0</v>
      </c>
      <c r="BG175" s="116">
        <f>IF(U175="zákl. prenesená",N175,0)</f>
        <v>0</v>
      </c>
      <c r="BH175" s="116">
        <f>IF(U175="zníž. prenesená",N175,0)</f>
        <v>0</v>
      </c>
      <c r="BI175" s="116">
        <f>IF(U175="nulová",N175,0)</f>
        <v>0</v>
      </c>
      <c r="BJ175" s="22" t="s">
        <v>90</v>
      </c>
      <c r="BK175" s="116">
        <f>ROUND(L175*K175,2)</f>
        <v>0</v>
      </c>
      <c r="BL175" s="22" t="s">
        <v>189</v>
      </c>
      <c r="BM175" s="22" t="s">
        <v>292</v>
      </c>
    </row>
    <row r="176" spans="2:65" s="13" customFormat="1" ht="16.5" customHeight="1">
      <c r="B176" s="191"/>
      <c r="C176" s="192"/>
      <c r="D176" s="192"/>
      <c r="E176" s="193" t="s">
        <v>5</v>
      </c>
      <c r="F176" s="255" t="s">
        <v>144</v>
      </c>
      <c r="G176" s="256"/>
      <c r="H176" s="256"/>
      <c r="I176" s="256"/>
      <c r="J176" s="192"/>
      <c r="K176" s="194">
        <v>44.5</v>
      </c>
      <c r="L176" s="192"/>
      <c r="M176" s="192"/>
      <c r="N176" s="192"/>
      <c r="O176" s="192"/>
      <c r="P176" s="192"/>
      <c r="Q176" s="192"/>
      <c r="R176" s="195"/>
      <c r="T176" s="196"/>
      <c r="U176" s="192"/>
      <c r="V176" s="192"/>
      <c r="W176" s="192"/>
      <c r="X176" s="192"/>
      <c r="Y176" s="192"/>
      <c r="Z176" s="192"/>
      <c r="AA176" s="197"/>
      <c r="AT176" s="198" t="s">
        <v>192</v>
      </c>
      <c r="AU176" s="198" t="s">
        <v>90</v>
      </c>
      <c r="AV176" s="13" t="s">
        <v>90</v>
      </c>
      <c r="AW176" s="13" t="s">
        <v>34</v>
      </c>
      <c r="AX176" s="13" t="s">
        <v>79</v>
      </c>
      <c r="AY176" s="198" t="s">
        <v>185</v>
      </c>
    </row>
    <row r="177" spans="2:65" s="13" customFormat="1" ht="16.5" customHeight="1">
      <c r="B177" s="191"/>
      <c r="C177" s="192"/>
      <c r="D177" s="192"/>
      <c r="E177" s="193" t="s">
        <v>5</v>
      </c>
      <c r="F177" s="264" t="s">
        <v>273</v>
      </c>
      <c r="G177" s="265"/>
      <c r="H177" s="265"/>
      <c r="I177" s="265"/>
      <c r="J177" s="192"/>
      <c r="K177" s="194">
        <v>98</v>
      </c>
      <c r="L177" s="192"/>
      <c r="M177" s="192"/>
      <c r="N177" s="192"/>
      <c r="O177" s="192"/>
      <c r="P177" s="192"/>
      <c r="Q177" s="192"/>
      <c r="R177" s="195"/>
      <c r="T177" s="196"/>
      <c r="U177" s="192"/>
      <c r="V177" s="192"/>
      <c r="W177" s="192"/>
      <c r="X177" s="192"/>
      <c r="Y177" s="192"/>
      <c r="Z177" s="192"/>
      <c r="AA177" s="197"/>
      <c r="AT177" s="198" t="s">
        <v>192</v>
      </c>
      <c r="AU177" s="198" t="s">
        <v>90</v>
      </c>
      <c r="AV177" s="13" t="s">
        <v>90</v>
      </c>
      <c r="AW177" s="13" t="s">
        <v>34</v>
      </c>
      <c r="AX177" s="13" t="s">
        <v>79</v>
      </c>
      <c r="AY177" s="198" t="s">
        <v>185</v>
      </c>
    </row>
    <row r="178" spans="2:65" s="12" customFormat="1" ht="16.5" customHeight="1">
      <c r="B178" s="182"/>
      <c r="C178" s="183"/>
      <c r="D178" s="183"/>
      <c r="E178" s="184" t="s">
        <v>5</v>
      </c>
      <c r="F178" s="257" t="s">
        <v>196</v>
      </c>
      <c r="G178" s="258"/>
      <c r="H178" s="258"/>
      <c r="I178" s="258"/>
      <c r="J178" s="183"/>
      <c r="K178" s="185">
        <v>142.5</v>
      </c>
      <c r="L178" s="183"/>
      <c r="M178" s="183"/>
      <c r="N178" s="183"/>
      <c r="O178" s="183"/>
      <c r="P178" s="183"/>
      <c r="Q178" s="183"/>
      <c r="R178" s="186"/>
      <c r="T178" s="187"/>
      <c r="U178" s="183"/>
      <c r="V178" s="183"/>
      <c r="W178" s="183"/>
      <c r="X178" s="183"/>
      <c r="Y178" s="183"/>
      <c r="Z178" s="183"/>
      <c r="AA178" s="188"/>
      <c r="AT178" s="189" t="s">
        <v>192</v>
      </c>
      <c r="AU178" s="189" t="s">
        <v>90</v>
      </c>
      <c r="AV178" s="12" t="s">
        <v>189</v>
      </c>
      <c r="AW178" s="12" t="s">
        <v>34</v>
      </c>
      <c r="AX178" s="12" t="s">
        <v>86</v>
      </c>
      <c r="AY178" s="189" t="s">
        <v>185</v>
      </c>
    </row>
    <row r="179" spans="2:65" s="1" customFormat="1" ht="16.5" customHeight="1">
      <c r="B179" s="140"/>
      <c r="C179" s="168" t="s">
        <v>293</v>
      </c>
      <c r="D179" s="168" t="s">
        <v>186</v>
      </c>
      <c r="E179" s="169" t="s">
        <v>294</v>
      </c>
      <c r="F179" s="252" t="s">
        <v>295</v>
      </c>
      <c r="G179" s="252"/>
      <c r="H179" s="252"/>
      <c r="I179" s="252"/>
      <c r="J179" s="170" t="s">
        <v>208</v>
      </c>
      <c r="K179" s="171">
        <v>312</v>
      </c>
      <c r="L179" s="253">
        <v>0</v>
      </c>
      <c r="M179" s="253"/>
      <c r="N179" s="254">
        <f>ROUND(L179*K179,2)</f>
        <v>0</v>
      </c>
      <c r="O179" s="254"/>
      <c r="P179" s="254"/>
      <c r="Q179" s="254"/>
      <c r="R179" s="143"/>
      <c r="T179" s="172" t="s">
        <v>5</v>
      </c>
      <c r="U179" s="47" t="s">
        <v>46</v>
      </c>
      <c r="V179" s="39"/>
      <c r="W179" s="173">
        <f>V179*K179</f>
        <v>0</v>
      </c>
      <c r="X179" s="173">
        <v>0</v>
      </c>
      <c r="Y179" s="173">
        <f>X179*K179</f>
        <v>0</v>
      </c>
      <c r="Z179" s="173">
        <v>0</v>
      </c>
      <c r="AA179" s="174">
        <f>Z179*K179</f>
        <v>0</v>
      </c>
      <c r="AR179" s="22" t="s">
        <v>189</v>
      </c>
      <c r="AT179" s="22" t="s">
        <v>186</v>
      </c>
      <c r="AU179" s="22" t="s">
        <v>90</v>
      </c>
      <c r="AY179" s="22" t="s">
        <v>185</v>
      </c>
      <c r="BE179" s="116">
        <f>IF(U179="základná",N179,0)</f>
        <v>0</v>
      </c>
      <c r="BF179" s="116">
        <f>IF(U179="znížená",N179,0)</f>
        <v>0</v>
      </c>
      <c r="BG179" s="116">
        <f>IF(U179="zákl. prenesená",N179,0)</f>
        <v>0</v>
      </c>
      <c r="BH179" s="116">
        <f>IF(U179="zníž. prenesená",N179,0)</f>
        <v>0</v>
      </c>
      <c r="BI179" s="116">
        <f>IF(U179="nulová",N179,0)</f>
        <v>0</v>
      </c>
      <c r="BJ179" s="22" t="s">
        <v>90</v>
      </c>
      <c r="BK179" s="116">
        <f>ROUND(L179*K179,2)</f>
        <v>0</v>
      </c>
      <c r="BL179" s="22" t="s">
        <v>189</v>
      </c>
      <c r="BM179" s="22" t="s">
        <v>296</v>
      </c>
    </row>
    <row r="180" spans="2:65" s="13" customFormat="1" ht="16.5" customHeight="1">
      <c r="B180" s="191"/>
      <c r="C180" s="192"/>
      <c r="D180" s="192"/>
      <c r="E180" s="193" t="s">
        <v>5</v>
      </c>
      <c r="F180" s="255" t="s">
        <v>297</v>
      </c>
      <c r="G180" s="256"/>
      <c r="H180" s="256"/>
      <c r="I180" s="256"/>
      <c r="J180" s="192"/>
      <c r="K180" s="194">
        <v>312</v>
      </c>
      <c r="L180" s="192"/>
      <c r="M180" s="192"/>
      <c r="N180" s="192"/>
      <c r="O180" s="192"/>
      <c r="P180" s="192"/>
      <c r="Q180" s="192"/>
      <c r="R180" s="195"/>
      <c r="T180" s="196"/>
      <c r="U180" s="192"/>
      <c r="V180" s="192"/>
      <c r="W180" s="192"/>
      <c r="X180" s="192"/>
      <c r="Y180" s="192"/>
      <c r="Z180" s="192"/>
      <c r="AA180" s="197"/>
      <c r="AT180" s="198" t="s">
        <v>192</v>
      </c>
      <c r="AU180" s="198" t="s">
        <v>90</v>
      </c>
      <c r="AV180" s="13" t="s">
        <v>90</v>
      </c>
      <c r="AW180" s="13" t="s">
        <v>34</v>
      </c>
      <c r="AX180" s="13" t="s">
        <v>86</v>
      </c>
      <c r="AY180" s="198" t="s">
        <v>185</v>
      </c>
    </row>
    <row r="181" spans="2:65" s="1" customFormat="1" ht="16.5" customHeight="1">
      <c r="B181" s="140"/>
      <c r="C181" s="168" t="s">
        <v>298</v>
      </c>
      <c r="D181" s="168" t="s">
        <v>186</v>
      </c>
      <c r="E181" s="169" t="s">
        <v>299</v>
      </c>
      <c r="F181" s="252" t="s">
        <v>300</v>
      </c>
      <c r="G181" s="252"/>
      <c r="H181" s="252"/>
      <c r="I181" s="252"/>
      <c r="J181" s="170" t="s">
        <v>208</v>
      </c>
      <c r="K181" s="171">
        <v>312</v>
      </c>
      <c r="L181" s="253">
        <v>0</v>
      </c>
      <c r="M181" s="253"/>
      <c r="N181" s="254">
        <f>ROUND(L181*K181,2)</f>
        <v>0</v>
      </c>
      <c r="O181" s="254"/>
      <c r="P181" s="254"/>
      <c r="Q181" s="254"/>
      <c r="R181" s="143"/>
      <c r="T181" s="172" t="s">
        <v>5</v>
      </c>
      <c r="U181" s="47" t="s">
        <v>46</v>
      </c>
      <c r="V181" s="39"/>
      <c r="W181" s="173">
        <f>V181*K181</f>
        <v>0</v>
      </c>
      <c r="X181" s="173">
        <v>0</v>
      </c>
      <c r="Y181" s="173">
        <f>X181*K181</f>
        <v>0</v>
      </c>
      <c r="Z181" s="173">
        <v>0</v>
      </c>
      <c r="AA181" s="174">
        <f>Z181*K181</f>
        <v>0</v>
      </c>
      <c r="AR181" s="22" t="s">
        <v>189</v>
      </c>
      <c r="AT181" s="22" t="s">
        <v>186</v>
      </c>
      <c r="AU181" s="22" t="s">
        <v>90</v>
      </c>
      <c r="AY181" s="22" t="s">
        <v>185</v>
      </c>
      <c r="BE181" s="116">
        <f>IF(U181="základná",N181,0)</f>
        <v>0</v>
      </c>
      <c r="BF181" s="116">
        <f>IF(U181="znížená",N181,0)</f>
        <v>0</v>
      </c>
      <c r="BG181" s="116">
        <f>IF(U181="zákl. prenesená",N181,0)</f>
        <v>0</v>
      </c>
      <c r="BH181" s="116">
        <f>IF(U181="zníž. prenesená",N181,0)</f>
        <v>0</v>
      </c>
      <c r="BI181" s="116">
        <f>IF(U181="nulová",N181,0)</f>
        <v>0</v>
      </c>
      <c r="BJ181" s="22" t="s">
        <v>90</v>
      </c>
      <c r="BK181" s="116">
        <f>ROUND(L181*K181,2)</f>
        <v>0</v>
      </c>
      <c r="BL181" s="22" t="s">
        <v>189</v>
      </c>
      <c r="BM181" s="22" t="s">
        <v>301</v>
      </c>
    </row>
    <row r="182" spans="2:65" s="13" customFormat="1" ht="16.5" customHeight="1">
      <c r="B182" s="191"/>
      <c r="C182" s="192"/>
      <c r="D182" s="192"/>
      <c r="E182" s="193" t="s">
        <v>5</v>
      </c>
      <c r="F182" s="255" t="s">
        <v>297</v>
      </c>
      <c r="G182" s="256"/>
      <c r="H182" s="256"/>
      <c r="I182" s="256"/>
      <c r="J182" s="192"/>
      <c r="K182" s="194">
        <v>312</v>
      </c>
      <c r="L182" s="192"/>
      <c r="M182" s="192"/>
      <c r="N182" s="192"/>
      <c r="O182" s="192"/>
      <c r="P182" s="192"/>
      <c r="Q182" s="192"/>
      <c r="R182" s="195"/>
      <c r="T182" s="196"/>
      <c r="U182" s="192"/>
      <c r="V182" s="192"/>
      <c r="W182" s="192"/>
      <c r="X182" s="192"/>
      <c r="Y182" s="192"/>
      <c r="Z182" s="192"/>
      <c r="AA182" s="197"/>
      <c r="AT182" s="198" t="s">
        <v>192</v>
      </c>
      <c r="AU182" s="198" t="s">
        <v>90</v>
      </c>
      <c r="AV182" s="13" t="s">
        <v>90</v>
      </c>
      <c r="AW182" s="13" t="s">
        <v>34</v>
      </c>
      <c r="AX182" s="13" t="s">
        <v>86</v>
      </c>
      <c r="AY182" s="198" t="s">
        <v>185</v>
      </c>
    </row>
    <row r="183" spans="2:65" s="10" customFormat="1" ht="29.85" customHeight="1">
      <c r="B183" s="158"/>
      <c r="C183" s="159"/>
      <c r="D183" s="190" t="s">
        <v>158</v>
      </c>
      <c r="E183" s="190"/>
      <c r="F183" s="190"/>
      <c r="G183" s="190"/>
      <c r="H183" s="190"/>
      <c r="I183" s="190"/>
      <c r="J183" s="190"/>
      <c r="K183" s="190"/>
      <c r="L183" s="190"/>
      <c r="M183" s="190"/>
      <c r="N183" s="259">
        <f>BK183</f>
        <v>0</v>
      </c>
      <c r="O183" s="260"/>
      <c r="P183" s="260"/>
      <c r="Q183" s="260"/>
      <c r="R183" s="161"/>
      <c r="T183" s="162"/>
      <c r="U183" s="159"/>
      <c r="V183" s="159"/>
      <c r="W183" s="163">
        <f>SUM(W184:W186)</f>
        <v>0</v>
      </c>
      <c r="X183" s="159"/>
      <c r="Y183" s="163">
        <f>SUM(Y184:Y186)</f>
        <v>1.5632E-2</v>
      </c>
      <c r="Z183" s="159"/>
      <c r="AA183" s="164">
        <f>SUM(AA184:AA186)</f>
        <v>0</v>
      </c>
      <c r="AR183" s="165" t="s">
        <v>86</v>
      </c>
      <c r="AT183" s="166" t="s">
        <v>78</v>
      </c>
      <c r="AU183" s="166" t="s">
        <v>86</v>
      </c>
      <c r="AY183" s="165" t="s">
        <v>185</v>
      </c>
      <c r="BK183" s="167">
        <f>SUM(BK184:BK186)</f>
        <v>0</v>
      </c>
    </row>
    <row r="184" spans="2:65" s="1" customFormat="1" ht="16.5" customHeight="1">
      <c r="B184" s="140"/>
      <c r="C184" s="168" t="s">
        <v>302</v>
      </c>
      <c r="D184" s="168" t="s">
        <v>186</v>
      </c>
      <c r="E184" s="169" t="s">
        <v>303</v>
      </c>
      <c r="F184" s="252" t="s">
        <v>304</v>
      </c>
      <c r="G184" s="252"/>
      <c r="H184" s="252"/>
      <c r="I184" s="252"/>
      <c r="J184" s="170" t="s">
        <v>203</v>
      </c>
      <c r="K184" s="171">
        <v>390.8</v>
      </c>
      <c r="L184" s="253">
        <v>0</v>
      </c>
      <c r="M184" s="253"/>
      <c r="N184" s="254">
        <f>ROUND(L184*K184,2)</f>
        <v>0</v>
      </c>
      <c r="O184" s="254"/>
      <c r="P184" s="254"/>
      <c r="Q184" s="254"/>
      <c r="R184" s="143"/>
      <c r="T184" s="172" t="s">
        <v>5</v>
      </c>
      <c r="U184" s="47" t="s">
        <v>46</v>
      </c>
      <c r="V184" s="39"/>
      <c r="W184" s="173">
        <f>V184*K184</f>
        <v>0</v>
      </c>
      <c r="X184" s="173">
        <v>4.0000000000000003E-5</v>
      </c>
      <c r="Y184" s="173">
        <f>X184*K184</f>
        <v>1.5632E-2</v>
      </c>
      <c r="Z184" s="173">
        <v>0</v>
      </c>
      <c r="AA184" s="174">
        <f>Z184*K184</f>
        <v>0</v>
      </c>
      <c r="AR184" s="22" t="s">
        <v>189</v>
      </c>
      <c r="AT184" s="22" t="s">
        <v>186</v>
      </c>
      <c r="AU184" s="22" t="s">
        <v>90</v>
      </c>
      <c r="AY184" s="22" t="s">
        <v>185</v>
      </c>
      <c r="BE184" s="116">
        <f>IF(U184="základná",N184,0)</f>
        <v>0</v>
      </c>
      <c r="BF184" s="116">
        <f>IF(U184="znížená",N184,0)</f>
        <v>0</v>
      </c>
      <c r="BG184" s="116">
        <f>IF(U184="zákl. prenesená",N184,0)</f>
        <v>0</v>
      </c>
      <c r="BH184" s="116">
        <f>IF(U184="zníž. prenesená",N184,0)</f>
        <v>0</v>
      </c>
      <c r="BI184" s="116">
        <f>IF(U184="nulová",N184,0)</f>
        <v>0</v>
      </c>
      <c r="BJ184" s="22" t="s">
        <v>90</v>
      </c>
      <c r="BK184" s="116">
        <f>ROUND(L184*K184,2)</f>
        <v>0</v>
      </c>
      <c r="BL184" s="22" t="s">
        <v>189</v>
      </c>
      <c r="BM184" s="22" t="s">
        <v>305</v>
      </c>
    </row>
    <row r="185" spans="2:65" s="13" customFormat="1" ht="16.5" customHeight="1">
      <c r="B185" s="191"/>
      <c r="C185" s="192"/>
      <c r="D185" s="192"/>
      <c r="E185" s="193" t="s">
        <v>5</v>
      </c>
      <c r="F185" s="255" t="s">
        <v>135</v>
      </c>
      <c r="G185" s="256"/>
      <c r="H185" s="256"/>
      <c r="I185" s="256"/>
      <c r="J185" s="192"/>
      <c r="K185" s="194">
        <v>390.8</v>
      </c>
      <c r="L185" s="192"/>
      <c r="M185" s="192"/>
      <c r="N185" s="192"/>
      <c r="O185" s="192"/>
      <c r="P185" s="192"/>
      <c r="Q185" s="192"/>
      <c r="R185" s="195"/>
      <c r="T185" s="196"/>
      <c r="U185" s="192"/>
      <c r="V185" s="192"/>
      <c r="W185" s="192"/>
      <c r="X185" s="192"/>
      <c r="Y185" s="192"/>
      <c r="Z185" s="192"/>
      <c r="AA185" s="197"/>
      <c r="AT185" s="198" t="s">
        <v>192</v>
      </c>
      <c r="AU185" s="198" t="s">
        <v>90</v>
      </c>
      <c r="AV185" s="13" t="s">
        <v>90</v>
      </c>
      <c r="AW185" s="13" t="s">
        <v>34</v>
      </c>
      <c r="AX185" s="13" t="s">
        <v>79</v>
      </c>
      <c r="AY185" s="198" t="s">
        <v>185</v>
      </c>
    </row>
    <row r="186" spans="2:65" s="12" customFormat="1" ht="16.5" customHeight="1">
      <c r="B186" s="182"/>
      <c r="C186" s="183"/>
      <c r="D186" s="183"/>
      <c r="E186" s="184" t="s">
        <v>5</v>
      </c>
      <c r="F186" s="257" t="s">
        <v>196</v>
      </c>
      <c r="G186" s="258"/>
      <c r="H186" s="258"/>
      <c r="I186" s="258"/>
      <c r="J186" s="183"/>
      <c r="K186" s="185">
        <v>390.8</v>
      </c>
      <c r="L186" s="183"/>
      <c r="M186" s="183"/>
      <c r="N186" s="183"/>
      <c r="O186" s="183"/>
      <c r="P186" s="183"/>
      <c r="Q186" s="183"/>
      <c r="R186" s="186"/>
      <c r="T186" s="187"/>
      <c r="U186" s="183"/>
      <c r="V186" s="183"/>
      <c r="W186" s="183"/>
      <c r="X186" s="183"/>
      <c r="Y186" s="183"/>
      <c r="Z186" s="183"/>
      <c r="AA186" s="188"/>
      <c r="AT186" s="189" t="s">
        <v>192</v>
      </c>
      <c r="AU186" s="189" t="s">
        <v>90</v>
      </c>
      <c r="AV186" s="12" t="s">
        <v>189</v>
      </c>
      <c r="AW186" s="12" t="s">
        <v>34</v>
      </c>
      <c r="AX186" s="12" t="s">
        <v>86</v>
      </c>
      <c r="AY186" s="189" t="s">
        <v>185</v>
      </c>
    </row>
    <row r="187" spans="2:65" s="10" customFormat="1" ht="29.85" customHeight="1">
      <c r="B187" s="158"/>
      <c r="C187" s="159"/>
      <c r="D187" s="190" t="s">
        <v>159</v>
      </c>
      <c r="E187" s="190"/>
      <c r="F187" s="190"/>
      <c r="G187" s="190"/>
      <c r="H187" s="190"/>
      <c r="I187" s="190"/>
      <c r="J187" s="190"/>
      <c r="K187" s="190"/>
      <c r="L187" s="190"/>
      <c r="M187" s="190"/>
      <c r="N187" s="259">
        <f>BK187</f>
        <v>0</v>
      </c>
      <c r="O187" s="260"/>
      <c r="P187" s="260"/>
      <c r="Q187" s="260"/>
      <c r="R187" s="161"/>
      <c r="T187" s="162"/>
      <c r="U187" s="159"/>
      <c r="V187" s="159"/>
      <c r="W187" s="163">
        <f>SUM(W188:W237)</f>
        <v>0</v>
      </c>
      <c r="X187" s="159"/>
      <c r="Y187" s="163">
        <f>SUM(Y188:Y237)</f>
        <v>287.37549300000006</v>
      </c>
      <c r="Z187" s="159"/>
      <c r="AA187" s="164">
        <f>SUM(AA188:AA237)</f>
        <v>0</v>
      </c>
      <c r="AR187" s="165" t="s">
        <v>86</v>
      </c>
      <c r="AT187" s="166" t="s">
        <v>78</v>
      </c>
      <c r="AU187" s="166" t="s">
        <v>86</v>
      </c>
      <c r="AY187" s="165" t="s">
        <v>185</v>
      </c>
      <c r="BK187" s="167">
        <f>SUM(BK188:BK237)</f>
        <v>0</v>
      </c>
    </row>
    <row r="188" spans="2:65" s="1" customFormat="1" ht="38.25" customHeight="1">
      <c r="B188" s="140"/>
      <c r="C188" s="168" t="s">
        <v>306</v>
      </c>
      <c r="D188" s="168" t="s">
        <v>186</v>
      </c>
      <c r="E188" s="169" t="s">
        <v>307</v>
      </c>
      <c r="F188" s="252" t="s">
        <v>308</v>
      </c>
      <c r="G188" s="252"/>
      <c r="H188" s="252"/>
      <c r="I188" s="252"/>
      <c r="J188" s="170" t="s">
        <v>203</v>
      </c>
      <c r="K188" s="171">
        <v>15.75</v>
      </c>
      <c r="L188" s="253">
        <v>0</v>
      </c>
      <c r="M188" s="253"/>
      <c r="N188" s="254">
        <f>ROUND(L188*K188,2)</f>
        <v>0</v>
      </c>
      <c r="O188" s="254"/>
      <c r="P188" s="254"/>
      <c r="Q188" s="254"/>
      <c r="R188" s="143"/>
      <c r="T188" s="172" t="s">
        <v>5</v>
      </c>
      <c r="U188" s="47" t="s">
        <v>46</v>
      </c>
      <c r="V188" s="39"/>
      <c r="W188" s="173">
        <f>V188*K188</f>
        <v>0</v>
      </c>
      <c r="X188" s="173">
        <v>2.7999999999999998E-4</v>
      </c>
      <c r="Y188" s="173">
        <f>X188*K188</f>
        <v>4.4099999999999999E-3</v>
      </c>
      <c r="Z188" s="173">
        <v>0</v>
      </c>
      <c r="AA188" s="174">
        <f>Z188*K188</f>
        <v>0</v>
      </c>
      <c r="AR188" s="22" t="s">
        <v>189</v>
      </c>
      <c r="AT188" s="22" t="s">
        <v>186</v>
      </c>
      <c r="AU188" s="22" t="s">
        <v>90</v>
      </c>
      <c r="AY188" s="22" t="s">
        <v>185</v>
      </c>
      <c r="BE188" s="116">
        <f>IF(U188="základná",N188,0)</f>
        <v>0</v>
      </c>
      <c r="BF188" s="116">
        <f>IF(U188="znížená",N188,0)</f>
        <v>0</v>
      </c>
      <c r="BG188" s="116">
        <f>IF(U188="zákl. prenesená",N188,0)</f>
        <v>0</v>
      </c>
      <c r="BH188" s="116">
        <f>IF(U188="zníž. prenesená",N188,0)</f>
        <v>0</v>
      </c>
      <c r="BI188" s="116">
        <f>IF(U188="nulová",N188,0)</f>
        <v>0</v>
      </c>
      <c r="BJ188" s="22" t="s">
        <v>90</v>
      </c>
      <c r="BK188" s="116">
        <f>ROUND(L188*K188,2)</f>
        <v>0</v>
      </c>
      <c r="BL188" s="22" t="s">
        <v>189</v>
      </c>
      <c r="BM188" s="22" t="s">
        <v>309</v>
      </c>
    </row>
    <row r="189" spans="2:65" s="13" customFormat="1" ht="16.5" customHeight="1">
      <c r="B189" s="191"/>
      <c r="C189" s="192"/>
      <c r="D189" s="192"/>
      <c r="E189" s="193" t="s">
        <v>5</v>
      </c>
      <c r="F189" s="255" t="s">
        <v>131</v>
      </c>
      <c r="G189" s="256"/>
      <c r="H189" s="256"/>
      <c r="I189" s="256"/>
      <c r="J189" s="192"/>
      <c r="K189" s="194">
        <v>15.75</v>
      </c>
      <c r="L189" s="192"/>
      <c r="M189" s="192"/>
      <c r="N189" s="192"/>
      <c r="O189" s="192"/>
      <c r="P189" s="192"/>
      <c r="Q189" s="192"/>
      <c r="R189" s="195"/>
      <c r="T189" s="196"/>
      <c r="U189" s="192"/>
      <c r="V189" s="192"/>
      <c r="W189" s="192"/>
      <c r="X189" s="192"/>
      <c r="Y189" s="192"/>
      <c r="Z189" s="192"/>
      <c r="AA189" s="197"/>
      <c r="AT189" s="198" t="s">
        <v>192</v>
      </c>
      <c r="AU189" s="198" t="s">
        <v>90</v>
      </c>
      <c r="AV189" s="13" t="s">
        <v>90</v>
      </c>
      <c r="AW189" s="13" t="s">
        <v>34</v>
      </c>
      <c r="AX189" s="13" t="s">
        <v>79</v>
      </c>
      <c r="AY189" s="198" t="s">
        <v>185</v>
      </c>
    </row>
    <row r="190" spans="2:65" s="12" customFormat="1" ht="16.5" customHeight="1">
      <c r="B190" s="182"/>
      <c r="C190" s="183"/>
      <c r="D190" s="183"/>
      <c r="E190" s="184" t="s">
        <v>5</v>
      </c>
      <c r="F190" s="257" t="s">
        <v>196</v>
      </c>
      <c r="G190" s="258"/>
      <c r="H190" s="258"/>
      <c r="I190" s="258"/>
      <c r="J190" s="183"/>
      <c r="K190" s="185">
        <v>15.75</v>
      </c>
      <c r="L190" s="183"/>
      <c r="M190" s="183"/>
      <c r="N190" s="183"/>
      <c r="O190" s="183"/>
      <c r="P190" s="183"/>
      <c r="Q190" s="183"/>
      <c r="R190" s="186"/>
      <c r="T190" s="187"/>
      <c r="U190" s="183"/>
      <c r="V190" s="183"/>
      <c r="W190" s="183"/>
      <c r="X190" s="183"/>
      <c r="Y190" s="183"/>
      <c r="Z190" s="183"/>
      <c r="AA190" s="188"/>
      <c r="AT190" s="189" t="s">
        <v>192</v>
      </c>
      <c r="AU190" s="189" t="s">
        <v>90</v>
      </c>
      <c r="AV190" s="12" t="s">
        <v>189</v>
      </c>
      <c r="AW190" s="12" t="s">
        <v>34</v>
      </c>
      <c r="AX190" s="12" t="s">
        <v>86</v>
      </c>
      <c r="AY190" s="189" t="s">
        <v>185</v>
      </c>
    </row>
    <row r="191" spans="2:65" s="1" customFormat="1" ht="16.5" customHeight="1">
      <c r="B191" s="140"/>
      <c r="C191" s="199" t="s">
        <v>310</v>
      </c>
      <c r="D191" s="199" t="s">
        <v>279</v>
      </c>
      <c r="E191" s="200" t="s">
        <v>311</v>
      </c>
      <c r="F191" s="261" t="s">
        <v>312</v>
      </c>
      <c r="G191" s="261"/>
      <c r="H191" s="261"/>
      <c r="I191" s="261"/>
      <c r="J191" s="201" t="s">
        <v>203</v>
      </c>
      <c r="K191" s="202">
        <v>18.899999999999999</v>
      </c>
      <c r="L191" s="262">
        <v>0</v>
      </c>
      <c r="M191" s="262"/>
      <c r="N191" s="263">
        <f>ROUND(L191*K191,2)</f>
        <v>0</v>
      </c>
      <c r="O191" s="254"/>
      <c r="P191" s="254"/>
      <c r="Q191" s="254"/>
      <c r="R191" s="143"/>
      <c r="T191" s="172" t="s">
        <v>5</v>
      </c>
      <c r="U191" s="47" t="s">
        <v>46</v>
      </c>
      <c r="V191" s="39"/>
      <c r="W191" s="173">
        <f>V191*K191</f>
        <v>0</v>
      </c>
      <c r="X191" s="173">
        <v>2.0000000000000001E-4</v>
      </c>
      <c r="Y191" s="173">
        <f>X191*K191</f>
        <v>3.7799999999999999E-3</v>
      </c>
      <c r="Z191" s="173">
        <v>0</v>
      </c>
      <c r="AA191" s="174">
        <f>Z191*K191</f>
        <v>0</v>
      </c>
      <c r="AR191" s="22" t="s">
        <v>223</v>
      </c>
      <c r="AT191" s="22" t="s">
        <v>279</v>
      </c>
      <c r="AU191" s="22" t="s">
        <v>90</v>
      </c>
      <c r="AY191" s="22" t="s">
        <v>185</v>
      </c>
      <c r="BE191" s="116">
        <f>IF(U191="základná",N191,0)</f>
        <v>0</v>
      </c>
      <c r="BF191" s="116">
        <f>IF(U191="znížená",N191,0)</f>
        <v>0</v>
      </c>
      <c r="BG191" s="116">
        <f>IF(U191="zákl. prenesená",N191,0)</f>
        <v>0</v>
      </c>
      <c r="BH191" s="116">
        <f>IF(U191="zníž. prenesená",N191,0)</f>
        <v>0</v>
      </c>
      <c r="BI191" s="116">
        <f>IF(U191="nulová",N191,0)</f>
        <v>0</v>
      </c>
      <c r="BJ191" s="22" t="s">
        <v>90</v>
      </c>
      <c r="BK191" s="116">
        <f>ROUND(L191*K191,2)</f>
        <v>0</v>
      </c>
      <c r="BL191" s="22" t="s">
        <v>189</v>
      </c>
      <c r="BM191" s="22" t="s">
        <v>313</v>
      </c>
    </row>
    <row r="192" spans="2:65" s="1" customFormat="1" ht="25.5" customHeight="1">
      <c r="B192" s="140"/>
      <c r="C192" s="168" t="s">
        <v>314</v>
      </c>
      <c r="D192" s="168" t="s">
        <v>186</v>
      </c>
      <c r="E192" s="169" t="s">
        <v>315</v>
      </c>
      <c r="F192" s="252" t="s">
        <v>316</v>
      </c>
      <c r="G192" s="252"/>
      <c r="H192" s="252"/>
      <c r="I192" s="252"/>
      <c r="J192" s="170" t="s">
        <v>203</v>
      </c>
      <c r="K192" s="171">
        <v>15.75</v>
      </c>
      <c r="L192" s="253">
        <v>0</v>
      </c>
      <c r="M192" s="253"/>
      <c r="N192" s="254">
        <f>ROUND(L192*K192,2)</f>
        <v>0</v>
      </c>
      <c r="O192" s="254"/>
      <c r="P192" s="254"/>
      <c r="Q192" s="254"/>
      <c r="R192" s="143"/>
      <c r="T192" s="172" t="s">
        <v>5</v>
      </c>
      <c r="U192" s="47" t="s">
        <v>46</v>
      </c>
      <c r="V192" s="39"/>
      <c r="W192" s="173">
        <f>V192*K192</f>
        <v>0</v>
      </c>
      <c r="X192" s="173">
        <v>9.8199999999999996E-2</v>
      </c>
      <c r="Y192" s="173">
        <f>X192*K192</f>
        <v>1.5466499999999999</v>
      </c>
      <c r="Z192" s="173">
        <v>0</v>
      </c>
      <c r="AA192" s="174">
        <f>Z192*K192</f>
        <v>0</v>
      </c>
      <c r="AR192" s="22" t="s">
        <v>189</v>
      </c>
      <c r="AT192" s="22" t="s">
        <v>186</v>
      </c>
      <c r="AU192" s="22" t="s">
        <v>90</v>
      </c>
      <c r="AY192" s="22" t="s">
        <v>185</v>
      </c>
      <c r="BE192" s="116">
        <f>IF(U192="základná",N192,0)</f>
        <v>0</v>
      </c>
      <c r="BF192" s="116">
        <f>IF(U192="znížená",N192,0)</f>
        <v>0</v>
      </c>
      <c r="BG192" s="116">
        <f>IF(U192="zákl. prenesená",N192,0)</f>
        <v>0</v>
      </c>
      <c r="BH192" s="116">
        <f>IF(U192="zníž. prenesená",N192,0)</f>
        <v>0</v>
      </c>
      <c r="BI192" s="116">
        <f>IF(U192="nulová",N192,0)</f>
        <v>0</v>
      </c>
      <c r="BJ192" s="22" t="s">
        <v>90</v>
      </c>
      <c r="BK192" s="116">
        <f>ROUND(L192*K192,2)</f>
        <v>0</v>
      </c>
      <c r="BL192" s="22" t="s">
        <v>189</v>
      </c>
      <c r="BM192" s="22" t="s">
        <v>317</v>
      </c>
    </row>
    <row r="193" spans="2:65" s="13" customFormat="1" ht="16.5" customHeight="1">
      <c r="B193" s="191"/>
      <c r="C193" s="192"/>
      <c r="D193" s="192"/>
      <c r="E193" s="193" t="s">
        <v>131</v>
      </c>
      <c r="F193" s="255" t="s">
        <v>132</v>
      </c>
      <c r="G193" s="256"/>
      <c r="H193" s="256"/>
      <c r="I193" s="256"/>
      <c r="J193" s="192"/>
      <c r="K193" s="194">
        <v>15.75</v>
      </c>
      <c r="L193" s="192"/>
      <c r="M193" s="192"/>
      <c r="N193" s="192"/>
      <c r="O193" s="192"/>
      <c r="P193" s="192"/>
      <c r="Q193" s="192"/>
      <c r="R193" s="195"/>
      <c r="T193" s="196"/>
      <c r="U193" s="192"/>
      <c r="V193" s="192"/>
      <c r="W193" s="192"/>
      <c r="X193" s="192"/>
      <c r="Y193" s="192"/>
      <c r="Z193" s="192"/>
      <c r="AA193" s="197"/>
      <c r="AT193" s="198" t="s">
        <v>192</v>
      </c>
      <c r="AU193" s="198" t="s">
        <v>90</v>
      </c>
      <c r="AV193" s="13" t="s">
        <v>90</v>
      </c>
      <c r="AW193" s="13" t="s">
        <v>34</v>
      </c>
      <c r="AX193" s="13" t="s">
        <v>79</v>
      </c>
      <c r="AY193" s="198" t="s">
        <v>185</v>
      </c>
    </row>
    <row r="194" spans="2:65" s="12" customFormat="1" ht="16.5" customHeight="1">
      <c r="B194" s="182"/>
      <c r="C194" s="183"/>
      <c r="D194" s="183"/>
      <c r="E194" s="184" t="s">
        <v>5</v>
      </c>
      <c r="F194" s="257" t="s">
        <v>196</v>
      </c>
      <c r="G194" s="258"/>
      <c r="H194" s="258"/>
      <c r="I194" s="258"/>
      <c r="J194" s="183"/>
      <c r="K194" s="185">
        <v>15.75</v>
      </c>
      <c r="L194" s="183"/>
      <c r="M194" s="183"/>
      <c r="N194" s="183"/>
      <c r="O194" s="183"/>
      <c r="P194" s="183"/>
      <c r="Q194" s="183"/>
      <c r="R194" s="186"/>
      <c r="T194" s="187"/>
      <c r="U194" s="183"/>
      <c r="V194" s="183"/>
      <c r="W194" s="183"/>
      <c r="X194" s="183"/>
      <c r="Y194" s="183"/>
      <c r="Z194" s="183"/>
      <c r="AA194" s="188"/>
      <c r="AT194" s="189" t="s">
        <v>192</v>
      </c>
      <c r="AU194" s="189" t="s">
        <v>90</v>
      </c>
      <c r="AV194" s="12" t="s">
        <v>189</v>
      </c>
      <c r="AW194" s="12" t="s">
        <v>34</v>
      </c>
      <c r="AX194" s="12" t="s">
        <v>86</v>
      </c>
      <c r="AY194" s="189" t="s">
        <v>185</v>
      </c>
    </row>
    <row r="195" spans="2:65" s="1" customFormat="1" ht="25.5" customHeight="1">
      <c r="B195" s="140"/>
      <c r="C195" s="168" t="s">
        <v>318</v>
      </c>
      <c r="D195" s="168" t="s">
        <v>186</v>
      </c>
      <c r="E195" s="169" t="s">
        <v>315</v>
      </c>
      <c r="F195" s="252" t="s">
        <v>316</v>
      </c>
      <c r="G195" s="252"/>
      <c r="H195" s="252"/>
      <c r="I195" s="252"/>
      <c r="J195" s="170" t="s">
        <v>203</v>
      </c>
      <c r="K195" s="171">
        <v>35.659999999999997</v>
      </c>
      <c r="L195" s="253">
        <v>0</v>
      </c>
      <c r="M195" s="253"/>
      <c r="N195" s="254">
        <f>ROUND(L195*K195,2)</f>
        <v>0</v>
      </c>
      <c r="O195" s="254"/>
      <c r="P195" s="254"/>
      <c r="Q195" s="254"/>
      <c r="R195" s="143"/>
      <c r="T195" s="172" t="s">
        <v>5</v>
      </c>
      <c r="U195" s="47" t="s">
        <v>46</v>
      </c>
      <c r="V195" s="39"/>
      <c r="W195" s="173">
        <f>V195*K195</f>
        <v>0</v>
      </c>
      <c r="X195" s="173">
        <v>9.8199999999999996E-2</v>
      </c>
      <c r="Y195" s="173">
        <f>X195*K195</f>
        <v>3.5018119999999997</v>
      </c>
      <c r="Z195" s="173">
        <v>0</v>
      </c>
      <c r="AA195" s="174">
        <f>Z195*K195</f>
        <v>0</v>
      </c>
      <c r="AR195" s="22" t="s">
        <v>189</v>
      </c>
      <c r="AT195" s="22" t="s">
        <v>186</v>
      </c>
      <c r="AU195" s="22" t="s">
        <v>90</v>
      </c>
      <c r="AY195" s="22" t="s">
        <v>185</v>
      </c>
      <c r="BE195" s="116">
        <f>IF(U195="základná",N195,0)</f>
        <v>0</v>
      </c>
      <c r="BF195" s="116">
        <f>IF(U195="znížená",N195,0)</f>
        <v>0</v>
      </c>
      <c r="BG195" s="116">
        <f>IF(U195="zákl. prenesená",N195,0)</f>
        <v>0</v>
      </c>
      <c r="BH195" s="116">
        <f>IF(U195="zníž. prenesená",N195,0)</f>
        <v>0</v>
      </c>
      <c r="BI195" s="116">
        <f>IF(U195="nulová",N195,0)</f>
        <v>0</v>
      </c>
      <c r="BJ195" s="22" t="s">
        <v>90</v>
      </c>
      <c r="BK195" s="116">
        <f>ROUND(L195*K195,2)</f>
        <v>0</v>
      </c>
      <c r="BL195" s="22" t="s">
        <v>189</v>
      </c>
      <c r="BM195" s="22" t="s">
        <v>319</v>
      </c>
    </row>
    <row r="196" spans="2:65" s="13" customFormat="1" ht="16.5" customHeight="1">
      <c r="B196" s="191"/>
      <c r="C196" s="192"/>
      <c r="D196" s="192"/>
      <c r="E196" s="193" t="s">
        <v>5</v>
      </c>
      <c r="F196" s="255" t="s">
        <v>129</v>
      </c>
      <c r="G196" s="256"/>
      <c r="H196" s="256"/>
      <c r="I196" s="256"/>
      <c r="J196" s="192"/>
      <c r="K196" s="194">
        <v>35.659999999999997</v>
      </c>
      <c r="L196" s="192"/>
      <c r="M196" s="192"/>
      <c r="N196" s="192"/>
      <c r="O196" s="192"/>
      <c r="P196" s="192"/>
      <c r="Q196" s="192"/>
      <c r="R196" s="195"/>
      <c r="T196" s="196"/>
      <c r="U196" s="192"/>
      <c r="V196" s="192"/>
      <c r="W196" s="192"/>
      <c r="X196" s="192"/>
      <c r="Y196" s="192"/>
      <c r="Z196" s="192"/>
      <c r="AA196" s="197"/>
      <c r="AT196" s="198" t="s">
        <v>192</v>
      </c>
      <c r="AU196" s="198" t="s">
        <v>90</v>
      </c>
      <c r="AV196" s="13" t="s">
        <v>90</v>
      </c>
      <c r="AW196" s="13" t="s">
        <v>34</v>
      </c>
      <c r="AX196" s="13" t="s">
        <v>86</v>
      </c>
      <c r="AY196" s="198" t="s">
        <v>185</v>
      </c>
    </row>
    <row r="197" spans="2:65" s="1" customFormat="1" ht="25.5" customHeight="1">
      <c r="B197" s="140"/>
      <c r="C197" s="168" t="s">
        <v>320</v>
      </c>
      <c r="D197" s="168" t="s">
        <v>186</v>
      </c>
      <c r="E197" s="169" t="s">
        <v>321</v>
      </c>
      <c r="F197" s="252" t="s">
        <v>322</v>
      </c>
      <c r="G197" s="252"/>
      <c r="H197" s="252"/>
      <c r="I197" s="252"/>
      <c r="J197" s="170" t="s">
        <v>203</v>
      </c>
      <c r="K197" s="171">
        <v>15.75</v>
      </c>
      <c r="L197" s="253">
        <v>0</v>
      </c>
      <c r="M197" s="253"/>
      <c r="N197" s="254">
        <f>ROUND(L197*K197,2)</f>
        <v>0</v>
      </c>
      <c r="O197" s="254"/>
      <c r="P197" s="254"/>
      <c r="Q197" s="254"/>
      <c r="R197" s="143"/>
      <c r="T197" s="172" t="s">
        <v>5</v>
      </c>
      <c r="U197" s="47" t="s">
        <v>46</v>
      </c>
      <c r="V197" s="39"/>
      <c r="W197" s="173">
        <f>V197*K197</f>
        <v>0</v>
      </c>
      <c r="X197" s="173">
        <v>0.18906999999999999</v>
      </c>
      <c r="Y197" s="173">
        <f>X197*K197</f>
        <v>2.9778525</v>
      </c>
      <c r="Z197" s="173">
        <v>0</v>
      </c>
      <c r="AA197" s="174">
        <f>Z197*K197</f>
        <v>0</v>
      </c>
      <c r="AR197" s="22" t="s">
        <v>189</v>
      </c>
      <c r="AT197" s="22" t="s">
        <v>186</v>
      </c>
      <c r="AU197" s="22" t="s">
        <v>90</v>
      </c>
      <c r="AY197" s="22" t="s">
        <v>185</v>
      </c>
      <c r="BE197" s="116">
        <f>IF(U197="základná",N197,0)</f>
        <v>0</v>
      </c>
      <c r="BF197" s="116">
        <f>IF(U197="znížená",N197,0)</f>
        <v>0</v>
      </c>
      <c r="BG197" s="116">
        <f>IF(U197="zákl. prenesená",N197,0)</f>
        <v>0</v>
      </c>
      <c r="BH197" s="116">
        <f>IF(U197="zníž. prenesená",N197,0)</f>
        <v>0</v>
      </c>
      <c r="BI197" s="116">
        <f>IF(U197="nulová",N197,0)</f>
        <v>0</v>
      </c>
      <c r="BJ197" s="22" t="s">
        <v>90</v>
      </c>
      <c r="BK197" s="116">
        <f>ROUND(L197*K197,2)</f>
        <v>0</v>
      </c>
      <c r="BL197" s="22" t="s">
        <v>189</v>
      </c>
      <c r="BM197" s="22" t="s">
        <v>323</v>
      </c>
    </row>
    <row r="198" spans="2:65" s="13" customFormat="1" ht="16.5" customHeight="1">
      <c r="B198" s="191"/>
      <c r="C198" s="192"/>
      <c r="D198" s="192"/>
      <c r="E198" s="193" t="s">
        <v>5</v>
      </c>
      <c r="F198" s="255" t="s">
        <v>324</v>
      </c>
      <c r="G198" s="256"/>
      <c r="H198" s="256"/>
      <c r="I198" s="256"/>
      <c r="J198" s="192"/>
      <c r="K198" s="194">
        <v>15.75</v>
      </c>
      <c r="L198" s="192"/>
      <c r="M198" s="192"/>
      <c r="N198" s="192"/>
      <c r="O198" s="192"/>
      <c r="P198" s="192"/>
      <c r="Q198" s="192"/>
      <c r="R198" s="195"/>
      <c r="T198" s="196"/>
      <c r="U198" s="192"/>
      <c r="V198" s="192"/>
      <c r="W198" s="192"/>
      <c r="X198" s="192"/>
      <c r="Y198" s="192"/>
      <c r="Z198" s="192"/>
      <c r="AA198" s="197"/>
      <c r="AT198" s="198" t="s">
        <v>192</v>
      </c>
      <c r="AU198" s="198" t="s">
        <v>90</v>
      </c>
      <c r="AV198" s="13" t="s">
        <v>90</v>
      </c>
      <c r="AW198" s="13" t="s">
        <v>34</v>
      </c>
      <c r="AX198" s="13" t="s">
        <v>86</v>
      </c>
      <c r="AY198" s="198" t="s">
        <v>185</v>
      </c>
    </row>
    <row r="199" spans="2:65" s="1" customFormat="1" ht="25.5" customHeight="1">
      <c r="B199" s="140"/>
      <c r="C199" s="168" t="s">
        <v>325</v>
      </c>
      <c r="D199" s="168" t="s">
        <v>186</v>
      </c>
      <c r="E199" s="169" t="s">
        <v>326</v>
      </c>
      <c r="F199" s="252" t="s">
        <v>327</v>
      </c>
      <c r="G199" s="252"/>
      <c r="H199" s="252"/>
      <c r="I199" s="252"/>
      <c r="J199" s="170" t="s">
        <v>203</v>
      </c>
      <c r="K199" s="171">
        <v>15.75</v>
      </c>
      <c r="L199" s="253">
        <v>0</v>
      </c>
      <c r="M199" s="253"/>
      <c r="N199" s="254">
        <f>ROUND(L199*K199,2)</f>
        <v>0</v>
      </c>
      <c r="O199" s="254"/>
      <c r="P199" s="254"/>
      <c r="Q199" s="254"/>
      <c r="R199" s="143"/>
      <c r="T199" s="172" t="s">
        <v>5</v>
      </c>
      <c r="U199" s="47" t="s">
        <v>46</v>
      </c>
      <c r="V199" s="39"/>
      <c r="W199" s="173">
        <f>V199*K199</f>
        <v>0</v>
      </c>
      <c r="X199" s="173">
        <v>0.27994000000000002</v>
      </c>
      <c r="Y199" s="173">
        <f>X199*K199</f>
        <v>4.4090550000000004</v>
      </c>
      <c r="Z199" s="173">
        <v>0</v>
      </c>
      <c r="AA199" s="174">
        <f>Z199*K199</f>
        <v>0</v>
      </c>
      <c r="AR199" s="22" t="s">
        <v>189</v>
      </c>
      <c r="AT199" s="22" t="s">
        <v>186</v>
      </c>
      <c r="AU199" s="22" t="s">
        <v>90</v>
      </c>
      <c r="AY199" s="22" t="s">
        <v>185</v>
      </c>
      <c r="BE199" s="116">
        <f>IF(U199="základná",N199,0)</f>
        <v>0</v>
      </c>
      <c r="BF199" s="116">
        <f>IF(U199="znížená",N199,0)</f>
        <v>0</v>
      </c>
      <c r="BG199" s="116">
        <f>IF(U199="zákl. prenesená",N199,0)</f>
        <v>0</v>
      </c>
      <c r="BH199" s="116">
        <f>IF(U199="zníž. prenesená",N199,0)</f>
        <v>0</v>
      </c>
      <c r="BI199" s="116">
        <f>IF(U199="nulová",N199,0)</f>
        <v>0</v>
      </c>
      <c r="BJ199" s="22" t="s">
        <v>90</v>
      </c>
      <c r="BK199" s="116">
        <f>ROUND(L199*K199,2)</f>
        <v>0</v>
      </c>
      <c r="BL199" s="22" t="s">
        <v>189</v>
      </c>
      <c r="BM199" s="22" t="s">
        <v>328</v>
      </c>
    </row>
    <row r="200" spans="2:65" s="13" customFormat="1" ht="25.5" customHeight="1">
      <c r="B200" s="191"/>
      <c r="C200" s="192"/>
      <c r="D200" s="192"/>
      <c r="E200" s="193" t="s">
        <v>5</v>
      </c>
      <c r="F200" s="255" t="s">
        <v>329</v>
      </c>
      <c r="G200" s="256"/>
      <c r="H200" s="256"/>
      <c r="I200" s="256"/>
      <c r="J200" s="192"/>
      <c r="K200" s="194">
        <v>15.75</v>
      </c>
      <c r="L200" s="192"/>
      <c r="M200" s="192"/>
      <c r="N200" s="192"/>
      <c r="O200" s="192"/>
      <c r="P200" s="192"/>
      <c r="Q200" s="192"/>
      <c r="R200" s="195"/>
      <c r="T200" s="196"/>
      <c r="U200" s="192"/>
      <c r="V200" s="192"/>
      <c r="W200" s="192"/>
      <c r="X200" s="192"/>
      <c r="Y200" s="192"/>
      <c r="Z200" s="192"/>
      <c r="AA200" s="197"/>
      <c r="AT200" s="198" t="s">
        <v>192</v>
      </c>
      <c r="AU200" s="198" t="s">
        <v>90</v>
      </c>
      <c r="AV200" s="13" t="s">
        <v>90</v>
      </c>
      <c r="AW200" s="13" t="s">
        <v>34</v>
      </c>
      <c r="AX200" s="13" t="s">
        <v>79</v>
      </c>
      <c r="AY200" s="198" t="s">
        <v>185</v>
      </c>
    </row>
    <row r="201" spans="2:65" s="12" customFormat="1" ht="16.5" customHeight="1">
      <c r="B201" s="182"/>
      <c r="C201" s="183"/>
      <c r="D201" s="183"/>
      <c r="E201" s="184" t="s">
        <v>5</v>
      </c>
      <c r="F201" s="257" t="s">
        <v>196</v>
      </c>
      <c r="G201" s="258"/>
      <c r="H201" s="258"/>
      <c r="I201" s="258"/>
      <c r="J201" s="183"/>
      <c r="K201" s="185">
        <v>15.75</v>
      </c>
      <c r="L201" s="183"/>
      <c r="M201" s="183"/>
      <c r="N201" s="183"/>
      <c r="O201" s="183"/>
      <c r="P201" s="183"/>
      <c r="Q201" s="183"/>
      <c r="R201" s="186"/>
      <c r="T201" s="187"/>
      <c r="U201" s="183"/>
      <c r="V201" s="183"/>
      <c r="W201" s="183"/>
      <c r="X201" s="183"/>
      <c r="Y201" s="183"/>
      <c r="Z201" s="183"/>
      <c r="AA201" s="188"/>
      <c r="AT201" s="189" t="s">
        <v>192</v>
      </c>
      <c r="AU201" s="189" t="s">
        <v>90</v>
      </c>
      <c r="AV201" s="12" t="s">
        <v>189</v>
      </c>
      <c r="AW201" s="12" t="s">
        <v>34</v>
      </c>
      <c r="AX201" s="12" t="s">
        <v>86</v>
      </c>
      <c r="AY201" s="189" t="s">
        <v>185</v>
      </c>
    </row>
    <row r="202" spans="2:65" s="1" customFormat="1" ht="25.5" customHeight="1">
      <c r="B202" s="140"/>
      <c r="C202" s="168" t="s">
        <v>330</v>
      </c>
      <c r="D202" s="168" t="s">
        <v>186</v>
      </c>
      <c r="E202" s="169" t="s">
        <v>331</v>
      </c>
      <c r="F202" s="252" t="s">
        <v>332</v>
      </c>
      <c r="G202" s="252"/>
      <c r="H202" s="252"/>
      <c r="I202" s="252"/>
      <c r="J202" s="170" t="s">
        <v>333</v>
      </c>
      <c r="K202" s="171">
        <v>35.659999999999997</v>
      </c>
      <c r="L202" s="253">
        <v>0</v>
      </c>
      <c r="M202" s="253"/>
      <c r="N202" s="254">
        <f>ROUND(L202*K202,2)</f>
        <v>0</v>
      </c>
      <c r="O202" s="254"/>
      <c r="P202" s="254"/>
      <c r="Q202" s="254"/>
      <c r="R202" s="143"/>
      <c r="T202" s="172" t="s">
        <v>5</v>
      </c>
      <c r="U202" s="47" t="s">
        <v>46</v>
      </c>
      <c r="V202" s="39"/>
      <c r="W202" s="173">
        <f>V202*K202</f>
        <v>0</v>
      </c>
      <c r="X202" s="173">
        <v>0</v>
      </c>
      <c r="Y202" s="173">
        <f>X202*K202</f>
        <v>0</v>
      </c>
      <c r="Z202" s="173">
        <v>0</v>
      </c>
      <c r="AA202" s="174">
        <f>Z202*K202</f>
        <v>0</v>
      </c>
      <c r="AR202" s="22" t="s">
        <v>189</v>
      </c>
      <c r="AT202" s="22" t="s">
        <v>186</v>
      </c>
      <c r="AU202" s="22" t="s">
        <v>90</v>
      </c>
      <c r="AY202" s="22" t="s">
        <v>185</v>
      </c>
      <c r="BE202" s="116">
        <f>IF(U202="základná",N202,0)</f>
        <v>0</v>
      </c>
      <c r="BF202" s="116">
        <f>IF(U202="znížená",N202,0)</f>
        <v>0</v>
      </c>
      <c r="BG202" s="116">
        <f>IF(U202="zákl. prenesená",N202,0)</f>
        <v>0</v>
      </c>
      <c r="BH202" s="116">
        <f>IF(U202="zníž. prenesená",N202,0)</f>
        <v>0</v>
      </c>
      <c r="BI202" s="116">
        <f>IF(U202="nulová",N202,0)</f>
        <v>0</v>
      </c>
      <c r="BJ202" s="22" t="s">
        <v>90</v>
      </c>
      <c r="BK202" s="116">
        <f>ROUND(L202*K202,2)</f>
        <v>0</v>
      </c>
      <c r="BL202" s="22" t="s">
        <v>189</v>
      </c>
      <c r="BM202" s="22" t="s">
        <v>334</v>
      </c>
    </row>
    <row r="203" spans="2:65" s="13" customFormat="1" ht="16.5" customHeight="1">
      <c r="B203" s="191"/>
      <c r="C203" s="192"/>
      <c r="D203" s="192"/>
      <c r="E203" s="193" t="s">
        <v>5</v>
      </c>
      <c r="F203" s="255" t="s">
        <v>335</v>
      </c>
      <c r="G203" s="256"/>
      <c r="H203" s="256"/>
      <c r="I203" s="256"/>
      <c r="J203" s="192"/>
      <c r="K203" s="194">
        <v>35.659999999999997</v>
      </c>
      <c r="L203" s="192"/>
      <c r="M203" s="192"/>
      <c r="N203" s="192"/>
      <c r="O203" s="192"/>
      <c r="P203" s="192"/>
      <c r="Q203" s="192"/>
      <c r="R203" s="195"/>
      <c r="T203" s="196"/>
      <c r="U203" s="192"/>
      <c r="V203" s="192"/>
      <c r="W203" s="192"/>
      <c r="X203" s="192"/>
      <c r="Y203" s="192"/>
      <c r="Z203" s="192"/>
      <c r="AA203" s="197"/>
      <c r="AT203" s="198" t="s">
        <v>192</v>
      </c>
      <c r="AU203" s="198" t="s">
        <v>90</v>
      </c>
      <c r="AV203" s="13" t="s">
        <v>90</v>
      </c>
      <c r="AW203" s="13" t="s">
        <v>34</v>
      </c>
      <c r="AX203" s="13" t="s">
        <v>79</v>
      </c>
      <c r="AY203" s="198" t="s">
        <v>185</v>
      </c>
    </row>
    <row r="204" spans="2:65" s="12" customFormat="1" ht="16.5" customHeight="1">
      <c r="B204" s="182"/>
      <c r="C204" s="183"/>
      <c r="D204" s="183"/>
      <c r="E204" s="184" t="s">
        <v>5</v>
      </c>
      <c r="F204" s="257" t="s">
        <v>196</v>
      </c>
      <c r="G204" s="258"/>
      <c r="H204" s="258"/>
      <c r="I204" s="258"/>
      <c r="J204" s="183"/>
      <c r="K204" s="185">
        <v>35.659999999999997</v>
      </c>
      <c r="L204" s="183"/>
      <c r="M204" s="183"/>
      <c r="N204" s="183"/>
      <c r="O204" s="183"/>
      <c r="P204" s="183"/>
      <c r="Q204" s="183"/>
      <c r="R204" s="186"/>
      <c r="T204" s="187"/>
      <c r="U204" s="183"/>
      <c r="V204" s="183"/>
      <c r="W204" s="183"/>
      <c r="X204" s="183"/>
      <c r="Y204" s="183"/>
      <c r="Z204" s="183"/>
      <c r="AA204" s="188"/>
      <c r="AT204" s="189" t="s">
        <v>192</v>
      </c>
      <c r="AU204" s="189" t="s">
        <v>90</v>
      </c>
      <c r="AV204" s="12" t="s">
        <v>189</v>
      </c>
      <c r="AW204" s="12" t="s">
        <v>34</v>
      </c>
      <c r="AX204" s="12" t="s">
        <v>86</v>
      </c>
      <c r="AY204" s="189" t="s">
        <v>185</v>
      </c>
    </row>
    <row r="205" spans="2:65" s="1" customFormat="1" ht="25.5" customHeight="1">
      <c r="B205" s="140"/>
      <c r="C205" s="168" t="s">
        <v>336</v>
      </c>
      <c r="D205" s="168" t="s">
        <v>186</v>
      </c>
      <c r="E205" s="169" t="s">
        <v>331</v>
      </c>
      <c r="F205" s="252" t="s">
        <v>332</v>
      </c>
      <c r="G205" s="252"/>
      <c r="H205" s="252"/>
      <c r="I205" s="252"/>
      <c r="J205" s="170" t="s">
        <v>333</v>
      </c>
      <c r="K205" s="171">
        <v>193.55</v>
      </c>
      <c r="L205" s="253">
        <v>0</v>
      </c>
      <c r="M205" s="253"/>
      <c r="N205" s="254">
        <f>ROUND(L205*K205,2)</f>
        <v>0</v>
      </c>
      <c r="O205" s="254"/>
      <c r="P205" s="254"/>
      <c r="Q205" s="254"/>
      <c r="R205" s="143"/>
      <c r="T205" s="172" t="s">
        <v>5</v>
      </c>
      <c r="U205" s="47" t="s">
        <v>46</v>
      </c>
      <c r="V205" s="39"/>
      <c r="W205" s="173">
        <f>V205*K205</f>
        <v>0</v>
      </c>
      <c r="X205" s="173">
        <v>0</v>
      </c>
      <c r="Y205" s="173">
        <f>X205*K205</f>
        <v>0</v>
      </c>
      <c r="Z205" s="173">
        <v>0</v>
      </c>
      <c r="AA205" s="174">
        <f>Z205*K205</f>
        <v>0</v>
      </c>
      <c r="AR205" s="22" t="s">
        <v>189</v>
      </c>
      <c r="AT205" s="22" t="s">
        <v>186</v>
      </c>
      <c r="AU205" s="22" t="s">
        <v>90</v>
      </c>
      <c r="AY205" s="22" t="s">
        <v>185</v>
      </c>
      <c r="BE205" s="116">
        <f>IF(U205="základná",N205,0)</f>
        <v>0</v>
      </c>
      <c r="BF205" s="116">
        <f>IF(U205="znížená",N205,0)</f>
        <v>0</v>
      </c>
      <c r="BG205" s="116">
        <f>IF(U205="zákl. prenesená",N205,0)</f>
        <v>0</v>
      </c>
      <c r="BH205" s="116">
        <f>IF(U205="zníž. prenesená",N205,0)</f>
        <v>0</v>
      </c>
      <c r="BI205" s="116">
        <f>IF(U205="nulová",N205,0)</f>
        <v>0</v>
      </c>
      <c r="BJ205" s="22" t="s">
        <v>90</v>
      </c>
      <c r="BK205" s="116">
        <f>ROUND(L205*K205,2)</f>
        <v>0</v>
      </c>
      <c r="BL205" s="22" t="s">
        <v>189</v>
      </c>
      <c r="BM205" s="22" t="s">
        <v>337</v>
      </c>
    </row>
    <row r="206" spans="2:65" s="13" customFormat="1" ht="16.5" customHeight="1">
      <c r="B206" s="191"/>
      <c r="C206" s="192"/>
      <c r="D206" s="192"/>
      <c r="E206" s="193" t="s">
        <v>5</v>
      </c>
      <c r="F206" s="255" t="s">
        <v>127</v>
      </c>
      <c r="G206" s="256"/>
      <c r="H206" s="256"/>
      <c r="I206" s="256"/>
      <c r="J206" s="192"/>
      <c r="K206" s="194">
        <v>51.55</v>
      </c>
      <c r="L206" s="192"/>
      <c r="M206" s="192"/>
      <c r="N206" s="192"/>
      <c r="O206" s="192"/>
      <c r="P206" s="192"/>
      <c r="Q206" s="192"/>
      <c r="R206" s="195"/>
      <c r="T206" s="196"/>
      <c r="U206" s="192"/>
      <c r="V206" s="192"/>
      <c r="W206" s="192"/>
      <c r="X206" s="192"/>
      <c r="Y206" s="192"/>
      <c r="Z206" s="192"/>
      <c r="AA206" s="197"/>
      <c r="AT206" s="198" t="s">
        <v>192</v>
      </c>
      <c r="AU206" s="198" t="s">
        <v>90</v>
      </c>
      <c r="AV206" s="13" t="s">
        <v>90</v>
      </c>
      <c r="AW206" s="13" t="s">
        <v>34</v>
      </c>
      <c r="AX206" s="13" t="s">
        <v>79</v>
      </c>
      <c r="AY206" s="198" t="s">
        <v>185</v>
      </c>
    </row>
    <row r="207" spans="2:65" s="13" customFormat="1" ht="16.5" customHeight="1">
      <c r="B207" s="191"/>
      <c r="C207" s="192"/>
      <c r="D207" s="192"/>
      <c r="E207" s="193" t="s">
        <v>5</v>
      </c>
      <c r="F207" s="264" t="s">
        <v>131</v>
      </c>
      <c r="G207" s="265"/>
      <c r="H207" s="265"/>
      <c r="I207" s="265"/>
      <c r="J207" s="192"/>
      <c r="K207" s="194">
        <v>15.75</v>
      </c>
      <c r="L207" s="192"/>
      <c r="M207" s="192"/>
      <c r="N207" s="192"/>
      <c r="O207" s="192"/>
      <c r="P207" s="192"/>
      <c r="Q207" s="192"/>
      <c r="R207" s="195"/>
      <c r="T207" s="196"/>
      <c r="U207" s="192"/>
      <c r="V207" s="192"/>
      <c r="W207" s="192"/>
      <c r="X207" s="192"/>
      <c r="Y207" s="192"/>
      <c r="Z207" s="192"/>
      <c r="AA207" s="197"/>
      <c r="AT207" s="198" t="s">
        <v>192</v>
      </c>
      <c r="AU207" s="198" t="s">
        <v>90</v>
      </c>
      <c r="AV207" s="13" t="s">
        <v>90</v>
      </c>
      <c r="AW207" s="13" t="s">
        <v>34</v>
      </c>
      <c r="AX207" s="13" t="s">
        <v>79</v>
      </c>
      <c r="AY207" s="198" t="s">
        <v>185</v>
      </c>
    </row>
    <row r="208" spans="2:65" s="13" customFormat="1" ht="16.5" customHeight="1">
      <c r="B208" s="191"/>
      <c r="C208" s="192"/>
      <c r="D208" s="192"/>
      <c r="E208" s="193" t="s">
        <v>5</v>
      </c>
      <c r="F208" s="264" t="s">
        <v>139</v>
      </c>
      <c r="G208" s="265"/>
      <c r="H208" s="265"/>
      <c r="I208" s="265"/>
      <c r="J208" s="192"/>
      <c r="K208" s="194">
        <v>105.45</v>
      </c>
      <c r="L208" s="192"/>
      <c r="M208" s="192"/>
      <c r="N208" s="192"/>
      <c r="O208" s="192"/>
      <c r="P208" s="192"/>
      <c r="Q208" s="192"/>
      <c r="R208" s="195"/>
      <c r="T208" s="196"/>
      <c r="U208" s="192"/>
      <c r="V208" s="192"/>
      <c r="W208" s="192"/>
      <c r="X208" s="192"/>
      <c r="Y208" s="192"/>
      <c r="Z208" s="192"/>
      <c r="AA208" s="197"/>
      <c r="AT208" s="198" t="s">
        <v>192</v>
      </c>
      <c r="AU208" s="198" t="s">
        <v>90</v>
      </c>
      <c r="AV208" s="13" t="s">
        <v>90</v>
      </c>
      <c r="AW208" s="13" t="s">
        <v>34</v>
      </c>
      <c r="AX208" s="13" t="s">
        <v>79</v>
      </c>
      <c r="AY208" s="198" t="s">
        <v>185</v>
      </c>
    </row>
    <row r="209" spans="2:65" s="13" customFormat="1" ht="16.5" customHeight="1">
      <c r="B209" s="191"/>
      <c r="C209" s="192"/>
      <c r="D209" s="192"/>
      <c r="E209" s="193" t="s">
        <v>5</v>
      </c>
      <c r="F209" s="264" t="s">
        <v>143</v>
      </c>
      <c r="G209" s="265"/>
      <c r="H209" s="265"/>
      <c r="I209" s="265"/>
      <c r="J209" s="192"/>
      <c r="K209" s="194">
        <v>20.8</v>
      </c>
      <c r="L209" s="192"/>
      <c r="M209" s="192"/>
      <c r="N209" s="192"/>
      <c r="O209" s="192"/>
      <c r="P209" s="192"/>
      <c r="Q209" s="192"/>
      <c r="R209" s="195"/>
      <c r="T209" s="196"/>
      <c r="U209" s="192"/>
      <c r="V209" s="192"/>
      <c r="W209" s="192"/>
      <c r="X209" s="192"/>
      <c r="Y209" s="192"/>
      <c r="Z209" s="192"/>
      <c r="AA209" s="197"/>
      <c r="AT209" s="198" t="s">
        <v>192</v>
      </c>
      <c r="AU209" s="198" t="s">
        <v>90</v>
      </c>
      <c r="AV209" s="13" t="s">
        <v>90</v>
      </c>
      <c r="AW209" s="13" t="s">
        <v>34</v>
      </c>
      <c r="AX209" s="13" t="s">
        <v>79</v>
      </c>
      <c r="AY209" s="198" t="s">
        <v>185</v>
      </c>
    </row>
    <row r="210" spans="2:65" s="12" customFormat="1" ht="16.5" customHeight="1">
      <c r="B210" s="182"/>
      <c r="C210" s="183"/>
      <c r="D210" s="183"/>
      <c r="E210" s="184" t="s">
        <v>5</v>
      </c>
      <c r="F210" s="257" t="s">
        <v>196</v>
      </c>
      <c r="G210" s="258"/>
      <c r="H210" s="258"/>
      <c r="I210" s="258"/>
      <c r="J210" s="183"/>
      <c r="K210" s="185">
        <v>193.55</v>
      </c>
      <c r="L210" s="183"/>
      <c r="M210" s="183"/>
      <c r="N210" s="183"/>
      <c r="O210" s="183"/>
      <c r="P210" s="183"/>
      <c r="Q210" s="183"/>
      <c r="R210" s="186"/>
      <c r="T210" s="187"/>
      <c r="U210" s="183"/>
      <c r="V210" s="183"/>
      <c r="W210" s="183"/>
      <c r="X210" s="183"/>
      <c r="Y210" s="183"/>
      <c r="Z210" s="183"/>
      <c r="AA210" s="188"/>
      <c r="AT210" s="189" t="s">
        <v>192</v>
      </c>
      <c r="AU210" s="189" t="s">
        <v>90</v>
      </c>
      <c r="AV210" s="12" t="s">
        <v>189</v>
      </c>
      <c r="AW210" s="12" t="s">
        <v>34</v>
      </c>
      <c r="AX210" s="12" t="s">
        <v>86</v>
      </c>
      <c r="AY210" s="189" t="s">
        <v>185</v>
      </c>
    </row>
    <row r="211" spans="2:65" s="1" customFormat="1" ht="25.5" customHeight="1">
      <c r="B211" s="140"/>
      <c r="C211" s="168" t="s">
        <v>338</v>
      </c>
      <c r="D211" s="168" t="s">
        <v>186</v>
      </c>
      <c r="E211" s="169" t="s">
        <v>339</v>
      </c>
      <c r="F211" s="252" t="s">
        <v>340</v>
      </c>
      <c r="G211" s="252"/>
      <c r="H211" s="252"/>
      <c r="I211" s="252"/>
      <c r="J211" s="170" t="s">
        <v>203</v>
      </c>
      <c r="K211" s="171">
        <v>157</v>
      </c>
      <c r="L211" s="253">
        <v>0</v>
      </c>
      <c r="M211" s="253"/>
      <c r="N211" s="254">
        <f>ROUND(L211*K211,2)</f>
        <v>0</v>
      </c>
      <c r="O211" s="254"/>
      <c r="P211" s="254"/>
      <c r="Q211" s="254"/>
      <c r="R211" s="143"/>
      <c r="T211" s="172" t="s">
        <v>5</v>
      </c>
      <c r="U211" s="47" t="s">
        <v>46</v>
      </c>
      <c r="V211" s="39"/>
      <c r="W211" s="173">
        <f>V211*K211</f>
        <v>0</v>
      </c>
      <c r="X211" s="173">
        <v>0.22847999999999999</v>
      </c>
      <c r="Y211" s="173">
        <f>X211*K211</f>
        <v>35.871359999999996</v>
      </c>
      <c r="Z211" s="173">
        <v>0</v>
      </c>
      <c r="AA211" s="174">
        <f>Z211*K211</f>
        <v>0</v>
      </c>
      <c r="AR211" s="22" t="s">
        <v>189</v>
      </c>
      <c r="AT211" s="22" t="s">
        <v>186</v>
      </c>
      <c r="AU211" s="22" t="s">
        <v>90</v>
      </c>
      <c r="AY211" s="22" t="s">
        <v>185</v>
      </c>
      <c r="BE211" s="116">
        <f>IF(U211="základná",N211,0)</f>
        <v>0</v>
      </c>
      <c r="BF211" s="116">
        <f>IF(U211="znížená",N211,0)</f>
        <v>0</v>
      </c>
      <c r="BG211" s="116">
        <f>IF(U211="zákl. prenesená",N211,0)</f>
        <v>0</v>
      </c>
      <c r="BH211" s="116">
        <f>IF(U211="zníž. prenesená",N211,0)</f>
        <v>0</v>
      </c>
      <c r="BI211" s="116">
        <f>IF(U211="nulová",N211,0)</f>
        <v>0</v>
      </c>
      <c r="BJ211" s="22" t="s">
        <v>90</v>
      </c>
      <c r="BK211" s="116">
        <f>ROUND(L211*K211,2)</f>
        <v>0</v>
      </c>
      <c r="BL211" s="22" t="s">
        <v>189</v>
      </c>
      <c r="BM211" s="22" t="s">
        <v>341</v>
      </c>
    </row>
    <row r="212" spans="2:65" s="13" customFormat="1" ht="16.5" customHeight="1">
      <c r="B212" s="191"/>
      <c r="C212" s="192"/>
      <c r="D212" s="192"/>
      <c r="E212" s="193" t="s">
        <v>5</v>
      </c>
      <c r="F212" s="255" t="s">
        <v>127</v>
      </c>
      <c r="G212" s="256"/>
      <c r="H212" s="256"/>
      <c r="I212" s="256"/>
      <c r="J212" s="192"/>
      <c r="K212" s="194">
        <v>51.55</v>
      </c>
      <c r="L212" s="192"/>
      <c r="M212" s="192"/>
      <c r="N212" s="192"/>
      <c r="O212" s="192"/>
      <c r="P212" s="192"/>
      <c r="Q212" s="192"/>
      <c r="R212" s="195"/>
      <c r="T212" s="196"/>
      <c r="U212" s="192"/>
      <c r="V212" s="192"/>
      <c r="W212" s="192"/>
      <c r="X212" s="192"/>
      <c r="Y212" s="192"/>
      <c r="Z212" s="192"/>
      <c r="AA212" s="197"/>
      <c r="AT212" s="198" t="s">
        <v>192</v>
      </c>
      <c r="AU212" s="198" t="s">
        <v>90</v>
      </c>
      <c r="AV212" s="13" t="s">
        <v>90</v>
      </c>
      <c r="AW212" s="13" t="s">
        <v>34</v>
      </c>
      <c r="AX212" s="13" t="s">
        <v>79</v>
      </c>
      <c r="AY212" s="198" t="s">
        <v>185</v>
      </c>
    </row>
    <row r="213" spans="2:65" s="13" customFormat="1" ht="16.5" customHeight="1">
      <c r="B213" s="191"/>
      <c r="C213" s="192"/>
      <c r="D213" s="192"/>
      <c r="E213" s="193" t="s">
        <v>5</v>
      </c>
      <c r="F213" s="264" t="s">
        <v>139</v>
      </c>
      <c r="G213" s="265"/>
      <c r="H213" s="265"/>
      <c r="I213" s="265"/>
      <c r="J213" s="192"/>
      <c r="K213" s="194">
        <v>105.45</v>
      </c>
      <c r="L213" s="192"/>
      <c r="M213" s="192"/>
      <c r="N213" s="192"/>
      <c r="O213" s="192"/>
      <c r="P213" s="192"/>
      <c r="Q213" s="192"/>
      <c r="R213" s="195"/>
      <c r="T213" s="196"/>
      <c r="U213" s="192"/>
      <c r="V213" s="192"/>
      <c r="W213" s="192"/>
      <c r="X213" s="192"/>
      <c r="Y213" s="192"/>
      <c r="Z213" s="192"/>
      <c r="AA213" s="197"/>
      <c r="AT213" s="198" t="s">
        <v>192</v>
      </c>
      <c r="AU213" s="198" t="s">
        <v>90</v>
      </c>
      <c r="AV213" s="13" t="s">
        <v>90</v>
      </c>
      <c r="AW213" s="13" t="s">
        <v>34</v>
      </c>
      <c r="AX213" s="13" t="s">
        <v>79</v>
      </c>
      <c r="AY213" s="198" t="s">
        <v>185</v>
      </c>
    </row>
    <row r="214" spans="2:65" s="12" customFormat="1" ht="16.5" customHeight="1">
      <c r="B214" s="182"/>
      <c r="C214" s="183"/>
      <c r="D214" s="183"/>
      <c r="E214" s="184" t="s">
        <v>5</v>
      </c>
      <c r="F214" s="257" t="s">
        <v>196</v>
      </c>
      <c r="G214" s="258"/>
      <c r="H214" s="258"/>
      <c r="I214" s="258"/>
      <c r="J214" s="183"/>
      <c r="K214" s="185">
        <v>157</v>
      </c>
      <c r="L214" s="183"/>
      <c r="M214" s="183"/>
      <c r="N214" s="183"/>
      <c r="O214" s="183"/>
      <c r="P214" s="183"/>
      <c r="Q214" s="183"/>
      <c r="R214" s="186"/>
      <c r="T214" s="187"/>
      <c r="U214" s="183"/>
      <c r="V214" s="183"/>
      <c r="W214" s="183"/>
      <c r="X214" s="183"/>
      <c r="Y214" s="183"/>
      <c r="Z214" s="183"/>
      <c r="AA214" s="188"/>
      <c r="AT214" s="189" t="s">
        <v>192</v>
      </c>
      <c r="AU214" s="189" t="s">
        <v>90</v>
      </c>
      <c r="AV214" s="12" t="s">
        <v>189</v>
      </c>
      <c r="AW214" s="12" t="s">
        <v>34</v>
      </c>
      <c r="AX214" s="12" t="s">
        <v>86</v>
      </c>
      <c r="AY214" s="189" t="s">
        <v>185</v>
      </c>
    </row>
    <row r="215" spans="2:65" s="1" customFormat="1" ht="25.5" customHeight="1">
      <c r="B215" s="140"/>
      <c r="C215" s="168" t="s">
        <v>342</v>
      </c>
      <c r="D215" s="168" t="s">
        <v>186</v>
      </c>
      <c r="E215" s="169" t="s">
        <v>343</v>
      </c>
      <c r="F215" s="252" t="s">
        <v>344</v>
      </c>
      <c r="G215" s="252"/>
      <c r="H215" s="252"/>
      <c r="I215" s="252"/>
      <c r="J215" s="170" t="s">
        <v>203</v>
      </c>
      <c r="K215" s="171">
        <v>155.94999999999999</v>
      </c>
      <c r="L215" s="253">
        <v>0</v>
      </c>
      <c r="M215" s="253"/>
      <c r="N215" s="254">
        <f>ROUND(L215*K215,2)</f>
        <v>0</v>
      </c>
      <c r="O215" s="254"/>
      <c r="P215" s="254"/>
      <c r="Q215" s="254"/>
      <c r="R215" s="143"/>
      <c r="T215" s="172" t="s">
        <v>5</v>
      </c>
      <c r="U215" s="47" t="s">
        <v>46</v>
      </c>
      <c r="V215" s="39"/>
      <c r="W215" s="173">
        <f>V215*K215</f>
        <v>0</v>
      </c>
      <c r="X215" s="173">
        <v>0.32024000000000002</v>
      </c>
      <c r="Y215" s="173">
        <f>X215*K215</f>
        <v>49.941428000000002</v>
      </c>
      <c r="Z215" s="173">
        <v>0</v>
      </c>
      <c r="AA215" s="174">
        <f>Z215*K215</f>
        <v>0</v>
      </c>
      <c r="AR215" s="22" t="s">
        <v>189</v>
      </c>
      <c r="AT215" s="22" t="s">
        <v>186</v>
      </c>
      <c r="AU215" s="22" t="s">
        <v>90</v>
      </c>
      <c r="AY215" s="22" t="s">
        <v>185</v>
      </c>
      <c r="BE215" s="116">
        <f>IF(U215="základná",N215,0)</f>
        <v>0</v>
      </c>
      <c r="BF215" s="116">
        <f>IF(U215="znížená",N215,0)</f>
        <v>0</v>
      </c>
      <c r="BG215" s="116">
        <f>IF(U215="zákl. prenesená",N215,0)</f>
        <v>0</v>
      </c>
      <c r="BH215" s="116">
        <f>IF(U215="zníž. prenesená",N215,0)</f>
        <v>0</v>
      </c>
      <c r="BI215" s="116">
        <f>IF(U215="nulová",N215,0)</f>
        <v>0</v>
      </c>
      <c r="BJ215" s="22" t="s">
        <v>90</v>
      </c>
      <c r="BK215" s="116">
        <f>ROUND(L215*K215,2)</f>
        <v>0</v>
      </c>
      <c r="BL215" s="22" t="s">
        <v>189</v>
      </c>
      <c r="BM215" s="22" t="s">
        <v>345</v>
      </c>
    </row>
    <row r="216" spans="2:65" s="13" customFormat="1" ht="16.5" customHeight="1">
      <c r="B216" s="191"/>
      <c r="C216" s="192"/>
      <c r="D216" s="192"/>
      <c r="E216" s="193" t="s">
        <v>5</v>
      </c>
      <c r="F216" s="255" t="s">
        <v>141</v>
      </c>
      <c r="G216" s="256"/>
      <c r="H216" s="256"/>
      <c r="I216" s="256"/>
      <c r="J216" s="192"/>
      <c r="K216" s="194">
        <v>155.94999999999999</v>
      </c>
      <c r="L216" s="192"/>
      <c r="M216" s="192"/>
      <c r="N216" s="192"/>
      <c r="O216" s="192"/>
      <c r="P216" s="192"/>
      <c r="Q216" s="192"/>
      <c r="R216" s="195"/>
      <c r="T216" s="196"/>
      <c r="U216" s="192"/>
      <c r="V216" s="192"/>
      <c r="W216" s="192"/>
      <c r="X216" s="192"/>
      <c r="Y216" s="192"/>
      <c r="Z216" s="192"/>
      <c r="AA216" s="197"/>
      <c r="AT216" s="198" t="s">
        <v>192</v>
      </c>
      <c r="AU216" s="198" t="s">
        <v>90</v>
      </c>
      <c r="AV216" s="13" t="s">
        <v>90</v>
      </c>
      <c r="AW216" s="13" t="s">
        <v>34</v>
      </c>
      <c r="AX216" s="13" t="s">
        <v>79</v>
      </c>
      <c r="AY216" s="198" t="s">
        <v>185</v>
      </c>
    </row>
    <row r="217" spans="2:65" s="12" customFormat="1" ht="16.5" customHeight="1">
      <c r="B217" s="182"/>
      <c r="C217" s="183"/>
      <c r="D217" s="183"/>
      <c r="E217" s="184" t="s">
        <v>5</v>
      </c>
      <c r="F217" s="257" t="s">
        <v>196</v>
      </c>
      <c r="G217" s="258"/>
      <c r="H217" s="258"/>
      <c r="I217" s="258"/>
      <c r="J217" s="183"/>
      <c r="K217" s="185">
        <v>155.94999999999999</v>
      </c>
      <c r="L217" s="183"/>
      <c r="M217" s="183"/>
      <c r="N217" s="183"/>
      <c r="O217" s="183"/>
      <c r="P217" s="183"/>
      <c r="Q217" s="183"/>
      <c r="R217" s="186"/>
      <c r="T217" s="187"/>
      <c r="U217" s="183"/>
      <c r="V217" s="183"/>
      <c r="W217" s="183"/>
      <c r="X217" s="183"/>
      <c r="Y217" s="183"/>
      <c r="Z217" s="183"/>
      <c r="AA217" s="188"/>
      <c r="AT217" s="189" t="s">
        <v>192</v>
      </c>
      <c r="AU217" s="189" t="s">
        <v>90</v>
      </c>
      <c r="AV217" s="12" t="s">
        <v>189</v>
      </c>
      <c r="AW217" s="12" t="s">
        <v>34</v>
      </c>
      <c r="AX217" s="12" t="s">
        <v>86</v>
      </c>
      <c r="AY217" s="189" t="s">
        <v>185</v>
      </c>
    </row>
    <row r="218" spans="2:65" s="1" customFormat="1" ht="38.25" customHeight="1">
      <c r="B218" s="140"/>
      <c r="C218" s="168" t="s">
        <v>346</v>
      </c>
      <c r="D218" s="168" t="s">
        <v>186</v>
      </c>
      <c r="E218" s="169" t="s">
        <v>347</v>
      </c>
      <c r="F218" s="252" t="s">
        <v>348</v>
      </c>
      <c r="G218" s="252"/>
      <c r="H218" s="252"/>
      <c r="I218" s="252"/>
      <c r="J218" s="170" t="s">
        <v>203</v>
      </c>
      <c r="K218" s="171">
        <v>176.75</v>
      </c>
      <c r="L218" s="253">
        <v>0</v>
      </c>
      <c r="M218" s="253"/>
      <c r="N218" s="254">
        <f>ROUND(L218*K218,2)</f>
        <v>0</v>
      </c>
      <c r="O218" s="254"/>
      <c r="P218" s="254"/>
      <c r="Q218" s="254"/>
      <c r="R218" s="143"/>
      <c r="T218" s="172" t="s">
        <v>5</v>
      </c>
      <c r="U218" s="47" t="s">
        <v>46</v>
      </c>
      <c r="V218" s="39"/>
      <c r="W218" s="173">
        <f>V218*K218</f>
        <v>0</v>
      </c>
      <c r="X218" s="173">
        <v>0.47117999999999999</v>
      </c>
      <c r="Y218" s="173">
        <f>X218*K218</f>
        <v>83.281064999999998</v>
      </c>
      <c r="Z218" s="173">
        <v>0</v>
      </c>
      <c r="AA218" s="174">
        <f>Z218*K218</f>
        <v>0</v>
      </c>
      <c r="AR218" s="22" t="s">
        <v>189</v>
      </c>
      <c r="AT218" s="22" t="s">
        <v>186</v>
      </c>
      <c r="AU218" s="22" t="s">
        <v>90</v>
      </c>
      <c r="AY218" s="22" t="s">
        <v>185</v>
      </c>
      <c r="BE218" s="116">
        <f>IF(U218="základná",N218,0)</f>
        <v>0</v>
      </c>
      <c r="BF218" s="116">
        <f>IF(U218="znížená",N218,0)</f>
        <v>0</v>
      </c>
      <c r="BG218" s="116">
        <f>IF(U218="zákl. prenesená",N218,0)</f>
        <v>0</v>
      </c>
      <c r="BH218" s="116">
        <f>IF(U218="zníž. prenesená",N218,0)</f>
        <v>0</v>
      </c>
      <c r="BI218" s="116">
        <f>IF(U218="nulová",N218,0)</f>
        <v>0</v>
      </c>
      <c r="BJ218" s="22" t="s">
        <v>90</v>
      </c>
      <c r="BK218" s="116">
        <f>ROUND(L218*K218,2)</f>
        <v>0</v>
      </c>
      <c r="BL218" s="22" t="s">
        <v>189</v>
      </c>
      <c r="BM218" s="22" t="s">
        <v>349</v>
      </c>
    </row>
    <row r="219" spans="2:65" s="13" customFormat="1" ht="16.5" customHeight="1">
      <c r="B219" s="191"/>
      <c r="C219" s="192"/>
      <c r="D219" s="192"/>
      <c r="E219" s="193" t="s">
        <v>5</v>
      </c>
      <c r="F219" s="255" t="s">
        <v>141</v>
      </c>
      <c r="G219" s="256"/>
      <c r="H219" s="256"/>
      <c r="I219" s="256"/>
      <c r="J219" s="192"/>
      <c r="K219" s="194">
        <v>155.94999999999999</v>
      </c>
      <c r="L219" s="192"/>
      <c r="M219" s="192"/>
      <c r="N219" s="192"/>
      <c r="O219" s="192"/>
      <c r="P219" s="192"/>
      <c r="Q219" s="192"/>
      <c r="R219" s="195"/>
      <c r="T219" s="196"/>
      <c r="U219" s="192"/>
      <c r="V219" s="192"/>
      <c r="W219" s="192"/>
      <c r="X219" s="192"/>
      <c r="Y219" s="192"/>
      <c r="Z219" s="192"/>
      <c r="AA219" s="197"/>
      <c r="AT219" s="198" t="s">
        <v>192</v>
      </c>
      <c r="AU219" s="198" t="s">
        <v>90</v>
      </c>
      <c r="AV219" s="13" t="s">
        <v>90</v>
      </c>
      <c r="AW219" s="13" t="s">
        <v>34</v>
      </c>
      <c r="AX219" s="13" t="s">
        <v>79</v>
      </c>
      <c r="AY219" s="198" t="s">
        <v>185</v>
      </c>
    </row>
    <row r="220" spans="2:65" s="13" customFormat="1" ht="16.5" customHeight="1">
      <c r="B220" s="191"/>
      <c r="C220" s="192"/>
      <c r="D220" s="192"/>
      <c r="E220" s="193" t="s">
        <v>5</v>
      </c>
      <c r="F220" s="264" t="s">
        <v>143</v>
      </c>
      <c r="G220" s="265"/>
      <c r="H220" s="265"/>
      <c r="I220" s="265"/>
      <c r="J220" s="192"/>
      <c r="K220" s="194">
        <v>20.8</v>
      </c>
      <c r="L220" s="192"/>
      <c r="M220" s="192"/>
      <c r="N220" s="192"/>
      <c r="O220" s="192"/>
      <c r="P220" s="192"/>
      <c r="Q220" s="192"/>
      <c r="R220" s="195"/>
      <c r="T220" s="196"/>
      <c r="U220" s="192"/>
      <c r="V220" s="192"/>
      <c r="W220" s="192"/>
      <c r="X220" s="192"/>
      <c r="Y220" s="192"/>
      <c r="Z220" s="192"/>
      <c r="AA220" s="197"/>
      <c r="AT220" s="198" t="s">
        <v>192</v>
      </c>
      <c r="AU220" s="198" t="s">
        <v>90</v>
      </c>
      <c r="AV220" s="13" t="s">
        <v>90</v>
      </c>
      <c r="AW220" s="13" t="s">
        <v>34</v>
      </c>
      <c r="AX220" s="13" t="s">
        <v>79</v>
      </c>
      <c r="AY220" s="198" t="s">
        <v>185</v>
      </c>
    </row>
    <row r="221" spans="2:65" s="12" customFormat="1" ht="16.5" customHeight="1">
      <c r="B221" s="182"/>
      <c r="C221" s="183"/>
      <c r="D221" s="183"/>
      <c r="E221" s="184" t="s">
        <v>5</v>
      </c>
      <c r="F221" s="257" t="s">
        <v>196</v>
      </c>
      <c r="G221" s="258"/>
      <c r="H221" s="258"/>
      <c r="I221" s="258"/>
      <c r="J221" s="183"/>
      <c r="K221" s="185">
        <v>176.75</v>
      </c>
      <c r="L221" s="183"/>
      <c r="M221" s="183"/>
      <c r="N221" s="183"/>
      <c r="O221" s="183"/>
      <c r="P221" s="183"/>
      <c r="Q221" s="183"/>
      <c r="R221" s="186"/>
      <c r="T221" s="187"/>
      <c r="U221" s="183"/>
      <c r="V221" s="183"/>
      <c r="W221" s="183"/>
      <c r="X221" s="183"/>
      <c r="Y221" s="183"/>
      <c r="Z221" s="183"/>
      <c r="AA221" s="188"/>
      <c r="AT221" s="189" t="s">
        <v>192</v>
      </c>
      <c r="AU221" s="189" t="s">
        <v>90</v>
      </c>
      <c r="AV221" s="12" t="s">
        <v>189</v>
      </c>
      <c r="AW221" s="12" t="s">
        <v>34</v>
      </c>
      <c r="AX221" s="12" t="s">
        <v>86</v>
      </c>
      <c r="AY221" s="189" t="s">
        <v>185</v>
      </c>
    </row>
    <row r="222" spans="2:65" s="1" customFormat="1" ht="38.25" customHeight="1">
      <c r="B222" s="140"/>
      <c r="C222" s="168" t="s">
        <v>350</v>
      </c>
      <c r="D222" s="168" t="s">
        <v>186</v>
      </c>
      <c r="E222" s="169" t="s">
        <v>351</v>
      </c>
      <c r="F222" s="252" t="s">
        <v>352</v>
      </c>
      <c r="G222" s="252"/>
      <c r="H222" s="252"/>
      <c r="I222" s="252"/>
      <c r="J222" s="170" t="s">
        <v>203</v>
      </c>
      <c r="K222" s="171">
        <v>176.75</v>
      </c>
      <c r="L222" s="253">
        <v>0</v>
      </c>
      <c r="M222" s="253"/>
      <c r="N222" s="254">
        <f>ROUND(L222*K222,2)</f>
        <v>0</v>
      </c>
      <c r="O222" s="254"/>
      <c r="P222" s="254"/>
      <c r="Q222" s="254"/>
      <c r="R222" s="143"/>
      <c r="T222" s="172" t="s">
        <v>5</v>
      </c>
      <c r="U222" s="47" t="s">
        <v>46</v>
      </c>
      <c r="V222" s="39"/>
      <c r="W222" s="173">
        <f>V222*K222</f>
        <v>0</v>
      </c>
      <c r="X222" s="173">
        <v>7.1000000000000002E-4</v>
      </c>
      <c r="Y222" s="173">
        <f>X222*K222</f>
        <v>0.12549250000000001</v>
      </c>
      <c r="Z222" s="173">
        <v>0</v>
      </c>
      <c r="AA222" s="174">
        <f>Z222*K222</f>
        <v>0</v>
      </c>
      <c r="AR222" s="22" t="s">
        <v>189</v>
      </c>
      <c r="AT222" s="22" t="s">
        <v>186</v>
      </c>
      <c r="AU222" s="22" t="s">
        <v>90</v>
      </c>
      <c r="AY222" s="22" t="s">
        <v>185</v>
      </c>
      <c r="BE222" s="116">
        <f>IF(U222="základná",N222,0)</f>
        <v>0</v>
      </c>
      <c r="BF222" s="116">
        <f>IF(U222="znížená",N222,0)</f>
        <v>0</v>
      </c>
      <c r="BG222" s="116">
        <f>IF(U222="zákl. prenesená",N222,0)</f>
        <v>0</v>
      </c>
      <c r="BH222" s="116">
        <f>IF(U222="zníž. prenesená",N222,0)</f>
        <v>0</v>
      </c>
      <c r="BI222" s="116">
        <f>IF(U222="nulová",N222,0)</f>
        <v>0</v>
      </c>
      <c r="BJ222" s="22" t="s">
        <v>90</v>
      </c>
      <c r="BK222" s="116">
        <f>ROUND(L222*K222,2)</f>
        <v>0</v>
      </c>
      <c r="BL222" s="22" t="s">
        <v>189</v>
      </c>
      <c r="BM222" s="22" t="s">
        <v>353</v>
      </c>
    </row>
    <row r="223" spans="2:65" s="1" customFormat="1" ht="16.5" customHeight="1">
      <c r="B223" s="140"/>
      <c r="C223" s="168" t="s">
        <v>354</v>
      </c>
      <c r="D223" s="168" t="s">
        <v>186</v>
      </c>
      <c r="E223" s="169" t="s">
        <v>355</v>
      </c>
      <c r="F223" s="252" t="s">
        <v>356</v>
      </c>
      <c r="G223" s="252"/>
      <c r="H223" s="252"/>
      <c r="I223" s="252"/>
      <c r="J223" s="170" t="s">
        <v>203</v>
      </c>
      <c r="K223" s="171">
        <v>652.20000000000005</v>
      </c>
      <c r="L223" s="253">
        <v>0</v>
      </c>
      <c r="M223" s="253"/>
      <c r="N223" s="254">
        <f>ROUND(L223*K223,2)</f>
        <v>0</v>
      </c>
      <c r="O223" s="254"/>
      <c r="P223" s="254"/>
      <c r="Q223" s="254"/>
      <c r="R223" s="143"/>
      <c r="T223" s="172" t="s">
        <v>5</v>
      </c>
      <c r="U223" s="47" t="s">
        <v>46</v>
      </c>
      <c r="V223" s="39"/>
      <c r="W223" s="173">
        <f>V223*K223</f>
        <v>0</v>
      </c>
      <c r="X223" s="173">
        <v>0.12966</v>
      </c>
      <c r="Y223" s="173">
        <f>X223*K223</f>
        <v>84.56425200000001</v>
      </c>
      <c r="Z223" s="173">
        <v>0</v>
      </c>
      <c r="AA223" s="174">
        <f>Z223*K223</f>
        <v>0</v>
      </c>
      <c r="AR223" s="22" t="s">
        <v>189</v>
      </c>
      <c r="AT223" s="22" t="s">
        <v>186</v>
      </c>
      <c r="AU223" s="22" t="s">
        <v>90</v>
      </c>
      <c r="AY223" s="22" t="s">
        <v>185</v>
      </c>
      <c r="BE223" s="116">
        <f>IF(U223="základná",N223,0)</f>
        <v>0</v>
      </c>
      <c r="BF223" s="116">
        <f>IF(U223="znížená",N223,0)</f>
        <v>0</v>
      </c>
      <c r="BG223" s="116">
        <f>IF(U223="zákl. prenesená",N223,0)</f>
        <v>0</v>
      </c>
      <c r="BH223" s="116">
        <f>IF(U223="zníž. prenesená",N223,0)</f>
        <v>0</v>
      </c>
      <c r="BI223" s="116">
        <f>IF(U223="nulová",N223,0)</f>
        <v>0</v>
      </c>
      <c r="BJ223" s="22" t="s">
        <v>90</v>
      </c>
      <c r="BK223" s="116">
        <f>ROUND(L223*K223,2)</f>
        <v>0</v>
      </c>
      <c r="BL223" s="22" t="s">
        <v>189</v>
      </c>
      <c r="BM223" s="22" t="s">
        <v>357</v>
      </c>
    </row>
    <row r="224" spans="2:65" s="13" customFormat="1" ht="16.5" customHeight="1">
      <c r="B224" s="191"/>
      <c r="C224" s="192"/>
      <c r="D224" s="192"/>
      <c r="E224" s="193" t="s">
        <v>135</v>
      </c>
      <c r="F224" s="255" t="s">
        <v>358</v>
      </c>
      <c r="G224" s="256"/>
      <c r="H224" s="256"/>
      <c r="I224" s="256"/>
      <c r="J224" s="192"/>
      <c r="K224" s="194">
        <v>390.8</v>
      </c>
      <c r="L224" s="192"/>
      <c r="M224" s="192"/>
      <c r="N224" s="192"/>
      <c r="O224" s="192"/>
      <c r="P224" s="192"/>
      <c r="Q224" s="192"/>
      <c r="R224" s="195"/>
      <c r="T224" s="196"/>
      <c r="U224" s="192"/>
      <c r="V224" s="192"/>
      <c r="W224" s="192"/>
      <c r="X224" s="192"/>
      <c r="Y224" s="192"/>
      <c r="Z224" s="192"/>
      <c r="AA224" s="197"/>
      <c r="AT224" s="198" t="s">
        <v>192</v>
      </c>
      <c r="AU224" s="198" t="s">
        <v>90</v>
      </c>
      <c r="AV224" s="13" t="s">
        <v>90</v>
      </c>
      <c r="AW224" s="13" t="s">
        <v>34</v>
      </c>
      <c r="AX224" s="13" t="s">
        <v>79</v>
      </c>
      <c r="AY224" s="198" t="s">
        <v>185</v>
      </c>
    </row>
    <row r="225" spans="2:65" s="13" customFormat="1" ht="16.5" customHeight="1">
      <c r="B225" s="191"/>
      <c r="C225" s="192"/>
      <c r="D225" s="192"/>
      <c r="E225" s="193" t="s">
        <v>139</v>
      </c>
      <c r="F225" s="264" t="s">
        <v>140</v>
      </c>
      <c r="G225" s="265"/>
      <c r="H225" s="265"/>
      <c r="I225" s="265"/>
      <c r="J225" s="192"/>
      <c r="K225" s="194">
        <v>105.45</v>
      </c>
      <c r="L225" s="192"/>
      <c r="M225" s="192"/>
      <c r="N225" s="192"/>
      <c r="O225" s="192"/>
      <c r="P225" s="192"/>
      <c r="Q225" s="192"/>
      <c r="R225" s="195"/>
      <c r="T225" s="196"/>
      <c r="U225" s="192"/>
      <c r="V225" s="192"/>
      <c r="W225" s="192"/>
      <c r="X225" s="192"/>
      <c r="Y225" s="192"/>
      <c r="Z225" s="192"/>
      <c r="AA225" s="197"/>
      <c r="AT225" s="198" t="s">
        <v>192</v>
      </c>
      <c r="AU225" s="198" t="s">
        <v>90</v>
      </c>
      <c r="AV225" s="13" t="s">
        <v>90</v>
      </c>
      <c r="AW225" s="13" t="s">
        <v>34</v>
      </c>
      <c r="AX225" s="13" t="s">
        <v>79</v>
      </c>
      <c r="AY225" s="198" t="s">
        <v>185</v>
      </c>
    </row>
    <row r="226" spans="2:65" s="13" customFormat="1" ht="16.5" customHeight="1">
      <c r="B226" s="191"/>
      <c r="C226" s="192"/>
      <c r="D226" s="192"/>
      <c r="E226" s="193" t="s">
        <v>141</v>
      </c>
      <c r="F226" s="264" t="s">
        <v>142</v>
      </c>
      <c r="G226" s="265"/>
      <c r="H226" s="265"/>
      <c r="I226" s="265"/>
      <c r="J226" s="192"/>
      <c r="K226" s="194">
        <v>155.94999999999999</v>
      </c>
      <c r="L226" s="192"/>
      <c r="M226" s="192"/>
      <c r="N226" s="192"/>
      <c r="O226" s="192"/>
      <c r="P226" s="192"/>
      <c r="Q226" s="192"/>
      <c r="R226" s="195"/>
      <c r="T226" s="196"/>
      <c r="U226" s="192"/>
      <c r="V226" s="192"/>
      <c r="W226" s="192"/>
      <c r="X226" s="192"/>
      <c r="Y226" s="192"/>
      <c r="Z226" s="192"/>
      <c r="AA226" s="197"/>
      <c r="AT226" s="198" t="s">
        <v>192</v>
      </c>
      <c r="AU226" s="198" t="s">
        <v>90</v>
      </c>
      <c r="AV226" s="13" t="s">
        <v>90</v>
      </c>
      <c r="AW226" s="13" t="s">
        <v>34</v>
      </c>
      <c r="AX226" s="13" t="s">
        <v>79</v>
      </c>
      <c r="AY226" s="198" t="s">
        <v>185</v>
      </c>
    </row>
    <row r="227" spans="2:65" s="12" customFormat="1" ht="16.5" customHeight="1">
      <c r="B227" s="182"/>
      <c r="C227" s="183"/>
      <c r="D227" s="183"/>
      <c r="E227" s="184" t="s">
        <v>359</v>
      </c>
      <c r="F227" s="257" t="s">
        <v>196</v>
      </c>
      <c r="G227" s="258"/>
      <c r="H227" s="258"/>
      <c r="I227" s="258"/>
      <c r="J227" s="183"/>
      <c r="K227" s="185">
        <v>652.20000000000005</v>
      </c>
      <c r="L227" s="183"/>
      <c r="M227" s="183"/>
      <c r="N227" s="183"/>
      <c r="O227" s="183"/>
      <c r="P227" s="183"/>
      <c r="Q227" s="183"/>
      <c r="R227" s="186"/>
      <c r="T227" s="187"/>
      <c r="U227" s="183"/>
      <c r="V227" s="183"/>
      <c r="W227" s="183"/>
      <c r="X227" s="183"/>
      <c r="Y227" s="183"/>
      <c r="Z227" s="183"/>
      <c r="AA227" s="188"/>
      <c r="AT227" s="189" t="s">
        <v>192</v>
      </c>
      <c r="AU227" s="189" t="s">
        <v>90</v>
      </c>
      <c r="AV227" s="12" t="s">
        <v>189</v>
      </c>
      <c r="AW227" s="12" t="s">
        <v>34</v>
      </c>
      <c r="AX227" s="12" t="s">
        <v>86</v>
      </c>
      <c r="AY227" s="189" t="s">
        <v>185</v>
      </c>
    </row>
    <row r="228" spans="2:65" s="1" customFormat="1" ht="51" customHeight="1">
      <c r="B228" s="140"/>
      <c r="C228" s="168" t="s">
        <v>360</v>
      </c>
      <c r="D228" s="168" t="s">
        <v>186</v>
      </c>
      <c r="E228" s="169" t="s">
        <v>361</v>
      </c>
      <c r="F228" s="252" t="s">
        <v>362</v>
      </c>
      <c r="G228" s="252"/>
      <c r="H228" s="252"/>
      <c r="I228" s="252"/>
      <c r="J228" s="170" t="s">
        <v>203</v>
      </c>
      <c r="K228" s="171">
        <v>248.61</v>
      </c>
      <c r="L228" s="253">
        <v>0</v>
      </c>
      <c r="M228" s="253"/>
      <c r="N228" s="254">
        <f>ROUND(L228*K228,2)</f>
        <v>0</v>
      </c>
      <c r="O228" s="254"/>
      <c r="P228" s="254"/>
      <c r="Q228" s="254"/>
      <c r="R228" s="143"/>
      <c r="T228" s="172" t="s">
        <v>5</v>
      </c>
      <c r="U228" s="47" t="s">
        <v>46</v>
      </c>
      <c r="V228" s="39"/>
      <c r="W228" s="173">
        <f>V228*K228</f>
        <v>0</v>
      </c>
      <c r="X228" s="173">
        <v>0.05</v>
      </c>
      <c r="Y228" s="173">
        <f>X228*K228</f>
        <v>12.430500000000002</v>
      </c>
      <c r="Z228" s="173">
        <v>0</v>
      </c>
      <c r="AA228" s="174">
        <f>Z228*K228</f>
        <v>0</v>
      </c>
      <c r="AR228" s="22" t="s">
        <v>189</v>
      </c>
      <c r="AT228" s="22" t="s">
        <v>186</v>
      </c>
      <c r="AU228" s="22" t="s">
        <v>90</v>
      </c>
      <c r="AY228" s="22" t="s">
        <v>185</v>
      </c>
      <c r="BE228" s="116">
        <f>IF(U228="základná",N228,0)</f>
        <v>0</v>
      </c>
      <c r="BF228" s="116">
        <f>IF(U228="znížená",N228,0)</f>
        <v>0</v>
      </c>
      <c r="BG228" s="116">
        <f>IF(U228="zákl. prenesená",N228,0)</f>
        <v>0</v>
      </c>
      <c r="BH228" s="116">
        <f>IF(U228="zníž. prenesená",N228,0)</f>
        <v>0</v>
      </c>
      <c r="BI228" s="116">
        <f>IF(U228="nulová",N228,0)</f>
        <v>0</v>
      </c>
      <c r="BJ228" s="22" t="s">
        <v>90</v>
      </c>
      <c r="BK228" s="116">
        <f>ROUND(L228*K228,2)</f>
        <v>0</v>
      </c>
      <c r="BL228" s="22" t="s">
        <v>189</v>
      </c>
      <c r="BM228" s="22" t="s">
        <v>363</v>
      </c>
    </row>
    <row r="229" spans="2:65" s="13" customFormat="1" ht="16.5" customHeight="1">
      <c r="B229" s="191"/>
      <c r="C229" s="192"/>
      <c r="D229" s="192"/>
      <c r="E229" s="193" t="s">
        <v>364</v>
      </c>
      <c r="F229" s="255" t="s">
        <v>365</v>
      </c>
      <c r="G229" s="256"/>
      <c r="H229" s="256"/>
      <c r="I229" s="256"/>
      <c r="J229" s="192"/>
      <c r="K229" s="194">
        <v>161.4</v>
      </c>
      <c r="L229" s="192"/>
      <c r="M229" s="192"/>
      <c r="N229" s="192"/>
      <c r="O229" s="192"/>
      <c r="P229" s="192"/>
      <c r="Q229" s="192"/>
      <c r="R229" s="195"/>
      <c r="T229" s="196"/>
      <c r="U229" s="192"/>
      <c r="V229" s="192"/>
      <c r="W229" s="192"/>
      <c r="X229" s="192"/>
      <c r="Y229" s="192"/>
      <c r="Z229" s="192"/>
      <c r="AA229" s="197"/>
      <c r="AT229" s="198" t="s">
        <v>192</v>
      </c>
      <c r="AU229" s="198" t="s">
        <v>90</v>
      </c>
      <c r="AV229" s="13" t="s">
        <v>90</v>
      </c>
      <c r="AW229" s="13" t="s">
        <v>34</v>
      </c>
      <c r="AX229" s="13" t="s">
        <v>79</v>
      </c>
      <c r="AY229" s="198" t="s">
        <v>185</v>
      </c>
    </row>
    <row r="230" spans="2:65" s="13" customFormat="1" ht="16.5" customHeight="1">
      <c r="B230" s="191"/>
      <c r="C230" s="192"/>
      <c r="D230" s="192"/>
      <c r="E230" s="193" t="s">
        <v>127</v>
      </c>
      <c r="F230" s="264" t="s">
        <v>366</v>
      </c>
      <c r="G230" s="265"/>
      <c r="H230" s="265"/>
      <c r="I230" s="265"/>
      <c r="J230" s="192"/>
      <c r="K230" s="194">
        <v>51.55</v>
      </c>
      <c r="L230" s="192"/>
      <c r="M230" s="192"/>
      <c r="N230" s="192"/>
      <c r="O230" s="192"/>
      <c r="P230" s="192"/>
      <c r="Q230" s="192"/>
      <c r="R230" s="195"/>
      <c r="T230" s="196"/>
      <c r="U230" s="192"/>
      <c r="V230" s="192"/>
      <c r="W230" s="192"/>
      <c r="X230" s="192"/>
      <c r="Y230" s="192"/>
      <c r="Z230" s="192"/>
      <c r="AA230" s="197"/>
      <c r="AT230" s="198" t="s">
        <v>192</v>
      </c>
      <c r="AU230" s="198" t="s">
        <v>90</v>
      </c>
      <c r="AV230" s="13" t="s">
        <v>90</v>
      </c>
      <c r="AW230" s="13" t="s">
        <v>34</v>
      </c>
      <c r="AX230" s="13" t="s">
        <v>79</v>
      </c>
      <c r="AY230" s="198" t="s">
        <v>185</v>
      </c>
    </row>
    <row r="231" spans="2:65" s="13" customFormat="1" ht="16.5" customHeight="1">
      <c r="B231" s="191"/>
      <c r="C231" s="192"/>
      <c r="D231" s="192"/>
      <c r="E231" s="193" t="s">
        <v>129</v>
      </c>
      <c r="F231" s="264" t="s">
        <v>130</v>
      </c>
      <c r="G231" s="265"/>
      <c r="H231" s="265"/>
      <c r="I231" s="265"/>
      <c r="J231" s="192"/>
      <c r="K231" s="194">
        <v>35.659999999999997</v>
      </c>
      <c r="L231" s="192"/>
      <c r="M231" s="192"/>
      <c r="N231" s="192"/>
      <c r="O231" s="192"/>
      <c r="P231" s="192"/>
      <c r="Q231" s="192"/>
      <c r="R231" s="195"/>
      <c r="T231" s="196"/>
      <c r="U231" s="192"/>
      <c r="V231" s="192"/>
      <c r="W231" s="192"/>
      <c r="X231" s="192"/>
      <c r="Y231" s="192"/>
      <c r="Z231" s="192"/>
      <c r="AA231" s="197"/>
      <c r="AT231" s="198" t="s">
        <v>192</v>
      </c>
      <c r="AU231" s="198" t="s">
        <v>90</v>
      </c>
      <c r="AV231" s="13" t="s">
        <v>90</v>
      </c>
      <c r="AW231" s="13" t="s">
        <v>34</v>
      </c>
      <c r="AX231" s="13" t="s">
        <v>79</v>
      </c>
      <c r="AY231" s="198" t="s">
        <v>185</v>
      </c>
    </row>
    <row r="232" spans="2:65" s="12" customFormat="1" ht="16.5" customHeight="1">
      <c r="B232" s="182"/>
      <c r="C232" s="183"/>
      <c r="D232" s="183"/>
      <c r="E232" s="184" t="s">
        <v>367</v>
      </c>
      <c r="F232" s="257" t="s">
        <v>196</v>
      </c>
      <c r="G232" s="258"/>
      <c r="H232" s="258"/>
      <c r="I232" s="258"/>
      <c r="J232" s="183"/>
      <c r="K232" s="185">
        <v>248.61</v>
      </c>
      <c r="L232" s="183"/>
      <c r="M232" s="183"/>
      <c r="N232" s="183"/>
      <c r="O232" s="183"/>
      <c r="P232" s="183"/>
      <c r="Q232" s="183"/>
      <c r="R232" s="186"/>
      <c r="T232" s="187"/>
      <c r="U232" s="183"/>
      <c r="V232" s="183"/>
      <c r="W232" s="183"/>
      <c r="X232" s="183"/>
      <c r="Y232" s="183"/>
      <c r="Z232" s="183"/>
      <c r="AA232" s="188"/>
      <c r="AT232" s="189" t="s">
        <v>192</v>
      </c>
      <c r="AU232" s="189" t="s">
        <v>90</v>
      </c>
      <c r="AV232" s="12" t="s">
        <v>189</v>
      </c>
      <c r="AW232" s="12" t="s">
        <v>34</v>
      </c>
      <c r="AX232" s="12" t="s">
        <v>86</v>
      </c>
      <c r="AY232" s="189" t="s">
        <v>185</v>
      </c>
    </row>
    <row r="233" spans="2:65" s="1" customFormat="1" ht="76.5" customHeight="1">
      <c r="B233" s="140"/>
      <c r="C233" s="168" t="s">
        <v>368</v>
      </c>
      <c r="D233" s="168" t="s">
        <v>186</v>
      </c>
      <c r="E233" s="169" t="s">
        <v>369</v>
      </c>
      <c r="F233" s="252" t="s">
        <v>370</v>
      </c>
      <c r="G233" s="252"/>
      <c r="H233" s="252"/>
      <c r="I233" s="252"/>
      <c r="J233" s="170" t="s">
        <v>203</v>
      </c>
      <c r="K233" s="171">
        <v>20.8</v>
      </c>
      <c r="L233" s="253">
        <v>0</v>
      </c>
      <c r="M233" s="253"/>
      <c r="N233" s="254">
        <f>ROUND(L233*K233,2)</f>
        <v>0</v>
      </c>
      <c r="O233" s="254"/>
      <c r="P233" s="254"/>
      <c r="Q233" s="254"/>
      <c r="R233" s="143"/>
      <c r="T233" s="172" t="s">
        <v>5</v>
      </c>
      <c r="U233" s="47" t="s">
        <v>46</v>
      </c>
      <c r="V233" s="39"/>
      <c r="W233" s="173">
        <f>V233*K233</f>
        <v>0</v>
      </c>
      <c r="X233" s="173">
        <v>0.1837</v>
      </c>
      <c r="Y233" s="173">
        <f>X233*K233</f>
        <v>3.8209600000000004</v>
      </c>
      <c r="Z233" s="173">
        <v>0</v>
      </c>
      <c r="AA233" s="174">
        <f>Z233*K233</f>
        <v>0</v>
      </c>
      <c r="AR233" s="22" t="s">
        <v>189</v>
      </c>
      <c r="AT233" s="22" t="s">
        <v>186</v>
      </c>
      <c r="AU233" s="22" t="s">
        <v>90</v>
      </c>
      <c r="AY233" s="22" t="s">
        <v>185</v>
      </c>
      <c r="BE233" s="116">
        <f>IF(U233="základná",N233,0)</f>
        <v>0</v>
      </c>
      <c r="BF233" s="116">
        <f>IF(U233="znížená",N233,0)</f>
        <v>0</v>
      </c>
      <c r="BG233" s="116">
        <f>IF(U233="zákl. prenesená",N233,0)</f>
        <v>0</v>
      </c>
      <c r="BH233" s="116">
        <f>IF(U233="zníž. prenesená",N233,0)</f>
        <v>0</v>
      </c>
      <c r="BI233" s="116">
        <f>IF(U233="nulová",N233,0)</f>
        <v>0</v>
      </c>
      <c r="BJ233" s="22" t="s">
        <v>90</v>
      </c>
      <c r="BK233" s="116">
        <f>ROUND(L233*K233,2)</f>
        <v>0</v>
      </c>
      <c r="BL233" s="22" t="s">
        <v>189</v>
      </c>
      <c r="BM233" s="22" t="s">
        <v>371</v>
      </c>
    </row>
    <row r="234" spans="2:65" s="13" customFormat="1" ht="16.5" customHeight="1">
      <c r="B234" s="191"/>
      <c r="C234" s="192"/>
      <c r="D234" s="192"/>
      <c r="E234" s="193" t="s">
        <v>143</v>
      </c>
      <c r="F234" s="255" t="s">
        <v>123</v>
      </c>
      <c r="G234" s="256"/>
      <c r="H234" s="256"/>
      <c r="I234" s="256"/>
      <c r="J234" s="192"/>
      <c r="K234" s="194">
        <v>20.8</v>
      </c>
      <c r="L234" s="192"/>
      <c r="M234" s="192"/>
      <c r="N234" s="192"/>
      <c r="O234" s="192"/>
      <c r="P234" s="192"/>
      <c r="Q234" s="192"/>
      <c r="R234" s="195"/>
      <c r="T234" s="196"/>
      <c r="U234" s="192"/>
      <c r="V234" s="192"/>
      <c r="W234" s="192"/>
      <c r="X234" s="192"/>
      <c r="Y234" s="192"/>
      <c r="Z234" s="192"/>
      <c r="AA234" s="197"/>
      <c r="AT234" s="198" t="s">
        <v>192</v>
      </c>
      <c r="AU234" s="198" t="s">
        <v>90</v>
      </c>
      <c r="AV234" s="13" t="s">
        <v>90</v>
      </c>
      <c r="AW234" s="13" t="s">
        <v>34</v>
      </c>
      <c r="AX234" s="13" t="s">
        <v>79</v>
      </c>
      <c r="AY234" s="198" t="s">
        <v>185</v>
      </c>
    </row>
    <row r="235" spans="2:65" s="12" customFormat="1" ht="16.5" customHeight="1">
      <c r="B235" s="182"/>
      <c r="C235" s="183"/>
      <c r="D235" s="183"/>
      <c r="E235" s="184" t="s">
        <v>122</v>
      </c>
      <c r="F235" s="257" t="s">
        <v>196</v>
      </c>
      <c r="G235" s="258"/>
      <c r="H235" s="258"/>
      <c r="I235" s="258"/>
      <c r="J235" s="183"/>
      <c r="K235" s="185">
        <v>20.8</v>
      </c>
      <c r="L235" s="183"/>
      <c r="M235" s="183"/>
      <c r="N235" s="183"/>
      <c r="O235" s="183"/>
      <c r="P235" s="183"/>
      <c r="Q235" s="183"/>
      <c r="R235" s="186"/>
      <c r="T235" s="187"/>
      <c r="U235" s="183"/>
      <c r="V235" s="183"/>
      <c r="W235" s="183"/>
      <c r="X235" s="183"/>
      <c r="Y235" s="183"/>
      <c r="Z235" s="183"/>
      <c r="AA235" s="188"/>
      <c r="AT235" s="189" t="s">
        <v>192</v>
      </c>
      <c r="AU235" s="189" t="s">
        <v>90</v>
      </c>
      <c r="AV235" s="12" t="s">
        <v>189</v>
      </c>
      <c r="AW235" s="12" t="s">
        <v>34</v>
      </c>
      <c r="AX235" s="12" t="s">
        <v>86</v>
      </c>
      <c r="AY235" s="189" t="s">
        <v>185</v>
      </c>
    </row>
    <row r="236" spans="2:65" s="1" customFormat="1" ht="16.5" customHeight="1">
      <c r="B236" s="140"/>
      <c r="C236" s="199" t="s">
        <v>372</v>
      </c>
      <c r="D236" s="199" t="s">
        <v>279</v>
      </c>
      <c r="E236" s="200" t="s">
        <v>373</v>
      </c>
      <c r="F236" s="261" t="s">
        <v>374</v>
      </c>
      <c r="G236" s="261"/>
      <c r="H236" s="261"/>
      <c r="I236" s="261"/>
      <c r="J236" s="201" t="s">
        <v>203</v>
      </c>
      <c r="K236" s="202">
        <v>22.058</v>
      </c>
      <c r="L236" s="262">
        <v>0</v>
      </c>
      <c r="M236" s="262"/>
      <c r="N236" s="263">
        <f>ROUND(L236*K236,2)</f>
        <v>0</v>
      </c>
      <c r="O236" s="254"/>
      <c r="P236" s="254"/>
      <c r="Q236" s="254"/>
      <c r="R236" s="143"/>
      <c r="T236" s="172" t="s">
        <v>5</v>
      </c>
      <c r="U236" s="47" t="s">
        <v>46</v>
      </c>
      <c r="V236" s="39"/>
      <c r="W236" s="173">
        <f>V236*K236</f>
        <v>0</v>
      </c>
      <c r="X236" s="173">
        <v>0.222</v>
      </c>
      <c r="Y236" s="173">
        <f>X236*K236</f>
        <v>4.8968759999999998</v>
      </c>
      <c r="Z236" s="173">
        <v>0</v>
      </c>
      <c r="AA236" s="174">
        <f>Z236*K236</f>
        <v>0</v>
      </c>
      <c r="AR236" s="22" t="s">
        <v>223</v>
      </c>
      <c r="AT236" s="22" t="s">
        <v>279</v>
      </c>
      <c r="AU236" s="22" t="s">
        <v>90</v>
      </c>
      <c r="AY236" s="22" t="s">
        <v>185</v>
      </c>
      <c r="BE236" s="116">
        <f>IF(U236="základná",N236,0)</f>
        <v>0</v>
      </c>
      <c r="BF236" s="116">
        <f>IF(U236="znížená",N236,0)</f>
        <v>0</v>
      </c>
      <c r="BG236" s="116">
        <f>IF(U236="zákl. prenesená",N236,0)</f>
        <v>0</v>
      </c>
      <c r="BH236" s="116">
        <f>IF(U236="zníž. prenesená",N236,0)</f>
        <v>0</v>
      </c>
      <c r="BI236" s="116">
        <f>IF(U236="nulová",N236,0)</f>
        <v>0</v>
      </c>
      <c r="BJ236" s="22" t="s">
        <v>90</v>
      </c>
      <c r="BK236" s="116">
        <f>ROUND(L236*K236,2)</f>
        <v>0</v>
      </c>
      <c r="BL236" s="22" t="s">
        <v>189</v>
      </c>
      <c r="BM236" s="22" t="s">
        <v>375</v>
      </c>
    </row>
    <row r="237" spans="2:65" s="13" customFormat="1" ht="16.5" customHeight="1">
      <c r="B237" s="191"/>
      <c r="C237" s="192"/>
      <c r="D237" s="192"/>
      <c r="E237" s="193" t="s">
        <v>5</v>
      </c>
      <c r="F237" s="255" t="s">
        <v>376</v>
      </c>
      <c r="G237" s="256"/>
      <c r="H237" s="256"/>
      <c r="I237" s="256"/>
      <c r="J237" s="192"/>
      <c r="K237" s="194">
        <v>21.84</v>
      </c>
      <c r="L237" s="192"/>
      <c r="M237" s="192"/>
      <c r="N237" s="192"/>
      <c r="O237" s="192"/>
      <c r="P237" s="192"/>
      <c r="Q237" s="192"/>
      <c r="R237" s="195"/>
      <c r="T237" s="196"/>
      <c r="U237" s="192"/>
      <c r="V237" s="192"/>
      <c r="W237" s="192"/>
      <c r="X237" s="192"/>
      <c r="Y237" s="192"/>
      <c r="Z237" s="192"/>
      <c r="AA237" s="197"/>
      <c r="AT237" s="198" t="s">
        <v>192</v>
      </c>
      <c r="AU237" s="198" t="s">
        <v>90</v>
      </c>
      <c r="AV237" s="13" t="s">
        <v>90</v>
      </c>
      <c r="AW237" s="13" t="s">
        <v>34</v>
      </c>
      <c r="AX237" s="13" t="s">
        <v>86</v>
      </c>
      <c r="AY237" s="198" t="s">
        <v>185</v>
      </c>
    </row>
    <row r="238" spans="2:65" s="10" customFormat="1" ht="29.85" customHeight="1">
      <c r="B238" s="158"/>
      <c r="C238" s="159"/>
      <c r="D238" s="190" t="s">
        <v>160</v>
      </c>
      <c r="E238" s="190"/>
      <c r="F238" s="190"/>
      <c r="G238" s="190"/>
      <c r="H238" s="190"/>
      <c r="I238" s="190"/>
      <c r="J238" s="190"/>
      <c r="K238" s="190"/>
      <c r="L238" s="190"/>
      <c r="M238" s="190"/>
      <c r="N238" s="259">
        <f>BK238</f>
        <v>0</v>
      </c>
      <c r="O238" s="260"/>
      <c r="P238" s="260"/>
      <c r="Q238" s="260"/>
      <c r="R238" s="161"/>
      <c r="T238" s="162"/>
      <c r="U238" s="159"/>
      <c r="V238" s="159"/>
      <c r="W238" s="163">
        <f>SUM(W239:W263)</f>
        <v>0</v>
      </c>
      <c r="X238" s="159"/>
      <c r="Y238" s="163">
        <f>SUM(Y239:Y263)</f>
        <v>33.946820000000002</v>
      </c>
      <c r="Z238" s="159"/>
      <c r="AA238" s="164">
        <f>SUM(AA239:AA263)</f>
        <v>3.7362000000000002</v>
      </c>
      <c r="AR238" s="165" t="s">
        <v>86</v>
      </c>
      <c r="AT238" s="166" t="s">
        <v>78</v>
      </c>
      <c r="AU238" s="166" t="s">
        <v>86</v>
      </c>
      <c r="AY238" s="165" t="s">
        <v>185</v>
      </c>
      <c r="BK238" s="167">
        <f>SUM(BK239:BK263)</f>
        <v>0</v>
      </c>
    </row>
    <row r="239" spans="2:65" s="1" customFormat="1" ht="38.25" customHeight="1">
      <c r="B239" s="140"/>
      <c r="C239" s="168" t="s">
        <v>377</v>
      </c>
      <c r="D239" s="168" t="s">
        <v>186</v>
      </c>
      <c r="E239" s="169" t="s">
        <v>378</v>
      </c>
      <c r="F239" s="252" t="s">
        <v>379</v>
      </c>
      <c r="G239" s="252"/>
      <c r="H239" s="252"/>
      <c r="I239" s="252"/>
      <c r="J239" s="170" t="s">
        <v>208</v>
      </c>
      <c r="K239" s="171">
        <v>200</v>
      </c>
      <c r="L239" s="253">
        <v>0</v>
      </c>
      <c r="M239" s="253"/>
      <c r="N239" s="254">
        <f>ROUND(L239*K239,2)</f>
        <v>0</v>
      </c>
      <c r="O239" s="254"/>
      <c r="P239" s="254"/>
      <c r="Q239" s="254"/>
      <c r="R239" s="143"/>
      <c r="T239" s="172" t="s">
        <v>5</v>
      </c>
      <c r="U239" s="47" t="s">
        <v>46</v>
      </c>
      <c r="V239" s="39"/>
      <c r="W239" s="173">
        <f>V239*K239</f>
        <v>0</v>
      </c>
      <c r="X239" s="173">
        <v>9.7930000000000003E-2</v>
      </c>
      <c r="Y239" s="173">
        <f>X239*K239</f>
        <v>19.586000000000002</v>
      </c>
      <c r="Z239" s="173">
        <v>0</v>
      </c>
      <c r="AA239" s="174">
        <f>Z239*K239</f>
        <v>0</v>
      </c>
      <c r="AR239" s="22" t="s">
        <v>189</v>
      </c>
      <c r="AT239" s="22" t="s">
        <v>186</v>
      </c>
      <c r="AU239" s="22" t="s">
        <v>90</v>
      </c>
      <c r="AY239" s="22" t="s">
        <v>185</v>
      </c>
      <c r="BE239" s="116">
        <f>IF(U239="základná",N239,0)</f>
        <v>0</v>
      </c>
      <c r="BF239" s="116">
        <f>IF(U239="znížená",N239,0)</f>
        <v>0</v>
      </c>
      <c r="BG239" s="116">
        <f>IF(U239="zákl. prenesená",N239,0)</f>
        <v>0</v>
      </c>
      <c r="BH239" s="116">
        <f>IF(U239="zníž. prenesená",N239,0)</f>
        <v>0</v>
      </c>
      <c r="BI239" s="116">
        <f>IF(U239="nulová",N239,0)</f>
        <v>0</v>
      </c>
      <c r="BJ239" s="22" t="s">
        <v>90</v>
      </c>
      <c r="BK239" s="116">
        <f>ROUND(L239*K239,2)</f>
        <v>0</v>
      </c>
      <c r="BL239" s="22" t="s">
        <v>189</v>
      </c>
      <c r="BM239" s="22" t="s">
        <v>380</v>
      </c>
    </row>
    <row r="240" spans="2:65" s="13" customFormat="1" ht="16.5" customHeight="1">
      <c r="B240" s="191"/>
      <c r="C240" s="192"/>
      <c r="D240" s="192"/>
      <c r="E240" s="193" t="s">
        <v>5</v>
      </c>
      <c r="F240" s="255" t="s">
        <v>381</v>
      </c>
      <c r="G240" s="256"/>
      <c r="H240" s="256"/>
      <c r="I240" s="256"/>
      <c r="J240" s="192"/>
      <c r="K240" s="194">
        <v>200</v>
      </c>
      <c r="L240" s="192"/>
      <c r="M240" s="192"/>
      <c r="N240" s="192"/>
      <c r="O240" s="192"/>
      <c r="P240" s="192"/>
      <c r="Q240" s="192"/>
      <c r="R240" s="195"/>
      <c r="T240" s="196"/>
      <c r="U240" s="192"/>
      <c r="V240" s="192"/>
      <c r="W240" s="192"/>
      <c r="X240" s="192"/>
      <c r="Y240" s="192"/>
      <c r="Z240" s="192"/>
      <c r="AA240" s="197"/>
      <c r="AT240" s="198" t="s">
        <v>192</v>
      </c>
      <c r="AU240" s="198" t="s">
        <v>90</v>
      </c>
      <c r="AV240" s="13" t="s">
        <v>90</v>
      </c>
      <c r="AW240" s="13" t="s">
        <v>34</v>
      </c>
      <c r="AX240" s="13" t="s">
        <v>79</v>
      </c>
      <c r="AY240" s="198" t="s">
        <v>185</v>
      </c>
    </row>
    <row r="241" spans="2:65" s="12" customFormat="1" ht="16.5" customHeight="1">
      <c r="B241" s="182"/>
      <c r="C241" s="183"/>
      <c r="D241" s="183"/>
      <c r="E241" s="184" t="s">
        <v>5</v>
      </c>
      <c r="F241" s="257" t="s">
        <v>196</v>
      </c>
      <c r="G241" s="258"/>
      <c r="H241" s="258"/>
      <c r="I241" s="258"/>
      <c r="J241" s="183"/>
      <c r="K241" s="185">
        <v>200</v>
      </c>
      <c r="L241" s="183"/>
      <c r="M241" s="183"/>
      <c r="N241" s="183"/>
      <c r="O241" s="183"/>
      <c r="P241" s="183"/>
      <c r="Q241" s="183"/>
      <c r="R241" s="186"/>
      <c r="T241" s="187"/>
      <c r="U241" s="183"/>
      <c r="V241" s="183"/>
      <c r="W241" s="183"/>
      <c r="X241" s="183"/>
      <c r="Y241" s="183"/>
      <c r="Z241" s="183"/>
      <c r="AA241" s="188"/>
      <c r="AT241" s="189" t="s">
        <v>192</v>
      </c>
      <c r="AU241" s="189" t="s">
        <v>90</v>
      </c>
      <c r="AV241" s="12" t="s">
        <v>189</v>
      </c>
      <c r="AW241" s="12" t="s">
        <v>34</v>
      </c>
      <c r="AX241" s="12" t="s">
        <v>86</v>
      </c>
      <c r="AY241" s="189" t="s">
        <v>185</v>
      </c>
    </row>
    <row r="242" spans="2:65" s="1" customFormat="1" ht="25.5" customHeight="1">
      <c r="B242" s="140"/>
      <c r="C242" s="199" t="s">
        <v>382</v>
      </c>
      <c r="D242" s="199" t="s">
        <v>279</v>
      </c>
      <c r="E242" s="200" t="s">
        <v>383</v>
      </c>
      <c r="F242" s="261" t="s">
        <v>384</v>
      </c>
      <c r="G242" s="261"/>
      <c r="H242" s="261"/>
      <c r="I242" s="261"/>
      <c r="J242" s="201" t="s">
        <v>385</v>
      </c>
      <c r="K242" s="202">
        <v>202</v>
      </c>
      <c r="L242" s="262">
        <v>0</v>
      </c>
      <c r="M242" s="262"/>
      <c r="N242" s="263">
        <f>ROUND(L242*K242,2)</f>
        <v>0</v>
      </c>
      <c r="O242" s="254"/>
      <c r="P242" s="254"/>
      <c r="Q242" s="254"/>
      <c r="R242" s="143"/>
      <c r="T242" s="172" t="s">
        <v>5</v>
      </c>
      <c r="U242" s="47" t="s">
        <v>46</v>
      </c>
      <c r="V242" s="39"/>
      <c r="W242" s="173">
        <f>V242*K242</f>
        <v>0</v>
      </c>
      <c r="X242" s="173">
        <v>4.1000000000000002E-2</v>
      </c>
      <c r="Y242" s="173">
        <f>X242*K242</f>
        <v>8.282</v>
      </c>
      <c r="Z242" s="173">
        <v>0</v>
      </c>
      <c r="AA242" s="174">
        <f>Z242*K242</f>
        <v>0</v>
      </c>
      <c r="AR242" s="22" t="s">
        <v>223</v>
      </c>
      <c r="AT242" s="22" t="s">
        <v>279</v>
      </c>
      <c r="AU242" s="22" t="s">
        <v>90</v>
      </c>
      <c r="AY242" s="22" t="s">
        <v>185</v>
      </c>
      <c r="BE242" s="116">
        <f>IF(U242="základná",N242,0)</f>
        <v>0</v>
      </c>
      <c r="BF242" s="116">
        <f>IF(U242="znížená",N242,0)</f>
        <v>0</v>
      </c>
      <c r="BG242" s="116">
        <f>IF(U242="zákl. prenesená",N242,0)</f>
        <v>0</v>
      </c>
      <c r="BH242" s="116">
        <f>IF(U242="zníž. prenesená",N242,0)</f>
        <v>0</v>
      </c>
      <c r="BI242" s="116">
        <f>IF(U242="nulová",N242,0)</f>
        <v>0</v>
      </c>
      <c r="BJ242" s="22" t="s">
        <v>90</v>
      </c>
      <c r="BK242" s="116">
        <f>ROUND(L242*K242,2)</f>
        <v>0</v>
      </c>
      <c r="BL242" s="22" t="s">
        <v>189</v>
      </c>
      <c r="BM242" s="22" t="s">
        <v>386</v>
      </c>
    </row>
    <row r="243" spans="2:65" s="1" customFormat="1" ht="25.5" customHeight="1">
      <c r="B243" s="140"/>
      <c r="C243" s="168" t="s">
        <v>387</v>
      </c>
      <c r="D243" s="168" t="s">
        <v>186</v>
      </c>
      <c r="E243" s="169" t="s">
        <v>388</v>
      </c>
      <c r="F243" s="252" t="s">
        <v>389</v>
      </c>
      <c r="G243" s="252"/>
      <c r="H243" s="252"/>
      <c r="I243" s="252"/>
      <c r="J243" s="170" t="s">
        <v>279</v>
      </c>
      <c r="K243" s="171">
        <v>144.5</v>
      </c>
      <c r="L243" s="253">
        <v>0</v>
      </c>
      <c r="M243" s="253"/>
      <c r="N243" s="254">
        <f>ROUND(L243*K243,2)</f>
        <v>0</v>
      </c>
      <c r="O243" s="254"/>
      <c r="P243" s="254"/>
      <c r="Q243" s="254"/>
      <c r="R243" s="143"/>
      <c r="T243" s="172" t="s">
        <v>5</v>
      </c>
      <c r="U243" s="47" t="s">
        <v>46</v>
      </c>
      <c r="V243" s="39"/>
      <c r="W243" s="173">
        <f>V243*K243</f>
        <v>0</v>
      </c>
      <c r="X243" s="173">
        <v>0</v>
      </c>
      <c r="Y243" s="173">
        <f>X243*K243</f>
        <v>0</v>
      </c>
      <c r="Z243" s="173">
        <v>0</v>
      </c>
      <c r="AA243" s="174">
        <f>Z243*K243</f>
        <v>0</v>
      </c>
      <c r="AR243" s="22" t="s">
        <v>189</v>
      </c>
      <c r="AT243" s="22" t="s">
        <v>186</v>
      </c>
      <c r="AU243" s="22" t="s">
        <v>90</v>
      </c>
      <c r="AY243" s="22" t="s">
        <v>185</v>
      </c>
      <c r="BE243" s="116">
        <f>IF(U243="základná",N243,0)</f>
        <v>0</v>
      </c>
      <c r="BF243" s="116">
        <f>IF(U243="znížená",N243,0)</f>
        <v>0</v>
      </c>
      <c r="BG243" s="116">
        <f>IF(U243="zákl. prenesená",N243,0)</f>
        <v>0</v>
      </c>
      <c r="BH243" s="116">
        <f>IF(U243="zníž. prenesená",N243,0)</f>
        <v>0</v>
      </c>
      <c r="BI243" s="116">
        <f>IF(U243="nulová",N243,0)</f>
        <v>0</v>
      </c>
      <c r="BJ243" s="22" t="s">
        <v>90</v>
      </c>
      <c r="BK243" s="116">
        <f>ROUND(L243*K243,2)</f>
        <v>0</v>
      </c>
      <c r="BL243" s="22" t="s">
        <v>189</v>
      </c>
      <c r="BM243" s="22" t="s">
        <v>390</v>
      </c>
    </row>
    <row r="244" spans="2:65" s="1" customFormat="1" ht="25.5" customHeight="1">
      <c r="B244" s="140"/>
      <c r="C244" s="199" t="s">
        <v>391</v>
      </c>
      <c r="D244" s="199" t="s">
        <v>279</v>
      </c>
      <c r="E244" s="200" t="s">
        <v>392</v>
      </c>
      <c r="F244" s="261" t="s">
        <v>393</v>
      </c>
      <c r="G244" s="261"/>
      <c r="H244" s="261"/>
      <c r="I244" s="261"/>
      <c r="J244" s="201" t="s">
        <v>385</v>
      </c>
      <c r="K244" s="202">
        <v>146</v>
      </c>
      <c r="L244" s="262">
        <v>0</v>
      </c>
      <c r="M244" s="262"/>
      <c r="N244" s="263">
        <f>ROUND(L244*K244,2)</f>
        <v>0</v>
      </c>
      <c r="O244" s="254"/>
      <c r="P244" s="254"/>
      <c r="Q244" s="254"/>
      <c r="R244" s="143"/>
      <c r="T244" s="172" t="s">
        <v>5</v>
      </c>
      <c r="U244" s="47" t="s">
        <v>46</v>
      </c>
      <c r="V244" s="39"/>
      <c r="W244" s="173">
        <f>V244*K244</f>
        <v>0</v>
      </c>
      <c r="X244" s="173">
        <v>4.1000000000000002E-2</v>
      </c>
      <c r="Y244" s="173">
        <f>X244*K244</f>
        <v>5.9860000000000007</v>
      </c>
      <c r="Z244" s="173">
        <v>0</v>
      </c>
      <c r="AA244" s="174">
        <f>Z244*K244</f>
        <v>0</v>
      </c>
      <c r="AR244" s="22" t="s">
        <v>223</v>
      </c>
      <c r="AT244" s="22" t="s">
        <v>279</v>
      </c>
      <c r="AU244" s="22" t="s">
        <v>90</v>
      </c>
      <c r="AY244" s="22" t="s">
        <v>185</v>
      </c>
      <c r="BE244" s="116">
        <f>IF(U244="základná",N244,0)</f>
        <v>0</v>
      </c>
      <c r="BF244" s="116">
        <f>IF(U244="znížená",N244,0)</f>
        <v>0</v>
      </c>
      <c r="BG244" s="116">
        <f>IF(U244="zákl. prenesená",N244,0)</f>
        <v>0</v>
      </c>
      <c r="BH244" s="116">
        <f>IF(U244="zníž. prenesená",N244,0)</f>
        <v>0</v>
      </c>
      <c r="BI244" s="116">
        <f>IF(U244="nulová",N244,0)</f>
        <v>0</v>
      </c>
      <c r="BJ244" s="22" t="s">
        <v>90</v>
      </c>
      <c r="BK244" s="116">
        <f>ROUND(L244*K244,2)</f>
        <v>0</v>
      </c>
      <c r="BL244" s="22" t="s">
        <v>189</v>
      </c>
      <c r="BM244" s="22" t="s">
        <v>394</v>
      </c>
    </row>
    <row r="245" spans="2:65" s="1" customFormat="1" ht="25.5" customHeight="1">
      <c r="B245" s="140"/>
      <c r="C245" s="168" t="s">
        <v>395</v>
      </c>
      <c r="D245" s="168" t="s">
        <v>186</v>
      </c>
      <c r="E245" s="169" t="s">
        <v>396</v>
      </c>
      <c r="F245" s="252" t="s">
        <v>397</v>
      </c>
      <c r="G245" s="252"/>
      <c r="H245" s="252"/>
      <c r="I245" s="252"/>
      <c r="J245" s="170" t="s">
        <v>208</v>
      </c>
      <c r="K245" s="171">
        <v>202.5</v>
      </c>
      <c r="L245" s="253">
        <v>0</v>
      </c>
      <c r="M245" s="253"/>
      <c r="N245" s="254">
        <f>ROUND(L245*K245,2)</f>
        <v>0</v>
      </c>
      <c r="O245" s="254"/>
      <c r="P245" s="254"/>
      <c r="Q245" s="254"/>
      <c r="R245" s="143"/>
      <c r="T245" s="172" t="s">
        <v>5</v>
      </c>
      <c r="U245" s="47" t="s">
        <v>46</v>
      </c>
      <c r="V245" s="39"/>
      <c r="W245" s="173">
        <f>V245*K245</f>
        <v>0</v>
      </c>
      <c r="X245" s="173">
        <v>0</v>
      </c>
      <c r="Y245" s="173">
        <f>X245*K245</f>
        <v>0</v>
      </c>
      <c r="Z245" s="173">
        <v>0</v>
      </c>
      <c r="AA245" s="174">
        <f>Z245*K245</f>
        <v>0</v>
      </c>
      <c r="AR245" s="22" t="s">
        <v>189</v>
      </c>
      <c r="AT245" s="22" t="s">
        <v>186</v>
      </c>
      <c r="AU245" s="22" t="s">
        <v>90</v>
      </c>
      <c r="AY245" s="22" t="s">
        <v>185</v>
      </c>
      <c r="BE245" s="116">
        <f>IF(U245="základná",N245,0)</f>
        <v>0</v>
      </c>
      <c r="BF245" s="116">
        <f>IF(U245="znížená",N245,0)</f>
        <v>0</v>
      </c>
      <c r="BG245" s="116">
        <f>IF(U245="zákl. prenesená",N245,0)</f>
        <v>0</v>
      </c>
      <c r="BH245" s="116">
        <f>IF(U245="zníž. prenesená",N245,0)</f>
        <v>0</v>
      </c>
      <c r="BI245" s="116">
        <f>IF(U245="nulová",N245,0)</f>
        <v>0</v>
      </c>
      <c r="BJ245" s="22" t="s">
        <v>90</v>
      </c>
      <c r="BK245" s="116">
        <f>ROUND(L245*K245,2)</f>
        <v>0</v>
      </c>
      <c r="BL245" s="22" t="s">
        <v>189</v>
      </c>
      <c r="BM245" s="22" t="s">
        <v>398</v>
      </c>
    </row>
    <row r="246" spans="2:65" s="13" customFormat="1" ht="16.5" customHeight="1">
      <c r="B246" s="191"/>
      <c r="C246" s="192"/>
      <c r="D246" s="192"/>
      <c r="E246" s="193" t="s">
        <v>5</v>
      </c>
      <c r="F246" s="255" t="s">
        <v>399</v>
      </c>
      <c r="G246" s="256"/>
      <c r="H246" s="256"/>
      <c r="I246" s="256"/>
      <c r="J246" s="192"/>
      <c r="K246" s="194">
        <v>202.5</v>
      </c>
      <c r="L246" s="192"/>
      <c r="M246" s="192"/>
      <c r="N246" s="192"/>
      <c r="O246" s="192"/>
      <c r="P246" s="192"/>
      <c r="Q246" s="192"/>
      <c r="R246" s="195"/>
      <c r="T246" s="196"/>
      <c r="U246" s="192"/>
      <c r="V246" s="192"/>
      <c r="W246" s="192"/>
      <c r="X246" s="192"/>
      <c r="Y246" s="192"/>
      <c r="Z246" s="192"/>
      <c r="AA246" s="197"/>
      <c r="AT246" s="198" t="s">
        <v>192</v>
      </c>
      <c r="AU246" s="198" t="s">
        <v>90</v>
      </c>
      <c r="AV246" s="13" t="s">
        <v>90</v>
      </c>
      <c r="AW246" s="13" t="s">
        <v>34</v>
      </c>
      <c r="AX246" s="13" t="s">
        <v>86</v>
      </c>
      <c r="AY246" s="198" t="s">
        <v>185</v>
      </c>
    </row>
    <row r="247" spans="2:65" s="1" customFormat="1" ht="25.5" customHeight="1">
      <c r="B247" s="140"/>
      <c r="C247" s="168" t="s">
        <v>400</v>
      </c>
      <c r="D247" s="168" t="s">
        <v>186</v>
      </c>
      <c r="E247" s="169" t="s">
        <v>401</v>
      </c>
      <c r="F247" s="252" t="s">
        <v>402</v>
      </c>
      <c r="G247" s="252"/>
      <c r="H247" s="252"/>
      <c r="I247" s="252"/>
      <c r="J247" s="170" t="s">
        <v>208</v>
      </c>
      <c r="K247" s="171">
        <v>119</v>
      </c>
      <c r="L247" s="253">
        <v>0</v>
      </c>
      <c r="M247" s="253"/>
      <c r="N247" s="254">
        <f>ROUND(L247*K247,2)</f>
        <v>0</v>
      </c>
      <c r="O247" s="254"/>
      <c r="P247" s="254"/>
      <c r="Q247" s="254"/>
      <c r="R247" s="143"/>
      <c r="T247" s="172" t="s">
        <v>5</v>
      </c>
      <c r="U247" s="47" t="s">
        <v>46</v>
      </c>
      <c r="V247" s="39"/>
      <c r="W247" s="173">
        <f>V247*K247</f>
        <v>0</v>
      </c>
      <c r="X247" s="173">
        <v>0</v>
      </c>
      <c r="Y247" s="173">
        <f>X247*K247</f>
        <v>0</v>
      </c>
      <c r="Z247" s="173">
        <v>0</v>
      </c>
      <c r="AA247" s="174">
        <f>Z247*K247</f>
        <v>0</v>
      </c>
      <c r="AR247" s="22" t="s">
        <v>189</v>
      </c>
      <c r="AT247" s="22" t="s">
        <v>186</v>
      </c>
      <c r="AU247" s="22" t="s">
        <v>90</v>
      </c>
      <c r="AY247" s="22" t="s">
        <v>185</v>
      </c>
      <c r="BE247" s="116">
        <f>IF(U247="základná",N247,0)</f>
        <v>0</v>
      </c>
      <c r="BF247" s="116">
        <f>IF(U247="znížená",N247,0)</f>
        <v>0</v>
      </c>
      <c r="BG247" s="116">
        <f>IF(U247="zákl. prenesená",N247,0)</f>
        <v>0</v>
      </c>
      <c r="BH247" s="116">
        <f>IF(U247="zníž. prenesená",N247,0)</f>
        <v>0</v>
      </c>
      <c r="BI247" s="116">
        <f>IF(U247="nulová",N247,0)</f>
        <v>0</v>
      </c>
      <c r="BJ247" s="22" t="s">
        <v>90</v>
      </c>
      <c r="BK247" s="116">
        <f>ROUND(L247*K247,2)</f>
        <v>0</v>
      </c>
      <c r="BL247" s="22" t="s">
        <v>189</v>
      </c>
      <c r="BM247" s="22" t="s">
        <v>403</v>
      </c>
    </row>
    <row r="248" spans="2:65" s="13" customFormat="1" ht="16.5" customHeight="1">
      <c r="B248" s="191"/>
      <c r="C248" s="192"/>
      <c r="D248" s="192"/>
      <c r="E248" s="193" t="s">
        <v>5</v>
      </c>
      <c r="F248" s="255" t="s">
        <v>404</v>
      </c>
      <c r="G248" s="256"/>
      <c r="H248" s="256"/>
      <c r="I248" s="256"/>
      <c r="J248" s="192"/>
      <c r="K248" s="194">
        <v>119</v>
      </c>
      <c r="L248" s="192"/>
      <c r="M248" s="192"/>
      <c r="N248" s="192"/>
      <c r="O248" s="192"/>
      <c r="P248" s="192"/>
      <c r="Q248" s="192"/>
      <c r="R248" s="195"/>
      <c r="T248" s="196"/>
      <c r="U248" s="192"/>
      <c r="V248" s="192"/>
      <c r="W248" s="192"/>
      <c r="X248" s="192"/>
      <c r="Y248" s="192"/>
      <c r="Z248" s="192"/>
      <c r="AA248" s="197"/>
      <c r="AT248" s="198" t="s">
        <v>192</v>
      </c>
      <c r="AU248" s="198" t="s">
        <v>90</v>
      </c>
      <c r="AV248" s="13" t="s">
        <v>90</v>
      </c>
      <c r="AW248" s="13" t="s">
        <v>34</v>
      </c>
      <c r="AX248" s="13" t="s">
        <v>86</v>
      </c>
      <c r="AY248" s="198" t="s">
        <v>185</v>
      </c>
    </row>
    <row r="249" spans="2:65" s="1" customFormat="1" ht="38.25" customHeight="1">
      <c r="B249" s="140"/>
      <c r="C249" s="168" t="s">
        <v>405</v>
      </c>
      <c r="D249" s="168" t="s">
        <v>186</v>
      </c>
      <c r="E249" s="169" t="s">
        <v>406</v>
      </c>
      <c r="F249" s="252" t="s">
        <v>407</v>
      </c>
      <c r="G249" s="252"/>
      <c r="H249" s="252"/>
      <c r="I249" s="252"/>
      <c r="J249" s="170" t="s">
        <v>208</v>
      </c>
      <c r="K249" s="171">
        <v>26</v>
      </c>
      <c r="L249" s="253">
        <v>0</v>
      </c>
      <c r="M249" s="253"/>
      <c r="N249" s="254">
        <f t="shared" ref="N249:N256" si="5">ROUND(L249*K249,2)</f>
        <v>0</v>
      </c>
      <c r="O249" s="254"/>
      <c r="P249" s="254"/>
      <c r="Q249" s="254"/>
      <c r="R249" s="143"/>
      <c r="T249" s="172" t="s">
        <v>5</v>
      </c>
      <c r="U249" s="47" t="s">
        <v>46</v>
      </c>
      <c r="V249" s="39"/>
      <c r="W249" s="173">
        <f t="shared" ref="W249:W256" si="6">V249*K249</f>
        <v>0</v>
      </c>
      <c r="X249" s="173">
        <v>3.5699999999999998E-3</v>
      </c>
      <c r="Y249" s="173">
        <f t="shared" ref="Y249:Y256" si="7">X249*K249</f>
        <v>9.282E-2</v>
      </c>
      <c r="Z249" s="173">
        <v>0</v>
      </c>
      <c r="AA249" s="174">
        <f t="shared" ref="AA249:AA256" si="8">Z249*K249</f>
        <v>0</v>
      </c>
      <c r="AR249" s="22" t="s">
        <v>189</v>
      </c>
      <c r="AT249" s="22" t="s">
        <v>186</v>
      </c>
      <c r="AU249" s="22" t="s">
        <v>90</v>
      </c>
      <c r="AY249" s="22" t="s">
        <v>185</v>
      </c>
      <c r="BE249" s="116">
        <f t="shared" ref="BE249:BE256" si="9">IF(U249="základná",N249,0)</f>
        <v>0</v>
      </c>
      <c r="BF249" s="116">
        <f t="shared" ref="BF249:BF256" si="10">IF(U249="znížená",N249,0)</f>
        <v>0</v>
      </c>
      <c r="BG249" s="116">
        <f t="shared" ref="BG249:BG256" si="11">IF(U249="zákl. prenesená",N249,0)</f>
        <v>0</v>
      </c>
      <c r="BH249" s="116">
        <f t="shared" ref="BH249:BH256" si="12">IF(U249="zníž. prenesená",N249,0)</f>
        <v>0</v>
      </c>
      <c r="BI249" s="116">
        <f t="shared" ref="BI249:BI256" si="13">IF(U249="nulová",N249,0)</f>
        <v>0</v>
      </c>
      <c r="BJ249" s="22" t="s">
        <v>90</v>
      </c>
      <c r="BK249" s="116">
        <f t="shared" ref="BK249:BK256" si="14">ROUND(L249*K249,2)</f>
        <v>0</v>
      </c>
      <c r="BL249" s="22" t="s">
        <v>189</v>
      </c>
      <c r="BM249" s="22" t="s">
        <v>408</v>
      </c>
    </row>
    <row r="250" spans="2:65" s="1" customFormat="1" ht="25.5" customHeight="1">
      <c r="B250" s="140"/>
      <c r="C250" s="168" t="s">
        <v>409</v>
      </c>
      <c r="D250" s="168" t="s">
        <v>186</v>
      </c>
      <c r="E250" s="169" t="s">
        <v>410</v>
      </c>
      <c r="F250" s="252" t="s">
        <v>411</v>
      </c>
      <c r="G250" s="252"/>
      <c r="H250" s="252"/>
      <c r="I250" s="252"/>
      <c r="J250" s="170" t="s">
        <v>385</v>
      </c>
      <c r="K250" s="171">
        <v>9</v>
      </c>
      <c r="L250" s="253">
        <v>0</v>
      </c>
      <c r="M250" s="253"/>
      <c r="N250" s="254">
        <f t="shared" si="5"/>
        <v>0</v>
      </c>
      <c r="O250" s="254"/>
      <c r="P250" s="254"/>
      <c r="Q250" s="254"/>
      <c r="R250" s="143"/>
      <c r="T250" s="172" t="s">
        <v>5</v>
      </c>
      <c r="U250" s="47" t="s">
        <v>46</v>
      </c>
      <c r="V250" s="39"/>
      <c r="W250" s="173">
        <f t="shared" si="6"/>
        <v>0</v>
      </c>
      <c r="X250" s="173">
        <v>0</v>
      </c>
      <c r="Y250" s="173">
        <f t="shared" si="7"/>
        <v>0</v>
      </c>
      <c r="Z250" s="173">
        <v>5.5E-2</v>
      </c>
      <c r="AA250" s="174">
        <f t="shared" si="8"/>
        <v>0.495</v>
      </c>
      <c r="AR250" s="22" t="s">
        <v>189</v>
      </c>
      <c r="AT250" s="22" t="s">
        <v>186</v>
      </c>
      <c r="AU250" s="22" t="s">
        <v>90</v>
      </c>
      <c r="AY250" s="22" t="s">
        <v>185</v>
      </c>
      <c r="BE250" s="116">
        <f t="shared" si="9"/>
        <v>0</v>
      </c>
      <c r="BF250" s="116">
        <f t="shared" si="10"/>
        <v>0</v>
      </c>
      <c r="BG250" s="116">
        <f t="shared" si="11"/>
        <v>0</v>
      </c>
      <c r="BH250" s="116">
        <f t="shared" si="12"/>
        <v>0</v>
      </c>
      <c r="BI250" s="116">
        <f t="shared" si="13"/>
        <v>0</v>
      </c>
      <c r="BJ250" s="22" t="s">
        <v>90</v>
      </c>
      <c r="BK250" s="116">
        <f t="shared" si="14"/>
        <v>0</v>
      </c>
      <c r="BL250" s="22" t="s">
        <v>189</v>
      </c>
      <c r="BM250" s="22" t="s">
        <v>412</v>
      </c>
    </row>
    <row r="251" spans="2:65" s="1" customFormat="1" ht="16.5" customHeight="1">
      <c r="B251" s="140"/>
      <c r="C251" s="168" t="s">
        <v>413</v>
      </c>
      <c r="D251" s="168" t="s">
        <v>186</v>
      </c>
      <c r="E251" s="169" t="s">
        <v>414</v>
      </c>
      <c r="F251" s="252" t="s">
        <v>415</v>
      </c>
      <c r="G251" s="252"/>
      <c r="H251" s="252"/>
      <c r="I251" s="252"/>
      <c r="J251" s="170" t="s">
        <v>385</v>
      </c>
      <c r="K251" s="171">
        <v>4</v>
      </c>
      <c r="L251" s="253">
        <v>0</v>
      </c>
      <c r="M251" s="253"/>
      <c r="N251" s="254">
        <f t="shared" si="5"/>
        <v>0</v>
      </c>
      <c r="O251" s="254"/>
      <c r="P251" s="254"/>
      <c r="Q251" s="254"/>
      <c r="R251" s="143"/>
      <c r="T251" s="172" t="s">
        <v>5</v>
      </c>
      <c r="U251" s="47" t="s">
        <v>46</v>
      </c>
      <c r="V251" s="39"/>
      <c r="W251" s="173">
        <f t="shared" si="6"/>
        <v>0</v>
      </c>
      <c r="X251" s="173">
        <v>0</v>
      </c>
      <c r="Y251" s="173">
        <f t="shared" si="7"/>
        <v>0</v>
      </c>
      <c r="Z251" s="173">
        <v>0</v>
      </c>
      <c r="AA251" s="174">
        <f t="shared" si="8"/>
        <v>0</v>
      </c>
      <c r="AR251" s="22" t="s">
        <v>189</v>
      </c>
      <c r="AT251" s="22" t="s">
        <v>186</v>
      </c>
      <c r="AU251" s="22" t="s">
        <v>90</v>
      </c>
      <c r="AY251" s="22" t="s">
        <v>185</v>
      </c>
      <c r="BE251" s="116">
        <f t="shared" si="9"/>
        <v>0</v>
      </c>
      <c r="BF251" s="116">
        <f t="shared" si="10"/>
        <v>0</v>
      </c>
      <c r="BG251" s="116">
        <f t="shared" si="11"/>
        <v>0</v>
      </c>
      <c r="BH251" s="116">
        <f t="shared" si="12"/>
        <v>0</v>
      </c>
      <c r="BI251" s="116">
        <f t="shared" si="13"/>
        <v>0</v>
      </c>
      <c r="BJ251" s="22" t="s">
        <v>90</v>
      </c>
      <c r="BK251" s="116">
        <f t="shared" si="14"/>
        <v>0</v>
      </c>
      <c r="BL251" s="22" t="s">
        <v>189</v>
      </c>
      <c r="BM251" s="22" t="s">
        <v>416</v>
      </c>
    </row>
    <row r="252" spans="2:65" s="1" customFormat="1" ht="16.5" customHeight="1">
      <c r="B252" s="140"/>
      <c r="C252" s="168" t="s">
        <v>417</v>
      </c>
      <c r="D252" s="168" t="s">
        <v>186</v>
      </c>
      <c r="E252" s="169" t="s">
        <v>418</v>
      </c>
      <c r="F252" s="252" t="s">
        <v>419</v>
      </c>
      <c r="G252" s="252"/>
      <c r="H252" s="252"/>
      <c r="I252" s="252"/>
      <c r="J252" s="170" t="s">
        <v>385</v>
      </c>
      <c r="K252" s="171">
        <v>3</v>
      </c>
      <c r="L252" s="253">
        <v>0</v>
      </c>
      <c r="M252" s="253"/>
      <c r="N252" s="254">
        <f t="shared" si="5"/>
        <v>0</v>
      </c>
      <c r="O252" s="254"/>
      <c r="P252" s="254"/>
      <c r="Q252" s="254"/>
      <c r="R252" s="143"/>
      <c r="T252" s="172" t="s">
        <v>5</v>
      </c>
      <c r="U252" s="47" t="s">
        <v>46</v>
      </c>
      <c r="V252" s="39"/>
      <c r="W252" s="173">
        <f t="shared" si="6"/>
        <v>0</v>
      </c>
      <c r="X252" s="173">
        <v>0</v>
      </c>
      <c r="Y252" s="173">
        <f t="shared" si="7"/>
        <v>0</v>
      </c>
      <c r="Z252" s="173">
        <v>0.5</v>
      </c>
      <c r="AA252" s="174">
        <f t="shared" si="8"/>
        <v>1.5</v>
      </c>
      <c r="AR252" s="22" t="s">
        <v>189</v>
      </c>
      <c r="AT252" s="22" t="s">
        <v>186</v>
      </c>
      <c r="AU252" s="22" t="s">
        <v>90</v>
      </c>
      <c r="AY252" s="22" t="s">
        <v>185</v>
      </c>
      <c r="BE252" s="116">
        <f t="shared" si="9"/>
        <v>0</v>
      </c>
      <c r="BF252" s="116">
        <f t="shared" si="10"/>
        <v>0</v>
      </c>
      <c r="BG252" s="116">
        <f t="shared" si="11"/>
        <v>0</v>
      </c>
      <c r="BH252" s="116">
        <f t="shared" si="12"/>
        <v>0</v>
      </c>
      <c r="BI252" s="116">
        <f t="shared" si="13"/>
        <v>0</v>
      </c>
      <c r="BJ252" s="22" t="s">
        <v>90</v>
      </c>
      <c r="BK252" s="116">
        <f t="shared" si="14"/>
        <v>0</v>
      </c>
      <c r="BL252" s="22" t="s">
        <v>189</v>
      </c>
      <c r="BM252" s="22" t="s">
        <v>420</v>
      </c>
    </row>
    <row r="253" spans="2:65" s="1" customFormat="1" ht="25.5" customHeight="1">
      <c r="B253" s="140"/>
      <c r="C253" s="168" t="s">
        <v>421</v>
      </c>
      <c r="D253" s="168" t="s">
        <v>186</v>
      </c>
      <c r="E253" s="169" t="s">
        <v>422</v>
      </c>
      <c r="F253" s="252" t="s">
        <v>423</v>
      </c>
      <c r="G253" s="252"/>
      <c r="H253" s="252"/>
      <c r="I253" s="252"/>
      <c r="J253" s="170" t="s">
        <v>385</v>
      </c>
      <c r="K253" s="171">
        <v>1</v>
      </c>
      <c r="L253" s="253">
        <v>0</v>
      </c>
      <c r="M253" s="253"/>
      <c r="N253" s="254">
        <f t="shared" si="5"/>
        <v>0</v>
      </c>
      <c r="O253" s="254"/>
      <c r="P253" s="254"/>
      <c r="Q253" s="254"/>
      <c r="R253" s="143"/>
      <c r="T253" s="172" t="s">
        <v>5</v>
      </c>
      <c r="U253" s="47" t="s">
        <v>46</v>
      </c>
      <c r="V253" s="39"/>
      <c r="W253" s="173">
        <f t="shared" si="6"/>
        <v>0</v>
      </c>
      <c r="X253" s="173">
        <v>0</v>
      </c>
      <c r="Y253" s="173">
        <f t="shared" si="7"/>
        <v>0</v>
      </c>
      <c r="Z253" s="173">
        <v>0.65</v>
      </c>
      <c r="AA253" s="174">
        <f t="shared" si="8"/>
        <v>0.65</v>
      </c>
      <c r="AR253" s="22" t="s">
        <v>189</v>
      </c>
      <c r="AT253" s="22" t="s">
        <v>186</v>
      </c>
      <c r="AU253" s="22" t="s">
        <v>90</v>
      </c>
      <c r="AY253" s="22" t="s">
        <v>185</v>
      </c>
      <c r="BE253" s="116">
        <f t="shared" si="9"/>
        <v>0</v>
      </c>
      <c r="BF253" s="116">
        <f t="shared" si="10"/>
        <v>0</v>
      </c>
      <c r="BG253" s="116">
        <f t="shared" si="11"/>
        <v>0</v>
      </c>
      <c r="BH253" s="116">
        <f t="shared" si="12"/>
        <v>0</v>
      </c>
      <c r="BI253" s="116">
        <f t="shared" si="13"/>
        <v>0</v>
      </c>
      <c r="BJ253" s="22" t="s">
        <v>90</v>
      </c>
      <c r="BK253" s="116">
        <f t="shared" si="14"/>
        <v>0</v>
      </c>
      <c r="BL253" s="22" t="s">
        <v>189</v>
      </c>
      <c r="BM253" s="22" t="s">
        <v>424</v>
      </c>
    </row>
    <row r="254" spans="2:65" s="1" customFormat="1" ht="16.5" customHeight="1">
      <c r="B254" s="140"/>
      <c r="C254" s="168" t="s">
        <v>425</v>
      </c>
      <c r="D254" s="168" t="s">
        <v>186</v>
      </c>
      <c r="E254" s="169" t="s">
        <v>426</v>
      </c>
      <c r="F254" s="252" t="s">
        <v>427</v>
      </c>
      <c r="G254" s="252"/>
      <c r="H254" s="252"/>
      <c r="I254" s="252"/>
      <c r="J254" s="170" t="s">
        <v>385</v>
      </c>
      <c r="K254" s="171">
        <v>8</v>
      </c>
      <c r="L254" s="253">
        <v>0</v>
      </c>
      <c r="M254" s="253"/>
      <c r="N254" s="254">
        <f t="shared" si="5"/>
        <v>0</v>
      </c>
      <c r="O254" s="254"/>
      <c r="P254" s="254"/>
      <c r="Q254" s="254"/>
      <c r="R254" s="143"/>
      <c r="T254" s="172" t="s">
        <v>5</v>
      </c>
      <c r="U254" s="47" t="s">
        <v>46</v>
      </c>
      <c r="V254" s="39"/>
      <c r="W254" s="173">
        <f t="shared" si="6"/>
        <v>0</v>
      </c>
      <c r="X254" s="173">
        <v>0</v>
      </c>
      <c r="Y254" s="173">
        <f t="shared" si="7"/>
        <v>0</v>
      </c>
      <c r="Z254" s="173">
        <v>0.12</v>
      </c>
      <c r="AA254" s="174">
        <f t="shared" si="8"/>
        <v>0.96</v>
      </c>
      <c r="AR254" s="22" t="s">
        <v>189</v>
      </c>
      <c r="AT254" s="22" t="s">
        <v>186</v>
      </c>
      <c r="AU254" s="22" t="s">
        <v>90</v>
      </c>
      <c r="AY254" s="22" t="s">
        <v>185</v>
      </c>
      <c r="BE254" s="116">
        <f t="shared" si="9"/>
        <v>0</v>
      </c>
      <c r="BF254" s="116">
        <f t="shared" si="10"/>
        <v>0</v>
      </c>
      <c r="BG254" s="116">
        <f t="shared" si="11"/>
        <v>0</v>
      </c>
      <c r="BH254" s="116">
        <f t="shared" si="12"/>
        <v>0</v>
      </c>
      <c r="BI254" s="116">
        <f t="shared" si="13"/>
        <v>0</v>
      </c>
      <c r="BJ254" s="22" t="s">
        <v>90</v>
      </c>
      <c r="BK254" s="116">
        <f t="shared" si="14"/>
        <v>0</v>
      </c>
      <c r="BL254" s="22" t="s">
        <v>189</v>
      </c>
      <c r="BM254" s="22" t="s">
        <v>428</v>
      </c>
    </row>
    <row r="255" spans="2:65" s="1" customFormat="1" ht="16.5" customHeight="1">
      <c r="B255" s="140"/>
      <c r="C255" s="168" t="s">
        <v>429</v>
      </c>
      <c r="D255" s="168" t="s">
        <v>186</v>
      </c>
      <c r="E255" s="169" t="s">
        <v>430</v>
      </c>
      <c r="F255" s="252" t="s">
        <v>431</v>
      </c>
      <c r="G255" s="252"/>
      <c r="H255" s="252"/>
      <c r="I255" s="252"/>
      <c r="J255" s="170" t="s">
        <v>385</v>
      </c>
      <c r="K255" s="171">
        <v>1</v>
      </c>
      <c r="L255" s="253">
        <v>0</v>
      </c>
      <c r="M255" s="253"/>
      <c r="N255" s="254">
        <f t="shared" si="5"/>
        <v>0</v>
      </c>
      <c r="O255" s="254"/>
      <c r="P255" s="254"/>
      <c r="Q255" s="254"/>
      <c r="R255" s="143"/>
      <c r="T255" s="172" t="s">
        <v>5</v>
      </c>
      <c r="U255" s="47" t="s">
        <v>46</v>
      </c>
      <c r="V255" s="39"/>
      <c r="W255" s="173">
        <f t="shared" si="6"/>
        <v>0</v>
      </c>
      <c r="X255" s="173">
        <v>0</v>
      </c>
      <c r="Y255" s="173">
        <f t="shared" si="7"/>
        <v>0</v>
      </c>
      <c r="Z255" s="173">
        <v>0.12</v>
      </c>
      <c r="AA255" s="174">
        <f t="shared" si="8"/>
        <v>0.12</v>
      </c>
      <c r="AR255" s="22" t="s">
        <v>189</v>
      </c>
      <c r="AT255" s="22" t="s">
        <v>186</v>
      </c>
      <c r="AU255" s="22" t="s">
        <v>90</v>
      </c>
      <c r="AY255" s="22" t="s">
        <v>185</v>
      </c>
      <c r="BE255" s="116">
        <f t="shared" si="9"/>
        <v>0</v>
      </c>
      <c r="BF255" s="116">
        <f t="shared" si="10"/>
        <v>0</v>
      </c>
      <c r="BG255" s="116">
        <f t="shared" si="11"/>
        <v>0</v>
      </c>
      <c r="BH255" s="116">
        <f t="shared" si="12"/>
        <v>0</v>
      </c>
      <c r="BI255" s="116">
        <f t="shared" si="13"/>
        <v>0</v>
      </c>
      <c r="BJ255" s="22" t="s">
        <v>90</v>
      </c>
      <c r="BK255" s="116">
        <f t="shared" si="14"/>
        <v>0</v>
      </c>
      <c r="BL255" s="22" t="s">
        <v>189</v>
      </c>
      <c r="BM255" s="22" t="s">
        <v>432</v>
      </c>
    </row>
    <row r="256" spans="2:65" s="1" customFormat="1" ht="38.25" customHeight="1">
      <c r="B256" s="140"/>
      <c r="C256" s="168" t="s">
        <v>433</v>
      </c>
      <c r="D256" s="168" t="s">
        <v>186</v>
      </c>
      <c r="E256" s="169" t="s">
        <v>434</v>
      </c>
      <c r="F256" s="252" t="s">
        <v>435</v>
      </c>
      <c r="G256" s="252"/>
      <c r="H256" s="252"/>
      <c r="I256" s="252"/>
      <c r="J256" s="170" t="s">
        <v>436</v>
      </c>
      <c r="K256" s="171">
        <v>560</v>
      </c>
      <c r="L256" s="253">
        <v>0</v>
      </c>
      <c r="M256" s="253"/>
      <c r="N256" s="254">
        <f t="shared" si="5"/>
        <v>0</v>
      </c>
      <c r="O256" s="254"/>
      <c r="P256" s="254"/>
      <c r="Q256" s="254"/>
      <c r="R256" s="143"/>
      <c r="T256" s="172" t="s">
        <v>5</v>
      </c>
      <c r="U256" s="47" t="s">
        <v>46</v>
      </c>
      <c r="V256" s="39"/>
      <c r="W256" s="173">
        <f t="shared" si="6"/>
        <v>0</v>
      </c>
      <c r="X256" s="173">
        <v>0</v>
      </c>
      <c r="Y256" s="173">
        <f t="shared" si="7"/>
        <v>0</v>
      </c>
      <c r="Z256" s="173">
        <v>2.0000000000000002E-5</v>
      </c>
      <c r="AA256" s="174">
        <f t="shared" si="8"/>
        <v>1.1200000000000002E-2</v>
      </c>
      <c r="AR256" s="22" t="s">
        <v>189</v>
      </c>
      <c r="AT256" s="22" t="s">
        <v>186</v>
      </c>
      <c r="AU256" s="22" t="s">
        <v>90</v>
      </c>
      <c r="AY256" s="22" t="s">
        <v>185</v>
      </c>
      <c r="BE256" s="116">
        <f t="shared" si="9"/>
        <v>0</v>
      </c>
      <c r="BF256" s="116">
        <f t="shared" si="10"/>
        <v>0</v>
      </c>
      <c r="BG256" s="116">
        <f t="shared" si="11"/>
        <v>0</v>
      </c>
      <c r="BH256" s="116">
        <f t="shared" si="12"/>
        <v>0</v>
      </c>
      <c r="BI256" s="116">
        <f t="shared" si="13"/>
        <v>0</v>
      </c>
      <c r="BJ256" s="22" t="s">
        <v>90</v>
      </c>
      <c r="BK256" s="116">
        <f t="shared" si="14"/>
        <v>0</v>
      </c>
      <c r="BL256" s="22" t="s">
        <v>189</v>
      </c>
      <c r="BM256" s="22" t="s">
        <v>437</v>
      </c>
    </row>
    <row r="257" spans="2:65" s="13" customFormat="1" ht="16.5" customHeight="1">
      <c r="B257" s="191"/>
      <c r="C257" s="192"/>
      <c r="D257" s="192"/>
      <c r="E257" s="193" t="s">
        <v>5</v>
      </c>
      <c r="F257" s="255" t="s">
        <v>438</v>
      </c>
      <c r="G257" s="256"/>
      <c r="H257" s="256"/>
      <c r="I257" s="256"/>
      <c r="J257" s="192"/>
      <c r="K257" s="194">
        <v>560</v>
      </c>
      <c r="L257" s="192"/>
      <c r="M257" s="192"/>
      <c r="N257" s="192"/>
      <c r="O257" s="192"/>
      <c r="P257" s="192"/>
      <c r="Q257" s="192"/>
      <c r="R257" s="195"/>
      <c r="T257" s="196"/>
      <c r="U257" s="192"/>
      <c r="V257" s="192"/>
      <c r="W257" s="192"/>
      <c r="X257" s="192"/>
      <c r="Y257" s="192"/>
      <c r="Z257" s="192"/>
      <c r="AA257" s="197"/>
      <c r="AT257" s="198" t="s">
        <v>192</v>
      </c>
      <c r="AU257" s="198" t="s">
        <v>90</v>
      </c>
      <c r="AV257" s="13" t="s">
        <v>90</v>
      </c>
      <c r="AW257" s="13" t="s">
        <v>34</v>
      </c>
      <c r="AX257" s="13" t="s">
        <v>86</v>
      </c>
      <c r="AY257" s="198" t="s">
        <v>185</v>
      </c>
    </row>
    <row r="258" spans="2:65" s="1" customFormat="1" ht="25.5" customHeight="1">
      <c r="B258" s="140"/>
      <c r="C258" s="168" t="s">
        <v>439</v>
      </c>
      <c r="D258" s="168" t="s">
        <v>186</v>
      </c>
      <c r="E258" s="169" t="s">
        <v>440</v>
      </c>
      <c r="F258" s="252" t="s">
        <v>441</v>
      </c>
      <c r="G258" s="252"/>
      <c r="H258" s="252"/>
      <c r="I258" s="252"/>
      <c r="J258" s="170" t="s">
        <v>442</v>
      </c>
      <c r="K258" s="171">
        <v>135.80199999999999</v>
      </c>
      <c r="L258" s="253">
        <v>0</v>
      </c>
      <c r="M258" s="253"/>
      <c r="N258" s="254">
        <f t="shared" ref="N258:N263" si="15">ROUND(L258*K258,2)</f>
        <v>0</v>
      </c>
      <c r="O258" s="254"/>
      <c r="P258" s="254"/>
      <c r="Q258" s="254"/>
      <c r="R258" s="143"/>
      <c r="T258" s="172" t="s">
        <v>5</v>
      </c>
      <c r="U258" s="47" t="s">
        <v>46</v>
      </c>
      <c r="V258" s="39"/>
      <c r="W258" s="173">
        <f t="shared" ref="W258:W263" si="16">V258*K258</f>
        <v>0</v>
      </c>
      <c r="X258" s="173">
        <v>0</v>
      </c>
      <c r="Y258" s="173">
        <f t="shared" ref="Y258:Y263" si="17">X258*K258</f>
        <v>0</v>
      </c>
      <c r="Z258" s="173">
        <v>0</v>
      </c>
      <c r="AA258" s="174">
        <f t="shared" ref="AA258:AA263" si="18">Z258*K258</f>
        <v>0</v>
      </c>
      <c r="AR258" s="22" t="s">
        <v>189</v>
      </c>
      <c r="AT258" s="22" t="s">
        <v>186</v>
      </c>
      <c r="AU258" s="22" t="s">
        <v>90</v>
      </c>
      <c r="AY258" s="22" t="s">
        <v>185</v>
      </c>
      <c r="BE258" s="116">
        <f t="shared" ref="BE258:BE263" si="19">IF(U258="základná",N258,0)</f>
        <v>0</v>
      </c>
      <c r="BF258" s="116">
        <f t="shared" ref="BF258:BF263" si="20">IF(U258="znížená",N258,0)</f>
        <v>0</v>
      </c>
      <c r="BG258" s="116">
        <f t="shared" ref="BG258:BG263" si="21">IF(U258="zákl. prenesená",N258,0)</f>
        <v>0</v>
      </c>
      <c r="BH258" s="116">
        <f t="shared" ref="BH258:BH263" si="22">IF(U258="zníž. prenesená",N258,0)</f>
        <v>0</v>
      </c>
      <c r="BI258" s="116">
        <f t="shared" ref="BI258:BI263" si="23">IF(U258="nulová",N258,0)</f>
        <v>0</v>
      </c>
      <c r="BJ258" s="22" t="s">
        <v>90</v>
      </c>
      <c r="BK258" s="116">
        <f t="shared" ref="BK258:BK263" si="24">ROUND(L258*K258,2)</f>
        <v>0</v>
      </c>
      <c r="BL258" s="22" t="s">
        <v>189</v>
      </c>
      <c r="BM258" s="22" t="s">
        <v>443</v>
      </c>
    </row>
    <row r="259" spans="2:65" s="1" customFormat="1" ht="25.5" customHeight="1">
      <c r="B259" s="140"/>
      <c r="C259" s="168" t="s">
        <v>444</v>
      </c>
      <c r="D259" s="168" t="s">
        <v>186</v>
      </c>
      <c r="E259" s="169" t="s">
        <v>445</v>
      </c>
      <c r="F259" s="252" t="s">
        <v>446</v>
      </c>
      <c r="G259" s="252"/>
      <c r="H259" s="252"/>
      <c r="I259" s="252"/>
      <c r="J259" s="170" t="s">
        <v>442</v>
      </c>
      <c r="K259" s="171">
        <v>1901.2280000000001</v>
      </c>
      <c r="L259" s="253">
        <v>0</v>
      </c>
      <c r="M259" s="253"/>
      <c r="N259" s="254">
        <f t="shared" si="15"/>
        <v>0</v>
      </c>
      <c r="O259" s="254"/>
      <c r="P259" s="254"/>
      <c r="Q259" s="254"/>
      <c r="R259" s="143"/>
      <c r="T259" s="172" t="s">
        <v>5</v>
      </c>
      <c r="U259" s="47" t="s">
        <v>46</v>
      </c>
      <c r="V259" s="39"/>
      <c r="W259" s="173">
        <f t="shared" si="16"/>
        <v>0</v>
      </c>
      <c r="X259" s="173">
        <v>0</v>
      </c>
      <c r="Y259" s="173">
        <f t="shared" si="17"/>
        <v>0</v>
      </c>
      <c r="Z259" s="173">
        <v>0</v>
      </c>
      <c r="AA259" s="174">
        <f t="shared" si="18"/>
        <v>0</v>
      </c>
      <c r="AR259" s="22" t="s">
        <v>189</v>
      </c>
      <c r="AT259" s="22" t="s">
        <v>186</v>
      </c>
      <c r="AU259" s="22" t="s">
        <v>90</v>
      </c>
      <c r="AY259" s="22" t="s">
        <v>185</v>
      </c>
      <c r="BE259" s="116">
        <f t="shared" si="19"/>
        <v>0</v>
      </c>
      <c r="BF259" s="116">
        <f t="shared" si="20"/>
        <v>0</v>
      </c>
      <c r="BG259" s="116">
        <f t="shared" si="21"/>
        <v>0</v>
      </c>
      <c r="BH259" s="116">
        <f t="shared" si="22"/>
        <v>0</v>
      </c>
      <c r="BI259" s="116">
        <f t="shared" si="23"/>
        <v>0</v>
      </c>
      <c r="BJ259" s="22" t="s">
        <v>90</v>
      </c>
      <c r="BK259" s="116">
        <f t="shared" si="24"/>
        <v>0</v>
      </c>
      <c r="BL259" s="22" t="s">
        <v>189</v>
      </c>
      <c r="BM259" s="22" t="s">
        <v>447</v>
      </c>
    </row>
    <row r="260" spans="2:65" s="1" customFormat="1" ht="25.5" customHeight="1">
      <c r="B260" s="140"/>
      <c r="C260" s="168" t="s">
        <v>448</v>
      </c>
      <c r="D260" s="168" t="s">
        <v>186</v>
      </c>
      <c r="E260" s="169" t="s">
        <v>449</v>
      </c>
      <c r="F260" s="252" t="s">
        <v>450</v>
      </c>
      <c r="G260" s="252"/>
      <c r="H260" s="252"/>
      <c r="I260" s="252"/>
      <c r="J260" s="170" t="s">
        <v>442</v>
      </c>
      <c r="K260" s="171">
        <v>135.80199999999999</v>
      </c>
      <c r="L260" s="253">
        <v>0</v>
      </c>
      <c r="M260" s="253"/>
      <c r="N260" s="254">
        <f t="shared" si="15"/>
        <v>0</v>
      </c>
      <c r="O260" s="254"/>
      <c r="P260" s="254"/>
      <c r="Q260" s="254"/>
      <c r="R260" s="143"/>
      <c r="T260" s="172" t="s">
        <v>5</v>
      </c>
      <c r="U260" s="47" t="s">
        <v>46</v>
      </c>
      <c r="V260" s="39"/>
      <c r="W260" s="173">
        <f t="shared" si="16"/>
        <v>0</v>
      </c>
      <c r="X260" s="173">
        <v>0</v>
      </c>
      <c r="Y260" s="173">
        <f t="shared" si="17"/>
        <v>0</v>
      </c>
      <c r="Z260" s="173">
        <v>0</v>
      </c>
      <c r="AA260" s="174">
        <f t="shared" si="18"/>
        <v>0</v>
      </c>
      <c r="AR260" s="22" t="s">
        <v>189</v>
      </c>
      <c r="AT260" s="22" t="s">
        <v>186</v>
      </c>
      <c r="AU260" s="22" t="s">
        <v>90</v>
      </c>
      <c r="AY260" s="22" t="s">
        <v>185</v>
      </c>
      <c r="BE260" s="116">
        <f t="shared" si="19"/>
        <v>0</v>
      </c>
      <c r="BF260" s="116">
        <f t="shared" si="20"/>
        <v>0</v>
      </c>
      <c r="BG260" s="116">
        <f t="shared" si="21"/>
        <v>0</v>
      </c>
      <c r="BH260" s="116">
        <f t="shared" si="22"/>
        <v>0</v>
      </c>
      <c r="BI260" s="116">
        <f t="shared" si="23"/>
        <v>0</v>
      </c>
      <c r="BJ260" s="22" t="s">
        <v>90</v>
      </c>
      <c r="BK260" s="116">
        <f t="shared" si="24"/>
        <v>0</v>
      </c>
      <c r="BL260" s="22" t="s">
        <v>189</v>
      </c>
      <c r="BM260" s="22" t="s">
        <v>451</v>
      </c>
    </row>
    <row r="261" spans="2:65" s="1" customFormat="1" ht="25.5" customHeight="1">
      <c r="B261" s="140"/>
      <c r="C261" s="168" t="s">
        <v>452</v>
      </c>
      <c r="D261" s="168" t="s">
        <v>186</v>
      </c>
      <c r="E261" s="169" t="s">
        <v>453</v>
      </c>
      <c r="F261" s="252" t="s">
        <v>454</v>
      </c>
      <c r="G261" s="252"/>
      <c r="H261" s="252"/>
      <c r="I261" s="252"/>
      <c r="J261" s="170" t="s">
        <v>442</v>
      </c>
      <c r="K261" s="171">
        <v>135.80199999999999</v>
      </c>
      <c r="L261" s="253">
        <v>0</v>
      </c>
      <c r="M261" s="253"/>
      <c r="N261" s="254">
        <f t="shared" si="15"/>
        <v>0</v>
      </c>
      <c r="O261" s="254"/>
      <c r="P261" s="254"/>
      <c r="Q261" s="254"/>
      <c r="R261" s="143"/>
      <c r="T261" s="172" t="s">
        <v>5</v>
      </c>
      <c r="U261" s="47" t="s">
        <v>46</v>
      </c>
      <c r="V261" s="39"/>
      <c r="W261" s="173">
        <f t="shared" si="16"/>
        <v>0</v>
      </c>
      <c r="X261" s="173">
        <v>0</v>
      </c>
      <c r="Y261" s="173">
        <f t="shared" si="17"/>
        <v>0</v>
      </c>
      <c r="Z261" s="173">
        <v>0</v>
      </c>
      <c r="AA261" s="174">
        <f t="shared" si="18"/>
        <v>0</v>
      </c>
      <c r="AR261" s="22" t="s">
        <v>189</v>
      </c>
      <c r="AT261" s="22" t="s">
        <v>186</v>
      </c>
      <c r="AU261" s="22" t="s">
        <v>90</v>
      </c>
      <c r="AY261" s="22" t="s">
        <v>185</v>
      </c>
      <c r="BE261" s="116">
        <f t="shared" si="19"/>
        <v>0</v>
      </c>
      <c r="BF261" s="116">
        <f t="shared" si="20"/>
        <v>0</v>
      </c>
      <c r="BG261" s="116">
        <f t="shared" si="21"/>
        <v>0</v>
      </c>
      <c r="BH261" s="116">
        <f t="shared" si="22"/>
        <v>0</v>
      </c>
      <c r="BI261" s="116">
        <f t="shared" si="23"/>
        <v>0</v>
      </c>
      <c r="BJ261" s="22" t="s">
        <v>90</v>
      </c>
      <c r="BK261" s="116">
        <f t="shared" si="24"/>
        <v>0</v>
      </c>
      <c r="BL261" s="22" t="s">
        <v>189</v>
      </c>
      <c r="BM261" s="22" t="s">
        <v>455</v>
      </c>
    </row>
    <row r="262" spans="2:65" s="1" customFormat="1" ht="16.5" customHeight="1">
      <c r="B262" s="140"/>
      <c r="C262" s="168" t="s">
        <v>456</v>
      </c>
      <c r="D262" s="168" t="s">
        <v>186</v>
      </c>
      <c r="E262" s="169" t="s">
        <v>457</v>
      </c>
      <c r="F262" s="252" t="s">
        <v>458</v>
      </c>
      <c r="G262" s="252"/>
      <c r="H262" s="252"/>
      <c r="I262" s="252"/>
      <c r="J262" s="170" t="s">
        <v>442</v>
      </c>
      <c r="K262" s="171">
        <v>135.80199999999999</v>
      </c>
      <c r="L262" s="253">
        <v>0</v>
      </c>
      <c r="M262" s="253"/>
      <c r="N262" s="254">
        <f t="shared" si="15"/>
        <v>0</v>
      </c>
      <c r="O262" s="254"/>
      <c r="P262" s="254"/>
      <c r="Q262" s="254"/>
      <c r="R262" s="143"/>
      <c r="T262" s="172" t="s">
        <v>5</v>
      </c>
      <c r="U262" s="47" t="s">
        <v>46</v>
      </c>
      <c r="V262" s="39"/>
      <c r="W262" s="173">
        <f t="shared" si="16"/>
        <v>0</v>
      </c>
      <c r="X262" s="173">
        <v>0</v>
      </c>
      <c r="Y262" s="173">
        <f t="shared" si="17"/>
        <v>0</v>
      </c>
      <c r="Z262" s="173">
        <v>0</v>
      </c>
      <c r="AA262" s="174">
        <f t="shared" si="18"/>
        <v>0</v>
      </c>
      <c r="AR262" s="22" t="s">
        <v>189</v>
      </c>
      <c r="AT262" s="22" t="s">
        <v>186</v>
      </c>
      <c r="AU262" s="22" t="s">
        <v>90</v>
      </c>
      <c r="AY262" s="22" t="s">
        <v>185</v>
      </c>
      <c r="BE262" s="116">
        <f t="shared" si="19"/>
        <v>0</v>
      </c>
      <c r="BF262" s="116">
        <f t="shared" si="20"/>
        <v>0</v>
      </c>
      <c r="BG262" s="116">
        <f t="shared" si="21"/>
        <v>0</v>
      </c>
      <c r="BH262" s="116">
        <f t="shared" si="22"/>
        <v>0</v>
      </c>
      <c r="BI262" s="116">
        <f t="shared" si="23"/>
        <v>0</v>
      </c>
      <c r="BJ262" s="22" t="s">
        <v>90</v>
      </c>
      <c r="BK262" s="116">
        <f t="shared" si="24"/>
        <v>0</v>
      </c>
      <c r="BL262" s="22" t="s">
        <v>189</v>
      </c>
      <c r="BM262" s="22" t="s">
        <v>459</v>
      </c>
    </row>
    <row r="263" spans="2:65" s="1" customFormat="1" ht="16.5" customHeight="1">
      <c r="B263" s="140"/>
      <c r="C263" s="168" t="s">
        <v>460</v>
      </c>
      <c r="D263" s="168" t="s">
        <v>186</v>
      </c>
      <c r="E263" s="169" t="s">
        <v>461</v>
      </c>
      <c r="F263" s="252" t="s">
        <v>462</v>
      </c>
      <c r="G263" s="252"/>
      <c r="H263" s="252"/>
      <c r="I263" s="252"/>
      <c r="J263" s="170" t="s">
        <v>385</v>
      </c>
      <c r="K263" s="171">
        <v>2</v>
      </c>
      <c r="L263" s="253">
        <v>0</v>
      </c>
      <c r="M263" s="253"/>
      <c r="N263" s="254">
        <f t="shared" si="15"/>
        <v>0</v>
      </c>
      <c r="O263" s="254"/>
      <c r="P263" s="254"/>
      <c r="Q263" s="254"/>
      <c r="R263" s="143"/>
      <c r="T263" s="172" t="s">
        <v>5</v>
      </c>
      <c r="U263" s="47" t="s">
        <v>46</v>
      </c>
      <c r="V263" s="39"/>
      <c r="W263" s="173">
        <f t="shared" si="16"/>
        <v>0</v>
      </c>
      <c r="X263" s="173">
        <v>0</v>
      </c>
      <c r="Y263" s="173">
        <f t="shared" si="17"/>
        <v>0</v>
      </c>
      <c r="Z263" s="173">
        <v>0</v>
      </c>
      <c r="AA263" s="174">
        <f t="shared" si="18"/>
        <v>0</v>
      </c>
      <c r="AR263" s="22" t="s">
        <v>189</v>
      </c>
      <c r="AT263" s="22" t="s">
        <v>186</v>
      </c>
      <c r="AU263" s="22" t="s">
        <v>90</v>
      </c>
      <c r="AY263" s="22" t="s">
        <v>185</v>
      </c>
      <c r="BE263" s="116">
        <f t="shared" si="19"/>
        <v>0</v>
      </c>
      <c r="BF263" s="116">
        <f t="shared" si="20"/>
        <v>0</v>
      </c>
      <c r="BG263" s="116">
        <f t="shared" si="21"/>
        <v>0</v>
      </c>
      <c r="BH263" s="116">
        <f t="shared" si="22"/>
        <v>0</v>
      </c>
      <c r="BI263" s="116">
        <f t="shared" si="23"/>
        <v>0</v>
      </c>
      <c r="BJ263" s="22" t="s">
        <v>90</v>
      </c>
      <c r="BK263" s="116">
        <f t="shared" si="24"/>
        <v>0</v>
      </c>
      <c r="BL263" s="22" t="s">
        <v>189</v>
      </c>
      <c r="BM263" s="22" t="s">
        <v>463</v>
      </c>
    </row>
    <row r="264" spans="2:65" s="10" customFormat="1" ht="29.85" customHeight="1">
      <c r="B264" s="158"/>
      <c r="C264" s="159"/>
      <c r="D264" s="190" t="s">
        <v>161</v>
      </c>
      <c r="E264" s="190"/>
      <c r="F264" s="190"/>
      <c r="G264" s="190"/>
      <c r="H264" s="190"/>
      <c r="I264" s="190"/>
      <c r="J264" s="190"/>
      <c r="K264" s="190"/>
      <c r="L264" s="190"/>
      <c r="M264" s="190"/>
      <c r="N264" s="266">
        <f>BK264</f>
        <v>0</v>
      </c>
      <c r="O264" s="267"/>
      <c r="P264" s="267"/>
      <c r="Q264" s="267"/>
      <c r="R264" s="161"/>
      <c r="T264" s="162"/>
      <c r="U264" s="159"/>
      <c r="V264" s="159"/>
      <c r="W264" s="163">
        <f>W265</f>
        <v>0</v>
      </c>
      <c r="X264" s="159"/>
      <c r="Y264" s="163">
        <f>Y265</f>
        <v>0</v>
      </c>
      <c r="Z264" s="159"/>
      <c r="AA264" s="164">
        <f>AA265</f>
        <v>0</v>
      </c>
      <c r="AR264" s="165" t="s">
        <v>86</v>
      </c>
      <c r="AT264" s="166" t="s">
        <v>78</v>
      </c>
      <c r="AU264" s="166" t="s">
        <v>86</v>
      </c>
      <c r="AY264" s="165" t="s">
        <v>185</v>
      </c>
      <c r="BK264" s="167">
        <f>BK265</f>
        <v>0</v>
      </c>
    </row>
    <row r="265" spans="2:65" s="1" customFormat="1" ht="16.5" customHeight="1">
      <c r="B265" s="140"/>
      <c r="C265" s="168" t="s">
        <v>464</v>
      </c>
      <c r="D265" s="168" t="s">
        <v>186</v>
      </c>
      <c r="E265" s="169" t="s">
        <v>465</v>
      </c>
      <c r="F265" s="252" t="s">
        <v>466</v>
      </c>
      <c r="G265" s="252"/>
      <c r="H265" s="252"/>
      <c r="I265" s="252"/>
      <c r="J265" s="170" t="s">
        <v>442</v>
      </c>
      <c r="K265" s="171">
        <v>328.2</v>
      </c>
      <c r="L265" s="253">
        <v>0</v>
      </c>
      <c r="M265" s="253"/>
      <c r="N265" s="254">
        <f>ROUND(L265*K265,2)</f>
        <v>0</v>
      </c>
      <c r="O265" s="254"/>
      <c r="P265" s="254"/>
      <c r="Q265" s="254"/>
      <c r="R265" s="143"/>
      <c r="T265" s="172" t="s">
        <v>5</v>
      </c>
      <c r="U265" s="47" t="s">
        <v>46</v>
      </c>
      <c r="V265" s="39"/>
      <c r="W265" s="173">
        <f>V265*K265</f>
        <v>0</v>
      </c>
      <c r="X265" s="173">
        <v>0</v>
      </c>
      <c r="Y265" s="173">
        <f>X265*K265</f>
        <v>0</v>
      </c>
      <c r="Z265" s="173">
        <v>0</v>
      </c>
      <c r="AA265" s="174">
        <f>Z265*K265</f>
        <v>0</v>
      </c>
      <c r="AR265" s="22" t="s">
        <v>189</v>
      </c>
      <c r="AT265" s="22" t="s">
        <v>186</v>
      </c>
      <c r="AU265" s="22" t="s">
        <v>90</v>
      </c>
      <c r="AY265" s="22" t="s">
        <v>185</v>
      </c>
      <c r="BE265" s="116">
        <f>IF(U265="základná",N265,0)</f>
        <v>0</v>
      </c>
      <c r="BF265" s="116">
        <f>IF(U265="znížená",N265,0)</f>
        <v>0</v>
      </c>
      <c r="BG265" s="116">
        <f>IF(U265="zákl. prenesená",N265,0)</f>
        <v>0</v>
      </c>
      <c r="BH265" s="116">
        <f>IF(U265="zníž. prenesená",N265,0)</f>
        <v>0</v>
      </c>
      <c r="BI265" s="116">
        <f>IF(U265="nulová",N265,0)</f>
        <v>0</v>
      </c>
      <c r="BJ265" s="22" t="s">
        <v>90</v>
      </c>
      <c r="BK265" s="116">
        <f>ROUND(L265*K265,2)</f>
        <v>0</v>
      </c>
      <c r="BL265" s="22" t="s">
        <v>189</v>
      </c>
      <c r="BM265" s="22" t="s">
        <v>467</v>
      </c>
    </row>
    <row r="266" spans="2:65" s="1" customFormat="1" ht="49.9" customHeight="1">
      <c r="B266" s="38"/>
      <c r="C266" s="39"/>
      <c r="D266" s="160" t="s">
        <v>468</v>
      </c>
      <c r="E266" s="39"/>
      <c r="F266" s="39"/>
      <c r="G266" s="39"/>
      <c r="H266" s="39"/>
      <c r="I266" s="39"/>
      <c r="J266" s="39"/>
      <c r="K266" s="39"/>
      <c r="L266" s="39"/>
      <c r="M266" s="39"/>
      <c r="N266" s="268">
        <f>BK266</f>
        <v>0</v>
      </c>
      <c r="O266" s="269"/>
      <c r="P266" s="269"/>
      <c r="Q266" s="269"/>
      <c r="R266" s="40"/>
      <c r="T266" s="203"/>
      <c r="U266" s="59"/>
      <c r="V266" s="59"/>
      <c r="W266" s="59"/>
      <c r="X266" s="59"/>
      <c r="Y266" s="59"/>
      <c r="Z266" s="59"/>
      <c r="AA266" s="61"/>
      <c r="AT266" s="22" t="s">
        <v>78</v>
      </c>
      <c r="AU266" s="22" t="s">
        <v>79</v>
      </c>
      <c r="AY266" s="22" t="s">
        <v>469</v>
      </c>
      <c r="BK266" s="116">
        <v>0</v>
      </c>
    </row>
    <row r="267" spans="2:65" s="1" customFormat="1" ht="6.95" customHeight="1">
      <c r="B267" s="62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4"/>
    </row>
  </sheetData>
  <mergeCells count="339">
    <mergeCell ref="F180:I180"/>
    <mergeCell ref="F181:I181"/>
    <mergeCell ref="L181:M181"/>
    <mergeCell ref="N181:Q181"/>
    <mergeCell ref="F182:I182"/>
    <mergeCell ref="F174:I174"/>
    <mergeCell ref="F175:I175"/>
    <mergeCell ref="L175:M175"/>
    <mergeCell ref="N175:Q175"/>
    <mergeCell ref="F176:I176"/>
    <mergeCell ref="F179:I179"/>
    <mergeCell ref="F177:I177"/>
    <mergeCell ref="F178:I178"/>
    <mergeCell ref="L179:M179"/>
    <mergeCell ref="N179:Q179"/>
    <mergeCell ref="F167:I167"/>
    <mergeCell ref="F168:I168"/>
    <mergeCell ref="L168:M168"/>
    <mergeCell ref="N168:Q168"/>
    <mergeCell ref="F169:I169"/>
    <mergeCell ref="F170:I170"/>
    <mergeCell ref="F173:I173"/>
    <mergeCell ref="F171:I171"/>
    <mergeCell ref="L171:M171"/>
    <mergeCell ref="N171:Q171"/>
    <mergeCell ref="F172:I172"/>
    <mergeCell ref="L173:M173"/>
    <mergeCell ref="N173:Q173"/>
    <mergeCell ref="L163:M163"/>
    <mergeCell ref="N163:Q163"/>
    <mergeCell ref="L164:M164"/>
    <mergeCell ref="N164:Q164"/>
    <mergeCell ref="L165:M165"/>
    <mergeCell ref="N165:Q165"/>
    <mergeCell ref="L166:M166"/>
    <mergeCell ref="N166:Q166"/>
    <mergeCell ref="F163:I163"/>
    <mergeCell ref="F166:I166"/>
    <mergeCell ref="F164:I164"/>
    <mergeCell ref="F165:I165"/>
    <mergeCell ref="F158:I158"/>
    <mergeCell ref="L158:M158"/>
    <mergeCell ref="N158:Q158"/>
    <mergeCell ref="F159:I159"/>
    <mergeCell ref="F160:I160"/>
    <mergeCell ref="F161:I161"/>
    <mergeCell ref="F162:I162"/>
    <mergeCell ref="L162:M162"/>
    <mergeCell ref="N162:Q162"/>
    <mergeCell ref="F153:I153"/>
    <mergeCell ref="L154:M154"/>
    <mergeCell ref="N154:Q154"/>
    <mergeCell ref="F154:I154"/>
    <mergeCell ref="F157:I157"/>
    <mergeCell ref="F155:I155"/>
    <mergeCell ref="F156:I156"/>
    <mergeCell ref="L157:M157"/>
    <mergeCell ref="N157:Q157"/>
    <mergeCell ref="F148:I148"/>
    <mergeCell ref="F146:I146"/>
    <mergeCell ref="F147:I147"/>
    <mergeCell ref="L148:M148"/>
    <mergeCell ref="N148:Q148"/>
    <mergeCell ref="F149:I149"/>
    <mergeCell ref="F150:I150"/>
    <mergeCell ref="F151:I151"/>
    <mergeCell ref="F152:I152"/>
    <mergeCell ref="F141:I141"/>
    <mergeCell ref="F142:I142"/>
    <mergeCell ref="L142:M142"/>
    <mergeCell ref="N142:Q142"/>
    <mergeCell ref="F143:I143"/>
    <mergeCell ref="F144:I144"/>
    <mergeCell ref="L144:M144"/>
    <mergeCell ref="N144:Q144"/>
    <mergeCell ref="F145:I145"/>
    <mergeCell ref="L139:M139"/>
    <mergeCell ref="N139:Q139"/>
    <mergeCell ref="L140:M140"/>
    <mergeCell ref="N140:Q140"/>
    <mergeCell ref="N134:Q134"/>
    <mergeCell ref="F137:I137"/>
    <mergeCell ref="F140:I140"/>
    <mergeCell ref="F138:I138"/>
    <mergeCell ref="F139:I139"/>
    <mergeCell ref="F132:I132"/>
    <mergeCell ref="F135:I135"/>
    <mergeCell ref="F133:I133"/>
    <mergeCell ref="L135:M135"/>
    <mergeCell ref="N135:Q135"/>
    <mergeCell ref="F136:I136"/>
    <mergeCell ref="L137:M137"/>
    <mergeCell ref="N137:Q137"/>
    <mergeCell ref="L138:M138"/>
    <mergeCell ref="N138:Q138"/>
    <mergeCell ref="F126:I126"/>
    <mergeCell ref="F127:I127"/>
    <mergeCell ref="F128:I128"/>
    <mergeCell ref="F129:I129"/>
    <mergeCell ref="F130:I130"/>
    <mergeCell ref="F131:I131"/>
    <mergeCell ref="L131:M131"/>
    <mergeCell ref="N131:Q131"/>
    <mergeCell ref="N123:Q123"/>
    <mergeCell ref="N124:Q124"/>
    <mergeCell ref="C111:Q111"/>
    <mergeCell ref="F113:P113"/>
    <mergeCell ref="F114:P114"/>
    <mergeCell ref="F115:P115"/>
    <mergeCell ref="M117:P117"/>
    <mergeCell ref="M119:Q119"/>
    <mergeCell ref="M120:Q120"/>
    <mergeCell ref="F122:I122"/>
    <mergeCell ref="F125:I125"/>
    <mergeCell ref="L122:M122"/>
    <mergeCell ref="N122:Q122"/>
    <mergeCell ref="L125:M125"/>
    <mergeCell ref="N125:Q125"/>
    <mergeCell ref="N99:Q99"/>
    <mergeCell ref="N100:Q100"/>
    <mergeCell ref="N101:Q101"/>
    <mergeCell ref="N102:Q102"/>
    <mergeCell ref="N103:Q103"/>
    <mergeCell ref="L105:Q105"/>
    <mergeCell ref="D98:H98"/>
    <mergeCell ref="D102:H102"/>
    <mergeCell ref="D99:H99"/>
    <mergeCell ref="D100:H100"/>
    <mergeCell ref="D101:H101"/>
    <mergeCell ref="N89:Q89"/>
    <mergeCell ref="N97:Q97"/>
    <mergeCell ref="N94:Q94"/>
    <mergeCell ref="N90:Q90"/>
    <mergeCell ref="N91:Q91"/>
    <mergeCell ref="N92:Q92"/>
    <mergeCell ref="N93:Q93"/>
    <mergeCell ref="N95:Q95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1:K1"/>
    <mergeCell ref="S2:AC2"/>
    <mergeCell ref="O21:P21"/>
    <mergeCell ref="M28:P28"/>
    <mergeCell ref="O22:P22"/>
    <mergeCell ref="E25:L25"/>
    <mergeCell ref="M29:P29"/>
    <mergeCell ref="M31:P31"/>
    <mergeCell ref="H33:J33"/>
    <mergeCell ref="M33:P33"/>
    <mergeCell ref="F260:I260"/>
    <mergeCell ref="F261:I261"/>
    <mergeCell ref="F262:I262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H34:J34"/>
    <mergeCell ref="M34:P34"/>
    <mergeCell ref="H35:J35"/>
    <mergeCell ref="M35:P35"/>
    <mergeCell ref="H36:J36"/>
    <mergeCell ref="M36:P36"/>
    <mergeCell ref="H37:J37"/>
    <mergeCell ref="M37:P37"/>
    <mergeCell ref="N266:Q266"/>
    <mergeCell ref="F247:I247"/>
    <mergeCell ref="L247:M247"/>
    <mergeCell ref="N247:Q247"/>
    <mergeCell ref="N249:Q249"/>
    <mergeCell ref="N250:Q250"/>
    <mergeCell ref="N251:Q251"/>
    <mergeCell ref="N252:Q252"/>
    <mergeCell ref="N253:Q253"/>
    <mergeCell ref="N254:Q254"/>
    <mergeCell ref="N255:Q255"/>
    <mergeCell ref="N256:Q256"/>
    <mergeCell ref="F248:I248"/>
    <mergeCell ref="F253:I253"/>
    <mergeCell ref="F251:I251"/>
    <mergeCell ref="F249:I249"/>
    <mergeCell ref="F250:I250"/>
    <mergeCell ref="F252:I252"/>
    <mergeCell ref="F254:I254"/>
    <mergeCell ref="F255:I255"/>
    <mergeCell ref="F256:I256"/>
    <mergeCell ref="F257:I257"/>
    <mergeCell ref="F258:I258"/>
    <mergeCell ref="F259:I259"/>
    <mergeCell ref="L258:M258"/>
    <mergeCell ref="L259:M259"/>
    <mergeCell ref="L260:M260"/>
    <mergeCell ref="L261:M261"/>
    <mergeCell ref="L262:M262"/>
    <mergeCell ref="L263:M263"/>
    <mergeCell ref="L265:M265"/>
    <mergeCell ref="N263:Q263"/>
    <mergeCell ref="N258:Q258"/>
    <mergeCell ref="N259:Q259"/>
    <mergeCell ref="N260:Q260"/>
    <mergeCell ref="N261:Q261"/>
    <mergeCell ref="N262:Q262"/>
    <mergeCell ref="N265:Q265"/>
    <mergeCell ref="N264:Q264"/>
    <mergeCell ref="F246:I246"/>
    <mergeCell ref="L255:M255"/>
    <mergeCell ref="L249:M249"/>
    <mergeCell ref="L250:M250"/>
    <mergeCell ref="L251:M251"/>
    <mergeCell ref="L252:M252"/>
    <mergeCell ref="L253:M253"/>
    <mergeCell ref="L254:M254"/>
    <mergeCell ref="L256:M256"/>
    <mergeCell ref="L243:M243"/>
    <mergeCell ref="N243:Q243"/>
    <mergeCell ref="L244:M244"/>
    <mergeCell ref="N244:Q244"/>
    <mergeCell ref="L245:M245"/>
    <mergeCell ref="N245:Q245"/>
    <mergeCell ref="F243:I243"/>
    <mergeCell ref="F245:I245"/>
    <mergeCell ref="F244:I244"/>
    <mergeCell ref="F237:I237"/>
    <mergeCell ref="F239:I239"/>
    <mergeCell ref="L239:M239"/>
    <mergeCell ref="N239:Q239"/>
    <mergeCell ref="N238:Q238"/>
    <mergeCell ref="F240:I240"/>
    <mergeCell ref="F241:I241"/>
    <mergeCell ref="F242:I242"/>
    <mergeCell ref="L242:M242"/>
    <mergeCell ref="N242:Q242"/>
    <mergeCell ref="F232:I232"/>
    <mergeCell ref="L233:M233"/>
    <mergeCell ref="N233:Q233"/>
    <mergeCell ref="F233:I233"/>
    <mergeCell ref="F236:I236"/>
    <mergeCell ref="F234:I234"/>
    <mergeCell ref="F235:I235"/>
    <mergeCell ref="L236:M236"/>
    <mergeCell ref="N236:Q236"/>
    <mergeCell ref="F225:I225"/>
    <mergeCell ref="F226:I226"/>
    <mergeCell ref="F229:I229"/>
    <mergeCell ref="F227:I227"/>
    <mergeCell ref="F228:I228"/>
    <mergeCell ref="L228:M228"/>
    <mergeCell ref="N228:Q228"/>
    <mergeCell ref="F230:I230"/>
    <mergeCell ref="F231:I231"/>
    <mergeCell ref="F222:I222"/>
    <mergeCell ref="F220:I220"/>
    <mergeCell ref="F221:I221"/>
    <mergeCell ref="L222:M222"/>
    <mergeCell ref="N222:Q222"/>
    <mergeCell ref="F223:I223"/>
    <mergeCell ref="L223:M223"/>
    <mergeCell ref="N223:Q223"/>
    <mergeCell ref="F224:I224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19:I219"/>
    <mergeCell ref="F206:I206"/>
    <mergeCell ref="F207:I207"/>
    <mergeCell ref="F208:I208"/>
    <mergeCell ref="F209:I209"/>
    <mergeCell ref="F210:I210"/>
    <mergeCell ref="L211:M211"/>
    <mergeCell ref="N211:Q211"/>
    <mergeCell ref="F211:I211"/>
    <mergeCell ref="F214:I214"/>
    <mergeCell ref="F212:I212"/>
    <mergeCell ref="F213:I213"/>
    <mergeCell ref="F201:I201"/>
    <mergeCell ref="L202:M202"/>
    <mergeCell ref="N202:Q202"/>
    <mergeCell ref="F202:I202"/>
    <mergeCell ref="F205:I205"/>
    <mergeCell ref="F203:I203"/>
    <mergeCell ref="F204:I204"/>
    <mergeCell ref="L205:M205"/>
    <mergeCell ref="N205:Q205"/>
    <mergeCell ref="N183:Q183"/>
    <mergeCell ref="N187:Q187"/>
    <mergeCell ref="F190:I190"/>
    <mergeCell ref="F193:I193"/>
    <mergeCell ref="F191:I191"/>
    <mergeCell ref="L191:M191"/>
    <mergeCell ref="N191:Q191"/>
    <mergeCell ref="F192:I192"/>
    <mergeCell ref="L192:M192"/>
    <mergeCell ref="N192:Q192"/>
    <mergeCell ref="F265:I265"/>
    <mergeCell ref="F263:I263"/>
    <mergeCell ref="F184:I184"/>
    <mergeCell ref="F188:I188"/>
    <mergeCell ref="L184:M184"/>
    <mergeCell ref="N184:Q184"/>
    <mergeCell ref="F185:I185"/>
    <mergeCell ref="F186:I186"/>
    <mergeCell ref="L188:M188"/>
    <mergeCell ref="N188:Q188"/>
    <mergeCell ref="F189:I189"/>
    <mergeCell ref="F194:I194"/>
    <mergeCell ref="L195:M195"/>
    <mergeCell ref="N195:Q195"/>
    <mergeCell ref="F195:I195"/>
    <mergeCell ref="F198:I198"/>
    <mergeCell ref="F196:I196"/>
    <mergeCell ref="F197:I197"/>
    <mergeCell ref="L197:M197"/>
    <mergeCell ref="N197:Q197"/>
    <mergeCell ref="F199:I199"/>
    <mergeCell ref="L199:M199"/>
    <mergeCell ref="N199:Q199"/>
    <mergeCell ref="F200:I200"/>
  </mergeCells>
  <hyperlinks>
    <hyperlink ref="F1:G1" location="C2" display="1) Krycí list rozpočtu"/>
    <hyperlink ref="H1:K1" location="C87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94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</row>
    <row r="7" spans="1:66" ht="25.35" customHeight="1">
      <c r="B7" s="26"/>
      <c r="C7" s="29"/>
      <c r="D7" s="33" t="s">
        <v>133</v>
      </c>
      <c r="E7" s="29"/>
      <c r="F7" s="270" t="s">
        <v>134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</row>
    <row r="8" spans="1:66" s="1" customFormat="1" ht="32.85" customHeight="1">
      <c r="B8" s="38"/>
      <c r="C8" s="39"/>
      <c r="D8" s="32" t="s">
        <v>137</v>
      </c>
      <c r="E8" s="39"/>
      <c r="F8" s="228" t="s">
        <v>470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N96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(SUM(BE96:BE103)+SUM(BE122:BE160))</f>
        <v>0</v>
      </c>
      <c r="I33" s="272"/>
      <c r="J33" s="272"/>
      <c r="K33" s="39"/>
      <c r="L33" s="39"/>
      <c r="M33" s="279">
        <f>ROUND((SUM(BE96:BE103)+SUM(BE122:BE160)),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(SUM(BF96:BF103)+SUM(BF122:BF160))</f>
        <v>0</v>
      </c>
      <c r="I34" s="272"/>
      <c r="J34" s="272"/>
      <c r="K34" s="39"/>
      <c r="L34" s="39"/>
      <c r="M34" s="279">
        <f>ROUND((SUM(BF96:BF103)+SUM(BF122:BF160)),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(SUM(BG96:BG103)+SUM(BG122:BG160))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(SUM(BH96:BH103)+SUM(BH122:BH160))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(SUM(BI96:BI103)+SUM(BI122:BI160))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134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03 -  SO-01  VEREJNÉ OSVETLENIE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N122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471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N123</f>
        <v>0</v>
      </c>
      <c r="O90" s="287"/>
      <c r="P90" s="287"/>
      <c r="Q90" s="287"/>
      <c r="R90" s="135"/>
    </row>
    <row r="91" spans="2:47" s="7" customFormat="1" ht="24.95" customHeight="1">
      <c r="B91" s="132"/>
      <c r="C91" s="133"/>
      <c r="D91" s="134" t="s">
        <v>471</v>
      </c>
      <c r="E91" s="133"/>
      <c r="F91" s="133"/>
      <c r="G91" s="133"/>
      <c r="H91" s="133"/>
      <c r="I91" s="133"/>
      <c r="J91" s="133"/>
      <c r="K91" s="133"/>
      <c r="L91" s="133"/>
      <c r="M91" s="133"/>
      <c r="N91" s="286">
        <f>N124</f>
        <v>0</v>
      </c>
      <c r="O91" s="287"/>
      <c r="P91" s="287"/>
      <c r="Q91" s="287"/>
      <c r="R91" s="135"/>
    </row>
    <row r="92" spans="2:47" s="7" customFormat="1" ht="24.95" customHeight="1">
      <c r="B92" s="132"/>
      <c r="C92" s="133"/>
      <c r="D92" s="134" t="s">
        <v>472</v>
      </c>
      <c r="E92" s="133"/>
      <c r="F92" s="133"/>
      <c r="G92" s="133"/>
      <c r="H92" s="133"/>
      <c r="I92" s="133"/>
      <c r="J92" s="133"/>
      <c r="K92" s="133"/>
      <c r="L92" s="133"/>
      <c r="M92" s="133"/>
      <c r="N92" s="286">
        <f>N133</f>
        <v>0</v>
      </c>
      <c r="O92" s="287"/>
      <c r="P92" s="287"/>
      <c r="Q92" s="287"/>
      <c r="R92" s="135"/>
    </row>
    <row r="93" spans="2:47" s="8" customFormat="1" ht="19.899999999999999" customHeight="1">
      <c r="B93" s="136"/>
      <c r="C93" s="101"/>
      <c r="D93" s="112" t="s">
        <v>473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N134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474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N151</f>
        <v>0</v>
      </c>
      <c r="O94" s="225"/>
      <c r="P94" s="225"/>
      <c r="Q94" s="225"/>
      <c r="R94" s="137"/>
    </row>
    <row r="95" spans="2:47" s="1" customFormat="1" ht="21.75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</row>
    <row r="96" spans="2:47" s="1" customFormat="1" ht="29.25" customHeight="1">
      <c r="B96" s="38"/>
      <c r="C96" s="131" t="s">
        <v>162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84">
        <f>ROUND(N97+N98+N99+N100+N101+N102,2)</f>
        <v>0</v>
      </c>
      <c r="O96" s="285"/>
      <c r="P96" s="285"/>
      <c r="Q96" s="285"/>
      <c r="R96" s="40"/>
      <c r="T96" s="138"/>
      <c r="U96" s="139" t="s">
        <v>43</v>
      </c>
    </row>
    <row r="97" spans="2:65" s="1" customFormat="1" ht="18" customHeight="1">
      <c r="B97" s="140"/>
      <c r="C97" s="141"/>
      <c r="D97" s="244" t="s">
        <v>163</v>
      </c>
      <c r="E97" s="289"/>
      <c r="F97" s="289"/>
      <c r="G97" s="289"/>
      <c r="H97" s="289"/>
      <c r="I97" s="141"/>
      <c r="J97" s="141"/>
      <c r="K97" s="141"/>
      <c r="L97" s="141"/>
      <c r="M97" s="141"/>
      <c r="N97" s="246">
        <f>ROUND(N89*T97,2)</f>
        <v>0</v>
      </c>
      <c r="O97" s="288"/>
      <c r="P97" s="288"/>
      <c r="Q97" s="288"/>
      <c r="R97" s="143"/>
      <c r="S97" s="144"/>
      <c r="T97" s="145"/>
      <c r="U97" s="146" t="s">
        <v>46</v>
      </c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7" t="s">
        <v>164</v>
      </c>
      <c r="AZ97" s="144"/>
      <c r="BA97" s="144"/>
      <c r="BB97" s="144"/>
      <c r="BC97" s="144"/>
      <c r="BD97" s="144"/>
      <c r="BE97" s="148">
        <f t="shared" ref="BE97:BE102" si="0">IF(U97="základná",N97,0)</f>
        <v>0</v>
      </c>
      <c r="BF97" s="148">
        <f t="shared" ref="BF97:BF102" si="1">IF(U97="znížená",N97,0)</f>
        <v>0</v>
      </c>
      <c r="BG97" s="148">
        <f t="shared" ref="BG97:BG102" si="2">IF(U97="zákl. prenesená",N97,0)</f>
        <v>0</v>
      </c>
      <c r="BH97" s="148">
        <f t="shared" ref="BH97:BH102" si="3">IF(U97="zníž. prenesená",N97,0)</f>
        <v>0</v>
      </c>
      <c r="BI97" s="148">
        <f t="shared" ref="BI97:BI102" si="4">IF(U97="nulová",N97,0)</f>
        <v>0</v>
      </c>
      <c r="BJ97" s="147" t="s">
        <v>90</v>
      </c>
      <c r="BK97" s="144"/>
      <c r="BL97" s="144"/>
      <c r="BM97" s="144"/>
    </row>
    <row r="98" spans="2:65" s="1" customFormat="1" ht="18" customHeight="1">
      <c r="B98" s="140"/>
      <c r="C98" s="141"/>
      <c r="D98" s="244" t="s">
        <v>165</v>
      </c>
      <c r="E98" s="289"/>
      <c r="F98" s="289"/>
      <c r="G98" s="289"/>
      <c r="H98" s="289"/>
      <c r="I98" s="141"/>
      <c r="J98" s="141"/>
      <c r="K98" s="141"/>
      <c r="L98" s="141"/>
      <c r="M98" s="141"/>
      <c r="N98" s="246">
        <f>ROUND(N89*T98,2)</f>
        <v>0</v>
      </c>
      <c r="O98" s="288"/>
      <c r="P98" s="288"/>
      <c r="Q98" s="288"/>
      <c r="R98" s="143"/>
      <c r="S98" s="144"/>
      <c r="T98" s="145"/>
      <c r="U98" s="146" t="s">
        <v>46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164</v>
      </c>
      <c r="AZ98" s="144"/>
      <c r="BA98" s="144"/>
      <c r="BB98" s="144"/>
      <c r="BC98" s="144"/>
      <c r="BD98" s="144"/>
      <c r="BE98" s="148">
        <f t="shared" si="0"/>
        <v>0</v>
      </c>
      <c r="BF98" s="148">
        <f t="shared" si="1"/>
        <v>0</v>
      </c>
      <c r="BG98" s="148">
        <f t="shared" si="2"/>
        <v>0</v>
      </c>
      <c r="BH98" s="148">
        <f t="shared" si="3"/>
        <v>0</v>
      </c>
      <c r="BI98" s="148">
        <f t="shared" si="4"/>
        <v>0</v>
      </c>
      <c r="BJ98" s="147" t="s">
        <v>90</v>
      </c>
      <c r="BK98" s="144"/>
      <c r="BL98" s="144"/>
      <c r="BM98" s="144"/>
    </row>
    <row r="99" spans="2:65" s="1" customFormat="1" ht="18" customHeight="1">
      <c r="B99" s="140"/>
      <c r="C99" s="141"/>
      <c r="D99" s="244" t="s">
        <v>166</v>
      </c>
      <c r="E99" s="289"/>
      <c r="F99" s="289"/>
      <c r="G99" s="289"/>
      <c r="H99" s="289"/>
      <c r="I99" s="141"/>
      <c r="J99" s="141"/>
      <c r="K99" s="141"/>
      <c r="L99" s="141"/>
      <c r="M99" s="141"/>
      <c r="N99" s="246">
        <f>ROUND(N89*T99,2)</f>
        <v>0</v>
      </c>
      <c r="O99" s="288"/>
      <c r="P99" s="288"/>
      <c r="Q99" s="288"/>
      <c r="R99" s="143"/>
      <c r="S99" s="144"/>
      <c r="T99" s="145"/>
      <c r="U99" s="146" t="s">
        <v>46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164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90</v>
      </c>
      <c r="BK99" s="144"/>
      <c r="BL99" s="144"/>
      <c r="BM99" s="144"/>
    </row>
    <row r="100" spans="2:65" s="1" customFormat="1" ht="18" customHeight="1">
      <c r="B100" s="140"/>
      <c r="C100" s="141"/>
      <c r="D100" s="244" t="s">
        <v>167</v>
      </c>
      <c r="E100" s="289"/>
      <c r="F100" s="289"/>
      <c r="G100" s="289"/>
      <c r="H100" s="289"/>
      <c r="I100" s="141"/>
      <c r="J100" s="141"/>
      <c r="K100" s="141"/>
      <c r="L100" s="141"/>
      <c r="M100" s="141"/>
      <c r="N100" s="246">
        <f>ROUND(N89*T100,2)</f>
        <v>0</v>
      </c>
      <c r="O100" s="288"/>
      <c r="P100" s="288"/>
      <c r="Q100" s="288"/>
      <c r="R100" s="143"/>
      <c r="S100" s="144"/>
      <c r="T100" s="145"/>
      <c r="U100" s="146" t="s">
        <v>46</v>
      </c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7" t="s">
        <v>164</v>
      </c>
      <c r="AZ100" s="144"/>
      <c r="BA100" s="144"/>
      <c r="BB100" s="144"/>
      <c r="BC100" s="144"/>
      <c r="BD100" s="144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90</v>
      </c>
      <c r="BK100" s="144"/>
      <c r="BL100" s="144"/>
      <c r="BM100" s="144"/>
    </row>
    <row r="101" spans="2:65" s="1" customFormat="1" ht="18" customHeight="1">
      <c r="B101" s="140"/>
      <c r="C101" s="141"/>
      <c r="D101" s="244" t="s">
        <v>168</v>
      </c>
      <c r="E101" s="289"/>
      <c r="F101" s="289"/>
      <c r="G101" s="289"/>
      <c r="H101" s="289"/>
      <c r="I101" s="141"/>
      <c r="J101" s="141"/>
      <c r="K101" s="141"/>
      <c r="L101" s="141"/>
      <c r="M101" s="141"/>
      <c r="N101" s="246">
        <f>ROUND(N89*T101,2)</f>
        <v>0</v>
      </c>
      <c r="O101" s="288"/>
      <c r="P101" s="288"/>
      <c r="Q101" s="288"/>
      <c r="R101" s="143"/>
      <c r="S101" s="144"/>
      <c r="T101" s="145"/>
      <c r="U101" s="146" t="s">
        <v>46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164</v>
      </c>
      <c r="AZ101" s="144"/>
      <c r="BA101" s="144"/>
      <c r="BB101" s="144"/>
      <c r="BC101" s="144"/>
      <c r="BD101" s="144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90</v>
      </c>
      <c r="BK101" s="144"/>
      <c r="BL101" s="144"/>
      <c r="BM101" s="144"/>
    </row>
    <row r="102" spans="2:65" s="1" customFormat="1" ht="18" customHeight="1">
      <c r="B102" s="140"/>
      <c r="C102" s="141"/>
      <c r="D102" s="142" t="s">
        <v>169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9"/>
      <c r="U102" s="150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170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90</v>
      </c>
      <c r="BK102" s="144"/>
      <c r="BL102" s="144"/>
      <c r="BM102" s="144"/>
    </row>
    <row r="103" spans="2:65" s="1" customFormat="1" ht="13.5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/>
    </row>
    <row r="104" spans="2:65" s="1" customFormat="1" ht="29.25" customHeight="1">
      <c r="B104" s="38"/>
      <c r="C104" s="121" t="s">
        <v>116</v>
      </c>
      <c r="D104" s="122"/>
      <c r="E104" s="122"/>
      <c r="F104" s="122"/>
      <c r="G104" s="122"/>
      <c r="H104" s="122"/>
      <c r="I104" s="122"/>
      <c r="J104" s="122"/>
      <c r="K104" s="122"/>
      <c r="L104" s="248">
        <f>ROUND(SUM(N89+N96),2)</f>
        <v>0</v>
      </c>
      <c r="M104" s="248"/>
      <c r="N104" s="248"/>
      <c r="O104" s="248"/>
      <c r="P104" s="248"/>
      <c r="Q104" s="248"/>
      <c r="R104" s="40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9" spans="2:65" s="1" customFormat="1" ht="6.95" customHeight="1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</row>
    <row r="110" spans="2:65" s="1" customFormat="1" ht="36.950000000000003" customHeight="1">
      <c r="B110" s="38"/>
      <c r="C110" s="219" t="s">
        <v>171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30" customHeight="1">
      <c r="B112" s="38"/>
      <c r="C112" s="33" t="s">
        <v>18</v>
      </c>
      <c r="D112" s="39"/>
      <c r="E112" s="39"/>
      <c r="F112" s="270" t="str">
        <f>F6</f>
        <v>REVITALIZÁCIA VNÚTROBLOKOVÝCH PRIESTOROV NA SÍDLISKU OD VŔŠKY V ŽIARI NAD HRONOM</v>
      </c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39"/>
      <c r="R112" s="40"/>
    </row>
    <row r="113" spans="2:65" ht="30" customHeight="1">
      <c r="B113" s="26"/>
      <c r="C113" s="33" t="s">
        <v>133</v>
      </c>
      <c r="D113" s="29"/>
      <c r="E113" s="29"/>
      <c r="F113" s="270" t="s">
        <v>134</v>
      </c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9"/>
      <c r="R113" s="27"/>
    </row>
    <row r="114" spans="2:65" s="1" customFormat="1" ht="36.950000000000003" customHeight="1">
      <c r="B114" s="38"/>
      <c r="C114" s="72" t="s">
        <v>137</v>
      </c>
      <c r="D114" s="39"/>
      <c r="E114" s="39"/>
      <c r="F114" s="233" t="str">
        <f>F8</f>
        <v>03 -  SO-01  VEREJNÉ OSVETLENIE</v>
      </c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22</v>
      </c>
      <c r="D116" s="39"/>
      <c r="E116" s="39"/>
      <c r="F116" s="31" t="str">
        <f>F10</f>
        <v xml:space="preserve"> Žiar nad Hronom</v>
      </c>
      <c r="G116" s="39"/>
      <c r="H116" s="39"/>
      <c r="I116" s="39"/>
      <c r="J116" s="39"/>
      <c r="K116" s="33" t="s">
        <v>24</v>
      </c>
      <c r="L116" s="39"/>
      <c r="M116" s="274" t="str">
        <f>IF(O10="","",O10)</f>
        <v>30. 5. 2018</v>
      </c>
      <c r="N116" s="274"/>
      <c r="O116" s="274"/>
      <c r="P116" s="274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>
      <c r="B118" s="38"/>
      <c r="C118" s="33" t="s">
        <v>26</v>
      </c>
      <c r="D118" s="39"/>
      <c r="E118" s="39"/>
      <c r="F118" s="31" t="str">
        <f>E13</f>
        <v xml:space="preserve"> Mesto Žiar nad Hronom</v>
      </c>
      <c r="G118" s="39"/>
      <c r="H118" s="39"/>
      <c r="I118" s="39"/>
      <c r="J118" s="39"/>
      <c r="K118" s="33" t="s">
        <v>32</v>
      </c>
      <c r="L118" s="39"/>
      <c r="M118" s="223" t="str">
        <f>E19</f>
        <v>ING. ARCH. S. BARÉNYI,ING. ARCH. I. TEPLAN</v>
      </c>
      <c r="N118" s="223"/>
      <c r="O118" s="223"/>
      <c r="P118" s="223"/>
      <c r="Q118" s="223"/>
      <c r="R118" s="40"/>
    </row>
    <row r="119" spans="2:65" s="1" customFormat="1" ht="14.45" customHeight="1">
      <c r="B119" s="38"/>
      <c r="C119" s="33" t="s">
        <v>30</v>
      </c>
      <c r="D119" s="39"/>
      <c r="E119" s="39"/>
      <c r="F119" s="31" t="str">
        <f>IF(E16="","",E16)</f>
        <v>určí výberové konanie</v>
      </c>
      <c r="G119" s="39"/>
      <c r="H119" s="39"/>
      <c r="I119" s="39"/>
      <c r="J119" s="39"/>
      <c r="K119" s="33" t="s">
        <v>35</v>
      </c>
      <c r="L119" s="39"/>
      <c r="M119" s="223" t="str">
        <f>E22</f>
        <v>Ing. Emília Kurillová</v>
      </c>
      <c r="N119" s="223"/>
      <c r="O119" s="223"/>
      <c r="P119" s="223"/>
      <c r="Q119" s="223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9" customFormat="1" ht="29.25" customHeight="1">
      <c r="B121" s="151"/>
      <c r="C121" s="152" t="s">
        <v>172</v>
      </c>
      <c r="D121" s="153" t="s">
        <v>173</v>
      </c>
      <c r="E121" s="153" t="s">
        <v>61</v>
      </c>
      <c r="F121" s="290" t="s">
        <v>174</v>
      </c>
      <c r="G121" s="290"/>
      <c r="H121" s="290"/>
      <c r="I121" s="290"/>
      <c r="J121" s="153" t="s">
        <v>175</v>
      </c>
      <c r="K121" s="153" t="s">
        <v>176</v>
      </c>
      <c r="L121" s="290" t="s">
        <v>177</v>
      </c>
      <c r="M121" s="290"/>
      <c r="N121" s="290" t="s">
        <v>153</v>
      </c>
      <c r="O121" s="290"/>
      <c r="P121" s="290"/>
      <c r="Q121" s="291"/>
      <c r="R121" s="154"/>
      <c r="T121" s="78" t="s">
        <v>178</v>
      </c>
      <c r="U121" s="79" t="s">
        <v>43</v>
      </c>
      <c r="V121" s="79" t="s">
        <v>179</v>
      </c>
      <c r="W121" s="79" t="s">
        <v>180</v>
      </c>
      <c r="X121" s="79" t="s">
        <v>181</v>
      </c>
      <c r="Y121" s="79" t="s">
        <v>182</v>
      </c>
      <c r="Z121" s="79" t="s">
        <v>183</v>
      </c>
      <c r="AA121" s="80" t="s">
        <v>184</v>
      </c>
    </row>
    <row r="122" spans="2:65" s="1" customFormat="1" ht="29.25" customHeight="1">
      <c r="B122" s="38"/>
      <c r="C122" s="82" t="s">
        <v>149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96">
        <f>BK122</f>
        <v>0</v>
      </c>
      <c r="O122" s="297"/>
      <c r="P122" s="297"/>
      <c r="Q122" s="297"/>
      <c r="R122" s="40"/>
      <c r="T122" s="81"/>
      <c r="U122" s="54"/>
      <c r="V122" s="54"/>
      <c r="W122" s="155">
        <f>W123+W124+W133+W161</f>
        <v>0</v>
      </c>
      <c r="X122" s="54"/>
      <c r="Y122" s="155">
        <f>Y123+Y124+Y133+Y161</f>
        <v>23.841089999999998</v>
      </c>
      <c r="Z122" s="54"/>
      <c r="AA122" s="156">
        <f>AA123+AA124+AA133+AA161</f>
        <v>0</v>
      </c>
      <c r="AT122" s="22" t="s">
        <v>78</v>
      </c>
      <c r="AU122" s="22" t="s">
        <v>155</v>
      </c>
      <c r="BK122" s="157">
        <f>BK123+BK124+BK133+BK161</f>
        <v>0</v>
      </c>
    </row>
    <row r="123" spans="2:65" s="10" customFormat="1" ht="37.35" customHeight="1">
      <c r="B123" s="158"/>
      <c r="C123" s="159"/>
      <c r="D123" s="160" t="s">
        <v>471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N123" s="300">
        <f>BK123</f>
        <v>0</v>
      </c>
      <c r="O123" s="286"/>
      <c r="P123" s="286"/>
      <c r="Q123" s="286"/>
      <c r="R123" s="161"/>
      <c r="T123" s="162"/>
      <c r="U123" s="159"/>
      <c r="V123" s="159"/>
      <c r="W123" s="163">
        <v>0</v>
      </c>
      <c r="X123" s="159"/>
      <c r="Y123" s="163">
        <v>0</v>
      </c>
      <c r="Z123" s="159"/>
      <c r="AA123" s="164">
        <v>0</v>
      </c>
      <c r="AR123" s="165" t="s">
        <v>200</v>
      </c>
      <c r="AT123" s="166" t="s">
        <v>78</v>
      </c>
      <c r="AU123" s="166" t="s">
        <v>79</v>
      </c>
      <c r="AY123" s="165" t="s">
        <v>185</v>
      </c>
      <c r="BK123" s="167">
        <v>0</v>
      </c>
    </row>
    <row r="124" spans="2:65" s="10" customFormat="1" ht="24.95" customHeight="1">
      <c r="B124" s="158"/>
      <c r="C124" s="159"/>
      <c r="D124" s="160" t="s">
        <v>471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98">
        <f>BK124</f>
        <v>0</v>
      </c>
      <c r="O124" s="299"/>
      <c r="P124" s="299"/>
      <c r="Q124" s="299"/>
      <c r="R124" s="161"/>
      <c r="T124" s="162"/>
      <c r="U124" s="159"/>
      <c r="V124" s="159"/>
      <c r="W124" s="163">
        <f>SUM(W125:W132)</f>
        <v>0</v>
      </c>
      <c r="X124" s="159"/>
      <c r="Y124" s="163">
        <f>SUM(Y125:Y132)</f>
        <v>12.398399999999999</v>
      </c>
      <c r="Z124" s="159"/>
      <c r="AA124" s="164">
        <f>SUM(AA125:AA132)</f>
        <v>0</v>
      </c>
      <c r="AR124" s="165" t="s">
        <v>200</v>
      </c>
      <c r="AT124" s="166" t="s">
        <v>78</v>
      </c>
      <c r="AU124" s="166" t="s">
        <v>79</v>
      </c>
      <c r="AY124" s="165" t="s">
        <v>185</v>
      </c>
      <c r="BK124" s="167">
        <f>SUM(BK125:BK132)</f>
        <v>0</v>
      </c>
    </row>
    <row r="125" spans="2:65" s="1" customFormat="1" ht="16.5" customHeight="1">
      <c r="B125" s="140"/>
      <c r="C125" s="199" t="s">
        <v>86</v>
      </c>
      <c r="D125" s="199" t="s">
        <v>279</v>
      </c>
      <c r="E125" s="200" t="s">
        <v>475</v>
      </c>
      <c r="F125" s="261" t="s">
        <v>476</v>
      </c>
      <c r="G125" s="261"/>
      <c r="H125" s="261"/>
      <c r="I125" s="261"/>
      <c r="J125" s="201" t="s">
        <v>477</v>
      </c>
      <c r="K125" s="202">
        <v>3</v>
      </c>
      <c r="L125" s="262">
        <v>0</v>
      </c>
      <c r="M125" s="262"/>
      <c r="N125" s="263">
        <f t="shared" ref="N125:N132" si="5">ROUND(L125*K125,2)</f>
        <v>0</v>
      </c>
      <c r="O125" s="254"/>
      <c r="P125" s="254"/>
      <c r="Q125" s="254"/>
      <c r="R125" s="143"/>
      <c r="T125" s="172" t="s">
        <v>5</v>
      </c>
      <c r="U125" s="47" t="s">
        <v>46</v>
      </c>
      <c r="V125" s="39"/>
      <c r="W125" s="173">
        <f t="shared" ref="W125:W132" si="6">V125*K125</f>
        <v>0</v>
      </c>
      <c r="X125" s="173">
        <v>4.0999999999999996</v>
      </c>
      <c r="Y125" s="173">
        <f t="shared" ref="Y125:Y132" si="7">X125*K125</f>
        <v>12.299999999999999</v>
      </c>
      <c r="Z125" s="173">
        <v>0</v>
      </c>
      <c r="AA125" s="174">
        <f t="shared" ref="AA125:AA132" si="8">Z125*K125</f>
        <v>0</v>
      </c>
      <c r="AR125" s="22" t="s">
        <v>478</v>
      </c>
      <c r="AT125" s="22" t="s">
        <v>279</v>
      </c>
      <c r="AU125" s="22" t="s">
        <v>86</v>
      </c>
      <c r="AY125" s="22" t="s">
        <v>185</v>
      </c>
      <c r="BE125" s="116">
        <f t="shared" ref="BE125:BE132" si="9">IF(U125="základná",N125,0)</f>
        <v>0</v>
      </c>
      <c r="BF125" s="116">
        <f t="shared" ref="BF125:BF132" si="10">IF(U125="znížená",N125,0)</f>
        <v>0</v>
      </c>
      <c r="BG125" s="116">
        <f t="shared" ref="BG125:BG132" si="11">IF(U125="zákl. prenesená",N125,0)</f>
        <v>0</v>
      </c>
      <c r="BH125" s="116">
        <f t="shared" ref="BH125:BH132" si="12">IF(U125="zníž. prenesená",N125,0)</f>
        <v>0</v>
      </c>
      <c r="BI125" s="116">
        <f t="shared" ref="BI125:BI132" si="13">IF(U125="nulová",N125,0)</f>
        <v>0</v>
      </c>
      <c r="BJ125" s="22" t="s">
        <v>90</v>
      </c>
      <c r="BK125" s="116">
        <f t="shared" ref="BK125:BK132" si="14">ROUND(L125*K125,2)</f>
        <v>0</v>
      </c>
      <c r="BL125" s="22" t="s">
        <v>479</v>
      </c>
      <c r="BM125" s="22" t="s">
        <v>90</v>
      </c>
    </row>
    <row r="126" spans="2:65" s="1" customFormat="1" ht="16.5" customHeight="1">
      <c r="B126" s="140"/>
      <c r="C126" s="199" t="s">
        <v>90</v>
      </c>
      <c r="D126" s="199" t="s">
        <v>279</v>
      </c>
      <c r="E126" s="200" t="s">
        <v>480</v>
      </c>
      <c r="F126" s="261" t="s">
        <v>481</v>
      </c>
      <c r="G126" s="261"/>
      <c r="H126" s="261"/>
      <c r="I126" s="261"/>
      <c r="J126" s="201" t="s">
        <v>208</v>
      </c>
      <c r="K126" s="202">
        <v>18</v>
      </c>
      <c r="L126" s="262">
        <v>0</v>
      </c>
      <c r="M126" s="262"/>
      <c r="N126" s="263">
        <f t="shared" si="5"/>
        <v>0</v>
      </c>
      <c r="O126" s="254"/>
      <c r="P126" s="254"/>
      <c r="Q126" s="254"/>
      <c r="R126" s="143"/>
      <c r="T126" s="172" t="s">
        <v>5</v>
      </c>
      <c r="U126" s="47" t="s">
        <v>46</v>
      </c>
      <c r="V126" s="39"/>
      <c r="W126" s="173">
        <f t="shared" si="6"/>
        <v>0</v>
      </c>
      <c r="X126" s="173">
        <v>0</v>
      </c>
      <c r="Y126" s="173">
        <f t="shared" si="7"/>
        <v>0</v>
      </c>
      <c r="Z126" s="173">
        <v>0</v>
      </c>
      <c r="AA126" s="174">
        <f t="shared" si="8"/>
        <v>0</v>
      </c>
      <c r="AR126" s="22" t="s">
        <v>478</v>
      </c>
      <c r="AT126" s="22" t="s">
        <v>279</v>
      </c>
      <c r="AU126" s="22" t="s">
        <v>86</v>
      </c>
      <c r="AY126" s="22" t="s">
        <v>185</v>
      </c>
      <c r="BE126" s="116">
        <f t="shared" si="9"/>
        <v>0</v>
      </c>
      <c r="BF126" s="116">
        <f t="shared" si="10"/>
        <v>0</v>
      </c>
      <c r="BG126" s="116">
        <f t="shared" si="11"/>
        <v>0</v>
      </c>
      <c r="BH126" s="116">
        <f t="shared" si="12"/>
        <v>0</v>
      </c>
      <c r="BI126" s="116">
        <f t="shared" si="13"/>
        <v>0</v>
      </c>
      <c r="BJ126" s="22" t="s">
        <v>90</v>
      </c>
      <c r="BK126" s="116">
        <f t="shared" si="14"/>
        <v>0</v>
      </c>
      <c r="BL126" s="22" t="s">
        <v>479</v>
      </c>
      <c r="BM126" s="22" t="s">
        <v>189</v>
      </c>
    </row>
    <row r="127" spans="2:65" s="1" customFormat="1" ht="16.5" customHeight="1">
      <c r="B127" s="140"/>
      <c r="C127" s="199" t="s">
        <v>200</v>
      </c>
      <c r="D127" s="199" t="s">
        <v>279</v>
      </c>
      <c r="E127" s="200" t="s">
        <v>482</v>
      </c>
      <c r="F127" s="261" t="s">
        <v>483</v>
      </c>
      <c r="G127" s="261"/>
      <c r="H127" s="261"/>
      <c r="I127" s="261"/>
      <c r="J127" s="201" t="s">
        <v>208</v>
      </c>
      <c r="K127" s="202">
        <v>72</v>
      </c>
      <c r="L127" s="262">
        <v>0</v>
      </c>
      <c r="M127" s="262"/>
      <c r="N127" s="263">
        <f t="shared" si="5"/>
        <v>0</v>
      </c>
      <c r="O127" s="254"/>
      <c r="P127" s="254"/>
      <c r="Q127" s="254"/>
      <c r="R127" s="143"/>
      <c r="T127" s="172" t="s">
        <v>5</v>
      </c>
      <c r="U127" s="47" t="s">
        <v>46</v>
      </c>
      <c r="V127" s="39"/>
      <c r="W127" s="173">
        <f t="shared" si="6"/>
        <v>0</v>
      </c>
      <c r="X127" s="173">
        <v>0</v>
      </c>
      <c r="Y127" s="173">
        <f t="shared" si="7"/>
        <v>0</v>
      </c>
      <c r="Z127" s="173">
        <v>0</v>
      </c>
      <c r="AA127" s="174">
        <f t="shared" si="8"/>
        <v>0</v>
      </c>
      <c r="AR127" s="22" t="s">
        <v>478</v>
      </c>
      <c r="AT127" s="22" t="s">
        <v>279</v>
      </c>
      <c r="AU127" s="22" t="s">
        <v>86</v>
      </c>
      <c r="AY127" s="22" t="s">
        <v>185</v>
      </c>
      <c r="BE127" s="116">
        <f t="shared" si="9"/>
        <v>0</v>
      </c>
      <c r="BF127" s="116">
        <f t="shared" si="10"/>
        <v>0</v>
      </c>
      <c r="BG127" s="116">
        <f t="shared" si="11"/>
        <v>0</v>
      </c>
      <c r="BH127" s="116">
        <f t="shared" si="12"/>
        <v>0</v>
      </c>
      <c r="BI127" s="116">
        <f t="shared" si="13"/>
        <v>0</v>
      </c>
      <c r="BJ127" s="22" t="s">
        <v>90</v>
      </c>
      <c r="BK127" s="116">
        <f t="shared" si="14"/>
        <v>0</v>
      </c>
      <c r="BL127" s="22" t="s">
        <v>479</v>
      </c>
      <c r="BM127" s="22" t="s">
        <v>214</v>
      </c>
    </row>
    <row r="128" spans="2:65" s="1" customFormat="1" ht="25.5" customHeight="1">
      <c r="B128" s="140"/>
      <c r="C128" s="199" t="s">
        <v>189</v>
      </c>
      <c r="D128" s="199" t="s">
        <v>279</v>
      </c>
      <c r="E128" s="200" t="s">
        <v>484</v>
      </c>
      <c r="F128" s="261" t="s">
        <v>485</v>
      </c>
      <c r="G128" s="261"/>
      <c r="H128" s="261"/>
      <c r="I128" s="261"/>
      <c r="J128" s="201" t="s">
        <v>477</v>
      </c>
      <c r="K128" s="202">
        <v>3</v>
      </c>
      <c r="L128" s="262">
        <v>0</v>
      </c>
      <c r="M128" s="262"/>
      <c r="N128" s="263">
        <f t="shared" si="5"/>
        <v>0</v>
      </c>
      <c r="O128" s="254"/>
      <c r="P128" s="254"/>
      <c r="Q128" s="254"/>
      <c r="R128" s="143"/>
      <c r="T128" s="172" t="s">
        <v>5</v>
      </c>
      <c r="U128" s="47" t="s">
        <v>46</v>
      </c>
      <c r="V128" s="39"/>
      <c r="W128" s="173">
        <f t="shared" si="6"/>
        <v>0</v>
      </c>
      <c r="X128" s="173">
        <v>0.01</v>
      </c>
      <c r="Y128" s="173">
        <f t="shared" si="7"/>
        <v>0.03</v>
      </c>
      <c r="Z128" s="173">
        <v>0</v>
      </c>
      <c r="AA128" s="174">
        <f t="shared" si="8"/>
        <v>0</v>
      </c>
      <c r="AR128" s="22" t="s">
        <v>478</v>
      </c>
      <c r="AT128" s="22" t="s">
        <v>279</v>
      </c>
      <c r="AU128" s="22" t="s">
        <v>86</v>
      </c>
      <c r="AY128" s="22" t="s">
        <v>185</v>
      </c>
      <c r="BE128" s="116">
        <f t="shared" si="9"/>
        <v>0</v>
      </c>
      <c r="BF128" s="116">
        <f t="shared" si="10"/>
        <v>0</v>
      </c>
      <c r="BG128" s="116">
        <f t="shared" si="11"/>
        <v>0</v>
      </c>
      <c r="BH128" s="116">
        <f t="shared" si="12"/>
        <v>0</v>
      </c>
      <c r="BI128" s="116">
        <f t="shared" si="13"/>
        <v>0</v>
      </c>
      <c r="BJ128" s="22" t="s">
        <v>90</v>
      </c>
      <c r="BK128" s="116">
        <f t="shared" si="14"/>
        <v>0</v>
      </c>
      <c r="BL128" s="22" t="s">
        <v>479</v>
      </c>
      <c r="BM128" s="22" t="s">
        <v>223</v>
      </c>
    </row>
    <row r="129" spans="2:65" s="1" customFormat="1" ht="38.25" customHeight="1">
      <c r="B129" s="140"/>
      <c r="C129" s="199" t="s">
        <v>210</v>
      </c>
      <c r="D129" s="199" t="s">
        <v>279</v>
      </c>
      <c r="E129" s="200" t="s">
        <v>486</v>
      </c>
      <c r="F129" s="261" t="s">
        <v>487</v>
      </c>
      <c r="G129" s="261"/>
      <c r="H129" s="261"/>
      <c r="I129" s="261"/>
      <c r="J129" s="201" t="s">
        <v>488</v>
      </c>
      <c r="K129" s="202">
        <v>6</v>
      </c>
      <c r="L129" s="262">
        <v>0</v>
      </c>
      <c r="M129" s="262"/>
      <c r="N129" s="263">
        <f t="shared" si="5"/>
        <v>0</v>
      </c>
      <c r="O129" s="254"/>
      <c r="P129" s="254"/>
      <c r="Q129" s="254"/>
      <c r="R129" s="143"/>
      <c r="T129" s="172" t="s">
        <v>5</v>
      </c>
      <c r="U129" s="47" t="s">
        <v>46</v>
      </c>
      <c r="V129" s="39"/>
      <c r="W129" s="173">
        <f t="shared" si="6"/>
        <v>0</v>
      </c>
      <c r="X129" s="173">
        <v>0</v>
      </c>
      <c r="Y129" s="173">
        <f t="shared" si="7"/>
        <v>0</v>
      </c>
      <c r="Z129" s="173">
        <v>0</v>
      </c>
      <c r="AA129" s="174">
        <f t="shared" si="8"/>
        <v>0</v>
      </c>
      <c r="AR129" s="22" t="s">
        <v>478</v>
      </c>
      <c r="AT129" s="22" t="s">
        <v>279</v>
      </c>
      <c r="AU129" s="22" t="s">
        <v>86</v>
      </c>
      <c r="AY129" s="22" t="s">
        <v>185</v>
      </c>
      <c r="BE129" s="116">
        <f t="shared" si="9"/>
        <v>0</v>
      </c>
      <c r="BF129" s="116">
        <f t="shared" si="10"/>
        <v>0</v>
      </c>
      <c r="BG129" s="116">
        <f t="shared" si="11"/>
        <v>0</v>
      </c>
      <c r="BH129" s="116">
        <f t="shared" si="12"/>
        <v>0</v>
      </c>
      <c r="BI129" s="116">
        <f t="shared" si="13"/>
        <v>0</v>
      </c>
      <c r="BJ129" s="22" t="s">
        <v>90</v>
      </c>
      <c r="BK129" s="116">
        <f t="shared" si="14"/>
        <v>0</v>
      </c>
      <c r="BL129" s="22" t="s">
        <v>479</v>
      </c>
      <c r="BM129" s="22" t="s">
        <v>231</v>
      </c>
    </row>
    <row r="130" spans="2:65" s="1" customFormat="1" ht="16.5" customHeight="1">
      <c r="B130" s="140"/>
      <c r="C130" s="199" t="s">
        <v>214</v>
      </c>
      <c r="D130" s="199" t="s">
        <v>279</v>
      </c>
      <c r="E130" s="200" t="s">
        <v>489</v>
      </c>
      <c r="F130" s="261" t="s">
        <v>490</v>
      </c>
      <c r="G130" s="261"/>
      <c r="H130" s="261"/>
      <c r="I130" s="261"/>
      <c r="J130" s="201" t="s">
        <v>282</v>
      </c>
      <c r="K130" s="202">
        <v>68.400000000000006</v>
      </c>
      <c r="L130" s="262">
        <v>0</v>
      </c>
      <c r="M130" s="262"/>
      <c r="N130" s="263">
        <f t="shared" si="5"/>
        <v>0</v>
      </c>
      <c r="O130" s="254"/>
      <c r="P130" s="254"/>
      <c r="Q130" s="254"/>
      <c r="R130" s="143"/>
      <c r="T130" s="172" t="s">
        <v>5</v>
      </c>
      <c r="U130" s="47" t="s">
        <v>46</v>
      </c>
      <c r="V130" s="39"/>
      <c r="W130" s="173">
        <f t="shared" si="6"/>
        <v>0</v>
      </c>
      <c r="X130" s="173">
        <v>1E-3</v>
      </c>
      <c r="Y130" s="173">
        <f t="shared" si="7"/>
        <v>6.8400000000000002E-2</v>
      </c>
      <c r="Z130" s="173">
        <v>0</v>
      </c>
      <c r="AA130" s="174">
        <f t="shared" si="8"/>
        <v>0</v>
      </c>
      <c r="AR130" s="22" t="s">
        <v>478</v>
      </c>
      <c r="AT130" s="22" t="s">
        <v>279</v>
      </c>
      <c r="AU130" s="22" t="s">
        <v>86</v>
      </c>
      <c r="AY130" s="22" t="s">
        <v>185</v>
      </c>
      <c r="BE130" s="116">
        <f t="shared" si="9"/>
        <v>0</v>
      </c>
      <c r="BF130" s="116">
        <f t="shared" si="10"/>
        <v>0</v>
      </c>
      <c r="BG130" s="116">
        <f t="shared" si="11"/>
        <v>0</v>
      </c>
      <c r="BH130" s="116">
        <f t="shared" si="12"/>
        <v>0</v>
      </c>
      <c r="BI130" s="116">
        <f t="shared" si="13"/>
        <v>0</v>
      </c>
      <c r="BJ130" s="22" t="s">
        <v>90</v>
      </c>
      <c r="BK130" s="116">
        <f t="shared" si="14"/>
        <v>0</v>
      </c>
      <c r="BL130" s="22" t="s">
        <v>479</v>
      </c>
      <c r="BM130" s="22" t="s">
        <v>245</v>
      </c>
    </row>
    <row r="131" spans="2:65" s="1" customFormat="1" ht="25.5" customHeight="1">
      <c r="B131" s="140"/>
      <c r="C131" s="199" t="s">
        <v>218</v>
      </c>
      <c r="D131" s="199" t="s">
        <v>279</v>
      </c>
      <c r="E131" s="200" t="s">
        <v>491</v>
      </c>
      <c r="F131" s="261" t="s">
        <v>492</v>
      </c>
      <c r="G131" s="261"/>
      <c r="H131" s="261"/>
      <c r="I131" s="261"/>
      <c r="J131" s="201" t="s">
        <v>477</v>
      </c>
      <c r="K131" s="202">
        <v>3</v>
      </c>
      <c r="L131" s="262">
        <v>0</v>
      </c>
      <c r="M131" s="262"/>
      <c r="N131" s="263">
        <f t="shared" si="5"/>
        <v>0</v>
      </c>
      <c r="O131" s="254"/>
      <c r="P131" s="254"/>
      <c r="Q131" s="254"/>
      <c r="R131" s="143"/>
      <c r="T131" s="172" t="s">
        <v>5</v>
      </c>
      <c r="U131" s="47" t="s">
        <v>46</v>
      </c>
      <c r="V131" s="39"/>
      <c r="W131" s="173">
        <f t="shared" si="6"/>
        <v>0</v>
      </c>
      <c r="X131" s="173">
        <v>0</v>
      </c>
      <c r="Y131" s="173">
        <f t="shared" si="7"/>
        <v>0</v>
      </c>
      <c r="Z131" s="173">
        <v>0</v>
      </c>
      <c r="AA131" s="174">
        <f t="shared" si="8"/>
        <v>0</v>
      </c>
      <c r="AR131" s="22" t="s">
        <v>478</v>
      </c>
      <c r="AT131" s="22" t="s">
        <v>279</v>
      </c>
      <c r="AU131" s="22" t="s">
        <v>86</v>
      </c>
      <c r="AY131" s="22" t="s">
        <v>185</v>
      </c>
      <c r="BE131" s="116">
        <f t="shared" si="9"/>
        <v>0</v>
      </c>
      <c r="BF131" s="116">
        <f t="shared" si="10"/>
        <v>0</v>
      </c>
      <c r="BG131" s="116">
        <f t="shared" si="11"/>
        <v>0</v>
      </c>
      <c r="BH131" s="116">
        <f t="shared" si="12"/>
        <v>0</v>
      </c>
      <c r="BI131" s="116">
        <f t="shared" si="13"/>
        <v>0</v>
      </c>
      <c r="BJ131" s="22" t="s">
        <v>90</v>
      </c>
      <c r="BK131" s="116">
        <f t="shared" si="14"/>
        <v>0</v>
      </c>
      <c r="BL131" s="22" t="s">
        <v>479</v>
      </c>
      <c r="BM131" s="22" t="s">
        <v>253</v>
      </c>
    </row>
    <row r="132" spans="2:65" s="1" customFormat="1" ht="16.5" customHeight="1">
      <c r="B132" s="140"/>
      <c r="C132" s="199" t="s">
        <v>223</v>
      </c>
      <c r="D132" s="199" t="s">
        <v>279</v>
      </c>
      <c r="E132" s="200" t="s">
        <v>493</v>
      </c>
      <c r="F132" s="261" t="s">
        <v>494</v>
      </c>
      <c r="G132" s="261"/>
      <c r="H132" s="261"/>
      <c r="I132" s="261"/>
      <c r="J132" s="201" t="s">
        <v>477</v>
      </c>
      <c r="K132" s="202">
        <v>3</v>
      </c>
      <c r="L132" s="262">
        <v>0</v>
      </c>
      <c r="M132" s="262"/>
      <c r="N132" s="263">
        <f t="shared" si="5"/>
        <v>0</v>
      </c>
      <c r="O132" s="254"/>
      <c r="P132" s="254"/>
      <c r="Q132" s="254"/>
      <c r="R132" s="143"/>
      <c r="T132" s="172" t="s">
        <v>5</v>
      </c>
      <c r="U132" s="47" t="s">
        <v>46</v>
      </c>
      <c r="V132" s="39"/>
      <c r="W132" s="173">
        <f t="shared" si="6"/>
        <v>0</v>
      </c>
      <c r="X132" s="173">
        <v>0</v>
      </c>
      <c r="Y132" s="173">
        <f t="shared" si="7"/>
        <v>0</v>
      </c>
      <c r="Z132" s="173">
        <v>0</v>
      </c>
      <c r="AA132" s="174">
        <f t="shared" si="8"/>
        <v>0</v>
      </c>
      <c r="AR132" s="22" t="s">
        <v>478</v>
      </c>
      <c r="AT132" s="22" t="s">
        <v>279</v>
      </c>
      <c r="AU132" s="22" t="s">
        <v>86</v>
      </c>
      <c r="AY132" s="22" t="s">
        <v>185</v>
      </c>
      <c r="BE132" s="116">
        <f t="shared" si="9"/>
        <v>0</v>
      </c>
      <c r="BF132" s="116">
        <f t="shared" si="10"/>
        <v>0</v>
      </c>
      <c r="BG132" s="116">
        <f t="shared" si="11"/>
        <v>0</v>
      </c>
      <c r="BH132" s="116">
        <f t="shared" si="12"/>
        <v>0</v>
      </c>
      <c r="BI132" s="116">
        <f t="shared" si="13"/>
        <v>0</v>
      </c>
      <c r="BJ132" s="22" t="s">
        <v>90</v>
      </c>
      <c r="BK132" s="116">
        <f t="shared" si="14"/>
        <v>0</v>
      </c>
      <c r="BL132" s="22" t="s">
        <v>479</v>
      </c>
      <c r="BM132" s="22" t="s">
        <v>261</v>
      </c>
    </row>
    <row r="133" spans="2:65" s="10" customFormat="1" ht="37.35" customHeight="1">
      <c r="B133" s="158"/>
      <c r="C133" s="159"/>
      <c r="D133" s="160" t="s">
        <v>472</v>
      </c>
      <c r="E133" s="160"/>
      <c r="F133" s="160"/>
      <c r="G133" s="160"/>
      <c r="H133" s="160"/>
      <c r="I133" s="160"/>
      <c r="J133" s="160"/>
      <c r="K133" s="160"/>
      <c r="L133" s="160"/>
      <c r="M133" s="160"/>
      <c r="N133" s="268">
        <f>BK133</f>
        <v>0</v>
      </c>
      <c r="O133" s="269"/>
      <c r="P133" s="269"/>
      <c r="Q133" s="269"/>
      <c r="R133" s="161"/>
      <c r="T133" s="162"/>
      <c r="U133" s="159"/>
      <c r="V133" s="159"/>
      <c r="W133" s="163">
        <f>W134+W151</f>
        <v>0</v>
      </c>
      <c r="X133" s="159"/>
      <c r="Y133" s="163">
        <f>Y134+Y151</f>
        <v>11.442689999999999</v>
      </c>
      <c r="Z133" s="159"/>
      <c r="AA133" s="164">
        <f>AA134+AA151</f>
        <v>0</v>
      </c>
      <c r="AR133" s="165" t="s">
        <v>200</v>
      </c>
      <c r="AT133" s="166" t="s">
        <v>78</v>
      </c>
      <c r="AU133" s="166" t="s">
        <v>79</v>
      </c>
      <c r="AY133" s="165" t="s">
        <v>185</v>
      </c>
      <c r="BK133" s="167">
        <f>BK134+BK151</f>
        <v>0</v>
      </c>
    </row>
    <row r="134" spans="2:65" s="10" customFormat="1" ht="19.899999999999999" customHeight="1">
      <c r="B134" s="158"/>
      <c r="C134" s="159"/>
      <c r="D134" s="190" t="s">
        <v>473</v>
      </c>
      <c r="E134" s="190"/>
      <c r="F134" s="190"/>
      <c r="G134" s="190"/>
      <c r="H134" s="190"/>
      <c r="I134" s="190"/>
      <c r="J134" s="190"/>
      <c r="K134" s="190"/>
      <c r="L134" s="190"/>
      <c r="M134" s="190"/>
      <c r="N134" s="259">
        <f>BK134</f>
        <v>0</v>
      </c>
      <c r="O134" s="260"/>
      <c r="P134" s="260"/>
      <c r="Q134" s="260"/>
      <c r="R134" s="161"/>
      <c r="T134" s="162"/>
      <c r="U134" s="159"/>
      <c r="V134" s="159"/>
      <c r="W134" s="163">
        <f>SUM(W135:W150)</f>
        <v>0</v>
      </c>
      <c r="X134" s="159"/>
      <c r="Y134" s="163">
        <f>SUM(Y135:Y150)</f>
        <v>0</v>
      </c>
      <c r="Z134" s="159"/>
      <c r="AA134" s="164">
        <f>SUM(AA135:AA150)</f>
        <v>0</v>
      </c>
      <c r="AR134" s="165" t="s">
        <v>200</v>
      </c>
      <c r="AT134" s="166" t="s">
        <v>78</v>
      </c>
      <c r="AU134" s="166" t="s">
        <v>86</v>
      </c>
      <c r="AY134" s="165" t="s">
        <v>185</v>
      </c>
      <c r="BK134" s="167">
        <f>SUM(BK135:BK150)</f>
        <v>0</v>
      </c>
    </row>
    <row r="135" spans="2:65" s="1" customFormat="1" ht="25.5" customHeight="1">
      <c r="B135" s="140"/>
      <c r="C135" s="168" t="s">
        <v>228</v>
      </c>
      <c r="D135" s="168" t="s">
        <v>186</v>
      </c>
      <c r="E135" s="169" t="s">
        <v>495</v>
      </c>
      <c r="F135" s="252" t="s">
        <v>496</v>
      </c>
      <c r="G135" s="252"/>
      <c r="H135" s="252"/>
      <c r="I135" s="252"/>
      <c r="J135" s="170" t="s">
        <v>477</v>
      </c>
      <c r="K135" s="171">
        <v>6</v>
      </c>
      <c r="L135" s="253">
        <v>0</v>
      </c>
      <c r="M135" s="253"/>
      <c r="N135" s="254">
        <f t="shared" ref="N135:N150" si="15">ROUND(L135*K135,2)</f>
        <v>0</v>
      </c>
      <c r="O135" s="254"/>
      <c r="P135" s="254"/>
      <c r="Q135" s="254"/>
      <c r="R135" s="143"/>
      <c r="T135" s="172" t="s">
        <v>5</v>
      </c>
      <c r="U135" s="47" t="s">
        <v>46</v>
      </c>
      <c r="V135" s="39"/>
      <c r="W135" s="173">
        <f t="shared" ref="W135:W150" si="16">V135*K135</f>
        <v>0</v>
      </c>
      <c r="X135" s="173">
        <v>0</v>
      </c>
      <c r="Y135" s="173">
        <f t="shared" ref="Y135:Y150" si="17">X135*K135</f>
        <v>0</v>
      </c>
      <c r="Z135" s="173">
        <v>0</v>
      </c>
      <c r="AA135" s="174">
        <f t="shared" ref="AA135:AA150" si="18">Z135*K135</f>
        <v>0</v>
      </c>
      <c r="AR135" s="22" t="s">
        <v>479</v>
      </c>
      <c r="AT135" s="22" t="s">
        <v>186</v>
      </c>
      <c r="AU135" s="22" t="s">
        <v>90</v>
      </c>
      <c r="AY135" s="22" t="s">
        <v>185</v>
      </c>
      <c r="BE135" s="116">
        <f t="shared" ref="BE135:BE150" si="19">IF(U135="základná",N135,0)</f>
        <v>0</v>
      </c>
      <c r="BF135" s="116">
        <f t="shared" ref="BF135:BF150" si="20">IF(U135="znížená",N135,0)</f>
        <v>0</v>
      </c>
      <c r="BG135" s="116">
        <f t="shared" ref="BG135:BG150" si="21">IF(U135="zákl. prenesená",N135,0)</f>
        <v>0</v>
      </c>
      <c r="BH135" s="116">
        <f t="shared" ref="BH135:BH150" si="22">IF(U135="zníž. prenesená",N135,0)</f>
        <v>0</v>
      </c>
      <c r="BI135" s="116">
        <f t="shared" ref="BI135:BI150" si="23">IF(U135="nulová",N135,0)</f>
        <v>0</v>
      </c>
      <c r="BJ135" s="22" t="s">
        <v>90</v>
      </c>
      <c r="BK135" s="116">
        <f t="shared" ref="BK135:BK150" si="24">ROUND(L135*K135,2)</f>
        <v>0</v>
      </c>
      <c r="BL135" s="22" t="s">
        <v>479</v>
      </c>
      <c r="BM135" s="22" t="s">
        <v>269</v>
      </c>
    </row>
    <row r="136" spans="2:65" s="1" customFormat="1" ht="25.5" customHeight="1">
      <c r="B136" s="140"/>
      <c r="C136" s="168" t="s">
        <v>231</v>
      </c>
      <c r="D136" s="168" t="s">
        <v>186</v>
      </c>
      <c r="E136" s="169" t="s">
        <v>497</v>
      </c>
      <c r="F136" s="252" t="s">
        <v>498</v>
      </c>
      <c r="G136" s="252"/>
      <c r="H136" s="252"/>
      <c r="I136" s="252"/>
      <c r="J136" s="170" t="s">
        <v>477</v>
      </c>
      <c r="K136" s="171">
        <v>6</v>
      </c>
      <c r="L136" s="253">
        <v>0</v>
      </c>
      <c r="M136" s="253"/>
      <c r="N136" s="254">
        <f t="shared" si="15"/>
        <v>0</v>
      </c>
      <c r="O136" s="254"/>
      <c r="P136" s="254"/>
      <c r="Q136" s="254"/>
      <c r="R136" s="143"/>
      <c r="T136" s="172" t="s">
        <v>5</v>
      </c>
      <c r="U136" s="47" t="s">
        <v>46</v>
      </c>
      <c r="V136" s="39"/>
      <c r="W136" s="173">
        <f t="shared" si="16"/>
        <v>0</v>
      </c>
      <c r="X136" s="173">
        <v>0</v>
      </c>
      <c r="Y136" s="173">
        <f t="shared" si="17"/>
        <v>0</v>
      </c>
      <c r="Z136" s="173">
        <v>0</v>
      </c>
      <c r="AA136" s="174">
        <f t="shared" si="18"/>
        <v>0</v>
      </c>
      <c r="AR136" s="22" t="s">
        <v>479</v>
      </c>
      <c r="AT136" s="22" t="s">
        <v>186</v>
      </c>
      <c r="AU136" s="22" t="s">
        <v>90</v>
      </c>
      <c r="AY136" s="22" t="s">
        <v>185</v>
      </c>
      <c r="BE136" s="116">
        <f t="shared" si="19"/>
        <v>0</v>
      </c>
      <c r="BF136" s="116">
        <f t="shared" si="20"/>
        <v>0</v>
      </c>
      <c r="BG136" s="116">
        <f t="shared" si="21"/>
        <v>0</v>
      </c>
      <c r="BH136" s="116">
        <f t="shared" si="22"/>
        <v>0</v>
      </c>
      <c r="BI136" s="116">
        <f t="shared" si="23"/>
        <v>0</v>
      </c>
      <c r="BJ136" s="22" t="s">
        <v>90</v>
      </c>
      <c r="BK136" s="116">
        <f t="shared" si="24"/>
        <v>0</v>
      </c>
      <c r="BL136" s="22" t="s">
        <v>479</v>
      </c>
      <c r="BM136" s="22" t="s">
        <v>10</v>
      </c>
    </row>
    <row r="137" spans="2:65" s="1" customFormat="1" ht="25.5" customHeight="1">
      <c r="B137" s="140"/>
      <c r="C137" s="168" t="s">
        <v>240</v>
      </c>
      <c r="D137" s="168" t="s">
        <v>186</v>
      </c>
      <c r="E137" s="169" t="s">
        <v>499</v>
      </c>
      <c r="F137" s="252" t="s">
        <v>500</v>
      </c>
      <c r="G137" s="252"/>
      <c r="H137" s="252"/>
      <c r="I137" s="252"/>
      <c r="J137" s="170" t="s">
        <v>477</v>
      </c>
      <c r="K137" s="171">
        <v>3</v>
      </c>
      <c r="L137" s="253">
        <v>0</v>
      </c>
      <c r="M137" s="253"/>
      <c r="N137" s="254">
        <f t="shared" si="15"/>
        <v>0</v>
      </c>
      <c r="O137" s="254"/>
      <c r="P137" s="254"/>
      <c r="Q137" s="254"/>
      <c r="R137" s="143"/>
      <c r="T137" s="172" t="s">
        <v>5</v>
      </c>
      <c r="U137" s="47" t="s">
        <v>46</v>
      </c>
      <c r="V137" s="39"/>
      <c r="W137" s="173">
        <f t="shared" si="16"/>
        <v>0</v>
      </c>
      <c r="X137" s="173">
        <v>0</v>
      </c>
      <c r="Y137" s="173">
        <f t="shared" si="17"/>
        <v>0</v>
      </c>
      <c r="Z137" s="173">
        <v>0</v>
      </c>
      <c r="AA137" s="174">
        <f t="shared" si="18"/>
        <v>0</v>
      </c>
      <c r="AR137" s="22" t="s">
        <v>479</v>
      </c>
      <c r="AT137" s="22" t="s">
        <v>186</v>
      </c>
      <c r="AU137" s="22" t="s">
        <v>90</v>
      </c>
      <c r="AY137" s="22" t="s">
        <v>185</v>
      </c>
      <c r="BE137" s="116">
        <f t="shared" si="19"/>
        <v>0</v>
      </c>
      <c r="BF137" s="116">
        <f t="shared" si="20"/>
        <v>0</v>
      </c>
      <c r="BG137" s="116">
        <f t="shared" si="21"/>
        <v>0</v>
      </c>
      <c r="BH137" s="116">
        <f t="shared" si="22"/>
        <v>0</v>
      </c>
      <c r="BI137" s="116">
        <f t="shared" si="23"/>
        <v>0</v>
      </c>
      <c r="BJ137" s="22" t="s">
        <v>90</v>
      </c>
      <c r="BK137" s="116">
        <f t="shared" si="24"/>
        <v>0</v>
      </c>
      <c r="BL137" s="22" t="s">
        <v>479</v>
      </c>
      <c r="BM137" s="22" t="s">
        <v>289</v>
      </c>
    </row>
    <row r="138" spans="2:65" s="1" customFormat="1" ht="25.5" customHeight="1">
      <c r="B138" s="140"/>
      <c r="C138" s="168" t="s">
        <v>245</v>
      </c>
      <c r="D138" s="168" t="s">
        <v>186</v>
      </c>
      <c r="E138" s="169" t="s">
        <v>501</v>
      </c>
      <c r="F138" s="252" t="s">
        <v>502</v>
      </c>
      <c r="G138" s="252"/>
      <c r="H138" s="252"/>
      <c r="I138" s="252"/>
      <c r="J138" s="170" t="s">
        <v>477</v>
      </c>
      <c r="K138" s="171">
        <v>3</v>
      </c>
      <c r="L138" s="253">
        <v>0</v>
      </c>
      <c r="M138" s="253"/>
      <c r="N138" s="254">
        <f t="shared" si="15"/>
        <v>0</v>
      </c>
      <c r="O138" s="254"/>
      <c r="P138" s="254"/>
      <c r="Q138" s="254"/>
      <c r="R138" s="143"/>
      <c r="T138" s="172" t="s">
        <v>5</v>
      </c>
      <c r="U138" s="47" t="s">
        <v>46</v>
      </c>
      <c r="V138" s="39"/>
      <c r="W138" s="173">
        <f t="shared" si="16"/>
        <v>0</v>
      </c>
      <c r="X138" s="173">
        <v>0</v>
      </c>
      <c r="Y138" s="173">
        <f t="shared" si="17"/>
        <v>0</v>
      </c>
      <c r="Z138" s="173">
        <v>0</v>
      </c>
      <c r="AA138" s="174">
        <f t="shared" si="18"/>
        <v>0</v>
      </c>
      <c r="AR138" s="22" t="s">
        <v>479</v>
      </c>
      <c r="AT138" s="22" t="s">
        <v>186</v>
      </c>
      <c r="AU138" s="22" t="s">
        <v>90</v>
      </c>
      <c r="AY138" s="22" t="s">
        <v>185</v>
      </c>
      <c r="BE138" s="116">
        <f t="shared" si="19"/>
        <v>0</v>
      </c>
      <c r="BF138" s="116">
        <f t="shared" si="20"/>
        <v>0</v>
      </c>
      <c r="BG138" s="116">
        <f t="shared" si="21"/>
        <v>0</v>
      </c>
      <c r="BH138" s="116">
        <f t="shared" si="22"/>
        <v>0</v>
      </c>
      <c r="BI138" s="116">
        <f t="shared" si="23"/>
        <v>0</v>
      </c>
      <c r="BJ138" s="22" t="s">
        <v>90</v>
      </c>
      <c r="BK138" s="116">
        <f t="shared" si="24"/>
        <v>0</v>
      </c>
      <c r="BL138" s="22" t="s">
        <v>479</v>
      </c>
      <c r="BM138" s="22" t="s">
        <v>298</v>
      </c>
    </row>
    <row r="139" spans="2:65" s="1" customFormat="1" ht="25.5" customHeight="1">
      <c r="B139" s="140"/>
      <c r="C139" s="168" t="s">
        <v>249</v>
      </c>
      <c r="D139" s="168" t="s">
        <v>186</v>
      </c>
      <c r="E139" s="169" t="s">
        <v>503</v>
      </c>
      <c r="F139" s="252" t="s">
        <v>504</v>
      </c>
      <c r="G139" s="252"/>
      <c r="H139" s="252"/>
      <c r="I139" s="252"/>
      <c r="J139" s="170" t="s">
        <v>477</v>
      </c>
      <c r="K139" s="171">
        <v>3</v>
      </c>
      <c r="L139" s="253">
        <v>0</v>
      </c>
      <c r="M139" s="253"/>
      <c r="N139" s="254">
        <f t="shared" si="15"/>
        <v>0</v>
      </c>
      <c r="O139" s="254"/>
      <c r="P139" s="254"/>
      <c r="Q139" s="254"/>
      <c r="R139" s="143"/>
      <c r="T139" s="172" t="s">
        <v>5</v>
      </c>
      <c r="U139" s="47" t="s">
        <v>46</v>
      </c>
      <c r="V139" s="39"/>
      <c r="W139" s="173">
        <f t="shared" si="16"/>
        <v>0</v>
      </c>
      <c r="X139" s="173">
        <v>0</v>
      </c>
      <c r="Y139" s="173">
        <f t="shared" si="17"/>
        <v>0</v>
      </c>
      <c r="Z139" s="173">
        <v>0</v>
      </c>
      <c r="AA139" s="174">
        <f t="shared" si="18"/>
        <v>0</v>
      </c>
      <c r="AR139" s="22" t="s">
        <v>479</v>
      </c>
      <c r="AT139" s="22" t="s">
        <v>186</v>
      </c>
      <c r="AU139" s="22" t="s">
        <v>90</v>
      </c>
      <c r="AY139" s="22" t="s">
        <v>185</v>
      </c>
      <c r="BE139" s="116">
        <f t="shared" si="19"/>
        <v>0</v>
      </c>
      <c r="BF139" s="116">
        <f t="shared" si="20"/>
        <v>0</v>
      </c>
      <c r="BG139" s="116">
        <f t="shared" si="21"/>
        <v>0</v>
      </c>
      <c r="BH139" s="116">
        <f t="shared" si="22"/>
        <v>0</v>
      </c>
      <c r="BI139" s="116">
        <f t="shared" si="23"/>
        <v>0</v>
      </c>
      <c r="BJ139" s="22" t="s">
        <v>90</v>
      </c>
      <c r="BK139" s="116">
        <f t="shared" si="24"/>
        <v>0</v>
      </c>
      <c r="BL139" s="22" t="s">
        <v>479</v>
      </c>
      <c r="BM139" s="22" t="s">
        <v>306</v>
      </c>
    </row>
    <row r="140" spans="2:65" s="1" customFormat="1" ht="25.5" customHeight="1">
      <c r="B140" s="140"/>
      <c r="C140" s="168" t="s">
        <v>253</v>
      </c>
      <c r="D140" s="168" t="s">
        <v>186</v>
      </c>
      <c r="E140" s="169" t="s">
        <v>505</v>
      </c>
      <c r="F140" s="252" t="s">
        <v>506</v>
      </c>
      <c r="G140" s="252"/>
      <c r="H140" s="252"/>
      <c r="I140" s="252"/>
      <c r="J140" s="170" t="s">
        <v>477</v>
      </c>
      <c r="K140" s="171">
        <v>3</v>
      </c>
      <c r="L140" s="253">
        <v>0</v>
      </c>
      <c r="M140" s="253"/>
      <c r="N140" s="254">
        <f t="shared" si="15"/>
        <v>0</v>
      </c>
      <c r="O140" s="254"/>
      <c r="P140" s="254"/>
      <c r="Q140" s="254"/>
      <c r="R140" s="143"/>
      <c r="T140" s="172" t="s">
        <v>5</v>
      </c>
      <c r="U140" s="47" t="s">
        <v>46</v>
      </c>
      <c r="V140" s="39"/>
      <c r="W140" s="173">
        <f t="shared" si="16"/>
        <v>0</v>
      </c>
      <c r="X140" s="173">
        <v>0</v>
      </c>
      <c r="Y140" s="173">
        <f t="shared" si="17"/>
        <v>0</v>
      </c>
      <c r="Z140" s="173">
        <v>0</v>
      </c>
      <c r="AA140" s="174">
        <f t="shared" si="18"/>
        <v>0</v>
      </c>
      <c r="AR140" s="22" t="s">
        <v>479</v>
      </c>
      <c r="AT140" s="22" t="s">
        <v>186</v>
      </c>
      <c r="AU140" s="22" t="s">
        <v>90</v>
      </c>
      <c r="AY140" s="22" t="s">
        <v>185</v>
      </c>
      <c r="BE140" s="116">
        <f t="shared" si="19"/>
        <v>0</v>
      </c>
      <c r="BF140" s="116">
        <f t="shared" si="20"/>
        <v>0</v>
      </c>
      <c r="BG140" s="116">
        <f t="shared" si="21"/>
        <v>0</v>
      </c>
      <c r="BH140" s="116">
        <f t="shared" si="22"/>
        <v>0</v>
      </c>
      <c r="BI140" s="116">
        <f t="shared" si="23"/>
        <v>0</v>
      </c>
      <c r="BJ140" s="22" t="s">
        <v>90</v>
      </c>
      <c r="BK140" s="116">
        <f t="shared" si="24"/>
        <v>0</v>
      </c>
      <c r="BL140" s="22" t="s">
        <v>479</v>
      </c>
      <c r="BM140" s="22" t="s">
        <v>314</v>
      </c>
    </row>
    <row r="141" spans="2:65" s="1" customFormat="1" ht="38.25" customHeight="1">
      <c r="B141" s="140"/>
      <c r="C141" s="168" t="s">
        <v>257</v>
      </c>
      <c r="D141" s="168" t="s">
        <v>186</v>
      </c>
      <c r="E141" s="169" t="s">
        <v>507</v>
      </c>
      <c r="F141" s="252" t="s">
        <v>508</v>
      </c>
      <c r="G141" s="252"/>
      <c r="H141" s="252"/>
      <c r="I141" s="252"/>
      <c r="J141" s="170" t="s">
        <v>208</v>
      </c>
      <c r="K141" s="171">
        <v>72</v>
      </c>
      <c r="L141" s="253">
        <v>0</v>
      </c>
      <c r="M141" s="253"/>
      <c r="N141" s="254">
        <f t="shared" si="15"/>
        <v>0</v>
      </c>
      <c r="O141" s="254"/>
      <c r="P141" s="254"/>
      <c r="Q141" s="254"/>
      <c r="R141" s="143"/>
      <c r="T141" s="172" t="s">
        <v>5</v>
      </c>
      <c r="U141" s="47" t="s">
        <v>46</v>
      </c>
      <c r="V141" s="39"/>
      <c r="W141" s="173">
        <f t="shared" si="16"/>
        <v>0</v>
      </c>
      <c r="X141" s="173">
        <v>0</v>
      </c>
      <c r="Y141" s="173">
        <f t="shared" si="17"/>
        <v>0</v>
      </c>
      <c r="Z141" s="173">
        <v>0</v>
      </c>
      <c r="AA141" s="174">
        <f t="shared" si="18"/>
        <v>0</v>
      </c>
      <c r="AR141" s="22" t="s">
        <v>479</v>
      </c>
      <c r="AT141" s="22" t="s">
        <v>186</v>
      </c>
      <c r="AU141" s="22" t="s">
        <v>90</v>
      </c>
      <c r="AY141" s="22" t="s">
        <v>185</v>
      </c>
      <c r="BE141" s="116">
        <f t="shared" si="19"/>
        <v>0</v>
      </c>
      <c r="BF141" s="116">
        <f t="shared" si="20"/>
        <v>0</v>
      </c>
      <c r="BG141" s="116">
        <f t="shared" si="21"/>
        <v>0</v>
      </c>
      <c r="BH141" s="116">
        <f t="shared" si="22"/>
        <v>0</v>
      </c>
      <c r="BI141" s="116">
        <f t="shared" si="23"/>
        <v>0</v>
      </c>
      <c r="BJ141" s="22" t="s">
        <v>90</v>
      </c>
      <c r="BK141" s="116">
        <f t="shared" si="24"/>
        <v>0</v>
      </c>
      <c r="BL141" s="22" t="s">
        <v>479</v>
      </c>
      <c r="BM141" s="22" t="s">
        <v>320</v>
      </c>
    </row>
    <row r="142" spans="2:65" s="1" customFormat="1" ht="25.5" customHeight="1">
      <c r="B142" s="140"/>
      <c r="C142" s="168" t="s">
        <v>261</v>
      </c>
      <c r="D142" s="168" t="s">
        <v>186</v>
      </c>
      <c r="E142" s="169" t="s">
        <v>509</v>
      </c>
      <c r="F142" s="252" t="s">
        <v>510</v>
      </c>
      <c r="G142" s="252"/>
      <c r="H142" s="252"/>
      <c r="I142" s="252"/>
      <c r="J142" s="170" t="s">
        <v>208</v>
      </c>
      <c r="K142" s="171">
        <v>18</v>
      </c>
      <c r="L142" s="253">
        <v>0</v>
      </c>
      <c r="M142" s="253"/>
      <c r="N142" s="254">
        <f t="shared" si="15"/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 t="shared" si="16"/>
        <v>0</v>
      </c>
      <c r="X142" s="173">
        <v>0</v>
      </c>
      <c r="Y142" s="173">
        <f t="shared" si="17"/>
        <v>0</v>
      </c>
      <c r="Z142" s="173">
        <v>0</v>
      </c>
      <c r="AA142" s="174">
        <f t="shared" si="18"/>
        <v>0</v>
      </c>
      <c r="AR142" s="22" t="s">
        <v>479</v>
      </c>
      <c r="AT142" s="22" t="s">
        <v>186</v>
      </c>
      <c r="AU142" s="22" t="s">
        <v>90</v>
      </c>
      <c r="AY142" s="22" t="s">
        <v>185</v>
      </c>
      <c r="BE142" s="116">
        <f t="shared" si="19"/>
        <v>0</v>
      </c>
      <c r="BF142" s="116">
        <f t="shared" si="20"/>
        <v>0</v>
      </c>
      <c r="BG142" s="116">
        <f t="shared" si="21"/>
        <v>0</v>
      </c>
      <c r="BH142" s="116">
        <f t="shared" si="22"/>
        <v>0</v>
      </c>
      <c r="BI142" s="116">
        <f t="shared" si="23"/>
        <v>0</v>
      </c>
      <c r="BJ142" s="22" t="s">
        <v>90</v>
      </c>
      <c r="BK142" s="116">
        <f t="shared" si="24"/>
        <v>0</v>
      </c>
      <c r="BL142" s="22" t="s">
        <v>479</v>
      </c>
      <c r="BM142" s="22" t="s">
        <v>330</v>
      </c>
    </row>
    <row r="143" spans="2:65" s="1" customFormat="1" ht="25.5" customHeight="1">
      <c r="B143" s="140"/>
      <c r="C143" s="168" t="s">
        <v>265</v>
      </c>
      <c r="D143" s="168" t="s">
        <v>186</v>
      </c>
      <c r="E143" s="169" t="s">
        <v>511</v>
      </c>
      <c r="F143" s="252" t="s">
        <v>512</v>
      </c>
      <c r="G143" s="252"/>
      <c r="H143" s="252"/>
      <c r="I143" s="252"/>
      <c r="J143" s="170" t="s">
        <v>208</v>
      </c>
      <c r="K143" s="171">
        <v>72</v>
      </c>
      <c r="L143" s="253">
        <v>0</v>
      </c>
      <c r="M143" s="253"/>
      <c r="N143" s="254">
        <f t="shared" si="15"/>
        <v>0</v>
      </c>
      <c r="O143" s="254"/>
      <c r="P143" s="254"/>
      <c r="Q143" s="254"/>
      <c r="R143" s="143"/>
      <c r="T143" s="172" t="s">
        <v>5</v>
      </c>
      <c r="U143" s="47" t="s">
        <v>46</v>
      </c>
      <c r="V143" s="39"/>
      <c r="W143" s="173">
        <f t="shared" si="16"/>
        <v>0</v>
      </c>
      <c r="X143" s="173">
        <v>0</v>
      </c>
      <c r="Y143" s="173">
        <f t="shared" si="17"/>
        <v>0</v>
      </c>
      <c r="Z143" s="173">
        <v>0</v>
      </c>
      <c r="AA143" s="174">
        <f t="shared" si="18"/>
        <v>0</v>
      </c>
      <c r="AR143" s="22" t="s">
        <v>479</v>
      </c>
      <c r="AT143" s="22" t="s">
        <v>186</v>
      </c>
      <c r="AU143" s="22" t="s">
        <v>90</v>
      </c>
      <c r="AY143" s="22" t="s">
        <v>185</v>
      </c>
      <c r="BE143" s="116">
        <f t="shared" si="19"/>
        <v>0</v>
      </c>
      <c r="BF143" s="116">
        <f t="shared" si="20"/>
        <v>0</v>
      </c>
      <c r="BG143" s="116">
        <f t="shared" si="21"/>
        <v>0</v>
      </c>
      <c r="BH143" s="116">
        <f t="shared" si="22"/>
        <v>0</v>
      </c>
      <c r="BI143" s="116">
        <f t="shared" si="23"/>
        <v>0</v>
      </c>
      <c r="BJ143" s="22" t="s">
        <v>90</v>
      </c>
      <c r="BK143" s="116">
        <f t="shared" si="24"/>
        <v>0</v>
      </c>
      <c r="BL143" s="22" t="s">
        <v>479</v>
      </c>
      <c r="BM143" s="22" t="s">
        <v>338</v>
      </c>
    </row>
    <row r="144" spans="2:65" s="1" customFormat="1" ht="16.5" customHeight="1">
      <c r="B144" s="140"/>
      <c r="C144" s="168" t="s">
        <v>269</v>
      </c>
      <c r="D144" s="168" t="s">
        <v>186</v>
      </c>
      <c r="E144" s="169" t="s">
        <v>513</v>
      </c>
      <c r="F144" s="252" t="s">
        <v>514</v>
      </c>
      <c r="G144" s="252"/>
      <c r="H144" s="252"/>
      <c r="I144" s="252"/>
      <c r="J144" s="170" t="s">
        <v>515</v>
      </c>
      <c r="K144" s="204">
        <v>0</v>
      </c>
      <c r="L144" s="253">
        <v>0</v>
      </c>
      <c r="M144" s="253"/>
      <c r="N144" s="254">
        <f t="shared" si="15"/>
        <v>0</v>
      </c>
      <c r="O144" s="254"/>
      <c r="P144" s="254"/>
      <c r="Q144" s="254"/>
      <c r="R144" s="143"/>
      <c r="T144" s="172" t="s">
        <v>5</v>
      </c>
      <c r="U144" s="47" t="s">
        <v>46</v>
      </c>
      <c r="V144" s="39"/>
      <c r="W144" s="173">
        <f t="shared" si="16"/>
        <v>0</v>
      </c>
      <c r="X144" s="173">
        <v>0</v>
      </c>
      <c r="Y144" s="173">
        <f t="shared" si="17"/>
        <v>0</v>
      </c>
      <c r="Z144" s="173">
        <v>0</v>
      </c>
      <c r="AA144" s="174">
        <f t="shared" si="18"/>
        <v>0</v>
      </c>
      <c r="AR144" s="22" t="s">
        <v>479</v>
      </c>
      <c r="AT144" s="22" t="s">
        <v>186</v>
      </c>
      <c r="AU144" s="22" t="s">
        <v>90</v>
      </c>
      <c r="AY144" s="22" t="s">
        <v>185</v>
      </c>
      <c r="BE144" s="116">
        <f t="shared" si="19"/>
        <v>0</v>
      </c>
      <c r="BF144" s="116">
        <f t="shared" si="20"/>
        <v>0</v>
      </c>
      <c r="BG144" s="116">
        <f t="shared" si="21"/>
        <v>0</v>
      </c>
      <c r="BH144" s="116">
        <f t="shared" si="22"/>
        <v>0</v>
      </c>
      <c r="BI144" s="116">
        <f t="shared" si="23"/>
        <v>0</v>
      </c>
      <c r="BJ144" s="22" t="s">
        <v>90</v>
      </c>
      <c r="BK144" s="116">
        <f t="shared" si="24"/>
        <v>0</v>
      </c>
      <c r="BL144" s="22" t="s">
        <v>479</v>
      </c>
      <c r="BM144" s="22" t="s">
        <v>346</v>
      </c>
    </row>
    <row r="145" spans="2:65" s="1" customFormat="1" ht="16.5" customHeight="1">
      <c r="B145" s="140"/>
      <c r="C145" s="168" t="s">
        <v>274</v>
      </c>
      <c r="D145" s="168" t="s">
        <v>186</v>
      </c>
      <c r="E145" s="169" t="s">
        <v>516</v>
      </c>
      <c r="F145" s="252" t="s">
        <v>517</v>
      </c>
      <c r="G145" s="252"/>
      <c r="H145" s="252"/>
      <c r="I145" s="252"/>
      <c r="J145" s="170" t="s">
        <v>515</v>
      </c>
      <c r="K145" s="204">
        <v>0</v>
      </c>
      <c r="L145" s="253">
        <v>0</v>
      </c>
      <c r="M145" s="253"/>
      <c r="N145" s="254">
        <f t="shared" si="15"/>
        <v>0</v>
      </c>
      <c r="O145" s="254"/>
      <c r="P145" s="254"/>
      <c r="Q145" s="254"/>
      <c r="R145" s="143"/>
      <c r="T145" s="172" t="s">
        <v>5</v>
      </c>
      <c r="U145" s="47" t="s">
        <v>46</v>
      </c>
      <c r="V145" s="39"/>
      <c r="W145" s="173">
        <f t="shared" si="16"/>
        <v>0</v>
      </c>
      <c r="X145" s="173">
        <v>0</v>
      </c>
      <c r="Y145" s="173">
        <f t="shared" si="17"/>
        <v>0</v>
      </c>
      <c r="Z145" s="173">
        <v>0</v>
      </c>
      <c r="AA145" s="174">
        <f t="shared" si="18"/>
        <v>0</v>
      </c>
      <c r="AR145" s="22" t="s">
        <v>479</v>
      </c>
      <c r="AT145" s="22" t="s">
        <v>186</v>
      </c>
      <c r="AU145" s="22" t="s">
        <v>90</v>
      </c>
      <c r="AY145" s="22" t="s">
        <v>185</v>
      </c>
      <c r="BE145" s="116">
        <f t="shared" si="19"/>
        <v>0</v>
      </c>
      <c r="BF145" s="116">
        <f t="shared" si="20"/>
        <v>0</v>
      </c>
      <c r="BG145" s="116">
        <f t="shared" si="21"/>
        <v>0</v>
      </c>
      <c r="BH145" s="116">
        <f t="shared" si="22"/>
        <v>0</v>
      </c>
      <c r="BI145" s="116">
        <f t="shared" si="23"/>
        <v>0</v>
      </c>
      <c r="BJ145" s="22" t="s">
        <v>90</v>
      </c>
      <c r="BK145" s="116">
        <f t="shared" si="24"/>
        <v>0</v>
      </c>
      <c r="BL145" s="22" t="s">
        <v>479</v>
      </c>
      <c r="BM145" s="22" t="s">
        <v>354</v>
      </c>
    </row>
    <row r="146" spans="2:65" s="1" customFormat="1" ht="16.5" customHeight="1">
      <c r="B146" s="140"/>
      <c r="C146" s="168" t="s">
        <v>10</v>
      </c>
      <c r="D146" s="168" t="s">
        <v>186</v>
      </c>
      <c r="E146" s="169" t="s">
        <v>518</v>
      </c>
      <c r="F146" s="252" t="s">
        <v>519</v>
      </c>
      <c r="G146" s="252"/>
      <c r="H146" s="252"/>
      <c r="I146" s="252"/>
      <c r="J146" s="170" t="s">
        <v>515</v>
      </c>
      <c r="K146" s="204">
        <v>0</v>
      </c>
      <c r="L146" s="253">
        <v>0</v>
      </c>
      <c r="M146" s="253"/>
      <c r="N146" s="254">
        <f t="shared" si="15"/>
        <v>0</v>
      </c>
      <c r="O146" s="254"/>
      <c r="P146" s="254"/>
      <c r="Q146" s="254"/>
      <c r="R146" s="143"/>
      <c r="T146" s="172" t="s">
        <v>5</v>
      </c>
      <c r="U146" s="47" t="s">
        <v>46</v>
      </c>
      <c r="V146" s="39"/>
      <c r="W146" s="173">
        <f t="shared" si="16"/>
        <v>0</v>
      </c>
      <c r="X146" s="173">
        <v>0</v>
      </c>
      <c r="Y146" s="173">
        <f t="shared" si="17"/>
        <v>0</v>
      </c>
      <c r="Z146" s="173">
        <v>0</v>
      </c>
      <c r="AA146" s="174">
        <f t="shared" si="18"/>
        <v>0</v>
      </c>
      <c r="AR146" s="22" t="s">
        <v>479</v>
      </c>
      <c r="AT146" s="22" t="s">
        <v>186</v>
      </c>
      <c r="AU146" s="22" t="s">
        <v>90</v>
      </c>
      <c r="AY146" s="22" t="s">
        <v>185</v>
      </c>
      <c r="BE146" s="116">
        <f t="shared" si="19"/>
        <v>0</v>
      </c>
      <c r="BF146" s="116">
        <f t="shared" si="20"/>
        <v>0</v>
      </c>
      <c r="BG146" s="116">
        <f t="shared" si="21"/>
        <v>0</v>
      </c>
      <c r="BH146" s="116">
        <f t="shared" si="22"/>
        <v>0</v>
      </c>
      <c r="BI146" s="116">
        <f t="shared" si="23"/>
        <v>0</v>
      </c>
      <c r="BJ146" s="22" t="s">
        <v>90</v>
      </c>
      <c r="BK146" s="116">
        <f t="shared" si="24"/>
        <v>0</v>
      </c>
      <c r="BL146" s="22" t="s">
        <v>479</v>
      </c>
      <c r="BM146" s="22" t="s">
        <v>368</v>
      </c>
    </row>
    <row r="147" spans="2:65" s="1" customFormat="1" ht="16.5" customHeight="1">
      <c r="B147" s="140"/>
      <c r="C147" s="168" t="s">
        <v>285</v>
      </c>
      <c r="D147" s="168" t="s">
        <v>186</v>
      </c>
      <c r="E147" s="169" t="s">
        <v>520</v>
      </c>
      <c r="F147" s="252" t="s">
        <v>521</v>
      </c>
      <c r="G147" s="252"/>
      <c r="H147" s="252"/>
      <c r="I147" s="252"/>
      <c r="J147" s="170" t="s">
        <v>515</v>
      </c>
      <c r="K147" s="204">
        <v>0</v>
      </c>
      <c r="L147" s="253">
        <v>0</v>
      </c>
      <c r="M147" s="253"/>
      <c r="N147" s="254">
        <f t="shared" si="15"/>
        <v>0</v>
      </c>
      <c r="O147" s="254"/>
      <c r="P147" s="254"/>
      <c r="Q147" s="254"/>
      <c r="R147" s="143"/>
      <c r="T147" s="172" t="s">
        <v>5</v>
      </c>
      <c r="U147" s="47" t="s">
        <v>46</v>
      </c>
      <c r="V147" s="39"/>
      <c r="W147" s="173">
        <f t="shared" si="16"/>
        <v>0</v>
      </c>
      <c r="X147" s="173">
        <v>0</v>
      </c>
      <c r="Y147" s="173">
        <f t="shared" si="17"/>
        <v>0</v>
      </c>
      <c r="Z147" s="173">
        <v>0</v>
      </c>
      <c r="AA147" s="174">
        <f t="shared" si="18"/>
        <v>0</v>
      </c>
      <c r="AR147" s="22" t="s">
        <v>479</v>
      </c>
      <c r="AT147" s="22" t="s">
        <v>186</v>
      </c>
      <c r="AU147" s="22" t="s">
        <v>90</v>
      </c>
      <c r="AY147" s="22" t="s">
        <v>185</v>
      </c>
      <c r="BE147" s="116">
        <f t="shared" si="19"/>
        <v>0</v>
      </c>
      <c r="BF147" s="116">
        <f t="shared" si="20"/>
        <v>0</v>
      </c>
      <c r="BG147" s="116">
        <f t="shared" si="21"/>
        <v>0</v>
      </c>
      <c r="BH147" s="116">
        <f t="shared" si="22"/>
        <v>0</v>
      </c>
      <c r="BI147" s="116">
        <f t="shared" si="23"/>
        <v>0</v>
      </c>
      <c r="BJ147" s="22" t="s">
        <v>90</v>
      </c>
      <c r="BK147" s="116">
        <f t="shared" si="24"/>
        <v>0</v>
      </c>
      <c r="BL147" s="22" t="s">
        <v>479</v>
      </c>
      <c r="BM147" s="22" t="s">
        <v>377</v>
      </c>
    </row>
    <row r="148" spans="2:65" s="1" customFormat="1" ht="16.5" customHeight="1">
      <c r="B148" s="140"/>
      <c r="C148" s="168" t="s">
        <v>289</v>
      </c>
      <c r="D148" s="168" t="s">
        <v>186</v>
      </c>
      <c r="E148" s="169" t="s">
        <v>522</v>
      </c>
      <c r="F148" s="252" t="s">
        <v>523</v>
      </c>
      <c r="G148" s="252"/>
      <c r="H148" s="252"/>
      <c r="I148" s="252"/>
      <c r="J148" s="170" t="s">
        <v>515</v>
      </c>
      <c r="K148" s="204">
        <v>0</v>
      </c>
      <c r="L148" s="253">
        <v>0</v>
      </c>
      <c r="M148" s="253"/>
      <c r="N148" s="254">
        <f t="shared" si="15"/>
        <v>0</v>
      </c>
      <c r="O148" s="254"/>
      <c r="P148" s="254"/>
      <c r="Q148" s="254"/>
      <c r="R148" s="143"/>
      <c r="T148" s="172" t="s">
        <v>5</v>
      </c>
      <c r="U148" s="47" t="s">
        <v>46</v>
      </c>
      <c r="V148" s="39"/>
      <c r="W148" s="173">
        <f t="shared" si="16"/>
        <v>0</v>
      </c>
      <c r="X148" s="173">
        <v>0</v>
      </c>
      <c r="Y148" s="173">
        <f t="shared" si="17"/>
        <v>0</v>
      </c>
      <c r="Z148" s="173">
        <v>0</v>
      </c>
      <c r="AA148" s="174">
        <f t="shared" si="18"/>
        <v>0</v>
      </c>
      <c r="AR148" s="22" t="s">
        <v>479</v>
      </c>
      <c r="AT148" s="22" t="s">
        <v>186</v>
      </c>
      <c r="AU148" s="22" t="s">
        <v>90</v>
      </c>
      <c r="AY148" s="22" t="s">
        <v>185</v>
      </c>
      <c r="BE148" s="116">
        <f t="shared" si="19"/>
        <v>0</v>
      </c>
      <c r="BF148" s="116">
        <f t="shared" si="20"/>
        <v>0</v>
      </c>
      <c r="BG148" s="116">
        <f t="shared" si="21"/>
        <v>0</v>
      </c>
      <c r="BH148" s="116">
        <f t="shared" si="22"/>
        <v>0</v>
      </c>
      <c r="BI148" s="116">
        <f t="shared" si="23"/>
        <v>0</v>
      </c>
      <c r="BJ148" s="22" t="s">
        <v>90</v>
      </c>
      <c r="BK148" s="116">
        <f t="shared" si="24"/>
        <v>0</v>
      </c>
      <c r="BL148" s="22" t="s">
        <v>479</v>
      </c>
      <c r="BM148" s="22" t="s">
        <v>387</v>
      </c>
    </row>
    <row r="149" spans="2:65" s="1" customFormat="1" ht="16.5" customHeight="1">
      <c r="B149" s="140"/>
      <c r="C149" s="168" t="s">
        <v>293</v>
      </c>
      <c r="D149" s="168" t="s">
        <v>186</v>
      </c>
      <c r="E149" s="169" t="s">
        <v>524</v>
      </c>
      <c r="F149" s="252" t="s">
        <v>525</v>
      </c>
      <c r="G149" s="252"/>
      <c r="H149" s="252"/>
      <c r="I149" s="252"/>
      <c r="J149" s="170" t="s">
        <v>515</v>
      </c>
      <c r="K149" s="204">
        <v>0</v>
      </c>
      <c r="L149" s="253">
        <v>0</v>
      </c>
      <c r="M149" s="253"/>
      <c r="N149" s="254">
        <f t="shared" si="15"/>
        <v>0</v>
      </c>
      <c r="O149" s="254"/>
      <c r="P149" s="254"/>
      <c r="Q149" s="254"/>
      <c r="R149" s="143"/>
      <c r="T149" s="172" t="s">
        <v>5</v>
      </c>
      <c r="U149" s="47" t="s">
        <v>46</v>
      </c>
      <c r="V149" s="39"/>
      <c r="W149" s="173">
        <f t="shared" si="16"/>
        <v>0</v>
      </c>
      <c r="X149" s="173">
        <v>0</v>
      </c>
      <c r="Y149" s="173">
        <f t="shared" si="17"/>
        <v>0</v>
      </c>
      <c r="Z149" s="173">
        <v>0</v>
      </c>
      <c r="AA149" s="174">
        <f t="shared" si="18"/>
        <v>0</v>
      </c>
      <c r="AR149" s="22" t="s">
        <v>479</v>
      </c>
      <c r="AT149" s="22" t="s">
        <v>186</v>
      </c>
      <c r="AU149" s="22" t="s">
        <v>90</v>
      </c>
      <c r="AY149" s="22" t="s">
        <v>185</v>
      </c>
      <c r="BE149" s="116">
        <f t="shared" si="19"/>
        <v>0</v>
      </c>
      <c r="BF149" s="116">
        <f t="shared" si="20"/>
        <v>0</v>
      </c>
      <c r="BG149" s="116">
        <f t="shared" si="21"/>
        <v>0</v>
      </c>
      <c r="BH149" s="116">
        <f t="shared" si="22"/>
        <v>0</v>
      </c>
      <c r="BI149" s="116">
        <f t="shared" si="23"/>
        <v>0</v>
      </c>
      <c r="BJ149" s="22" t="s">
        <v>90</v>
      </c>
      <c r="BK149" s="116">
        <f t="shared" si="24"/>
        <v>0</v>
      </c>
      <c r="BL149" s="22" t="s">
        <v>479</v>
      </c>
      <c r="BM149" s="22" t="s">
        <v>395</v>
      </c>
    </row>
    <row r="150" spans="2:65" s="1" customFormat="1" ht="25.5" customHeight="1">
      <c r="B150" s="140"/>
      <c r="C150" s="168" t="s">
        <v>298</v>
      </c>
      <c r="D150" s="168" t="s">
        <v>186</v>
      </c>
      <c r="E150" s="169" t="s">
        <v>526</v>
      </c>
      <c r="F150" s="252" t="s">
        <v>527</v>
      </c>
      <c r="G150" s="252"/>
      <c r="H150" s="252"/>
      <c r="I150" s="252"/>
      <c r="J150" s="170" t="s">
        <v>528</v>
      </c>
      <c r="K150" s="171">
        <v>20</v>
      </c>
      <c r="L150" s="253">
        <v>0</v>
      </c>
      <c r="M150" s="253"/>
      <c r="N150" s="254">
        <f t="shared" si="15"/>
        <v>0</v>
      </c>
      <c r="O150" s="254"/>
      <c r="P150" s="254"/>
      <c r="Q150" s="254"/>
      <c r="R150" s="143"/>
      <c r="T150" s="172" t="s">
        <v>5</v>
      </c>
      <c r="U150" s="47" t="s">
        <v>46</v>
      </c>
      <c r="V150" s="39"/>
      <c r="W150" s="173">
        <f t="shared" si="16"/>
        <v>0</v>
      </c>
      <c r="X150" s="173">
        <v>0</v>
      </c>
      <c r="Y150" s="173">
        <f t="shared" si="17"/>
        <v>0</v>
      </c>
      <c r="Z150" s="173">
        <v>0</v>
      </c>
      <c r="AA150" s="174">
        <f t="shared" si="18"/>
        <v>0</v>
      </c>
      <c r="AR150" s="22" t="s">
        <v>479</v>
      </c>
      <c r="AT150" s="22" t="s">
        <v>186</v>
      </c>
      <c r="AU150" s="22" t="s">
        <v>90</v>
      </c>
      <c r="AY150" s="22" t="s">
        <v>185</v>
      </c>
      <c r="BE150" s="116">
        <f t="shared" si="19"/>
        <v>0</v>
      </c>
      <c r="BF150" s="116">
        <f t="shared" si="20"/>
        <v>0</v>
      </c>
      <c r="BG150" s="116">
        <f t="shared" si="21"/>
        <v>0</v>
      </c>
      <c r="BH150" s="116">
        <f t="shared" si="22"/>
        <v>0</v>
      </c>
      <c r="BI150" s="116">
        <f t="shared" si="23"/>
        <v>0</v>
      </c>
      <c r="BJ150" s="22" t="s">
        <v>90</v>
      </c>
      <c r="BK150" s="116">
        <f t="shared" si="24"/>
        <v>0</v>
      </c>
      <c r="BL150" s="22" t="s">
        <v>479</v>
      </c>
      <c r="BM150" s="22" t="s">
        <v>405</v>
      </c>
    </row>
    <row r="151" spans="2:65" s="10" customFormat="1" ht="29.85" customHeight="1">
      <c r="B151" s="158"/>
      <c r="C151" s="159"/>
      <c r="D151" s="190" t="s">
        <v>474</v>
      </c>
      <c r="E151" s="190"/>
      <c r="F151" s="190"/>
      <c r="G151" s="190"/>
      <c r="H151" s="190"/>
      <c r="I151" s="190"/>
      <c r="J151" s="190"/>
      <c r="K151" s="190"/>
      <c r="L151" s="190"/>
      <c r="M151" s="190"/>
      <c r="N151" s="266">
        <f>BK151</f>
        <v>0</v>
      </c>
      <c r="O151" s="267"/>
      <c r="P151" s="267"/>
      <c r="Q151" s="267"/>
      <c r="R151" s="161"/>
      <c r="T151" s="162"/>
      <c r="U151" s="159"/>
      <c r="V151" s="159"/>
      <c r="W151" s="163">
        <f>SUM(W152:W160)</f>
        <v>0</v>
      </c>
      <c r="X151" s="159"/>
      <c r="Y151" s="163">
        <f>SUM(Y152:Y160)</f>
        <v>11.442689999999999</v>
      </c>
      <c r="Z151" s="159"/>
      <c r="AA151" s="164">
        <f>SUM(AA152:AA160)</f>
        <v>0</v>
      </c>
      <c r="AR151" s="165" t="s">
        <v>200</v>
      </c>
      <c r="AT151" s="166" t="s">
        <v>78</v>
      </c>
      <c r="AU151" s="166" t="s">
        <v>86</v>
      </c>
      <c r="AY151" s="165" t="s">
        <v>185</v>
      </c>
      <c r="BK151" s="167">
        <f>SUM(BK152:BK160)</f>
        <v>0</v>
      </c>
    </row>
    <row r="152" spans="2:65" s="1" customFormat="1" ht="25.5" customHeight="1">
      <c r="B152" s="140"/>
      <c r="C152" s="168" t="s">
        <v>302</v>
      </c>
      <c r="D152" s="168" t="s">
        <v>186</v>
      </c>
      <c r="E152" s="169" t="s">
        <v>529</v>
      </c>
      <c r="F152" s="252" t="s">
        <v>530</v>
      </c>
      <c r="G152" s="252"/>
      <c r="H152" s="252"/>
      <c r="I152" s="252"/>
      <c r="J152" s="170" t="s">
        <v>531</v>
      </c>
      <c r="K152" s="171">
        <v>6.4000000000000001E-2</v>
      </c>
      <c r="L152" s="253">
        <v>0</v>
      </c>
      <c r="M152" s="253"/>
      <c r="N152" s="254">
        <f t="shared" ref="N152:N160" si="25">ROUND(L152*K152,2)</f>
        <v>0</v>
      </c>
      <c r="O152" s="254"/>
      <c r="P152" s="254"/>
      <c r="Q152" s="254"/>
      <c r="R152" s="143"/>
      <c r="T152" s="172" t="s">
        <v>5</v>
      </c>
      <c r="U152" s="47" t="s">
        <v>46</v>
      </c>
      <c r="V152" s="39"/>
      <c r="W152" s="173">
        <f t="shared" ref="W152:W160" si="26">V152*K152</f>
        <v>0</v>
      </c>
      <c r="X152" s="173">
        <v>0</v>
      </c>
      <c r="Y152" s="173">
        <f t="shared" ref="Y152:Y160" si="27">X152*K152</f>
        <v>0</v>
      </c>
      <c r="Z152" s="173">
        <v>0</v>
      </c>
      <c r="AA152" s="174">
        <f t="shared" ref="AA152:AA160" si="28">Z152*K152</f>
        <v>0</v>
      </c>
      <c r="AR152" s="22" t="s">
        <v>479</v>
      </c>
      <c r="AT152" s="22" t="s">
        <v>186</v>
      </c>
      <c r="AU152" s="22" t="s">
        <v>90</v>
      </c>
      <c r="AY152" s="22" t="s">
        <v>185</v>
      </c>
      <c r="BE152" s="116">
        <f t="shared" ref="BE152:BE160" si="29">IF(U152="základná",N152,0)</f>
        <v>0</v>
      </c>
      <c r="BF152" s="116">
        <f t="shared" ref="BF152:BF160" si="30">IF(U152="znížená",N152,0)</f>
        <v>0</v>
      </c>
      <c r="BG152" s="116">
        <f t="shared" ref="BG152:BG160" si="31">IF(U152="zákl. prenesená",N152,0)</f>
        <v>0</v>
      </c>
      <c r="BH152" s="116">
        <f t="shared" ref="BH152:BH160" si="32">IF(U152="zníž. prenesená",N152,0)</f>
        <v>0</v>
      </c>
      <c r="BI152" s="116">
        <f t="shared" ref="BI152:BI160" si="33">IF(U152="nulová",N152,0)</f>
        <v>0</v>
      </c>
      <c r="BJ152" s="22" t="s">
        <v>90</v>
      </c>
      <c r="BK152" s="116">
        <f t="shared" ref="BK152:BK160" si="34">ROUND(L152*K152,2)</f>
        <v>0</v>
      </c>
      <c r="BL152" s="22" t="s">
        <v>479</v>
      </c>
      <c r="BM152" s="22" t="s">
        <v>413</v>
      </c>
    </row>
    <row r="153" spans="2:65" s="1" customFormat="1" ht="25.5" customHeight="1">
      <c r="B153" s="140"/>
      <c r="C153" s="168" t="s">
        <v>306</v>
      </c>
      <c r="D153" s="168" t="s">
        <v>186</v>
      </c>
      <c r="E153" s="169" t="s">
        <v>532</v>
      </c>
      <c r="F153" s="252" t="s">
        <v>533</v>
      </c>
      <c r="G153" s="252"/>
      <c r="H153" s="252"/>
      <c r="I153" s="252"/>
      <c r="J153" s="170" t="s">
        <v>234</v>
      </c>
      <c r="K153" s="171">
        <v>4.5</v>
      </c>
      <c r="L153" s="253">
        <v>0</v>
      </c>
      <c r="M153" s="253"/>
      <c r="N153" s="254">
        <f t="shared" si="25"/>
        <v>0</v>
      </c>
      <c r="O153" s="254"/>
      <c r="P153" s="254"/>
      <c r="Q153" s="254"/>
      <c r="R153" s="143"/>
      <c r="T153" s="172" t="s">
        <v>5</v>
      </c>
      <c r="U153" s="47" t="s">
        <v>46</v>
      </c>
      <c r="V153" s="39"/>
      <c r="W153" s="173">
        <f t="shared" si="26"/>
        <v>0</v>
      </c>
      <c r="X153" s="173">
        <v>0</v>
      </c>
      <c r="Y153" s="173">
        <f t="shared" si="27"/>
        <v>0</v>
      </c>
      <c r="Z153" s="173">
        <v>0</v>
      </c>
      <c r="AA153" s="174">
        <f t="shared" si="28"/>
        <v>0</v>
      </c>
      <c r="AR153" s="22" t="s">
        <v>479</v>
      </c>
      <c r="AT153" s="22" t="s">
        <v>186</v>
      </c>
      <c r="AU153" s="22" t="s">
        <v>90</v>
      </c>
      <c r="AY153" s="22" t="s">
        <v>185</v>
      </c>
      <c r="BE153" s="116">
        <f t="shared" si="29"/>
        <v>0</v>
      </c>
      <c r="BF153" s="116">
        <f t="shared" si="30"/>
        <v>0</v>
      </c>
      <c r="BG153" s="116">
        <f t="shared" si="31"/>
        <v>0</v>
      </c>
      <c r="BH153" s="116">
        <f t="shared" si="32"/>
        <v>0</v>
      </c>
      <c r="BI153" s="116">
        <f t="shared" si="33"/>
        <v>0</v>
      </c>
      <c r="BJ153" s="22" t="s">
        <v>90</v>
      </c>
      <c r="BK153" s="116">
        <f t="shared" si="34"/>
        <v>0</v>
      </c>
      <c r="BL153" s="22" t="s">
        <v>479</v>
      </c>
      <c r="BM153" s="22" t="s">
        <v>421</v>
      </c>
    </row>
    <row r="154" spans="2:65" s="1" customFormat="1" ht="25.5" customHeight="1">
      <c r="B154" s="140"/>
      <c r="C154" s="168" t="s">
        <v>310</v>
      </c>
      <c r="D154" s="168" t="s">
        <v>186</v>
      </c>
      <c r="E154" s="169" t="s">
        <v>534</v>
      </c>
      <c r="F154" s="252" t="s">
        <v>535</v>
      </c>
      <c r="G154" s="252"/>
      <c r="H154" s="252"/>
      <c r="I154" s="252"/>
      <c r="J154" s="170" t="s">
        <v>234</v>
      </c>
      <c r="K154" s="171">
        <v>4.5</v>
      </c>
      <c r="L154" s="253">
        <v>0</v>
      </c>
      <c r="M154" s="253"/>
      <c r="N154" s="254">
        <f t="shared" si="25"/>
        <v>0</v>
      </c>
      <c r="O154" s="254"/>
      <c r="P154" s="254"/>
      <c r="Q154" s="254"/>
      <c r="R154" s="143"/>
      <c r="T154" s="172" t="s">
        <v>5</v>
      </c>
      <c r="U154" s="47" t="s">
        <v>46</v>
      </c>
      <c r="V154" s="39"/>
      <c r="W154" s="173">
        <f t="shared" si="26"/>
        <v>0</v>
      </c>
      <c r="X154" s="173">
        <v>2.5428199999999999</v>
      </c>
      <c r="Y154" s="173">
        <f t="shared" si="27"/>
        <v>11.442689999999999</v>
      </c>
      <c r="Z154" s="173">
        <v>0</v>
      </c>
      <c r="AA154" s="174">
        <f t="shared" si="28"/>
        <v>0</v>
      </c>
      <c r="AR154" s="22" t="s">
        <v>479</v>
      </c>
      <c r="AT154" s="22" t="s">
        <v>186</v>
      </c>
      <c r="AU154" s="22" t="s">
        <v>90</v>
      </c>
      <c r="AY154" s="22" t="s">
        <v>185</v>
      </c>
      <c r="BE154" s="116">
        <f t="shared" si="29"/>
        <v>0</v>
      </c>
      <c r="BF154" s="116">
        <f t="shared" si="30"/>
        <v>0</v>
      </c>
      <c r="BG154" s="116">
        <f t="shared" si="31"/>
        <v>0</v>
      </c>
      <c r="BH154" s="116">
        <f t="shared" si="32"/>
        <v>0</v>
      </c>
      <c r="BI154" s="116">
        <f t="shared" si="33"/>
        <v>0</v>
      </c>
      <c r="BJ154" s="22" t="s">
        <v>90</v>
      </c>
      <c r="BK154" s="116">
        <f t="shared" si="34"/>
        <v>0</v>
      </c>
      <c r="BL154" s="22" t="s">
        <v>479</v>
      </c>
      <c r="BM154" s="22" t="s">
        <v>429</v>
      </c>
    </row>
    <row r="155" spans="2:65" s="1" customFormat="1" ht="25.5" customHeight="1">
      <c r="B155" s="140"/>
      <c r="C155" s="168" t="s">
        <v>314</v>
      </c>
      <c r="D155" s="168" t="s">
        <v>186</v>
      </c>
      <c r="E155" s="169" t="s">
        <v>536</v>
      </c>
      <c r="F155" s="252" t="s">
        <v>537</v>
      </c>
      <c r="G155" s="252"/>
      <c r="H155" s="252"/>
      <c r="I155" s="252"/>
      <c r="J155" s="170" t="s">
        <v>477</v>
      </c>
      <c r="K155" s="171">
        <v>3</v>
      </c>
      <c r="L155" s="253">
        <v>0</v>
      </c>
      <c r="M155" s="253"/>
      <c r="N155" s="254">
        <f t="shared" si="25"/>
        <v>0</v>
      </c>
      <c r="O155" s="254"/>
      <c r="P155" s="254"/>
      <c r="Q155" s="254"/>
      <c r="R155" s="143"/>
      <c r="T155" s="172" t="s">
        <v>5</v>
      </c>
      <c r="U155" s="47" t="s">
        <v>46</v>
      </c>
      <c r="V155" s="39"/>
      <c r="W155" s="173">
        <f t="shared" si="26"/>
        <v>0</v>
      </c>
      <c r="X155" s="173">
        <v>0</v>
      </c>
      <c r="Y155" s="173">
        <f t="shared" si="27"/>
        <v>0</v>
      </c>
      <c r="Z155" s="173">
        <v>0</v>
      </c>
      <c r="AA155" s="174">
        <f t="shared" si="28"/>
        <v>0</v>
      </c>
      <c r="AR155" s="22" t="s">
        <v>479</v>
      </c>
      <c r="AT155" s="22" t="s">
        <v>186</v>
      </c>
      <c r="AU155" s="22" t="s">
        <v>90</v>
      </c>
      <c r="AY155" s="22" t="s">
        <v>185</v>
      </c>
      <c r="BE155" s="116">
        <f t="shared" si="29"/>
        <v>0</v>
      </c>
      <c r="BF155" s="116">
        <f t="shared" si="30"/>
        <v>0</v>
      </c>
      <c r="BG155" s="116">
        <f t="shared" si="31"/>
        <v>0</v>
      </c>
      <c r="BH155" s="116">
        <f t="shared" si="32"/>
        <v>0</v>
      </c>
      <c r="BI155" s="116">
        <f t="shared" si="33"/>
        <v>0</v>
      </c>
      <c r="BJ155" s="22" t="s">
        <v>90</v>
      </c>
      <c r="BK155" s="116">
        <f t="shared" si="34"/>
        <v>0</v>
      </c>
      <c r="BL155" s="22" t="s">
        <v>479</v>
      </c>
      <c r="BM155" s="22" t="s">
        <v>439</v>
      </c>
    </row>
    <row r="156" spans="2:65" s="1" customFormat="1" ht="25.5" customHeight="1">
      <c r="B156" s="140"/>
      <c r="C156" s="168" t="s">
        <v>318</v>
      </c>
      <c r="D156" s="168" t="s">
        <v>186</v>
      </c>
      <c r="E156" s="169" t="s">
        <v>538</v>
      </c>
      <c r="F156" s="252" t="s">
        <v>539</v>
      </c>
      <c r="G156" s="252"/>
      <c r="H156" s="252"/>
      <c r="I156" s="252"/>
      <c r="J156" s="170" t="s">
        <v>208</v>
      </c>
      <c r="K156" s="171">
        <v>64</v>
      </c>
      <c r="L156" s="253">
        <v>0</v>
      </c>
      <c r="M156" s="253"/>
      <c r="N156" s="254">
        <f t="shared" si="25"/>
        <v>0</v>
      </c>
      <c r="O156" s="254"/>
      <c r="P156" s="254"/>
      <c r="Q156" s="254"/>
      <c r="R156" s="143"/>
      <c r="T156" s="172" t="s">
        <v>5</v>
      </c>
      <c r="U156" s="47" t="s">
        <v>46</v>
      </c>
      <c r="V156" s="39"/>
      <c r="W156" s="173">
        <f t="shared" si="26"/>
        <v>0</v>
      </c>
      <c r="X156" s="173">
        <v>0</v>
      </c>
      <c r="Y156" s="173">
        <f t="shared" si="27"/>
        <v>0</v>
      </c>
      <c r="Z156" s="173">
        <v>0</v>
      </c>
      <c r="AA156" s="174">
        <f t="shared" si="28"/>
        <v>0</v>
      </c>
      <c r="AR156" s="22" t="s">
        <v>479</v>
      </c>
      <c r="AT156" s="22" t="s">
        <v>186</v>
      </c>
      <c r="AU156" s="22" t="s">
        <v>90</v>
      </c>
      <c r="AY156" s="22" t="s">
        <v>185</v>
      </c>
      <c r="BE156" s="116">
        <f t="shared" si="29"/>
        <v>0</v>
      </c>
      <c r="BF156" s="116">
        <f t="shared" si="30"/>
        <v>0</v>
      </c>
      <c r="BG156" s="116">
        <f t="shared" si="31"/>
        <v>0</v>
      </c>
      <c r="BH156" s="116">
        <f t="shared" si="32"/>
        <v>0</v>
      </c>
      <c r="BI156" s="116">
        <f t="shared" si="33"/>
        <v>0</v>
      </c>
      <c r="BJ156" s="22" t="s">
        <v>90</v>
      </c>
      <c r="BK156" s="116">
        <f t="shared" si="34"/>
        <v>0</v>
      </c>
      <c r="BL156" s="22" t="s">
        <v>479</v>
      </c>
      <c r="BM156" s="22" t="s">
        <v>448</v>
      </c>
    </row>
    <row r="157" spans="2:65" s="1" customFormat="1" ht="25.5" customHeight="1">
      <c r="B157" s="140"/>
      <c r="C157" s="168" t="s">
        <v>320</v>
      </c>
      <c r="D157" s="168" t="s">
        <v>186</v>
      </c>
      <c r="E157" s="169" t="s">
        <v>540</v>
      </c>
      <c r="F157" s="252" t="s">
        <v>541</v>
      </c>
      <c r="G157" s="252"/>
      <c r="H157" s="252"/>
      <c r="I157" s="252"/>
      <c r="J157" s="170" t="s">
        <v>208</v>
      </c>
      <c r="K157" s="171">
        <v>64</v>
      </c>
      <c r="L157" s="253">
        <v>0</v>
      </c>
      <c r="M157" s="253"/>
      <c r="N157" s="254">
        <f t="shared" si="25"/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 t="shared" si="26"/>
        <v>0</v>
      </c>
      <c r="X157" s="173">
        <v>0</v>
      </c>
      <c r="Y157" s="173">
        <f t="shared" si="27"/>
        <v>0</v>
      </c>
      <c r="Z157" s="173">
        <v>0</v>
      </c>
      <c r="AA157" s="174">
        <f t="shared" si="28"/>
        <v>0</v>
      </c>
      <c r="AR157" s="22" t="s">
        <v>479</v>
      </c>
      <c r="AT157" s="22" t="s">
        <v>186</v>
      </c>
      <c r="AU157" s="22" t="s">
        <v>90</v>
      </c>
      <c r="AY157" s="22" t="s">
        <v>185</v>
      </c>
      <c r="BE157" s="116">
        <f t="shared" si="29"/>
        <v>0</v>
      </c>
      <c r="BF157" s="116">
        <f t="shared" si="30"/>
        <v>0</v>
      </c>
      <c r="BG157" s="116">
        <f t="shared" si="31"/>
        <v>0</v>
      </c>
      <c r="BH157" s="116">
        <f t="shared" si="32"/>
        <v>0</v>
      </c>
      <c r="BI157" s="116">
        <f t="shared" si="33"/>
        <v>0</v>
      </c>
      <c r="BJ157" s="22" t="s">
        <v>90</v>
      </c>
      <c r="BK157" s="116">
        <f t="shared" si="34"/>
        <v>0</v>
      </c>
      <c r="BL157" s="22" t="s">
        <v>479</v>
      </c>
      <c r="BM157" s="22" t="s">
        <v>456</v>
      </c>
    </row>
    <row r="158" spans="2:65" s="1" customFormat="1" ht="25.5" customHeight="1">
      <c r="B158" s="140"/>
      <c r="C158" s="168" t="s">
        <v>325</v>
      </c>
      <c r="D158" s="168" t="s">
        <v>186</v>
      </c>
      <c r="E158" s="169" t="s">
        <v>542</v>
      </c>
      <c r="F158" s="252" t="s">
        <v>543</v>
      </c>
      <c r="G158" s="252"/>
      <c r="H158" s="252"/>
      <c r="I158" s="252"/>
      <c r="J158" s="170" t="s">
        <v>208</v>
      </c>
      <c r="K158" s="171">
        <v>64</v>
      </c>
      <c r="L158" s="253">
        <v>0</v>
      </c>
      <c r="M158" s="253"/>
      <c r="N158" s="254">
        <f t="shared" si="25"/>
        <v>0</v>
      </c>
      <c r="O158" s="254"/>
      <c r="P158" s="254"/>
      <c r="Q158" s="254"/>
      <c r="R158" s="143"/>
      <c r="T158" s="172" t="s">
        <v>5</v>
      </c>
      <c r="U158" s="47" t="s">
        <v>46</v>
      </c>
      <c r="V158" s="39"/>
      <c r="W158" s="173">
        <f t="shared" si="26"/>
        <v>0</v>
      </c>
      <c r="X158" s="173">
        <v>0</v>
      </c>
      <c r="Y158" s="173">
        <f t="shared" si="27"/>
        <v>0</v>
      </c>
      <c r="Z158" s="173">
        <v>0</v>
      </c>
      <c r="AA158" s="174">
        <f t="shared" si="28"/>
        <v>0</v>
      </c>
      <c r="AR158" s="22" t="s">
        <v>479</v>
      </c>
      <c r="AT158" s="22" t="s">
        <v>186</v>
      </c>
      <c r="AU158" s="22" t="s">
        <v>90</v>
      </c>
      <c r="AY158" s="22" t="s">
        <v>185</v>
      </c>
      <c r="BE158" s="116">
        <f t="shared" si="29"/>
        <v>0</v>
      </c>
      <c r="BF158" s="116">
        <f t="shared" si="30"/>
        <v>0</v>
      </c>
      <c r="BG158" s="116">
        <f t="shared" si="31"/>
        <v>0</v>
      </c>
      <c r="BH158" s="116">
        <f t="shared" si="32"/>
        <v>0</v>
      </c>
      <c r="BI158" s="116">
        <f t="shared" si="33"/>
        <v>0</v>
      </c>
      <c r="BJ158" s="22" t="s">
        <v>90</v>
      </c>
      <c r="BK158" s="116">
        <f t="shared" si="34"/>
        <v>0</v>
      </c>
      <c r="BL158" s="22" t="s">
        <v>479</v>
      </c>
      <c r="BM158" s="22" t="s">
        <v>464</v>
      </c>
    </row>
    <row r="159" spans="2:65" s="1" customFormat="1" ht="25.5" customHeight="1">
      <c r="B159" s="140"/>
      <c r="C159" s="168" t="s">
        <v>330</v>
      </c>
      <c r="D159" s="168" t="s">
        <v>186</v>
      </c>
      <c r="E159" s="169" t="s">
        <v>544</v>
      </c>
      <c r="F159" s="252" t="s">
        <v>545</v>
      </c>
      <c r="G159" s="252"/>
      <c r="H159" s="252"/>
      <c r="I159" s="252"/>
      <c r="J159" s="170" t="s">
        <v>208</v>
      </c>
      <c r="K159" s="171">
        <v>64</v>
      </c>
      <c r="L159" s="253">
        <v>0</v>
      </c>
      <c r="M159" s="253"/>
      <c r="N159" s="254">
        <f t="shared" si="25"/>
        <v>0</v>
      </c>
      <c r="O159" s="254"/>
      <c r="P159" s="254"/>
      <c r="Q159" s="254"/>
      <c r="R159" s="143"/>
      <c r="T159" s="172" t="s">
        <v>5</v>
      </c>
      <c r="U159" s="47" t="s">
        <v>46</v>
      </c>
      <c r="V159" s="39"/>
      <c r="W159" s="173">
        <f t="shared" si="26"/>
        <v>0</v>
      </c>
      <c r="X159" s="173">
        <v>0</v>
      </c>
      <c r="Y159" s="173">
        <f t="shared" si="27"/>
        <v>0</v>
      </c>
      <c r="Z159" s="173">
        <v>0</v>
      </c>
      <c r="AA159" s="174">
        <f t="shared" si="28"/>
        <v>0</v>
      </c>
      <c r="AR159" s="22" t="s">
        <v>479</v>
      </c>
      <c r="AT159" s="22" t="s">
        <v>186</v>
      </c>
      <c r="AU159" s="22" t="s">
        <v>90</v>
      </c>
      <c r="AY159" s="22" t="s">
        <v>185</v>
      </c>
      <c r="BE159" s="116">
        <f t="shared" si="29"/>
        <v>0</v>
      </c>
      <c r="BF159" s="116">
        <f t="shared" si="30"/>
        <v>0</v>
      </c>
      <c r="BG159" s="116">
        <f t="shared" si="31"/>
        <v>0</v>
      </c>
      <c r="BH159" s="116">
        <f t="shared" si="32"/>
        <v>0</v>
      </c>
      <c r="BI159" s="116">
        <f t="shared" si="33"/>
        <v>0</v>
      </c>
      <c r="BJ159" s="22" t="s">
        <v>90</v>
      </c>
      <c r="BK159" s="116">
        <f t="shared" si="34"/>
        <v>0</v>
      </c>
      <c r="BL159" s="22" t="s">
        <v>479</v>
      </c>
      <c r="BM159" s="22" t="s">
        <v>479</v>
      </c>
    </row>
    <row r="160" spans="2:65" s="1" customFormat="1" ht="16.5" customHeight="1">
      <c r="B160" s="140"/>
      <c r="C160" s="168" t="s">
        <v>336</v>
      </c>
      <c r="D160" s="168" t="s">
        <v>186</v>
      </c>
      <c r="E160" s="169" t="s">
        <v>546</v>
      </c>
      <c r="F160" s="252" t="s">
        <v>547</v>
      </c>
      <c r="G160" s="252"/>
      <c r="H160" s="252"/>
      <c r="I160" s="252"/>
      <c r="J160" s="170" t="s">
        <v>203</v>
      </c>
      <c r="K160" s="171">
        <v>22.4</v>
      </c>
      <c r="L160" s="253">
        <v>0</v>
      </c>
      <c r="M160" s="253"/>
      <c r="N160" s="254">
        <f t="shared" si="25"/>
        <v>0</v>
      </c>
      <c r="O160" s="254"/>
      <c r="P160" s="254"/>
      <c r="Q160" s="254"/>
      <c r="R160" s="143"/>
      <c r="T160" s="172" t="s">
        <v>5</v>
      </c>
      <c r="U160" s="47" t="s">
        <v>46</v>
      </c>
      <c r="V160" s="39"/>
      <c r="W160" s="173">
        <f t="shared" si="26"/>
        <v>0</v>
      </c>
      <c r="X160" s="173">
        <v>0</v>
      </c>
      <c r="Y160" s="173">
        <f t="shared" si="27"/>
        <v>0</v>
      </c>
      <c r="Z160" s="173">
        <v>0</v>
      </c>
      <c r="AA160" s="174">
        <f t="shared" si="28"/>
        <v>0</v>
      </c>
      <c r="AR160" s="22" t="s">
        <v>479</v>
      </c>
      <c r="AT160" s="22" t="s">
        <v>186</v>
      </c>
      <c r="AU160" s="22" t="s">
        <v>90</v>
      </c>
      <c r="AY160" s="22" t="s">
        <v>185</v>
      </c>
      <c r="BE160" s="116">
        <f t="shared" si="29"/>
        <v>0</v>
      </c>
      <c r="BF160" s="116">
        <f t="shared" si="30"/>
        <v>0</v>
      </c>
      <c r="BG160" s="116">
        <f t="shared" si="31"/>
        <v>0</v>
      </c>
      <c r="BH160" s="116">
        <f t="shared" si="32"/>
        <v>0</v>
      </c>
      <c r="BI160" s="116">
        <f t="shared" si="33"/>
        <v>0</v>
      </c>
      <c r="BJ160" s="22" t="s">
        <v>90</v>
      </c>
      <c r="BK160" s="116">
        <f t="shared" si="34"/>
        <v>0</v>
      </c>
      <c r="BL160" s="22" t="s">
        <v>479</v>
      </c>
      <c r="BM160" s="22" t="s">
        <v>548</v>
      </c>
    </row>
    <row r="161" spans="2:63" s="1" customFormat="1" ht="49.9" customHeight="1">
      <c r="B161" s="38"/>
      <c r="C161" s="39"/>
      <c r="D161" s="160" t="s">
        <v>468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268">
        <f>BK161</f>
        <v>0</v>
      </c>
      <c r="O161" s="269"/>
      <c r="P161" s="269"/>
      <c r="Q161" s="269"/>
      <c r="R161" s="40"/>
      <c r="T161" s="203"/>
      <c r="U161" s="59"/>
      <c r="V161" s="59"/>
      <c r="W161" s="59"/>
      <c r="X161" s="59"/>
      <c r="Y161" s="59"/>
      <c r="Z161" s="59"/>
      <c r="AA161" s="61"/>
      <c r="AT161" s="22" t="s">
        <v>78</v>
      </c>
      <c r="AU161" s="22" t="s">
        <v>79</v>
      </c>
      <c r="AY161" s="22" t="s">
        <v>469</v>
      </c>
      <c r="BK161" s="116">
        <v>0</v>
      </c>
    </row>
    <row r="162" spans="2:63" s="1" customFormat="1" ht="6.95" customHeight="1"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4"/>
    </row>
  </sheetData>
  <mergeCells count="176">
    <mergeCell ref="L149:M149"/>
    <mergeCell ref="L150:M150"/>
    <mergeCell ref="L152:M152"/>
    <mergeCell ref="L153:M153"/>
    <mergeCell ref="N161:Q161"/>
    <mergeCell ref="L135:M135"/>
    <mergeCell ref="N135:Q135"/>
    <mergeCell ref="L136:M136"/>
    <mergeCell ref="N136:Q136"/>
    <mergeCell ref="L137:M137"/>
    <mergeCell ref="N137:Q137"/>
    <mergeCell ref="N138:Q138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L138:M138"/>
    <mergeCell ref="L143:M143"/>
    <mergeCell ref="L141:M141"/>
    <mergeCell ref="L139:M139"/>
    <mergeCell ref="L140:M140"/>
    <mergeCell ref="L142:M142"/>
    <mergeCell ref="L144:M144"/>
    <mergeCell ref="L145:M145"/>
    <mergeCell ref="L157:M157"/>
    <mergeCell ref="L158:M158"/>
    <mergeCell ref="L159:M159"/>
    <mergeCell ref="L160:M160"/>
    <mergeCell ref="F132:I132"/>
    <mergeCell ref="F135:I135"/>
    <mergeCell ref="F136:I136"/>
    <mergeCell ref="N148:Q148"/>
    <mergeCell ref="N147:Q147"/>
    <mergeCell ref="N149:Q149"/>
    <mergeCell ref="N150:Q150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60:Q160"/>
    <mergeCell ref="N151:Q151"/>
    <mergeCell ref="N134:Q134"/>
    <mergeCell ref="F137:I137"/>
    <mergeCell ref="F140:I140"/>
    <mergeCell ref="F131:I131"/>
    <mergeCell ref="L131:M131"/>
    <mergeCell ref="N131:Q131"/>
    <mergeCell ref="L132:M132"/>
    <mergeCell ref="N132:Q132"/>
    <mergeCell ref="N133:Q133"/>
    <mergeCell ref="L155:M155"/>
    <mergeCell ref="L154:M154"/>
    <mergeCell ref="L156:M156"/>
    <mergeCell ref="F138:I138"/>
    <mergeCell ref="F139:I139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L146:M146"/>
    <mergeCell ref="L147:M147"/>
    <mergeCell ref="L148:M148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F154:I154"/>
    <mergeCell ref="F152:I152"/>
    <mergeCell ref="F153:I153"/>
    <mergeCell ref="F155:I155"/>
    <mergeCell ref="F156:I156"/>
    <mergeCell ref="F157:I157"/>
    <mergeCell ref="F158:I158"/>
    <mergeCell ref="F159:I159"/>
    <mergeCell ref="F160:I160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8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99</v>
      </c>
      <c r="AZ2" s="124" t="s">
        <v>549</v>
      </c>
      <c r="BA2" s="124" t="s">
        <v>5</v>
      </c>
      <c r="BB2" s="124" t="s">
        <v>5</v>
      </c>
      <c r="BC2" s="124" t="s">
        <v>550</v>
      </c>
      <c r="BD2" s="124" t="s">
        <v>90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  <c r="AZ3" s="124" t="s">
        <v>131</v>
      </c>
      <c r="BA3" s="124" t="s">
        <v>5</v>
      </c>
      <c r="BB3" s="124" t="s">
        <v>5</v>
      </c>
      <c r="BC3" s="124" t="s">
        <v>245</v>
      </c>
      <c r="BD3" s="124" t="s">
        <v>90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  <c r="AZ4" s="124" t="s">
        <v>551</v>
      </c>
      <c r="BA4" s="124" t="s">
        <v>5</v>
      </c>
      <c r="BB4" s="124" t="s">
        <v>5</v>
      </c>
      <c r="BC4" s="124" t="s">
        <v>552</v>
      </c>
      <c r="BD4" s="124" t="s">
        <v>90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  <c r="AZ5" s="124" t="s">
        <v>135</v>
      </c>
      <c r="BA5" s="124" t="s">
        <v>5</v>
      </c>
      <c r="BB5" s="124" t="s">
        <v>5</v>
      </c>
      <c r="BC5" s="124" t="s">
        <v>553</v>
      </c>
      <c r="BD5" s="124" t="s">
        <v>90</v>
      </c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  <c r="AZ6" s="124" t="s">
        <v>139</v>
      </c>
      <c r="BA6" s="124" t="s">
        <v>5</v>
      </c>
      <c r="BB6" s="124" t="s">
        <v>5</v>
      </c>
      <c r="BC6" s="124" t="s">
        <v>554</v>
      </c>
      <c r="BD6" s="124" t="s">
        <v>90</v>
      </c>
    </row>
    <row r="7" spans="1:66" ht="25.35" customHeight="1">
      <c r="B7" s="26"/>
      <c r="C7" s="29"/>
      <c r="D7" s="33" t="s">
        <v>133</v>
      </c>
      <c r="E7" s="29"/>
      <c r="F7" s="270" t="s">
        <v>555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  <c r="AZ7" s="124" t="s">
        <v>141</v>
      </c>
      <c r="BA7" s="124" t="s">
        <v>5</v>
      </c>
      <c r="BB7" s="124" t="s">
        <v>5</v>
      </c>
      <c r="BC7" s="124" t="s">
        <v>142</v>
      </c>
      <c r="BD7" s="124" t="s">
        <v>90</v>
      </c>
    </row>
    <row r="8" spans="1:66" s="1" customFormat="1" ht="32.85" customHeight="1">
      <c r="B8" s="38"/>
      <c r="C8" s="39"/>
      <c r="D8" s="32" t="s">
        <v>137</v>
      </c>
      <c r="E8" s="39"/>
      <c r="F8" s="228" t="s">
        <v>556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  <c r="AZ8" s="124" t="s">
        <v>143</v>
      </c>
      <c r="BA8" s="124" t="s">
        <v>5</v>
      </c>
      <c r="BB8" s="124" t="s">
        <v>5</v>
      </c>
      <c r="BC8" s="124" t="s">
        <v>123</v>
      </c>
      <c r="BD8" s="124" t="s">
        <v>90</v>
      </c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  <c r="AZ9" s="124" t="s">
        <v>144</v>
      </c>
      <c r="BA9" s="124" t="s">
        <v>5</v>
      </c>
      <c r="BB9" s="124" t="s">
        <v>5</v>
      </c>
      <c r="BC9" s="124" t="s">
        <v>557</v>
      </c>
      <c r="BD9" s="124" t="s">
        <v>90</v>
      </c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N100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(SUM(BE100:BE107)+SUM(BE126:BE279))</f>
        <v>0</v>
      </c>
      <c r="I33" s="272"/>
      <c r="J33" s="272"/>
      <c r="K33" s="39"/>
      <c r="L33" s="39"/>
      <c r="M33" s="279">
        <f>ROUND((SUM(BE100:BE107)+SUM(BE126:BE279)),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(SUM(BF100:BF107)+SUM(BF126:BF279))</f>
        <v>0</v>
      </c>
      <c r="I34" s="272"/>
      <c r="J34" s="272"/>
      <c r="K34" s="39"/>
      <c r="L34" s="39"/>
      <c r="M34" s="279">
        <f>ROUND((SUM(BF100:BF107)+SUM(BF126:BF279)),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(SUM(BG100:BG107)+SUM(BG126:BG279))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(SUM(BH100:BH107)+SUM(BH126:BH279))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(SUM(BI100:BI107)+SUM(BI126:BI279))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555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01 - SO -02 SPEVNENÉ PLOCHY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N126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156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N127</f>
        <v>0</v>
      </c>
      <c r="O90" s="287"/>
      <c r="P90" s="287"/>
      <c r="Q90" s="287"/>
      <c r="R90" s="135"/>
    </row>
    <row r="91" spans="2:47" s="8" customFormat="1" ht="19.899999999999999" customHeight="1">
      <c r="B91" s="136"/>
      <c r="C91" s="101"/>
      <c r="D91" s="112" t="s">
        <v>157</v>
      </c>
      <c r="E91" s="101"/>
      <c r="F91" s="101"/>
      <c r="G91" s="101"/>
      <c r="H91" s="101"/>
      <c r="I91" s="101"/>
      <c r="J91" s="101"/>
      <c r="K91" s="101"/>
      <c r="L91" s="101"/>
      <c r="M91" s="101"/>
      <c r="N91" s="224">
        <f>N137</f>
        <v>0</v>
      </c>
      <c r="O91" s="225"/>
      <c r="P91" s="225"/>
      <c r="Q91" s="225"/>
      <c r="R91" s="137"/>
    </row>
    <row r="92" spans="2:47" s="8" customFormat="1" ht="19.899999999999999" customHeight="1">
      <c r="B92" s="136"/>
      <c r="C92" s="101"/>
      <c r="D92" s="112" t="s">
        <v>158</v>
      </c>
      <c r="E92" s="101"/>
      <c r="F92" s="101"/>
      <c r="G92" s="101"/>
      <c r="H92" s="101"/>
      <c r="I92" s="101"/>
      <c r="J92" s="101"/>
      <c r="K92" s="101"/>
      <c r="L92" s="101"/>
      <c r="M92" s="101"/>
      <c r="N92" s="224">
        <f>N179</f>
        <v>0</v>
      </c>
      <c r="O92" s="225"/>
      <c r="P92" s="225"/>
      <c r="Q92" s="225"/>
      <c r="R92" s="137"/>
    </row>
    <row r="93" spans="2:47" s="8" customFormat="1" ht="19.899999999999999" customHeight="1">
      <c r="B93" s="136"/>
      <c r="C93" s="101"/>
      <c r="D93" s="112" t="s">
        <v>558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N192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159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N197</f>
        <v>0</v>
      </c>
      <c r="O94" s="225"/>
      <c r="P94" s="225"/>
      <c r="Q94" s="225"/>
      <c r="R94" s="137"/>
    </row>
    <row r="95" spans="2:47" s="8" customFormat="1" ht="19.899999999999999" customHeight="1">
      <c r="B95" s="136"/>
      <c r="C95" s="101"/>
      <c r="D95" s="112" t="s">
        <v>160</v>
      </c>
      <c r="E95" s="101"/>
      <c r="F95" s="101"/>
      <c r="G95" s="101"/>
      <c r="H95" s="101"/>
      <c r="I95" s="101"/>
      <c r="J95" s="101"/>
      <c r="K95" s="101"/>
      <c r="L95" s="101"/>
      <c r="M95" s="101"/>
      <c r="N95" s="224">
        <f>N238</f>
        <v>0</v>
      </c>
      <c r="O95" s="225"/>
      <c r="P95" s="225"/>
      <c r="Q95" s="225"/>
      <c r="R95" s="137"/>
    </row>
    <row r="96" spans="2:47" s="8" customFormat="1" ht="19.899999999999999" customHeight="1">
      <c r="B96" s="136"/>
      <c r="C96" s="101"/>
      <c r="D96" s="112" t="s">
        <v>161</v>
      </c>
      <c r="E96" s="101"/>
      <c r="F96" s="101"/>
      <c r="G96" s="101"/>
      <c r="H96" s="101"/>
      <c r="I96" s="101"/>
      <c r="J96" s="101"/>
      <c r="K96" s="101"/>
      <c r="L96" s="101"/>
      <c r="M96" s="101"/>
      <c r="N96" s="224">
        <f>N257</f>
        <v>0</v>
      </c>
      <c r="O96" s="225"/>
      <c r="P96" s="225"/>
      <c r="Q96" s="225"/>
      <c r="R96" s="137"/>
    </row>
    <row r="97" spans="2:65" s="7" customFormat="1" ht="24.95" customHeight="1">
      <c r="B97" s="132"/>
      <c r="C97" s="133"/>
      <c r="D97" s="134" t="s">
        <v>559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86">
        <f>N259</f>
        <v>0</v>
      </c>
      <c r="O97" s="287"/>
      <c r="P97" s="287"/>
      <c r="Q97" s="287"/>
      <c r="R97" s="135"/>
    </row>
    <row r="98" spans="2:65" s="8" customFormat="1" ht="19.899999999999999" customHeight="1">
      <c r="B98" s="136"/>
      <c r="C98" s="101"/>
      <c r="D98" s="112" t="s">
        <v>560</v>
      </c>
      <c r="E98" s="101"/>
      <c r="F98" s="101"/>
      <c r="G98" s="101"/>
      <c r="H98" s="101"/>
      <c r="I98" s="101"/>
      <c r="J98" s="101"/>
      <c r="K98" s="101"/>
      <c r="L98" s="101"/>
      <c r="M98" s="101"/>
      <c r="N98" s="224">
        <f>N260</f>
        <v>0</v>
      </c>
      <c r="O98" s="225"/>
      <c r="P98" s="225"/>
      <c r="Q98" s="225"/>
      <c r="R98" s="137"/>
    </row>
    <row r="99" spans="2:65" s="1" customFormat="1" ht="21.75" customHeigh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/>
    </row>
    <row r="100" spans="2:65" s="1" customFormat="1" ht="29.25" customHeight="1">
      <c r="B100" s="38"/>
      <c r="C100" s="131" t="s">
        <v>162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284">
        <f>ROUND(N101+N102+N103+N104+N105+N106,2)</f>
        <v>0</v>
      </c>
      <c r="O100" s="285"/>
      <c r="P100" s="285"/>
      <c r="Q100" s="285"/>
      <c r="R100" s="40"/>
      <c r="T100" s="138"/>
      <c r="U100" s="139" t="s">
        <v>43</v>
      </c>
    </row>
    <row r="101" spans="2:65" s="1" customFormat="1" ht="18" customHeight="1">
      <c r="B101" s="140"/>
      <c r="C101" s="141"/>
      <c r="D101" s="244" t="s">
        <v>163</v>
      </c>
      <c r="E101" s="289"/>
      <c r="F101" s="289"/>
      <c r="G101" s="289"/>
      <c r="H101" s="289"/>
      <c r="I101" s="141"/>
      <c r="J101" s="141"/>
      <c r="K101" s="141"/>
      <c r="L101" s="141"/>
      <c r="M101" s="141"/>
      <c r="N101" s="246">
        <f>ROUND(N89*T101,2)</f>
        <v>0</v>
      </c>
      <c r="O101" s="288"/>
      <c r="P101" s="288"/>
      <c r="Q101" s="288"/>
      <c r="R101" s="143"/>
      <c r="S101" s="144"/>
      <c r="T101" s="145"/>
      <c r="U101" s="146" t="s">
        <v>46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164</v>
      </c>
      <c r="AZ101" s="144"/>
      <c r="BA101" s="144"/>
      <c r="BB101" s="144"/>
      <c r="BC101" s="144"/>
      <c r="BD101" s="144"/>
      <c r="BE101" s="148">
        <f t="shared" ref="BE101:BE106" si="0">IF(U101="základná",N101,0)</f>
        <v>0</v>
      </c>
      <c r="BF101" s="148">
        <f t="shared" ref="BF101:BF106" si="1">IF(U101="znížená",N101,0)</f>
        <v>0</v>
      </c>
      <c r="BG101" s="148">
        <f t="shared" ref="BG101:BG106" si="2">IF(U101="zákl. prenesená",N101,0)</f>
        <v>0</v>
      </c>
      <c r="BH101" s="148">
        <f t="shared" ref="BH101:BH106" si="3">IF(U101="zníž. prenesená",N101,0)</f>
        <v>0</v>
      </c>
      <c r="BI101" s="148">
        <f t="shared" ref="BI101:BI106" si="4">IF(U101="nulová",N101,0)</f>
        <v>0</v>
      </c>
      <c r="BJ101" s="147" t="s">
        <v>90</v>
      </c>
      <c r="BK101" s="144"/>
      <c r="BL101" s="144"/>
      <c r="BM101" s="144"/>
    </row>
    <row r="102" spans="2:65" s="1" customFormat="1" ht="18" customHeight="1">
      <c r="B102" s="140"/>
      <c r="C102" s="141"/>
      <c r="D102" s="244" t="s">
        <v>165</v>
      </c>
      <c r="E102" s="289"/>
      <c r="F102" s="289"/>
      <c r="G102" s="289"/>
      <c r="H102" s="289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5"/>
      <c r="U102" s="146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164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90</v>
      </c>
      <c r="BK102" s="144"/>
      <c r="BL102" s="144"/>
      <c r="BM102" s="144"/>
    </row>
    <row r="103" spans="2:65" s="1" customFormat="1" ht="18" customHeight="1">
      <c r="B103" s="140"/>
      <c r="C103" s="141"/>
      <c r="D103" s="244" t="s">
        <v>166</v>
      </c>
      <c r="E103" s="289"/>
      <c r="F103" s="289"/>
      <c r="G103" s="289"/>
      <c r="H103" s="289"/>
      <c r="I103" s="141"/>
      <c r="J103" s="141"/>
      <c r="K103" s="141"/>
      <c r="L103" s="141"/>
      <c r="M103" s="141"/>
      <c r="N103" s="246">
        <f>ROUND(N89*T103,2)</f>
        <v>0</v>
      </c>
      <c r="O103" s="288"/>
      <c r="P103" s="288"/>
      <c r="Q103" s="288"/>
      <c r="R103" s="143"/>
      <c r="S103" s="144"/>
      <c r="T103" s="145"/>
      <c r="U103" s="146" t="s">
        <v>46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7" t="s">
        <v>164</v>
      </c>
      <c r="AZ103" s="144"/>
      <c r="BA103" s="144"/>
      <c r="BB103" s="144"/>
      <c r="BC103" s="144"/>
      <c r="BD103" s="144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90</v>
      </c>
      <c r="BK103" s="144"/>
      <c r="BL103" s="144"/>
      <c r="BM103" s="144"/>
    </row>
    <row r="104" spans="2:65" s="1" customFormat="1" ht="18" customHeight="1">
      <c r="B104" s="140"/>
      <c r="C104" s="141"/>
      <c r="D104" s="244" t="s">
        <v>167</v>
      </c>
      <c r="E104" s="289"/>
      <c r="F104" s="289"/>
      <c r="G104" s="289"/>
      <c r="H104" s="289"/>
      <c r="I104" s="141"/>
      <c r="J104" s="141"/>
      <c r="K104" s="141"/>
      <c r="L104" s="141"/>
      <c r="M104" s="141"/>
      <c r="N104" s="246">
        <f>ROUND(N89*T104,2)</f>
        <v>0</v>
      </c>
      <c r="O104" s="288"/>
      <c r="P104" s="288"/>
      <c r="Q104" s="288"/>
      <c r="R104" s="143"/>
      <c r="S104" s="144"/>
      <c r="T104" s="145"/>
      <c r="U104" s="146" t="s">
        <v>46</v>
      </c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7" t="s">
        <v>164</v>
      </c>
      <c r="AZ104" s="144"/>
      <c r="BA104" s="144"/>
      <c r="BB104" s="144"/>
      <c r="BC104" s="144"/>
      <c r="BD104" s="144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90</v>
      </c>
      <c r="BK104" s="144"/>
      <c r="BL104" s="144"/>
      <c r="BM104" s="144"/>
    </row>
    <row r="105" spans="2:65" s="1" customFormat="1" ht="18" customHeight="1">
      <c r="B105" s="140"/>
      <c r="C105" s="141"/>
      <c r="D105" s="244" t="s">
        <v>168</v>
      </c>
      <c r="E105" s="289"/>
      <c r="F105" s="289"/>
      <c r="G105" s="289"/>
      <c r="H105" s="289"/>
      <c r="I105" s="141"/>
      <c r="J105" s="141"/>
      <c r="K105" s="141"/>
      <c r="L105" s="141"/>
      <c r="M105" s="141"/>
      <c r="N105" s="246">
        <f>ROUND(N89*T105,2)</f>
        <v>0</v>
      </c>
      <c r="O105" s="288"/>
      <c r="P105" s="288"/>
      <c r="Q105" s="288"/>
      <c r="R105" s="143"/>
      <c r="S105" s="144"/>
      <c r="T105" s="145"/>
      <c r="U105" s="146" t="s">
        <v>46</v>
      </c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7" t="s">
        <v>164</v>
      </c>
      <c r="AZ105" s="144"/>
      <c r="BA105" s="144"/>
      <c r="BB105" s="144"/>
      <c r="BC105" s="144"/>
      <c r="BD105" s="144"/>
      <c r="BE105" s="148">
        <f t="shared" si="0"/>
        <v>0</v>
      </c>
      <c r="BF105" s="148">
        <f t="shared" si="1"/>
        <v>0</v>
      </c>
      <c r="BG105" s="148">
        <f t="shared" si="2"/>
        <v>0</v>
      </c>
      <c r="BH105" s="148">
        <f t="shared" si="3"/>
        <v>0</v>
      </c>
      <c r="BI105" s="148">
        <f t="shared" si="4"/>
        <v>0</v>
      </c>
      <c r="BJ105" s="147" t="s">
        <v>90</v>
      </c>
      <c r="BK105" s="144"/>
      <c r="BL105" s="144"/>
      <c r="BM105" s="144"/>
    </row>
    <row r="106" spans="2:65" s="1" customFormat="1" ht="18" customHeight="1">
      <c r="B106" s="140"/>
      <c r="C106" s="141"/>
      <c r="D106" s="142" t="s">
        <v>169</v>
      </c>
      <c r="E106" s="141"/>
      <c r="F106" s="141"/>
      <c r="G106" s="141"/>
      <c r="H106" s="141"/>
      <c r="I106" s="141"/>
      <c r="J106" s="141"/>
      <c r="K106" s="141"/>
      <c r="L106" s="141"/>
      <c r="M106" s="141"/>
      <c r="N106" s="246">
        <f>ROUND(N89*T106,2)</f>
        <v>0</v>
      </c>
      <c r="O106" s="288"/>
      <c r="P106" s="288"/>
      <c r="Q106" s="288"/>
      <c r="R106" s="143"/>
      <c r="S106" s="144"/>
      <c r="T106" s="149"/>
      <c r="U106" s="150" t="s">
        <v>46</v>
      </c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7" t="s">
        <v>170</v>
      </c>
      <c r="AZ106" s="144"/>
      <c r="BA106" s="144"/>
      <c r="BB106" s="144"/>
      <c r="BC106" s="144"/>
      <c r="BD106" s="144"/>
      <c r="BE106" s="148">
        <f t="shared" si="0"/>
        <v>0</v>
      </c>
      <c r="BF106" s="148">
        <f t="shared" si="1"/>
        <v>0</v>
      </c>
      <c r="BG106" s="148">
        <f t="shared" si="2"/>
        <v>0</v>
      </c>
      <c r="BH106" s="148">
        <f t="shared" si="3"/>
        <v>0</v>
      </c>
      <c r="BI106" s="148">
        <f t="shared" si="4"/>
        <v>0</v>
      </c>
      <c r="BJ106" s="147" t="s">
        <v>90</v>
      </c>
      <c r="BK106" s="144"/>
      <c r="BL106" s="144"/>
      <c r="BM106" s="144"/>
    </row>
    <row r="107" spans="2:65" s="1" customFormat="1" ht="13.5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/>
    </row>
    <row r="108" spans="2:65" s="1" customFormat="1" ht="29.25" customHeight="1">
      <c r="B108" s="38"/>
      <c r="C108" s="121" t="s">
        <v>116</v>
      </c>
      <c r="D108" s="122"/>
      <c r="E108" s="122"/>
      <c r="F108" s="122"/>
      <c r="G108" s="122"/>
      <c r="H108" s="122"/>
      <c r="I108" s="122"/>
      <c r="J108" s="122"/>
      <c r="K108" s="122"/>
      <c r="L108" s="248">
        <f>ROUND(SUM(N89+N100),2)</f>
        <v>0</v>
      </c>
      <c r="M108" s="248"/>
      <c r="N108" s="248"/>
      <c r="O108" s="248"/>
      <c r="P108" s="248"/>
      <c r="Q108" s="248"/>
      <c r="R108" s="40"/>
    </row>
    <row r="109" spans="2:65" s="1" customFormat="1" ht="6.95" customHeight="1"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3" spans="2:65" s="1" customFormat="1" ht="6.95" customHeight="1"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7"/>
    </row>
    <row r="114" spans="2:65" s="1" customFormat="1" ht="36.950000000000003" customHeight="1">
      <c r="B114" s="38"/>
      <c r="C114" s="219" t="s">
        <v>171</v>
      </c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30" customHeight="1">
      <c r="B116" s="38"/>
      <c r="C116" s="33" t="s">
        <v>18</v>
      </c>
      <c r="D116" s="39"/>
      <c r="E116" s="39"/>
      <c r="F116" s="270" t="str">
        <f>F6</f>
        <v>REVITALIZÁCIA VNÚTROBLOKOVÝCH PRIESTOROV NA SÍDLISKU OD VŔŠKY V ŽIARI NAD HRONOM</v>
      </c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39"/>
      <c r="R116" s="40"/>
    </row>
    <row r="117" spans="2:65" ht="30" customHeight="1">
      <c r="B117" s="26"/>
      <c r="C117" s="33" t="s">
        <v>133</v>
      </c>
      <c r="D117" s="29"/>
      <c r="E117" s="29"/>
      <c r="F117" s="270" t="s">
        <v>555</v>
      </c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9"/>
      <c r="R117" s="27"/>
    </row>
    <row r="118" spans="2:65" s="1" customFormat="1" ht="36.950000000000003" customHeight="1">
      <c r="B118" s="38"/>
      <c r="C118" s="72" t="s">
        <v>137</v>
      </c>
      <c r="D118" s="39"/>
      <c r="E118" s="39"/>
      <c r="F118" s="233" t="str">
        <f>F8</f>
        <v>01 - SO -02 SPEVNENÉ PLOCHY</v>
      </c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39"/>
      <c r="R118" s="40"/>
    </row>
    <row r="119" spans="2:65" s="1" customFormat="1" ht="6.9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 ht="18" customHeight="1">
      <c r="B120" s="38"/>
      <c r="C120" s="33" t="s">
        <v>22</v>
      </c>
      <c r="D120" s="39"/>
      <c r="E120" s="39"/>
      <c r="F120" s="31" t="str">
        <f>F10</f>
        <v xml:space="preserve"> Žiar nad Hronom</v>
      </c>
      <c r="G120" s="39"/>
      <c r="H120" s="39"/>
      <c r="I120" s="39"/>
      <c r="J120" s="39"/>
      <c r="K120" s="33" t="s">
        <v>24</v>
      </c>
      <c r="L120" s="39"/>
      <c r="M120" s="274" t="str">
        <f>IF(O10="","",O10)</f>
        <v>30. 5. 2018</v>
      </c>
      <c r="N120" s="274"/>
      <c r="O120" s="274"/>
      <c r="P120" s="274"/>
      <c r="Q120" s="39"/>
      <c r="R120" s="40"/>
    </row>
    <row r="121" spans="2:65" s="1" customFormat="1" ht="6.95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</row>
    <row r="122" spans="2:65" s="1" customFormat="1">
      <c r="B122" s="38"/>
      <c r="C122" s="33" t="s">
        <v>26</v>
      </c>
      <c r="D122" s="39"/>
      <c r="E122" s="39"/>
      <c r="F122" s="31" t="str">
        <f>E13</f>
        <v xml:space="preserve"> Mesto Žiar nad Hronom</v>
      </c>
      <c r="G122" s="39"/>
      <c r="H122" s="39"/>
      <c r="I122" s="39"/>
      <c r="J122" s="39"/>
      <c r="K122" s="33" t="s">
        <v>32</v>
      </c>
      <c r="L122" s="39"/>
      <c r="M122" s="223" t="str">
        <f>E19</f>
        <v>ING. ARCH. S. BARÉNYI,ING. ARCH. I. TEPLAN</v>
      </c>
      <c r="N122" s="223"/>
      <c r="O122" s="223"/>
      <c r="P122" s="223"/>
      <c r="Q122" s="223"/>
      <c r="R122" s="40"/>
    </row>
    <row r="123" spans="2:65" s="1" customFormat="1" ht="14.45" customHeight="1">
      <c r="B123" s="38"/>
      <c r="C123" s="33" t="s">
        <v>30</v>
      </c>
      <c r="D123" s="39"/>
      <c r="E123" s="39"/>
      <c r="F123" s="31" t="str">
        <f>IF(E16="","",E16)</f>
        <v>určí výberové konanie</v>
      </c>
      <c r="G123" s="39"/>
      <c r="H123" s="39"/>
      <c r="I123" s="39"/>
      <c r="J123" s="39"/>
      <c r="K123" s="33" t="s">
        <v>35</v>
      </c>
      <c r="L123" s="39"/>
      <c r="M123" s="223" t="str">
        <f>E22</f>
        <v>Ing. Emília Kurillová</v>
      </c>
      <c r="N123" s="223"/>
      <c r="O123" s="223"/>
      <c r="P123" s="223"/>
      <c r="Q123" s="223"/>
      <c r="R123" s="40"/>
    </row>
    <row r="124" spans="2:65" s="1" customFormat="1" ht="10.3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/>
    </row>
    <row r="125" spans="2:65" s="9" customFormat="1" ht="29.25" customHeight="1">
      <c r="B125" s="151"/>
      <c r="C125" s="152" t="s">
        <v>172</v>
      </c>
      <c r="D125" s="153" t="s">
        <v>173</v>
      </c>
      <c r="E125" s="153" t="s">
        <v>61</v>
      </c>
      <c r="F125" s="290" t="s">
        <v>174</v>
      </c>
      <c r="G125" s="290"/>
      <c r="H125" s="290"/>
      <c r="I125" s="290"/>
      <c r="J125" s="153" t="s">
        <v>175</v>
      </c>
      <c r="K125" s="153" t="s">
        <v>176</v>
      </c>
      <c r="L125" s="290" t="s">
        <v>177</v>
      </c>
      <c r="M125" s="290"/>
      <c r="N125" s="290" t="s">
        <v>153</v>
      </c>
      <c r="O125" s="290"/>
      <c r="P125" s="290"/>
      <c r="Q125" s="291"/>
      <c r="R125" s="154"/>
      <c r="T125" s="78" t="s">
        <v>178</v>
      </c>
      <c r="U125" s="79" t="s">
        <v>43</v>
      </c>
      <c r="V125" s="79" t="s">
        <v>179</v>
      </c>
      <c r="W125" s="79" t="s">
        <v>180</v>
      </c>
      <c r="X125" s="79" t="s">
        <v>181</v>
      </c>
      <c r="Y125" s="79" t="s">
        <v>182</v>
      </c>
      <c r="Z125" s="79" t="s">
        <v>183</v>
      </c>
      <c r="AA125" s="80" t="s">
        <v>184</v>
      </c>
    </row>
    <row r="126" spans="2:65" s="1" customFormat="1" ht="29.25" customHeight="1">
      <c r="B126" s="38"/>
      <c r="C126" s="82" t="s">
        <v>149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296">
        <f>BK126</f>
        <v>0</v>
      </c>
      <c r="O126" s="297"/>
      <c r="P126" s="297"/>
      <c r="Q126" s="297"/>
      <c r="R126" s="40"/>
      <c r="T126" s="81"/>
      <c r="U126" s="54"/>
      <c r="V126" s="54"/>
      <c r="W126" s="155">
        <f>W127+W259+W280</f>
        <v>0</v>
      </c>
      <c r="X126" s="54"/>
      <c r="Y126" s="155">
        <f>Y127+Y259+Y280</f>
        <v>541.95360815599997</v>
      </c>
      <c r="Z126" s="54"/>
      <c r="AA126" s="156">
        <f>AA127+AA259+AA280</f>
        <v>78.958410000000001</v>
      </c>
      <c r="AT126" s="22" t="s">
        <v>78</v>
      </c>
      <c r="AU126" s="22" t="s">
        <v>155</v>
      </c>
      <c r="BK126" s="157">
        <f>BK127+BK259+BK280</f>
        <v>0</v>
      </c>
    </row>
    <row r="127" spans="2:65" s="10" customFormat="1" ht="37.35" customHeight="1">
      <c r="B127" s="158"/>
      <c r="C127" s="159"/>
      <c r="D127" s="160" t="s">
        <v>156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298">
        <f>BK127</f>
        <v>0</v>
      </c>
      <c r="O127" s="299"/>
      <c r="P127" s="299"/>
      <c r="Q127" s="299"/>
      <c r="R127" s="161"/>
      <c r="T127" s="162"/>
      <c r="U127" s="159"/>
      <c r="V127" s="159"/>
      <c r="W127" s="163">
        <f>W128+SUM(W129:W137)+W179+W192+W197+W238+W257</f>
        <v>0</v>
      </c>
      <c r="X127" s="159"/>
      <c r="Y127" s="163">
        <f>Y128+SUM(Y129:Y137)+Y179+Y192+Y197+Y238+Y257</f>
        <v>541.44976315600002</v>
      </c>
      <c r="Z127" s="159"/>
      <c r="AA127" s="164">
        <f>AA128+SUM(AA129:AA137)+AA179+AA192+AA197+AA238+AA257</f>
        <v>78.958410000000001</v>
      </c>
      <c r="AR127" s="165" t="s">
        <v>86</v>
      </c>
      <c r="AT127" s="166" t="s">
        <v>78</v>
      </c>
      <c r="AU127" s="166" t="s">
        <v>79</v>
      </c>
      <c r="AY127" s="165" t="s">
        <v>185</v>
      </c>
      <c r="BK127" s="167">
        <f>BK128+SUM(BK129:BK137)+BK179+BK192+BK197+BK238+BK257</f>
        <v>0</v>
      </c>
    </row>
    <row r="128" spans="2:65" s="1" customFormat="1" ht="16.5" customHeight="1">
      <c r="B128" s="140"/>
      <c r="C128" s="168" t="s">
        <v>86</v>
      </c>
      <c r="D128" s="168" t="s">
        <v>186</v>
      </c>
      <c r="E128" s="169" t="s">
        <v>187</v>
      </c>
      <c r="F128" s="252" t="s">
        <v>188</v>
      </c>
      <c r="G128" s="252"/>
      <c r="H128" s="252"/>
      <c r="I128" s="252"/>
      <c r="J128" s="170" t="s">
        <v>5</v>
      </c>
      <c r="K128" s="171">
        <v>0</v>
      </c>
      <c r="L128" s="253">
        <v>0</v>
      </c>
      <c r="M128" s="253"/>
      <c r="N128" s="254">
        <f>ROUND(L128*K128,2)</f>
        <v>0</v>
      </c>
      <c r="O128" s="254"/>
      <c r="P128" s="254"/>
      <c r="Q128" s="254"/>
      <c r="R128" s="143"/>
      <c r="T128" s="172" t="s">
        <v>5</v>
      </c>
      <c r="U128" s="47" t="s">
        <v>46</v>
      </c>
      <c r="V128" s="39"/>
      <c r="W128" s="173">
        <f>V128*K128</f>
        <v>0</v>
      </c>
      <c r="X128" s="173">
        <v>1.7999999999999999E-2</v>
      </c>
      <c r="Y128" s="173">
        <f>X128*K128</f>
        <v>0</v>
      </c>
      <c r="Z128" s="173">
        <v>0</v>
      </c>
      <c r="AA128" s="174">
        <f>Z128*K128</f>
        <v>0</v>
      </c>
      <c r="AR128" s="22" t="s">
        <v>189</v>
      </c>
      <c r="AT128" s="22" t="s">
        <v>186</v>
      </c>
      <c r="AU128" s="22" t="s">
        <v>86</v>
      </c>
      <c r="AY128" s="22" t="s">
        <v>185</v>
      </c>
      <c r="BE128" s="116">
        <f>IF(U128="základná",N128,0)</f>
        <v>0</v>
      </c>
      <c r="BF128" s="116">
        <f>IF(U128="znížená",N128,0)</f>
        <v>0</v>
      </c>
      <c r="BG128" s="116">
        <f>IF(U128="zákl. prenesená",N128,0)</f>
        <v>0</v>
      </c>
      <c r="BH128" s="116">
        <f>IF(U128="zníž. prenesená",N128,0)</f>
        <v>0</v>
      </c>
      <c r="BI128" s="116">
        <f>IF(U128="nulová",N128,0)</f>
        <v>0</v>
      </c>
      <c r="BJ128" s="22" t="s">
        <v>90</v>
      </c>
      <c r="BK128" s="116">
        <f>ROUND(L128*K128,2)</f>
        <v>0</v>
      </c>
      <c r="BL128" s="22" t="s">
        <v>189</v>
      </c>
      <c r="BM128" s="22" t="s">
        <v>190</v>
      </c>
    </row>
    <row r="129" spans="2:65" s="11" customFormat="1" ht="25.5" customHeight="1">
      <c r="B129" s="175"/>
      <c r="C129" s="176"/>
      <c r="D129" s="176"/>
      <c r="E129" s="177" t="s">
        <v>5</v>
      </c>
      <c r="F129" s="292" t="s">
        <v>191</v>
      </c>
      <c r="G129" s="293"/>
      <c r="H129" s="293"/>
      <c r="I129" s="293"/>
      <c r="J129" s="176"/>
      <c r="K129" s="177" t="s">
        <v>5</v>
      </c>
      <c r="L129" s="176"/>
      <c r="M129" s="176"/>
      <c r="N129" s="176"/>
      <c r="O129" s="176"/>
      <c r="P129" s="176"/>
      <c r="Q129" s="176"/>
      <c r="R129" s="178"/>
      <c r="T129" s="179"/>
      <c r="U129" s="176"/>
      <c r="V129" s="176"/>
      <c r="W129" s="176"/>
      <c r="X129" s="176"/>
      <c r="Y129" s="176"/>
      <c r="Z129" s="176"/>
      <c r="AA129" s="180"/>
      <c r="AT129" s="181" t="s">
        <v>192</v>
      </c>
      <c r="AU129" s="181" t="s">
        <v>86</v>
      </c>
      <c r="AV129" s="11" t="s">
        <v>86</v>
      </c>
      <c r="AW129" s="11" t="s">
        <v>34</v>
      </c>
      <c r="AX129" s="11" t="s">
        <v>79</v>
      </c>
      <c r="AY129" s="181" t="s">
        <v>185</v>
      </c>
    </row>
    <row r="130" spans="2:65" s="11" customFormat="1" ht="16.5" customHeight="1">
      <c r="B130" s="175"/>
      <c r="C130" s="176"/>
      <c r="D130" s="176"/>
      <c r="E130" s="177" t="s">
        <v>5</v>
      </c>
      <c r="F130" s="294" t="s">
        <v>193</v>
      </c>
      <c r="G130" s="295"/>
      <c r="H130" s="295"/>
      <c r="I130" s="295"/>
      <c r="J130" s="176"/>
      <c r="K130" s="177" t="s">
        <v>5</v>
      </c>
      <c r="L130" s="176"/>
      <c r="M130" s="176"/>
      <c r="N130" s="176"/>
      <c r="O130" s="176"/>
      <c r="P130" s="176"/>
      <c r="Q130" s="176"/>
      <c r="R130" s="178"/>
      <c r="T130" s="179"/>
      <c r="U130" s="176"/>
      <c r="V130" s="176"/>
      <c r="W130" s="176"/>
      <c r="X130" s="176"/>
      <c r="Y130" s="176"/>
      <c r="Z130" s="176"/>
      <c r="AA130" s="180"/>
      <c r="AT130" s="181" t="s">
        <v>192</v>
      </c>
      <c r="AU130" s="181" t="s">
        <v>86</v>
      </c>
      <c r="AV130" s="11" t="s">
        <v>86</v>
      </c>
      <c r="AW130" s="11" t="s">
        <v>34</v>
      </c>
      <c r="AX130" s="11" t="s">
        <v>79</v>
      </c>
      <c r="AY130" s="181" t="s">
        <v>185</v>
      </c>
    </row>
    <row r="131" spans="2:65" s="11" customFormat="1" ht="38.25" customHeight="1">
      <c r="B131" s="175"/>
      <c r="C131" s="176"/>
      <c r="D131" s="176"/>
      <c r="E131" s="177" t="s">
        <v>5</v>
      </c>
      <c r="F131" s="294" t="s">
        <v>194</v>
      </c>
      <c r="G131" s="295"/>
      <c r="H131" s="295"/>
      <c r="I131" s="295"/>
      <c r="J131" s="176"/>
      <c r="K131" s="177" t="s">
        <v>5</v>
      </c>
      <c r="L131" s="176"/>
      <c r="M131" s="176"/>
      <c r="N131" s="176"/>
      <c r="O131" s="176"/>
      <c r="P131" s="176"/>
      <c r="Q131" s="176"/>
      <c r="R131" s="178"/>
      <c r="T131" s="179"/>
      <c r="U131" s="176"/>
      <c r="V131" s="176"/>
      <c r="W131" s="176"/>
      <c r="X131" s="176"/>
      <c r="Y131" s="176"/>
      <c r="Z131" s="176"/>
      <c r="AA131" s="180"/>
      <c r="AT131" s="181" t="s">
        <v>192</v>
      </c>
      <c r="AU131" s="181" t="s">
        <v>86</v>
      </c>
      <c r="AV131" s="11" t="s">
        <v>86</v>
      </c>
      <c r="AW131" s="11" t="s">
        <v>34</v>
      </c>
      <c r="AX131" s="11" t="s">
        <v>79</v>
      </c>
      <c r="AY131" s="181" t="s">
        <v>185</v>
      </c>
    </row>
    <row r="132" spans="2:65" s="11" customFormat="1" ht="25.5" customHeight="1">
      <c r="B132" s="175"/>
      <c r="C132" s="176"/>
      <c r="D132" s="176"/>
      <c r="E132" s="177" t="s">
        <v>5</v>
      </c>
      <c r="F132" s="294" t="s">
        <v>195</v>
      </c>
      <c r="G132" s="295"/>
      <c r="H132" s="295"/>
      <c r="I132" s="295"/>
      <c r="J132" s="176"/>
      <c r="K132" s="177" t="s">
        <v>5</v>
      </c>
      <c r="L132" s="176"/>
      <c r="M132" s="176"/>
      <c r="N132" s="176"/>
      <c r="O132" s="176"/>
      <c r="P132" s="176"/>
      <c r="Q132" s="176"/>
      <c r="R132" s="178"/>
      <c r="T132" s="179"/>
      <c r="U132" s="176"/>
      <c r="V132" s="176"/>
      <c r="W132" s="176"/>
      <c r="X132" s="176"/>
      <c r="Y132" s="176"/>
      <c r="Z132" s="176"/>
      <c r="AA132" s="180"/>
      <c r="AT132" s="181" t="s">
        <v>192</v>
      </c>
      <c r="AU132" s="181" t="s">
        <v>86</v>
      </c>
      <c r="AV132" s="11" t="s">
        <v>86</v>
      </c>
      <c r="AW132" s="11" t="s">
        <v>34</v>
      </c>
      <c r="AX132" s="11" t="s">
        <v>79</v>
      </c>
      <c r="AY132" s="181" t="s">
        <v>185</v>
      </c>
    </row>
    <row r="133" spans="2:65" s="12" customFormat="1" ht="16.5" customHeight="1">
      <c r="B133" s="182"/>
      <c r="C133" s="183"/>
      <c r="D133" s="183"/>
      <c r="E133" s="184" t="s">
        <v>5</v>
      </c>
      <c r="F133" s="257" t="s">
        <v>196</v>
      </c>
      <c r="G133" s="258"/>
      <c r="H133" s="258"/>
      <c r="I133" s="258"/>
      <c r="J133" s="183"/>
      <c r="K133" s="185">
        <v>0</v>
      </c>
      <c r="L133" s="183"/>
      <c r="M133" s="183"/>
      <c r="N133" s="183"/>
      <c r="O133" s="183"/>
      <c r="P133" s="183"/>
      <c r="Q133" s="183"/>
      <c r="R133" s="186"/>
      <c r="T133" s="187"/>
      <c r="U133" s="183"/>
      <c r="V133" s="183"/>
      <c r="W133" s="183"/>
      <c r="X133" s="183"/>
      <c r="Y133" s="183"/>
      <c r="Z133" s="183"/>
      <c r="AA133" s="188"/>
      <c r="AT133" s="189" t="s">
        <v>192</v>
      </c>
      <c r="AU133" s="189" t="s">
        <v>86</v>
      </c>
      <c r="AV133" s="12" t="s">
        <v>189</v>
      </c>
      <c r="AW133" s="12" t="s">
        <v>34</v>
      </c>
      <c r="AX133" s="12" t="s">
        <v>86</v>
      </c>
      <c r="AY133" s="189" t="s">
        <v>185</v>
      </c>
    </row>
    <row r="134" spans="2:65" s="1" customFormat="1" ht="16.5" customHeight="1">
      <c r="B134" s="140"/>
      <c r="C134" s="168" t="s">
        <v>90</v>
      </c>
      <c r="D134" s="168" t="s">
        <v>186</v>
      </c>
      <c r="E134" s="169" t="s">
        <v>197</v>
      </c>
      <c r="F134" s="252" t="s">
        <v>188</v>
      </c>
      <c r="G134" s="252"/>
      <c r="H134" s="252"/>
      <c r="I134" s="252"/>
      <c r="J134" s="170" t="s">
        <v>5</v>
      </c>
      <c r="K134" s="171">
        <v>0</v>
      </c>
      <c r="L134" s="253">
        <v>0</v>
      </c>
      <c r="M134" s="253"/>
      <c r="N134" s="254">
        <f>ROUND(L134*K134,2)</f>
        <v>0</v>
      </c>
      <c r="O134" s="254"/>
      <c r="P134" s="254"/>
      <c r="Q134" s="254"/>
      <c r="R134" s="143"/>
      <c r="T134" s="172" t="s">
        <v>5</v>
      </c>
      <c r="U134" s="47" t="s">
        <v>46</v>
      </c>
      <c r="V134" s="39"/>
      <c r="W134" s="173">
        <f>V134*K134</f>
        <v>0</v>
      </c>
      <c r="X134" s="173">
        <v>1.7999999999999999E-2</v>
      </c>
      <c r="Y134" s="173">
        <f>X134*K134</f>
        <v>0</v>
      </c>
      <c r="Z134" s="173">
        <v>0</v>
      </c>
      <c r="AA134" s="174">
        <f>Z134*K134</f>
        <v>0</v>
      </c>
      <c r="AR134" s="22" t="s">
        <v>189</v>
      </c>
      <c r="AT134" s="22" t="s">
        <v>186</v>
      </c>
      <c r="AU134" s="22" t="s">
        <v>86</v>
      </c>
      <c r="AY134" s="22" t="s">
        <v>185</v>
      </c>
      <c r="BE134" s="116">
        <f>IF(U134="základná",N134,0)</f>
        <v>0</v>
      </c>
      <c r="BF134" s="116">
        <f>IF(U134="znížená",N134,0)</f>
        <v>0</v>
      </c>
      <c r="BG134" s="116">
        <f>IF(U134="zákl. prenesená",N134,0)</f>
        <v>0</v>
      </c>
      <c r="BH134" s="116">
        <f>IF(U134="zníž. prenesená",N134,0)</f>
        <v>0</v>
      </c>
      <c r="BI134" s="116">
        <f>IF(U134="nulová",N134,0)</f>
        <v>0</v>
      </c>
      <c r="BJ134" s="22" t="s">
        <v>90</v>
      </c>
      <c r="BK134" s="116">
        <f>ROUND(L134*K134,2)</f>
        <v>0</v>
      </c>
      <c r="BL134" s="22" t="s">
        <v>189</v>
      </c>
      <c r="BM134" s="22" t="s">
        <v>198</v>
      </c>
    </row>
    <row r="135" spans="2:65" s="11" customFormat="1" ht="25.5" customHeight="1">
      <c r="B135" s="175"/>
      <c r="C135" s="176"/>
      <c r="D135" s="176"/>
      <c r="E135" s="177" t="s">
        <v>5</v>
      </c>
      <c r="F135" s="292" t="s">
        <v>199</v>
      </c>
      <c r="G135" s="293"/>
      <c r="H135" s="293"/>
      <c r="I135" s="293"/>
      <c r="J135" s="176"/>
      <c r="K135" s="177" t="s">
        <v>5</v>
      </c>
      <c r="L135" s="176"/>
      <c r="M135" s="176"/>
      <c r="N135" s="176"/>
      <c r="O135" s="176"/>
      <c r="P135" s="176"/>
      <c r="Q135" s="176"/>
      <c r="R135" s="178"/>
      <c r="T135" s="179"/>
      <c r="U135" s="176"/>
      <c r="V135" s="176"/>
      <c r="W135" s="176"/>
      <c r="X135" s="176"/>
      <c r="Y135" s="176"/>
      <c r="Z135" s="176"/>
      <c r="AA135" s="180"/>
      <c r="AT135" s="181" t="s">
        <v>192</v>
      </c>
      <c r="AU135" s="181" t="s">
        <v>86</v>
      </c>
      <c r="AV135" s="11" t="s">
        <v>86</v>
      </c>
      <c r="AW135" s="11" t="s">
        <v>34</v>
      </c>
      <c r="AX135" s="11" t="s">
        <v>79</v>
      </c>
      <c r="AY135" s="181" t="s">
        <v>185</v>
      </c>
    </row>
    <row r="136" spans="2:65" s="12" customFormat="1" ht="16.5" customHeight="1">
      <c r="B136" s="182"/>
      <c r="C136" s="183"/>
      <c r="D136" s="183"/>
      <c r="E136" s="184" t="s">
        <v>5</v>
      </c>
      <c r="F136" s="257" t="s">
        <v>196</v>
      </c>
      <c r="G136" s="258"/>
      <c r="H136" s="258"/>
      <c r="I136" s="258"/>
      <c r="J136" s="183"/>
      <c r="K136" s="185">
        <v>0</v>
      </c>
      <c r="L136" s="183"/>
      <c r="M136" s="183"/>
      <c r="N136" s="183"/>
      <c r="O136" s="183"/>
      <c r="P136" s="183"/>
      <c r="Q136" s="183"/>
      <c r="R136" s="186"/>
      <c r="T136" s="187"/>
      <c r="U136" s="183"/>
      <c r="V136" s="183"/>
      <c r="W136" s="183"/>
      <c r="X136" s="183"/>
      <c r="Y136" s="183"/>
      <c r="Z136" s="183"/>
      <c r="AA136" s="188"/>
      <c r="AT136" s="189" t="s">
        <v>192</v>
      </c>
      <c r="AU136" s="189" t="s">
        <v>86</v>
      </c>
      <c r="AV136" s="12" t="s">
        <v>189</v>
      </c>
      <c r="AW136" s="12" t="s">
        <v>34</v>
      </c>
      <c r="AX136" s="12" t="s">
        <v>86</v>
      </c>
      <c r="AY136" s="189" t="s">
        <v>185</v>
      </c>
    </row>
    <row r="137" spans="2:65" s="10" customFormat="1" ht="29.85" customHeight="1">
      <c r="B137" s="158"/>
      <c r="C137" s="159"/>
      <c r="D137" s="190" t="s">
        <v>157</v>
      </c>
      <c r="E137" s="190"/>
      <c r="F137" s="190"/>
      <c r="G137" s="190"/>
      <c r="H137" s="190"/>
      <c r="I137" s="190"/>
      <c r="J137" s="190"/>
      <c r="K137" s="190"/>
      <c r="L137" s="190"/>
      <c r="M137" s="190"/>
      <c r="N137" s="259">
        <f>BK137</f>
        <v>0</v>
      </c>
      <c r="O137" s="260"/>
      <c r="P137" s="260"/>
      <c r="Q137" s="260"/>
      <c r="R137" s="161"/>
      <c r="T137" s="162"/>
      <c r="U137" s="159"/>
      <c r="V137" s="159"/>
      <c r="W137" s="163">
        <f>SUM(W138:W178)</f>
        <v>0</v>
      </c>
      <c r="X137" s="159"/>
      <c r="Y137" s="163">
        <f>SUM(Y138:Y178)</f>
        <v>6.1669999999999997E-3</v>
      </c>
      <c r="Z137" s="159"/>
      <c r="AA137" s="164">
        <f>SUM(AA138:AA178)</f>
        <v>77.698409999999996</v>
      </c>
      <c r="AR137" s="165" t="s">
        <v>86</v>
      </c>
      <c r="AT137" s="166" t="s">
        <v>78</v>
      </c>
      <c r="AU137" s="166" t="s">
        <v>86</v>
      </c>
      <c r="AY137" s="165" t="s">
        <v>185</v>
      </c>
      <c r="BK137" s="167">
        <f>SUM(BK138:BK178)</f>
        <v>0</v>
      </c>
    </row>
    <row r="138" spans="2:65" s="1" customFormat="1" ht="38.25" customHeight="1">
      <c r="B138" s="140"/>
      <c r="C138" s="168" t="s">
        <v>200</v>
      </c>
      <c r="D138" s="168" t="s">
        <v>186</v>
      </c>
      <c r="E138" s="169" t="s">
        <v>201</v>
      </c>
      <c r="F138" s="252" t="s">
        <v>202</v>
      </c>
      <c r="G138" s="252"/>
      <c r="H138" s="252"/>
      <c r="I138" s="252"/>
      <c r="J138" s="170" t="s">
        <v>203</v>
      </c>
      <c r="K138" s="171">
        <v>57.5</v>
      </c>
      <c r="L138" s="253">
        <v>0</v>
      </c>
      <c r="M138" s="253"/>
      <c r="N138" s="254">
        <f>ROUND(L138*K138,2)</f>
        <v>0</v>
      </c>
      <c r="O138" s="254"/>
      <c r="P138" s="254"/>
      <c r="Q138" s="254"/>
      <c r="R138" s="143"/>
      <c r="T138" s="172" t="s">
        <v>5</v>
      </c>
      <c r="U138" s="47" t="s">
        <v>46</v>
      </c>
      <c r="V138" s="39"/>
      <c r="W138" s="173">
        <f>V138*K138</f>
        <v>0</v>
      </c>
      <c r="X138" s="173">
        <v>0</v>
      </c>
      <c r="Y138" s="173">
        <f>X138*K138</f>
        <v>0</v>
      </c>
      <c r="Z138" s="173">
        <v>0.13800000000000001</v>
      </c>
      <c r="AA138" s="174">
        <f>Z138*K138</f>
        <v>7.9350000000000005</v>
      </c>
      <c r="AR138" s="22" t="s">
        <v>189</v>
      </c>
      <c r="AT138" s="22" t="s">
        <v>186</v>
      </c>
      <c r="AU138" s="22" t="s">
        <v>90</v>
      </c>
      <c r="AY138" s="22" t="s">
        <v>185</v>
      </c>
      <c r="BE138" s="116">
        <f>IF(U138="základná",N138,0)</f>
        <v>0</v>
      </c>
      <c r="BF138" s="116">
        <f>IF(U138="znížená",N138,0)</f>
        <v>0</v>
      </c>
      <c r="BG138" s="116">
        <f>IF(U138="zákl. prenesená",N138,0)</f>
        <v>0</v>
      </c>
      <c r="BH138" s="116">
        <f>IF(U138="zníž. prenesená",N138,0)</f>
        <v>0</v>
      </c>
      <c r="BI138" s="116">
        <f>IF(U138="nulová",N138,0)</f>
        <v>0</v>
      </c>
      <c r="BJ138" s="22" t="s">
        <v>90</v>
      </c>
      <c r="BK138" s="116">
        <f>ROUND(L138*K138,2)</f>
        <v>0</v>
      </c>
      <c r="BL138" s="22" t="s">
        <v>189</v>
      </c>
      <c r="BM138" s="22" t="s">
        <v>204</v>
      </c>
    </row>
    <row r="139" spans="2:65" s="13" customFormat="1" ht="16.5" customHeight="1">
      <c r="B139" s="191"/>
      <c r="C139" s="192"/>
      <c r="D139" s="192"/>
      <c r="E139" s="193" t="s">
        <v>5</v>
      </c>
      <c r="F139" s="255" t="s">
        <v>561</v>
      </c>
      <c r="G139" s="256"/>
      <c r="H139" s="256"/>
      <c r="I139" s="256"/>
      <c r="J139" s="192"/>
      <c r="K139" s="194">
        <v>57.5</v>
      </c>
      <c r="L139" s="192"/>
      <c r="M139" s="192"/>
      <c r="N139" s="192"/>
      <c r="O139" s="192"/>
      <c r="P139" s="192"/>
      <c r="Q139" s="192"/>
      <c r="R139" s="195"/>
      <c r="T139" s="196"/>
      <c r="U139" s="192"/>
      <c r="V139" s="192"/>
      <c r="W139" s="192"/>
      <c r="X139" s="192"/>
      <c r="Y139" s="192"/>
      <c r="Z139" s="192"/>
      <c r="AA139" s="197"/>
      <c r="AT139" s="198" t="s">
        <v>192</v>
      </c>
      <c r="AU139" s="198" t="s">
        <v>90</v>
      </c>
      <c r="AV139" s="13" t="s">
        <v>90</v>
      </c>
      <c r="AW139" s="13" t="s">
        <v>34</v>
      </c>
      <c r="AX139" s="13" t="s">
        <v>86</v>
      </c>
      <c r="AY139" s="198" t="s">
        <v>185</v>
      </c>
    </row>
    <row r="140" spans="2:65" s="1" customFormat="1" ht="38.25" customHeight="1">
      <c r="B140" s="140"/>
      <c r="C140" s="168" t="s">
        <v>189</v>
      </c>
      <c r="D140" s="168" t="s">
        <v>186</v>
      </c>
      <c r="E140" s="169" t="s">
        <v>562</v>
      </c>
      <c r="F140" s="252" t="s">
        <v>563</v>
      </c>
      <c r="G140" s="252"/>
      <c r="H140" s="252"/>
      <c r="I140" s="252"/>
      <c r="J140" s="170" t="s">
        <v>203</v>
      </c>
      <c r="K140" s="171">
        <v>59.27</v>
      </c>
      <c r="L140" s="253">
        <v>0</v>
      </c>
      <c r="M140" s="253"/>
      <c r="N140" s="254">
        <f>ROUND(L140*K140,2)</f>
        <v>0</v>
      </c>
      <c r="O140" s="254"/>
      <c r="P140" s="254"/>
      <c r="Q140" s="254"/>
      <c r="R140" s="143"/>
      <c r="T140" s="172" t="s">
        <v>5</v>
      </c>
      <c r="U140" s="47" t="s">
        <v>46</v>
      </c>
      <c r="V140" s="39"/>
      <c r="W140" s="173">
        <f>V140*K140</f>
        <v>0</v>
      </c>
      <c r="X140" s="173">
        <v>0</v>
      </c>
      <c r="Y140" s="173">
        <f>X140*K140</f>
        <v>0</v>
      </c>
      <c r="Z140" s="173">
        <v>0.40799999999999997</v>
      </c>
      <c r="AA140" s="174">
        <f>Z140*K140</f>
        <v>24.18216</v>
      </c>
      <c r="AR140" s="22" t="s">
        <v>189</v>
      </c>
      <c r="AT140" s="22" t="s">
        <v>186</v>
      </c>
      <c r="AU140" s="22" t="s">
        <v>90</v>
      </c>
      <c r="AY140" s="22" t="s">
        <v>185</v>
      </c>
      <c r="BE140" s="116">
        <f>IF(U140="základná",N140,0)</f>
        <v>0</v>
      </c>
      <c r="BF140" s="116">
        <f>IF(U140="znížená",N140,0)</f>
        <v>0</v>
      </c>
      <c r="BG140" s="116">
        <f>IF(U140="zákl. prenesená",N140,0)</f>
        <v>0</v>
      </c>
      <c r="BH140" s="116">
        <f>IF(U140="zníž. prenesená",N140,0)</f>
        <v>0</v>
      </c>
      <c r="BI140" s="116">
        <f>IF(U140="nulová",N140,0)</f>
        <v>0</v>
      </c>
      <c r="BJ140" s="22" t="s">
        <v>90</v>
      </c>
      <c r="BK140" s="116">
        <f>ROUND(L140*K140,2)</f>
        <v>0</v>
      </c>
      <c r="BL140" s="22" t="s">
        <v>189</v>
      </c>
      <c r="BM140" s="22" t="s">
        <v>564</v>
      </c>
    </row>
    <row r="141" spans="2:65" s="13" customFormat="1" ht="16.5" customHeight="1">
      <c r="B141" s="191"/>
      <c r="C141" s="192"/>
      <c r="D141" s="192"/>
      <c r="E141" s="193" t="s">
        <v>5</v>
      </c>
      <c r="F141" s="255" t="s">
        <v>565</v>
      </c>
      <c r="G141" s="256"/>
      <c r="H141" s="256"/>
      <c r="I141" s="256"/>
      <c r="J141" s="192"/>
      <c r="K141" s="194">
        <v>59.27</v>
      </c>
      <c r="L141" s="192"/>
      <c r="M141" s="192"/>
      <c r="N141" s="192"/>
      <c r="O141" s="192"/>
      <c r="P141" s="192"/>
      <c r="Q141" s="192"/>
      <c r="R141" s="195"/>
      <c r="T141" s="196"/>
      <c r="U141" s="192"/>
      <c r="V141" s="192"/>
      <c r="W141" s="192"/>
      <c r="X141" s="192"/>
      <c r="Y141" s="192"/>
      <c r="Z141" s="192"/>
      <c r="AA141" s="197"/>
      <c r="AT141" s="198" t="s">
        <v>192</v>
      </c>
      <c r="AU141" s="198" t="s">
        <v>90</v>
      </c>
      <c r="AV141" s="13" t="s">
        <v>90</v>
      </c>
      <c r="AW141" s="13" t="s">
        <v>34</v>
      </c>
      <c r="AX141" s="13" t="s">
        <v>86</v>
      </c>
      <c r="AY141" s="198" t="s">
        <v>185</v>
      </c>
    </row>
    <row r="142" spans="2:65" s="1" customFormat="1" ht="25.5" customHeight="1">
      <c r="B142" s="140"/>
      <c r="C142" s="168" t="s">
        <v>210</v>
      </c>
      <c r="D142" s="168" t="s">
        <v>186</v>
      </c>
      <c r="E142" s="169" t="s">
        <v>211</v>
      </c>
      <c r="F142" s="252" t="s">
        <v>212</v>
      </c>
      <c r="G142" s="252"/>
      <c r="H142" s="252"/>
      <c r="I142" s="252"/>
      <c r="J142" s="170" t="s">
        <v>208</v>
      </c>
      <c r="K142" s="171">
        <v>210</v>
      </c>
      <c r="L142" s="253">
        <v>0</v>
      </c>
      <c r="M142" s="253"/>
      <c r="N142" s="254">
        <f>ROUND(L142*K142,2)</f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>V142*K142</f>
        <v>0</v>
      </c>
      <c r="X142" s="173">
        <v>0</v>
      </c>
      <c r="Y142" s="173">
        <f>X142*K142</f>
        <v>0</v>
      </c>
      <c r="Z142" s="173">
        <v>0.04</v>
      </c>
      <c r="AA142" s="174">
        <f>Z142*K142</f>
        <v>8.4</v>
      </c>
      <c r="AR142" s="22" t="s">
        <v>189</v>
      </c>
      <c r="AT142" s="22" t="s">
        <v>186</v>
      </c>
      <c r="AU142" s="22" t="s">
        <v>90</v>
      </c>
      <c r="AY142" s="22" t="s">
        <v>185</v>
      </c>
      <c r="BE142" s="116">
        <f>IF(U142="základná",N142,0)</f>
        <v>0</v>
      </c>
      <c r="BF142" s="116">
        <f>IF(U142="znížená",N142,0)</f>
        <v>0</v>
      </c>
      <c r="BG142" s="116">
        <f>IF(U142="zákl. prenesená",N142,0)</f>
        <v>0</v>
      </c>
      <c r="BH142" s="116">
        <f>IF(U142="zníž. prenesená",N142,0)</f>
        <v>0</v>
      </c>
      <c r="BI142" s="116">
        <f>IF(U142="nulová",N142,0)</f>
        <v>0</v>
      </c>
      <c r="BJ142" s="22" t="s">
        <v>90</v>
      </c>
      <c r="BK142" s="116">
        <f>ROUND(L142*K142,2)</f>
        <v>0</v>
      </c>
      <c r="BL142" s="22" t="s">
        <v>189</v>
      </c>
      <c r="BM142" s="22" t="s">
        <v>213</v>
      </c>
    </row>
    <row r="143" spans="2:65" s="1" customFormat="1" ht="38.25" customHeight="1">
      <c r="B143" s="140"/>
      <c r="C143" s="168" t="s">
        <v>214</v>
      </c>
      <c r="D143" s="168" t="s">
        <v>186</v>
      </c>
      <c r="E143" s="169" t="s">
        <v>219</v>
      </c>
      <c r="F143" s="252" t="s">
        <v>220</v>
      </c>
      <c r="G143" s="252"/>
      <c r="H143" s="252"/>
      <c r="I143" s="252"/>
      <c r="J143" s="170" t="s">
        <v>203</v>
      </c>
      <c r="K143" s="171">
        <v>165.25</v>
      </c>
      <c r="L143" s="253">
        <v>0</v>
      </c>
      <c r="M143" s="253"/>
      <c r="N143" s="254">
        <f>ROUND(L143*K143,2)</f>
        <v>0</v>
      </c>
      <c r="O143" s="254"/>
      <c r="P143" s="254"/>
      <c r="Q143" s="254"/>
      <c r="R143" s="143"/>
      <c r="T143" s="172" t="s">
        <v>5</v>
      </c>
      <c r="U143" s="47" t="s">
        <v>46</v>
      </c>
      <c r="V143" s="39"/>
      <c r="W143" s="173">
        <f>V143*K143</f>
        <v>0</v>
      </c>
      <c r="X143" s="173">
        <v>0</v>
      </c>
      <c r="Y143" s="173">
        <f>X143*K143</f>
        <v>0</v>
      </c>
      <c r="Z143" s="173">
        <v>0.22500000000000001</v>
      </c>
      <c r="AA143" s="174">
        <f>Z143*K143</f>
        <v>37.181249999999999</v>
      </c>
      <c r="AR143" s="22" t="s">
        <v>189</v>
      </c>
      <c r="AT143" s="22" t="s">
        <v>186</v>
      </c>
      <c r="AU143" s="22" t="s">
        <v>90</v>
      </c>
      <c r="AY143" s="22" t="s">
        <v>185</v>
      </c>
      <c r="BE143" s="116">
        <f>IF(U143="základná",N143,0)</f>
        <v>0</v>
      </c>
      <c r="BF143" s="116">
        <f>IF(U143="znížená",N143,0)</f>
        <v>0</v>
      </c>
      <c r="BG143" s="116">
        <f>IF(U143="zákl. prenesená",N143,0)</f>
        <v>0</v>
      </c>
      <c r="BH143" s="116">
        <f>IF(U143="zníž. prenesená",N143,0)</f>
        <v>0</v>
      </c>
      <c r="BI143" s="116">
        <f>IF(U143="nulová",N143,0)</f>
        <v>0</v>
      </c>
      <c r="BJ143" s="22" t="s">
        <v>90</v>
      </c>
      <c r="BK143" s="116">
        <f>ROUND(L143*K143,2)</f>
        <v>0</v>
      </c>
      <c r="BL143" s="22" t="s">
        <v>189</v>
      </c>
      <c r="BM143" s="22" t="s">
        <v>221</v>
      </c>
    </row>
    <row r="144" spans="2:65" s="13" customFormat="1" ht="16.5" customHeight="1">
      <c r="B144" s="191"/>
      <c r="C144" s="192"/>
      <c r="D144" s="192"/>
      <c r="E144" s="193" t="s">
        <v>5</v>
      </c>
      <c r="F144" s="255" t="s">
        <v>566</v>
      </c>
      <c r="G144" s="256"/>
      <c r="H144" s="256"/>
      <c r="I144" s="256"/>
      <c r="J144" s="192"/>
      <c r="K144" s="194">
        <v>165.25</v>
      </c>
      <c r="L144" s="192"/>
      <c r="M144" s="192"/>
      <c r="N144" s="192"/>
      <c r="O144" s="192"/>
      <c r="P144" s="192"/>
      <c r="Q144" s="192"/>
      <c r="R144" s="195"/>
      <c r="T144" s="196"/>
      <c r="U144" s="192"/>
      <c r="V144" s="192"/>
      <c r="W144" s="192"/>
      <c r="X144" s="192"/>
      <c r="Y144" s="192"/>
      <c r="Z144" s="192"/>
      <c r="AA144" s="197"/>
      <c r="AT144" s="198" t="s">
        <v>192</v>
      </c>
      <c r="AU144" s="198" t="s">
        <v>90</v>
      </c>
      <c r="AV144" s="13" t="s">
        <v>90</v>
      </c>
      <c r="AW144" s="13" t="s">
        <v>34</v>
      </c>
      <c r="AX144" s="13" t="s">
        <v>86</v>
      </c>
      <c r="AY144" s="198" t="s">
        <v>185</v>
      </c>
    </row>
    <row r="145" spans="2:65" s="1" customFormat="1" ht="38.25" customHeight="1">
      <c r="B145" s="140"/>
      <c r="C145" s="168" t="s">
        <v>218</v>
      </c>
      <c r="D145" s="168" t="s">
        <v>186</v>
      </c>
      <c r="E145" s="169" t="s">
        <v>232</v>
      </c>
      <c r="F145" s="252" t="s">
        <v>233</v>
      </c>
      <c r="G145" s="252"/>
      <c r="H145" s="252"/>
      <c r="I145" s="252"/>
      <c r="J145" s="170" t="s">
        <v>234</v>
      </c>
      <c r="K145" s="171">
        <v>115.203</v>
      </c>
      <c r="L145" s="253">
        <v>0</v>
      </c>
      <c r="M145" s="253"/>
      <c r="N145" s="254">
        <f>ROUND(L145*K145,2)</f>
        <v>0</v>
      </c>
      <c r="O145" s="254"/>
      <c r="P145" s="254"/>
      <c r="Q145" s="254"/>
      <c r="R145" s="143"/>
      <c r="T145" s="172" t="s">
        <v>5</v>
      </c>
      <c r="U145" s="47" t="s">
        <v>46</v>
      </c>
      <c r="V145" s="39"/>
      <c r="W145" s="173">
        <f>V145*K145</f>
        <v>0</v>
      </c>
      <c r="X145" s="173">
        <v>0</v>
      </c>
      <c r="Y145" s="173">
        <f>X145*K145</f>
        <v>0</v>
      </c>
      <c r="Z145" s="173">
        <v>0</v>
      </c>
      <c r="AA145" s="174">
        <f>Z145*K145</f>
        <v>0</v>
      </c>
      <c r="AR145" s="22" t="s">
        <v>189</v>
      </c>
      <c r="AT145" s="22" t="s">
        <v>186</v>
      </c>
      <c r="AU145" s="22" t="s">
        <v>90</v>
      </c>
      <c r="AY145" s="22" t="s">
        <v>185</v>
      </c>
      <c r="BE145" s="116">
        <f>IF(U145="základná",N145,0)</f>
        <v>0</v>
      </c>
      <c r="BF145" s="116">
        <f>IF(U145="znížená",N145,0)</f>
        <v>0</v>
      </c>
      <c r="BG145" s="116">
        <f>IF(U145="zákl. prenesená",N145,0)</f>
        <v>0</v>
      </c>
      <c r="BH145" s="116">
        <f>IF(U145="zníž. prenesená",N145,0)</f>
        <v>0</v>
      </c>
      <c r="BI145" s="116">
        <f>IF(U145="nulová",N145,0)</f>
        <v>0</v>
      </c>
      <c r="BJ145" s="22" t="s">
        <v>90</v>
      </c>
      <c r="BK145" s="116">
        <f>ROUND(L145*K145,2)</f>
        <v>0</v>
      </c>
      <c r="BL145" s="22" t="s">
        <v>189</v>
      </c>
      <c r="BM145" s="22" t="s">
        <v>235</v>
      </c>
    </row>
    <row r="146" spans="2:65" s="13" customFormat="1" ht="16.5" customHeight="1">
      <c r="B146" s="191"/>
      <c r="C146" s="192"/>
      <c r="D146" s="192"/>
      <c r="E146" s="193" t="s">
        <v>5</v>
      </c>
      <c r="F146" s="255" t="s">
        <v>567</v>
      </c>
      <c r="G146" s="256"/>
      <c r="H146" s="256"/>
      <c r="I146" s="256"/>
      <c r="J146" s="192"/>
      <c r="K146" s="194">
        <v>90.352999999999994</v>
      </c>
      <c r="L146" s="192"/>
      <c r="M146" s="192"/>
      <c r="N146" s="192"/>
      <c r="O146" s="192"/>
      <c r="P146" s="192"/>
      <c r="Q146" s="192"/>
      <c r="R146" s="195"/>
      <c r="T146" s="196"/>
      <c r="U146" s="192"/>
      <c r="V146" s="192"/>
      <c r="W146" s="192"/>
      <c r="X146" s="192"/>
      <c r="Y146" s="192"/>
      <c r="Z146" s="192"/>
      <c r="AA146" s="197"/>
      <c r="AT146" s="198" t="s">
        <v>192</v>
      </c>
      <c r="AU146" s="198" t="s">
        <v>90</v>
      </c>
      <c r="AV146" s="13" t="s">
        <v>90</v>
      </c>
      <c r="AW146" s="13" t="s">
        <v>34</v>
      </c>
      <c r="AX146" s="13" t="s">
        <v>79</v>
      </c>
      <c r="AY146" s="198" t="s">
        <v>185</v>
      </c>
    </row>
    <row r="147" spans="2:65" s="13" customFormat="1" ht="16.5" customHeight="1">
      <c r="B147" s="191"/>
      <c r="C147" s="192"/>
      <c r="D147" s="192"/>
      <c r="E147" s="193" t="s">
        <v>5</v>
      </c>
      <c r="F147" s="264" t="s">
        <v>568</v>
      </c>
      <c r="G147" s="265"/>
      <c r="H147" s="265"/>
      <c r="I147" s="265"/>
      <c r="J147" s="192"/>
      <c r="K147" s="194">
        <v>8.625</v>
      </c>
      <c r="L147" s="192"/>
      <c r="M147" s="192"/>
      <c r="N147" s="192"/>
      <c r="O147" s="192"/>
      <c r="P147" s="192"/>
      <c r="Q147" s="192"/>
      <c r="R147" s="195"/>
      <c r="T147" s="196"/>
      <c r="U147" s="192"/>
      <c r="V147" s="192"/>
      <c r="W147" s="192"/>
      <c r="X147" s="192"/>
      <c r="Y147" s="192"/>
      <c r="Z147" s="192"/>
      <c r="AA147" s="197"/>
      <c r="AT147" s="198" t="s">
        <v>192</v>
      </c>
      <c r="AU147" s="198" t="s">
        <v>90</v>
      </c>
      <c r="AV147" s="13" t="s">
        <v>90</v>
      </c>
      <c r="AW147" s="13" t="s">
        <v>34</v>
      </c>
      <c r="AX147" s="13" t="s">
        <v>79</v>
      </c>
      <c r="AY147" s="198" t="s">
        <v>185</v>
      </c>
    </row>
    <row r="148" spans="2:65" s="13" customFormat="1" ht="16.5" customHeight="1">
      <c r="B148" s="191"/>
      <c r="C148" s="192"/>
      <c r="D148" s="192"/>
      <c r="E148" s="193" t="s">
        <v>5</v>
      </c>
      <c r="F148" s="264" t="s">
        <v>569</v>
      </c>
      <c r="G148" s="265"/>
      <c r="H148" s="265"/>
      <c r="I148" s="265"/>
      <c r="J148" s="192"/>
      <c r="K148" s="194">
        <v>16.225000000000001</v>
      </c>
      <c r="L148" s="192"/>
      <c r="M148" s="192"/>
      <c r="N148" s="192"/>
      <c r="O148" s="192"/>
      <c r="P148" s="192"/>
      <c r="Q148" s="192"/>
      <c r="R148" s="195"/>
      <c r="T148" s="196"/>
      <c r="U148" s="192"/>
      <c r="V148" s="192"/>
      <c r="W148" s="192"/>
      <c r="X148" s="192"/>
      <c r="Y148" s="192"/>
      <c r="Z148" s="192"/>
      <c r="AA148" s="197"/>
      <c r="AT148" s="198" t="s">
        <v>192</v>
      </c>
      <c r="AU148" s="198" t="s">
        <v>90</v>
      </c>
      <c r="AV148" s="13" t="s">
        <v>90</v>
      </c>
      <c r="AW148" s="13" t="s">
        <v>34</v>
      </c>
      <c r="AX148" s="13" t="s">
        <v>79</v>
      </c>
      <c r="AY148" s="198" t="s">
        <v>185</v>
      </c>
    </row>
    <row r="149" spans="2:65" s="12" customFormat="1" ht="16.5" customHeight="1">
      <c r="B149" s="182"/>
      <c r="C149" s="183"/>
      <c r="D149" s="183"/>
      <c r="E149" s="184" t="s">
        <v>5</v>
      </c>
      <c r="F149" s="257" t="s">
        <v>196</v>
      </c>
      <c r="G149" s="258"/>
      <c r="H149" s="258"/>
      <c r="I149" s="258"/>
      <c r="J149" s="183"/>
      <c r="K149" s="185">
        <v>115.203</v>
      </c>
      <c r="L149" s="183"/>
      <c r="M149" s="183"/>
      <c r="N149" s="183"/>
      <c r="O149" s="183"/>
      <c r="P149" s="183"/>
      <c r="Q149" s="183"/>
      <c r="R149" s="186"/>
      <c r="T149" s="187"/>
      <c r="U149" s="183"/>
      <c r="V149" s="183"/>
      <c r="W149" s="183"/>
      <c r="X149" s="183"/>
      <c r="Y149" s="183"/>
      <c r="Z149" s="183"/>
      <c r="AA149" s="188"/>
      <c r="AT149" s="189" t="s">
        <v>192</v>
      </c>
      <c r="AU149" s="189" t="s">
        <v>90</v>
      </c>
      <c r="AV149" s="12" t="s">
        <v>189</v>
      </c>
      <c r="AW149" s="12" t="s">
        <v>34</v>
      </c>
      <c r="AX149" s="12" t="s">
        <v>86</v>
      </c>
      <c r="AY149" s="189" t="s">
        <v>185</v>
      </c>
    </row>
    <row r="150" spans="2:65" s="13" customFormat="1" ht="16.5" customHeight="1">
      <c r="B150" s="191"/>
      <c r="C150" s="192"/>
      <c r="D150" s="192"/>
      <c r="E150" s="193" t="s">
        <v>5</v>
      </c>
      <c r="F150" s="264" t="s">
        <v>239</v>
      </c>
      <c r="G150" s="265"/>
      <c r="H150" s="265"/>
      <c r="I150" s="265"/>
      <c r="J150" s="192"/>
      <c r="K150" s="194">
        <v>28.718</v>
      </c>
      <c r="L150" s="192"/>
      <c r="M150" s="192"/>
      <c r="N150" s="192"/>
      <c r="O150" s="192"/>
      <c r="P150" s="192"/>
      <c r="Q150" s="192"/>
      <c r="R150" s="195"/>
      <c r="T150" s="196"/>
      <c r="U150" s="192"/>
      <c r="V150" s="192"/>
      <c r="W150" s="192"/>
      <c r="X150" s="192"/>
      <c r="Y150" s="192"/>
      <c r="Z150" s="192"/>
      <c r="AA150" s="197"/>
      <c r="AT150" s="198" t="s">
        <v>192</v>
      </c>
      <c r="AU150" s="198" t="s">
        <v>90</v>
      </c>
      <c r="AV150" s="13" t="s">
        <v>90</v>
      </c>
      <c r="AW150" s="13" t="s">
        <v>34</v>
      </c>
      <c r="AX150" s="13" t="s">
        <v>79</v>
      </c>
      <c r="AY150" s="198" t="s">
        <v>185</v>
      </c>
    </row>
    <row r="151" spans="2:65" s="1" customFormat="1" ht="25.5" customHeight="1">
      <c r="B151" s="140"/>
      <c r="C151" s="168" t="s">
        <v>223</v>
      </c>
      <c r="D151" s="168" t="s">
        <v>186</v>
      </c>
      <c r="E151" s="169" t="s">
        <v>570</v>
      </c>
      <c r="F151" s="252" t="s">
        <v>571</v>
      </c>
      <c r="G151" s="252"/>
      <c r="H151" s="252"/>
      <c r="I151" s="252"/>
      <c r="J151" s="170" t="s">
        <v>234</v>
      </c>
      <c r="K151" s="171">
        <v>9.44</v>
      </c>
      <c r="L151" s="253">
        <v>0</v>
      </c>
      <c r="M151" s="253"/>
      <c r="N151" s="254">
        <f>ROUND(L151*K151,2)</f>
        <v>0</v>
      </c>
      <c r="O151" s="254"/>
      <c r="P151" s="254"/>
      <c r="Q151" s="254"/>
      <c r="R151" s="143"/>
      <c r="T151" s="172" t="s">
        <v>5</v>
      </c>
      <c r="U151" s="47" t="s">
        <v>46</v>
      </c>
      <c r="V151" s="39"/>
      <c r="W151" s="173">
        <f>V151*K151</f>
        <v>0</v>
      </c>
      <c r="X151" s="173">
        <v>0</v>
      </c>
      <c r="Y151" s="173">
        <f>X151*K151</f>
        <v>0</v>
      </c>
      <c r="Z151" s="173">
        <v>0</v>
      </c>
      <c r="AA151" s="174">
        <f>Z151*K151</f>
        <v>0</v>
      </c>
      <c r="AR151" s="22" t="s">
        <v>189</v>
      </c>
      <c r="AT151" s="22" t="s">
        <v>186</v>
      </c>
      <c r="AU151" s="22" t="s">
        <v>90</v>
      </c>
      <c r="AY151" s="22" t="s">
        <v>185</v>
      </c>
      <c r="BE151" s="116">
        <f>IF(U151="základná",N151,0)</f>
        <v>0</v>
      </c>
      <c r="BF151" s="116">
        <f>IF(U151="znížená",N151,0)</f>
        <v>0</v>
      </c>
      <c r="BG151" s="116">
        <f>IF(U151="zákl. prenesená",N151,0)</f>
        <v>0</v>
      </c>
      <c r="BH151" s="116">
        <f>IF(U151="zníž. prenesená",N151,0)</f>
        <v>0</v>
      </c>
      <c r="BI151" s="116">
        <f>IF(U151="nulová",N151,0)</f>
        <v>0</v>
      </c>
      <c r="BJ151" s="22" t="s">
        <v>90</v>
      </c>
      <c r="BK151" s="116">
        <f>ROUND(L151*K151,2)</f>
        <v>0</v>
      </c>
      <c r="BL151" s="22" t="s">
        <v>189</v>
      </c>
      <c r="BM151" s="22" t="s">
        <v>572</v>
      </c>
    </row>
    <row r="152" spans="2:65" s="13" customFormat="1" ht="16.5" customHeight="1">
      <c r="B152" s="191"/>
      <c r="C152" s="192"/>
      <c r="D152" s="192"/>
      <c r="E152" s="193" t="s">
        <v>5</v>
      </c>
      <c r="F152" s="255" t="s">
        <v>573</v>
      </c>
      <c r="G152" s="256"/>
      <c r="H152" s="256"/>
      <c r="I152" s="256"/>
      <c r="J152" s="192"/>
      <c r="K152" s="194">
        <v>7.68</v>
      </c>
      <c r="L152" s="192"/>
      <c r="M152" s="192"/>
      <c r="N152" s="192"/>
      <c r="O152" s="192"/>
      <c r="P152" s="192"/>
      <c r="Q152" s="192"/>
      <c r="R152" s="195"/>
      <c r="T152" s="196"/>
      <c r="U152" s="192"/>
      <c r="V152" s="192"/>
      <c r="W152" s="192"/>
      <c r="X152" s="192"/>
      <c r="Y152" s="192"/>
      <c r="Z152" s="192"/>
      <c r="AA152" s="197"/>
      <c r="AT152" s="198" t="s">
        <v>192</v>
      </c>
      <c r="AU152" s="198" t="s">
        <v>90</v>
      </c>
      <c r="AV152" s="13" t="s">
        <v>90</v>
      </c>
      <c r="AW152" s="13" t="s">
        <v>34</v>
      </c>
      <c r="AX152" s="13" t="s">
        <v>79</v>
      </c>
      <c r="AY152" s="198" t="s">
        <v>185</v>
      </c>
    </row>
    <row r="153" spans="2:65" s="13" customFormat="1" ht="16.5" customHeight="1">
      <c r="B153" s="191"/>
      <c r="C153" s="192"/>
      <c r="D153" s="192"/>
      <c r="E153" s="193" t="s">
        <v>5</v>
      </c>
      <c r="F153" s="264" t="s">
        <v>574</v>
      </c>
      <c r="G153" s="265"/>
      <c r="H153" s="265"/>
      <c r="I153" s="265"/>
      <c r="J153" s="192"/>
      <c r="K153" s="194">
        <v>1.76</v>
      </c>
      <c r="L153" s="192"/>
      <c r="M153" s="192"/>
      <c r="N153" s="192"/>
      <c r="O153" s="192"/>
      <c r="P153" s="192"/>
      <c r="Q153" s="192"/>
      <c r="R153" s="195"/>
      <c r="T153" s="196"/>
      <c r="U153" s="192"/>
      <c r="V153" s="192"/>
      <c r="W153" s="192"/>
      <c r="X153" s="192"/>
      <c r="Y153" s="192"/>
      <c r="Z153" s="192"/>
      <c r="AA153" s="197"/>
      <c r="AT153" s="198" t="s">
        <v>192</v>
      </c>
      <c r="AU153" s="198" t="s">
        <v>90</v>
      </c>
      <c r="AV153" s="13" t="s">
        <v>90</v>
      </c>
      <c r="AW153" s="13" t="s">
        <v>34</v>
      </c>
      <c r="AX153" s="13" t="s">
        <v>79</v>
      </c>
      <c r="AY153" s="198" t="s">
        <v>185</v>
      </c>
    </row>
    <row r="154" spans="2:65" s="12" customFormat="1" ht="16.5" customHeight="1">
      <c r="B154" s="182"/>
      <c r="C154" s="183"/>
      <c r="D154" s="183"/>
      <c r="E154" s="184" t="s">
        <v>5</v>
      </c>
      <c r="F154" s="257" t="s">
        <v>196</v>
      </c>
      <c r="G154" s="258"/>
      <c r="H154" s="258"/>
      <c r="I154" s="258"/>
      <c r="J154" s="183"/>
      <c r="K154" s="185">
        <v>9.44</v>
      </c>
      <c r="L154" s="183"/>
      <c r="M154" s="183"/>
      <c r="N154" s="183"/>
      <c r="O154" s="183"/>
      <c r="P154" s="183"/>
      <c r="Q154" s="183"/>
      <c r="R154" s="186"/>
      <c r="T154" s="187"/>
      <c r="U154" s="183"/>
      <c r="V154" s="183"/>
      <c r="W154" s="183"/>
      <c r="X154" s="183"/>
      <c r="Y154" s="183"/>
      <c r="Z154" s="183"/>
      <c r="AA154" s="188"/>
      <c r="AT154" s="189" t="s">
        <v>192</v>
      </c>
      <c r="AU154" s="189" t="s">
        <v>90</v>
      </c>
      <c r="AV154" s="12" t="s">
        <v>189</v>
      </c>
      <c r="AW154" s="12" t="s">
        <v>34</v>
      </c>
      <c r="AX154" s="12" t="s">
        <v>86</v>
      </c>
      <c r="AY154" s="189" t="s">
        <v>185</v>
      </c>
    </row>
    <row r="155" spans="2:65" s="1" customFormat="1" ht="25.5" customHeight="1">
      <c r="B155" s="140"/>
      <c r="C155" s="168" t="s">
        <v>228</v>
      </c>
      <c r="D155" s="168" t="s">
        <v>186</v>
      </c>
      <c r="E155" s="169" t="s">
        <v>246</v>
      </c>
      <c r="F155" s="252" t="s">
        <v>247</v>
      </c>
      <c r="G155" s="252"/>
      <c r="H155" s="252"/>
      <c r="I155" s="252"/>
      <c r="J155" s="170" t="s">
        <v>234</v>
      </c>
      <c r="K155" s="171">
        <v>9.44</v>
      </c>
      <c r="L155" s="253">
        <v>0</v>
      </c>
      <c r="M155" s="253"/>
      <c r="N155" s="254">
        <f>ROUND(L155*K155,2)</f>
        <v>0</v>
      </c>
      <c r="O155" s="254"/>
      <c r="P155" s="254"/>
      <c r="Q155" s="254"/>
      <c r="R155" s="143"/>
      <c r="T155" s="172" t="s">
        <v>5</v>
      </c>
      <c r="U155" s="47" t="s">
        <v>46</v>
      </c>
      <c r="V155" s="39"/>
      <c r="W155" s="173">
        <f>V155*K155</f>
        <v>0</v>
      </c>
      <c r="X155" s="173">
        <v>0</v>
      </c>
      <c r="Y155" s="173">
        <f>X155*K155</f>
        <v>0</v>
      </c>
      <c r="Z155" s="173">
        <v>0</v>
      </c>
      <c r="AA155" s="174">
        <f>Z155*K155</f>
        <v>0</v>
      </c>
      <c r="AR155" s="22" t="s">
        <v>189</v>
      </c>
      <c r="AT155" s="22" t="s">
        <v>186</v>
      </c>
      <c r="AU155" s="22" t="s">
        <v>90</v>
      </c>
      <c r="AY155" s="22" t="s">
        <v>185</v>
      </c>
      <c r="BE155" s="116">
        <f>IF(U155="základná",N155,0)</f>
        <v>0</v>
      </c>
      <c r="BF155" s="116">
        <f>IF(U155="znížená",N155,0)</f>
        <v>0</v>
      </c>
      <c r="BG155" s="116">
        <f>IF(U155="zákl. prenesená",N155,0)</f>
        <v>0</v>
      </c>
      <c r="BH155" s="116">
        <f>IF(U155="zníž. prenesená",N155,0)</f>
        <v>0</v>
      </c>
      <c r="BI155" s="116">
        <f>IF(U155="nulová",N155,0)</f>
        <v>0</v>
      </c>
      <c r="BJ155" s="22" t="s">
        <v>90</v>
      </c>
      <c r="BK155" s="116">
        <f>ROUND(L155*K155,2)</f>
        <v>0</v>
      </c>
      <c r="BL155" s="22" t="s">
        <v>189</v>
      </c>
      <c r="BM155" s="22" t="s">
        <v>575</v>
      </c>
    </row>
    <row r="156" spans="2:65" s="1" customFormat="1" ht="25.5" customHeight="1">
      <c r="B156" s="140"/>
      <c r="C156" s="168" t="s">
        <v>231</v>
      </c>
      <c r="D156" s="168" t="s">
        <v>186</v>
      </c>
      <c r="E156" s="169" t="s">
        <v>250</v>
      </c>
      <c r="F156" s="252" t="s">
        <v>251</v>
      </c>
      <c r="G156" s="252"/>
      <c r="H156" s="252"/>
      <c r="I156" s="252"/>
      <c r="J156" s="170" t="s">
        <v>234</v>
      </c>
      <c r="K156" s="171">
        <v>9.44</v>
      </c>
      <c r="L156" s="253">
        <v>0</v>
      </c>
      <c r="M156" s="253"/>
      <c r="N156" s="254">
        <f>ROUND(L156*K156,2)</f>
        <v>0</v>
      </c>
      <c r="O156" s="254"/>
      <c r="P156" s="254"/>
      <c r="Q156" s="254"/>
      <c r="R156" s="143"/>
      <c r="T156" s="172" t="s">
        <v>5</v>
      </c>
      <c r="U156" s="47" t="s">
        <v>46</v>
      </c>
      <c r="V156" s="39"/>
      <c r="W156" s="173">
        <f>V156*K156</f>
        <v>0</v>
      </c>
      <c r="X156" s="173">
        <v>0</v>
      </c>
      <c r="Y156" s="173">
        <f>X156*K156</f>
        <v>0</v>
      </c>
      <c r="Z156" s="173">
        <v>0</v>
      </c>
      <c r="AA156" s="174">
        <f>Z156*K156</f>
        <v>0</v>
      </c>
      <c r="AR156" s="22" t="s">
        <v>189</v>
      </c>
      <c r="AT156" s="22" t="s">
        <v>186</v>
      </c>
      <c r="AU156" s="22" t="s">
        <v>90</v>
      </c>
      <c r="AY156" s="22" t="s">
        <v>185</v>
      </c>
      <c r="BE156" s="116">
        <f>IF(U156="základná",N156,0)</f>
        <v>0</v>
      </c>
      <c r="BF156" s="116">
        <f>IF(U156="znížená",N156,0)</f>
        <v>0</v>
      </c>
      <c r="BG156" s="116">
        <f>IF(U156="zákl. prenesená",N156,0)</f>
        <v>0</v>
      </c>
      <c r="BH156" s="116">
        <f>IF(U156="zníž. prenesená",N156,0)</f>
        <v>0</v>
      </c>
      <c r="BI156" s="116">
        <f>IF(U156="nulová",N156,0)</f>
        <v>0</v>
      </c>
      <c r="BJ156" s="22" t="s">
        <v>90</v>
      </c>
      <c r="BK156" s="116">
        <f>ROUND(L156*K156,2)</f>
        <v>0</v>
      </c>
      <c r="BL156" s="22" t="s">
        <v>189</v>
      </c>
      <c r="BM156" s="22" t="s">
        <v>252</v>
      </c>
    </row>
    <row r="157" spans="2:65" s="1" customFormat="1" ht="25.5" customHeight="1">
      <c r="B157" s="140"/>
      <c r="C157" s="168" t="s">
        <v>240</v>
      </c>
      <c r="D157" s="168" t="s">
        <v>186</v>
      </c>
      <c r="E157" s="169" t="s">
        <v>254</v>
      </c>
      <c r="F157" s="252" t="s">
        <v>255</v>
      </c>
      <c r="G157" s="252"/>
      <c r="H157" s="252"/>
      <c r="I157" s="252"/>
      <c r="J157" s="170" t="s">
        <v>234</v>
      </c>
      <c r="K157" s="171">
        <v>132.643</v>
      </c>
      <c r="L157" s="253">
        <v>0</v>
      </c>
      <c r="M157" s="253"/>
      <c r="N157" s="254">
        <f>ROUND(L157*K157,2)</f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>V157*K157</f>
        <v>0</v>
      </c>
      <c r="X157" s="173">
        <v>0</v>
      </c>
      <c r="Y157" s="173">
        <f>X157*K157</f>
        <v>0</v>
      </c>
      <c r="Z157" s="173">
        <v>0</v>
      </c>
      <c r="AA157" s="174">
        <f>Z157*K157</f>
        <v>0</v>
      </c>
      <c r="AR157" s="22" t="s">
        <v>189</v>
      </c>
      <c r="AT157" s="22" t="s">
        <v>186</v>
      </c>
      <c r="AU157" s="22" t="s">
        <v>90</v>
      </c>
      <c r="AY157" s="22" t="s">
        <v>185</v>
      </c>
      <c r="BE157" s="116">
        <f>IF(U157="základná",N157,0)</f>
        <v>0</v>
      </c>
      <c r="BF157" s="116">
        <f>IF(U157="znížená",N157,0)</f>
        <v>0</v>
      </c>
      <c r="BG157" s="116">
        <f>IF(U157="zákl. prenesená",N157,0)</f>
        <v>0</v>
      </c>
      <c r="BH157" s="116">
        <f>IF(U157="zníž. prenesená",N157,0)</f>
        <v>0</v>
      </c>
      <c r="BI157" s="116">
        <f>IF(U157="nulová",N157,0)</f>
        <v>0</v>
      </c>
      <c r="BJ157" s="22" t="s">
        <v>90</v>
      </c>
      <c r="BK157" s="116">
        <f>ROUND(L157*K157,2)</f>
        <v>0</v>
      </c>
      <c r="BL157" s="22" t="s">
        <v>189</v>
      </c>
      <c r="BM157" s="22" t="s">
        <v>256</v>
      </c>
    </row>
    <row r="158" spans="2:65" s="13" customFormat="1" ht="16.5" customHeight="1">
      <c r="B158" s="191"/>
      <c r="C158" s="192"/>
      <c r="D158" s="192"/>
      <c r="E158" s="193" t="s">
        <v>5</v>
      </c>
      <c r="F158" s="255" t="s">
        <v>576</v>
      </c>
      <c r="G158" s="256"/>
      <c r="H158" s="256"/>
      <c r="I158" s="256"/>
      <c r="J158" s="192"/>
      <c r="K158" s="194">
        <v>115.203</v>
      </c>
      <c r="L158" s="192"/>
      <c r="M158" s="192"/>
      <c r="N158" s="192"/>
      <c r="O158" s="192"/>
      <c r="P158" s="192"/>
      <c r="Q158" s="192"/>
      <c r="R158" s="195"/>
      <c r="T158" s="196"/>
      <c r="U158" s="192"/>
      <c r="V158" s="192"/>
      <c r="W158" s="192"/>
      <c r="X158" s="192"/>
      <c r="Y158" s="192"/>
      <c r="Z158" s="192"/>
      <c r="AA158" s="197"/>
      <c r="AT158" s="198" t="s">
        <v>192</v>
      </c>
      <c r="AU158" s="198" t="s">
        <v>90</v>
      </c>
      <c r="AV158" s="13" t="s">
        <v>90</v>
      </c>
      <c r="AW158" s="13" t="s">
        <v>34</v>
      </c>
      <c r="AX158" s="13" t="s">
        <v>79</v>
      </c>
      <c r="AY158" s="198" t="s">
        <v>185</v>
      </c>
    </row>
    <row r="159" spans="2:65" s="13" customFormat="1" ht="16.5" customHeight="1">
      <c r="B159" s="191"/>
      <c r="C159" s="192"/>
      <c r="D159" s="192"/>
      <c r="E159" s="193" t="s">
        <v>5</v>
      </c>
      <c r="F159" s="264" t="s">
        <v>577</v>
      </c>
      <c r="G159" s="265"/>
      <c r="H159" s="265"/>
      <c r="I159" s="265"/>
      <c r="J159" s="192"/>
      <c r="K159" s="194">
        <v>17.440000000000001</v>
      </c>
      <c r="L159" s="192"/>
      <c r="M159" s="192"/>
      <c r="N159" s="192"/>
      <c r="O159" s="192"/>
      <c r="P159" s="192"/>
      <c r="Q159" s="192"/>
      <c r="R159" s="195"/>
      <c r="T159" s="196"/>
      <c r="U159" s="192"/>
      <c r="V159" s="192"/>
      <c r="W159" s="192"/>
      <c r="X159" s="192"/>
      <c r="Y159" s="192"/>
      <c r="Z159" s="192"/>
      <c r="AA159" s="197"/>
      <c r="AT159" s="198" t="s">
        <v>192</v>
      </c>
      <c r="AU159" s="198" t="s">
        <v>90</v>
      </c>
      <c r="AV159" s="13" t="s">
        <v>90</v>
      </c>
      <c r="AW159" s="13" t="s">
        <v>34</v>
      </c>
      <c r="AX159" s="13" t="s">
        <v>79</v>
      </c>
      <c r="AY159" s="198" t="s">
        <v>185</v>
      </c>
    </row>
    <row r="160" spans="2:65" s="12" customFormat="1" ht="16.5" customHeight="1">
      <c r="B160" s="182"/>
      <c r="C160" s="183"/>
      <c r="D160" s="183"/>
      <c r="E160" s="184" t="s">
        <v>5</v>
      </c>
      <c r="F160" s="257" t="s">
        <v>196</v>
      </c>
      <c r="G160" s="258"/>
      <c r="H160" s="258"/>
      <c r="I160" s="258"/>
      <c r="J160" s="183"/>
      <c r="K160" s="185">
        <v>132.643</v>
      </c>
      <c r="L160" s="183"/>
      <c r="M160" s="183"/>
      <c r="N160" s="183"/>
      <c r="O160" s="183"/>
      <c r="P160" s="183"/>
      <c r="Q160" s="183"/>
      <c r="R160" s="186"/>
      <c r="T160" s="187"/>
      <c r="U160" s="183"/>
      <c r="V160" s="183"/>
      <c r="W160" s="183"/>
      <c r="X160" s="183"/>
      <c r="Y160" s="183"/>
      <c r="Z160" s="183"/>
      <c r="AA160" s="188"/>
      <c r="AT160" s="189" t="s">
        <v>192</v>
      </c>
      <c r="AU160" s="189" t="s">
        <v>90</v>
      </c>
      <c r="AV160" s="12" t="s">
        <v>189</v>
      </c>
      <c r="AW160" s="12" t="s">
        <v>34</v>
      </c>
      <c r="AX160" s="12" t="s">
        <v>86</v>
      </c>
      <c r="AY160" s="189" t="s">
        <v>185</v>
      </c>
    </row>
    <row r="161" spans="2:65" s="1" customFormat="1" ht="16.5" customHeight="1">
      <c r="B161" s="140"/>
      <c r="C161" s="168" t="s">
        <v>245</v>
      </c>
      <c r="D161" s="168" t="s">
        <v>186</v>
      </c>
      <c r="E161" s="169" t="s">
        <v>258</v>
      </c>
      <c r="F161" s="252" t="s">
        <v>259</v>
      </c>
      <c r="G161" s="252"/>
      <c r="H161" s="252"/>
      <c r="I161" s="252"/>
      <c r="J161" s="170" t="s">
        <v>234</v>
      </c>
      <c r="K161" s="171">
        <v>9.44</v>
      </c>
      <c r="L161" s="253">
        <v>0</v>
      </c>
      <c r="M161" s="253"/>
      <c r="N161" s="254">
        <f>ROUND(L161*K161,2)</f>
        <v>0</v>
      </c>
      <c r="O161" s="254"/>
      <c r="P161" s="254"/>
      <c r="Q161" s="254"/>
      <c r="R161" s="143"/>
      <c r="T161" s="172" t="s">
        <v>5</v>
      </c>
      <c r="U161" s="47" t="s">
        <v>46</v>
      </c>
      <c r="V161" s="39"/>
      <c r="W161" s="173">
        <f>V161*K161</f>
        <v>0</v>
      </c>
      <c r="X161" s="173">
        <v>0</v>
      </c>
      <c r="Y161" s="173">
        <f>X161*K161</f>
        <v>0</v>
      </c>
      <c r="Z161" s="173">
        <v>0</v>
      </c>
      <c r="AA161" s="174">
        <f>Z161*K161</f>
        <v>0</v>
      </c>
      <c r="AR161" s="22" t="s">
        <v>189</v>
      </c>
      <c r="AT161" s="22" t="s">
        <v>186</v>
      </c>
      <c r="AU161" s="22" t="s">
        <v>90</v>
      </c>
      <c r="AY161" s="22" t="s">
        <v>185</v>
      </c>
      <c r="BE161" s="116">
        <f>IF(U161="základná",N161,0)</f>
        <v>0</v>
      </c>
      <c r="BF161" s="116">
        <f>IF(U161="znížená",N161,0)</f>
        <v>0</v>
      </c>
      <c r="BG161" s="116">
        <f>IF(U161="zákl. prenesená",N161,0)</f>
        <v>0</v>
      </c>
      <c r="BH161" s="116">
        <f>IF(U161="zníž. prenesená",N161,0)</f>
        <v>0</v>
      </c>
      <c r="BI161" s="116">
        <f>IF(U161="nulová",N161,0)</f>
        <v>0</v>
      </c>
      <c r="BJ161" s="22" t="s">
        <v>90</v>
      </c>
      <c r="BK161" s="116">
        <f>ROUND(L161*K161,2)</f>
        <v>0</v>
      </c>
      <c r="BL161" s="22" t="s">
        <v>189</v>
      </c>
      <c r="BM161" s="22" t="s">
        <v>260</v>
      </c>
    </row>
    <row r="162" spans="2:65" s="1" customFormat="1" ht="16.5" customHeight="1">
      <c r="B162" s="140"/>
      <c r="C162" s="168" t="s">
        <v>249</v>
      </c>
      <c r="D162" s="168" t="s">
        <v>186</v>
      </c>
      <c r="E162" s="169" t="s">
        <v>262</v>
      </c>
      <c r="F162" s="252" t="s">
        <v>263</v>
      </c>
      <c r="G162" s="252"/>
      <c r="H162" s="252"/>
      <c r="I162" s="252"/>
      <c r="J162" s="170" t="s">
        <v>234</v>
      </c>
      <c r="K162" s="171">
        <v>124.643</v>
      </c>
      <c r="L162" s="253">
        <v>0</v>
      </c>
      <c r="M162" s="253"/>
      <c r="N162" s="254">
        <f>ROUND(L162*K162,2)</f>
        <v>0</v>
      </c>
      <c r="O162" s="254"/>
      <c r="P162" s="254"/>
      <c r="Q162" s="254"/>
      <c r="R162" s="143"/>
      <c r="T162" s="172" t="s">
        <v>5</v>
      </c>
      <c r="U162" s="47" t="s">
        <v>46</v>
      </c>
      <c r="V162" s="39"/>
      <c r="W162" s="173">
        <f>V162*K162</f>
        <v>0</v>
      </c>
      <c r="X162" s="173">
        <v>0</v>
      </c>
      <c r="Y162" s="173">
        <f>X162*K162</f>
        <v>0</v>
      </c>
      <c r="Z162" s="173">
        <v>0</v>
      </c>
      <c r="AA162" s="174">
        <f>Z162*K162</f>
        <v>0</v>
      </c>
      <c r="AR162" s="22" t="s">
        <v>189</v>
      </c>
      <c r="AT162" s="22" t="s">
        <v>186</v>
      </c>
      <c r="AU162" s="22" t="s">
        <v>90</v>
      </c>
      <c r="AY162" s="22" t="s">
        <v>185</v>
      </c>
      <c r="BE162" s="116">
        <f>IF(U162="základná",N162,0)</f>
        <v>0</v>
      </c>
      <c r="BF162" s="116">
        <f>IF(U162="znížená",N162,0)</f>
        <v>0</v>
      </c>
      <c r="BG162" s="116">
        <f>IF(U162="zákl. prenesená",N162,0)</f>
        <v>0</v>
      </c>
      <c r="BH162" s="116">
        <f>IF(U162="zníž. prenesená",N162,0)</f>
        <v>0</v>
      </c>
      <c r="BI162" s="116">
        <f>IF(U162="nulová",N162,0)</f>
        <v>0</v>
      </c>
      <c r="BJ162" s="22" t="s">
        <v>90</v>
      </c>
      <c r="BK162" s="116">
        <f>ROUND(L162*K162,2)</f>
        <v>0</v>
      </c>
      <c r="BL162" s="22" t="s">
        <v>189</v>
      </c>
      <c r="BM162" s="22" t="s">
        <v>264</v>
      </c>
    </row>
    <row r="163" spans="2:65" s="1" customFormat="1" ht="16.5" customHeight="1">
      <c r="B163" s="140"/>
      <c r="C163" s="168" t="s">
        <v>253</v>
      </c>
      <c r="D163" s="168" t="s">
        <v>186</v>
      </c>
      <c r="E163" s="169" t="s">
        <v>270</v>
      </c>
      <c r="F163" s="252" t="s">
        <v>271</v>
      </c>
      <c r="G163" s="252"/>
      <c r="H163" s="252"/>
      <c r="I163" s="252"/>
      <c r="J163" s="170" t="s">
        <v>203</v>
      </c>
      <c r="K163" s="171">
        <v>65</v>
      </c>
      <c r="L163" s="253">
        <v>0</v>
      </c>
      <c r="M163" s="253"/>
      <c r="N163" s="254">
        <f>ROUND(L163*K163,2)</f>
        <v>0</v>
      </c>
      <c r="O163" s="254"/>
      <c r="P163" s="254"/>
      <c r="Q163" s="254"/>
      <c r="R163" s="143"/>
      <c r="T163" s="172" t="s">
        <v>5</v>
      </c>
      <c r="U163" s="47" t="s">
        <v>46</v>
      </c>
      <c r="V163" s="39"/>
      <c r="W163" s="173">
        <f>V163*K163</f>
        <v>0</v>
      </c>
      <c r="X163" s="173">
        <v>0</v>
      </c>
      <c r="Y163" s="173">
        <f>X163*K163</f>
        <v>0</v>
      </c>
      <c r="Z163" s="173">
        <v>0</v>
      </c>
      <c r="AA163" s="174">
        <f>Z163*K163</f>
        <v>0</v>
      </c>
      <c r="AR163" s="22" t="s">
        <v>189</v>
      </c>
      <c r="AT163" s="22" t="s">
        <v>186</v>
      </c>
      <c r="AU163" s="22" t="s">
        <v>90</v>
      </c>
      <c r="AY163" s="22" t="s">
        <v>185</v>
      </c>
      <c r="BE163" s="116">
        <f>IF(U163="základná",N163,0)</f>
        <v>0</v>
      </c>
      <c r="BF163" s="116">
        <f>IF(U163="znížená",N163,0)</f>
        <v>0</v>
      </c>
      <c r="BG163" s="116">
        <f>IF(U163="zákl. prenesená",N163,0)</f>
        <v>0</v>
      </c>
      <c r="BH163" s="116">
        <f>IF(U163="zníž. prenesená",N163,0)</f>
        <v>0</v>
      </c>
      <c r="BI163" s="116">
        <f>IF(U163="nulová",N163,0)</f>
        <v>0</v>
      </c>
      <c r="BJ163" s="22" t="s">
        <v>90</v>
      </c>
      <c r="BK163" s="116">
        <f>ROUND(L163*K163,2)</f>
        <v>0</v>
      </c>
      <c r="BL163" s="22" t="s">
        <v>189</v>
      </c>
      <c r="BM163" s="22" t="s">
        <v>272</v>
      </c>
    </row>
    <row r="164" spans="2:65" s="1" customFormat="1" ht="25.5" customHeight="1">
      <c r="B164" s="140"/>
      <c r="C164" s="168" t="s">
        <v>257</v>
      </c>
      <c r="D164" s="168" t="s">
        <v>186</v>
      </c>
      <c r="E164" s="169" t="s">
        <v>275</v>
      </c>
      <c r="F164" s="252" t="s">
        <v>276</v>
      </c>
      <c r="G164" s="252"/>
      <c r="H164" s="252"/>
      <c r="I164" s="252"/>
      <c r="J164" s="170" t="s">
        <v>203</v>
      </c>
      <c r="K164" s="171">
        <v>74</v>
      </c>
      <c r="L164" s="253">
        <v>0</v>
      </c>
      <c r="M164" s="253"/>
      <c r="N164" s="254">
        <f>ROUND(L164*K164,2)</f>
        <v>0</v>
      </c>
      <c r="O164" s="254"/>
      <c r="P164" s="254"/>
      <c r="Q164" s="254"/>
      <c r="R164" s="143"/>
      <c r="T164" s="172" t="s">
        <v>5</v>
      </c>
      <c r="U164" s="47" t="s">
        <v>46</v>
      </c>
      <c r="V164" s="39"/>
      <c r="W164" s="173">
        <f>V164*K164</f>
        <v>0</v>
      </c>
      <c r="X164" s="173">
        <v>0</v>
      </c>
      <c r="Y164" s="173">
        <f>X164*K164</f>
        <v>0</v>
      </c>
      <c r="Z164" s="173">
        <v>0</v>
      </c>
      <c r="AA164" s="174">
        <f>Z164*K164</f>
        <v>0</v>
      </c>
      <c r="AR164" s="22" t="s">
        <v>189</v>
      </c>
      <c r="AT164" s="22" t="s">
        <v>186</v>
      </c>
      <c r="AU164" s="22" t="s">
        <v>90</v>
      </c>
      <c r="AY164" s="22" t="s">
        <v>185</v>
      </c>
      <c r="BE164" s="116">
        <f>IF(U164="základná",N164,0)</f>
        <v>0</v>
      </c>
      <c r="BF164" s="116">
        <f>IF(U164="znížená",N164,0)</f>
        <v>0</v>
      </c>
      <c r="BG164" s="116">
        <f>IF(U164="zákl. prenesená",N164,0)</f>
        <v>0</v>
      </c>
      <c r="BH164" s="116">
        <f>IF(U164="zníž. prenesená",N164,0)</f>
        <v>0</v>
      </c>
      <c r="BI164" s="116">
        <f>IF(U164="nulová",N164,0)</f>
        <v>0</v>
      </c>
      <c r="BJ164" s="22" t="s">
        <v>90</v>
      </c>
      <c r="BK164" s="116">
        <f>ROUND(L164*K164,2)</f>
        <v>0</v>
      </c>
      <c r="BL164" s="22" t="s">
        <v>189</v>
      </c>
      <c r="BM164" s="22" t="s">
        <v>277</v>
      </c>
    </row>
    <row r="165" spans="2:65" s="13" customFormat="1" ht="25.5" customHeight="1">
      <c r="B165" s="191"/>
      <c r="C165" s="192"/>
      <c r="D165" s="192"/>
      <c r="E165" s="193" t="s">
        <v>5</v>
      </c>
      <c r="F165" s="255" t="s">
        <v>578</v>
      </c>
      <c r="G165" s="256"/>
      <c r="H165" s="256"/>
      <c r="I165" s="256"/>
      <c r="J165" s="192"/>
      <c r="K165" s="194">
        <v>74</v>
      </c>
      <c r="L165" s="192"/>
      <c r="M165" s="192"/>
      <c r="N165" s="192"/>
      <c r="O165" s="192"/>
      <c r="P165" s="192"/>
      <c r="Q165" s="192"/>
      <c r="R165" s="195"/>
      <c r="T165" s="196"/>
      <c r="U165" s="192"/>
      <c r="V165" s="192"/>
      <c r="W165" s="192"/>
      <c r="X165" s="192"/>
      <c r="Y165" s="192"/>
      <c r="Z165" s="192"/>
      <c r="AA165" s="197"/>
      <c r="AT165" s="198" t="s">
        <v>192</v>
      </c>
      <c r="AU165" s="198" t="s">
        <v>90</v>
      </c>
      <c r="AV165" s="13" t="s">
        <v>90</v>
      </c>
      <c r="AW165" s="13" t="s">
        <v>34</v>
      </c>
      <c r="AX165" s="13" t="s">
        <v>79</v>
      </c>
      <c r="AY165" s="198" t="s">
        <v>185</v>
      </c>
    </row>
    <row r="166" spans="2:65" s="12" customFormat="1" ht="16.5" customHeight="1">
      <c r="B166" s="182"/>
      <c r="C166" s="183"/>
      <c r="D166" s="183"/>
      <c r="E166" s="184" t="s">
        <v>144</v>
      </c>
      <c r="F166" s="257" t="s">
        <v>196</v>
      </c>
      <c r="G166" s="258"/>
      <c r="H166" s="258"/>
      <c r="I166" s="258"/>
      <c r="J166" s="183"/>
      <c r="K166" s="185">
        <v>74</v>
      </c>
      <c r="L166" s="183"/>
      <c r="M166" s="183"/>
      <c r="N166" s="183"/>
      <c r="O166" s="183"/>
      <c r="P166" s="183"/>
      <c r="Q166" s="183"/>
      <c r="R166" s="186"/>
      <c r="T166" s="187"/>
      <c r="U166" s="183"/>
      <c r="V166" s="183"/>
      <c r="W166" s="183"/>
      <c r="X166" s="183"/>
      <c r="Y166" s="183"/>
      <c r="Z166" s="183"/>
      <c r="AA166" s="188"/>
      <c r="AT166" s="189" t="s">
        <v>192</v>
      </c>
      <c r="AU166" s="189" t="s">
        <v>90</v>
      </c>
      <c r="AV166" s="12" t="s">
        <v>189</v>
      </c>
      <c r="AW166" s="12" t="s">
        <v>34</v>
      </c>
      <c r="AX166" s="12" t="s">
        <v>86</v>
      </c>
      <c r="AY166" s="189" t="s">
        <v>185</v>
      </c>
    </row>
    <row r="167" spans="2:65" s="1" customFormat="1" ht="16.5" customHeight="1">
      <c r="B167" s="140"/>
      <c r="C167" s="199" t="s">
        <v>261</v>
      </c>
      <c r="D167" s="199" t="s">
        <v>279</v>
      </c>
      <c r="E167" s="200" t="s">
        <v>280</v>
      </c>
      <c r="F167" s="261" t="s">
        <v>281</v>
      </c>
      <c r="G167" s="261"/>
      <c r="H167" s="261"/>
      <c r="I167" s="261"/>
      <c r="J167" s="201" t="s">
        <v>282</v>
      </c>
      <c r="K167" s="202">
        <v>6.1669999999999998</v>
      </c>
      <c r="L167" s="262">
        <v>0</v>
      </c>
      <c r="M167" s="262"/>
      <c r="N167" s="263">
        <f>ROUND(L167*K167,2)</f>
        <v>0</v>
      </c>
      <c r="O167" s="254"/>
      <c r="P167" s="254"/>
      <c r="Q167" s="254"/>
      <c r="R167" s="143"/>
      <c r="T167" s="172" t="s">
        <v>5</v>
      </c>
      <c r="U167" s="47" t="s">
        <v>46</v>
      </c>
      <c r="V167" s="39"/>
      <c r="W167" s="173">
        <f>V167*K167</f>
        <v>0</v>
      </c>
      <c r="X167" s="173">
        <v>1E-3</v>
      </c>
      <c r="Y167" s="173">
        <f>X167*K167</f>
        <v>6.1669999999999997E-3</v>
      </c>
      <c r="Z167" s="173">
        <v>0</v>
      </c>
      <c r="AA167" s="174">
        <f>Z167*K167</f>
        <v>0</v>
      </c>
      <c r="AR167" s="22" t="s">
        <v>223</v>
      </c>
      <c r="AT167" s="22" t="s">
        <v>279</v>
      </c>
      <c r="AU167" s="22" t="s">
        <v>90</v>
      </c>
      <c r="AY167" s="22" t="s">
        <v>185</v>
      </c>
      <c r="BE167" s="116">
        <f>IF(U167="základná",N167,0)</f>
        <v>0</v>
      </c>
      <c r="BF167" s="116">
        <f>IF(U167="znížená",N167,0)</f>
        <v>0</v>
      </c>
      <c r="BG167" s="116">
        <f>IF(U167="zákl. prenesená",N167,0)</f>
        <v>0</v>
      </c>
      <c r="BH167" s="116">
        <f>IF(U167="zníž. prenesená",N167,0)</f>
        <v>0</v>
      </c>
      <c r="BI167" s="116">
        <f>IF(U167="nulová",N167,0)</f>
        <v>0</v>
      </c>
      <c r="BJ167" s="22" t="s">
        <v>90</v>
      </c>
      <c r="BK167" s="116">
        <f>ROUND(L167*K167,2)</f>
        <v>0</v>
      </c>
      <c r="BL167" s="22" t="s">
        <v>189</v>
      </c>
      <c r="BM167" s="22" t="s">
        <v>283</v>
      </c>
    </row>
    <row r="168" spans="2:65" s="13" customFormat="1" ht="16.5" customHeight="1">
      <c r="B168" s="191"/>
      <c r="C168" s="192"/>
      <c r="D168" s="192"/>
      <c r="E168" s="193" t="s">
        <v>5</v>
      </c>
      <c r="F168" s="255" t="s">
        <v>284</v>
      </c>
      <c r="G168" s="256"/>
      <c r="H168" s="256"/>
      <c r="I168" s="256"/>
      <c r="J168" s="192"/>
      <c r="K168" s="194">
        <v>6.1669999999999998</v>
      </c>
      <c r="L168" s="192"/>
      <c r="M168" s="192"/>
      <c r="N168" s="192"/>
      <c r="O168" s="192"/>
      <c r="P168" s="192"/>
      <c r="Q168" s="192"/>
      <c r="R168" s="195"/>
      <c r="T168" s="196"/>
      <c r="U168" s="192"/>
      <c r="V168" s="192"/>
      <c r="W168" s="192"/>
      <c r="X168" s="192"/>
      <c r="Y168" s="192"/>
      <c r="Z168" s="192"/>
      <c r="AA168" s="197"/>
      <c r="AT168" s="198" t="s">
        <v>192</v>
      </c>
      <c r="AU168" s="198" t="s">
        <v>90</v>
      </c>
      <c r="AV168" s="13" t="s">
        <v>90</v>
      </c>
      <c r="AW168" s="13" t="s">
        <v>34</v>
      </c>
      <c r="AX168" s="13" t="s">
        <v>86</v>
      </c>
      <c r="AY168" s="198" t="s">
        <v>185</v>
      </c>
    </row>
    <row r="169" spans="2:65" s="1" customFormat="1" ht="25.5" customHeight="1">
      <c r="B169" s="140"/>
      <c r="C169" s="168" t="s">
        <v>265</v>
      </c>
      <c r="D169" s="168" t="s">
        <v>186</v>
      </c>
      <c r="E169" s="169" t="s">
        <v>286</v>
      </c>
      <c r="F169" s="252" t="s">
        <v>287</v>
      </c>
      <c r="G169" s="252"/>
      <c r="H169" s="252"/>
      <c r="I169" s="252"/>
      <c r="J169" s="170" t="s">
        <v>203</v>
      </c>
      <c r="K169" s="171">
        <v>74</v>
      </c>
      <c r="L169" s="253">
        <v>0</v>
      </c>
      <c r="M169" s="253"/>
      <c r="N169" s="254">
        <f>ROUND(L169*K169,2)</f>
        <v>0</v>
      </c>
      <c r="O169" s="254"/>
      <c r="P169" s="254"/>
      <c r="Q169" s="254"/>
      <c r="R169" s="143"/>
      <c r="T169" s="172" t="s">
        <v>5</v>
      </c>
      <c r="U169" s="47" t="s">
        <v>46</v>
      </c>
      <c r="V169" s="39"/>
      <c r="W169" s="173">
        <f>V169*K169</f>
        <v>0</v>
      </c>
      <c r="X169" s="173">
        <v>0</v>
      </c>
      <c r="Y169" s="173">
        <f>X169*K169</f>
        <v>0</v>
      </c>
      <c r="Z169" s="173">
        <v>0</v>
      </c>
      <c r="AA169" s="174">
        <f>Z169*K169</f>
        <v>0</v>
      </c>
      <c r="AR169" s="22" t="s">
        <v>189</v>
      </c>
      <c r="AT169" s="22" t="s">
        <v>186</v>
      </c>
      <c r="AU169" s="22" t="s">
        <v>90</v>
      </c>
      <c r="AY169" s="22" t="s">
        <v>185</v>
      </c>
      <c r="BE169" s="116">
        <f>IF(U169="základná",N169,0)</f>
        <v>0</v>
      </c>
      <c r="BF169" s="116">
        <f>IF(U169="znížená",N169,0)</f>
        <v>0</v>
      </c>
      <c r="BG169" s="116">
        <f>IF(U169="zákl. prenesená",N169,0)</f>
        <v>0</v>
      </c>
      <c r="BH169" s="116">
        <f>IF(U169="zníž. prenesená",N169,0)</f>
        <v>0</v>
      </c>
      <c r="BI169" s="116">
        <f>IF(U169="nulová",N169,0)</f>
        <v>0</v>
      </c>
      <c r="BJ169" s="22" t="s">
        <v>90</v>
      </c>
      <c r="BK169" s="116">
        <f>ROUND(L169*K169,2)</f>
        <v>0</v>
      </c>
      <c r="BL169" s="22" t="s">
        <v>189</v>
      </c>
      <c r="BM169" s="22" t="s">
        <v>288</v>
      </c>
    </row>
    <row r="170" spans="2:65" s="13" customFormat="1" ht="16.5" customHeight="1">
      <c r="B170" s="191"/>
      <c r="C170" s="192"/>
      <c r="D170" s="192"/>
      <c r="E170" s="193" t="s">
        <v>5</v>
      </c>
      <c r="F170" s="255" t="s">
        <v>144</v>
      </c>
      <c r="G170" s="256"/>
      <c r="H170" s="256"/>
      <c r="I170" s="256"/>
      <c r="J170" s="192"/>
      <c r="K170" s="194">
        <v>74</v>
      </c>
      <c r="L170" s="192"/>
      <c r="M170" s="192"/>
      <c r="N170" s="192"/>
      <c r="O170" s="192"/>
      <c r="P170" s="192"/>
      <c r="Q170" s="192"/>
      <c r="R170" s="195"/>
      <c r="T170" s="196"/>
      <c r="U170" s="192"/>
      <c r="V170" s="192"/>
      <c r="W170" s="192"/>
      <c r="X170" s="192"/>
      <c r="Y170" s="192"/>
      <c r="Z170" s="192"/>
      <c r="AA170" s="197"/>
      <c r="AT170" s="198" t="s">
        <v>192</v>
      </c>
      <c r="AU170" s="198" t="s">
        <v>90</v>
      </c>
      <c r="AV170" s="13" t="s">
        <v>90</v>
      </c>
      <c r="AW170" s="13" t="s">
        <v>34</v>
      </c>
      <c r="AX170" s="13" t="s">
        <v>86</v>
      </c>
      <c r="AY170" s="198" t="s">
        <v>185</v>
      </c>
    </row>
    <row r="171" spans="2:65" s="1" customFormat="1" ht="25.5" customHeight="1">
      <c r="B171" s="140"/>
      <c r="C171" s="168" t="s">
        <v>269</v>
      </c>
      <c r="D171" s="168" t="s">
        <v>186</v>
      </c>
      <c r="E171" s="169" t="s">
        <v>290</v>
      </c>
      <c r="F171" s="252" t="s">
        <v>291</v>
      </c>
      <c r="G171" s="252"/>
      <c r="H171" s="252"/>
      <c r="I171" s="252"/>
      <c r="J171" s="170" t="s">
        <v>203</v>
      </c>
      <c r="K171" s="171">
        <v>172</v>
      </c>
      <c r="L171" s="253">
        <v>0</v>
      </c>
      <c r="M171" s="253"/>
      <c r="N171" s="254">
        <f>ROUND(L171*K171,2)</f>
        <v>0</v>
      </c>
      <c r="O171" s="254"/>
      <c r="P171" s="254"/>
      <c r="Q171" s="254"/>
      <c r="R171" s="143"/>
      <c r="T171" s="172" t="s">
        <v>5</v>
      </c>
      <c r="U171" s="47" t="s">
        <v>46</v>
      </c>
      <c r="V171" s="39"/>
      <c r="W171" s="173">
        <f>V171*K171</f>
        <v>0</v>
      </c>
      <c r="X171" s="173">
        <v>0</v>
      </c>
      <c r="Y171" s="173">
        <f>X171*K171</f>
        <v>0</v>
      </c>
      <c r="Z171" s="173">
        <v>0</v>
      </c>
      <c r="AA171" s="174">
        <f>Z171*K171</f>
        <v>0</v>
      </c>
      <c r="AR171" s="22" t="s">
        <v>189</v>
      </c>
      <c r="AT171" s="22" t="s">
        <v>186</v>
      </c>
      <c r="AU171" s="22" t="s">
        <v>90</v>
      </c>
      <c r="AY171" s="22" t="s">
        <v>185</v>
      </c>
      <c r="BE171" s="116">
        <f>IF(U171="základná",N171,0)</f>
        <v>0</v>
      </c>
      <c r="BF171" s="116">
        <f>IF(U171="znížená",N171,0)</f>
        <v>0</v>
      </c>
      <c r="BG171" s="116">
        <f>IF(U171="zákl. prenesená",N171,0)</f>
        <v>0</v>
      </c>
      <c r="BH171" s="116">
        <f>IF(U171="zníž. prenesená",N171,0)</f>
        <v>0</v>
      </c>
      <c r="BI171" s="116">
        <f>IF(U171="nulová",N171,0)</f>
        <v>0</v>
      </c>
      <c r="BJ171" s="22" t="s">
        <v>90</v>
      </c>
      <c r="BK171" s="116">
        <f>ROUND(L171*K171,2)</f>
        <v>0</v>
      </c>
      <c r="BL171" s="22" t="s">
        <v>189</v>
      </c>
      <c r="BM171" s="22" t="s">
        <v>292</v>
      </c>
    </row>
    <row r="172" spans="2:65" s="13" customFormat="1" ht="16.5" customHeight="1">
      <c r="B172" s="191"/>
      <c r="C172" s="192"/>
      <c r="D172" s="192"/>
      <c r="E172" s="193" t="s">
        <v>5</v>
      </c>
      <c r="F172" s="255" t="s">
        <v>144</v>
      </c>
      <c r="G172" s="256"/>
      <c r="H172" s="256"/>
      <c r="I172" s="256"/>
      <c r="J172" s="192"/>
      <c r="K172" s="194">
        <v>74</v>
      </c>
      <c r="L172" s="192"/>
      <c r="M172" s="192"/>
      <c r="N172" s="192"/>
      <c r="O172" s="192"/>
      <c r="P172" s="192"/>
      <c r="Q172" s="192"/>
      <c r="R172" s="195"/>
      <c r="T172" s="196"/>
      <c r="U172" s="192"/>
      <c r="V172" s="192"/>
      <c r="W172" s="192"/>
      <c r="X172" s="192"/>
      <c r="Y172" s="192"/>
      <c r="Z172" s="192"/>
      <c r="AA172" s="197"/>
      <c r="AT172" s="198" t="s">
        <v>192</v>
      </c>
      <c r="AU172" s="198" t="s">
        <v>90</v>
      </c>
      <c r="AV172" s="13" t="s">
        <v>90</v>
      </c>
      <c r="AW172" s="13" t="s">
        <v>34</v>
      </c>
      <c r="AX172" s="13" t="s">
        <v>79</v>
      </c>
      <c r="AY172" s="198" t="s">
        <v>185</v>
      </c>
    </row>
    <row r="173" spans="2:65" s="13" customFormat="1" ht="16.5" customHeight="1">
      <c r="B173" s="191"/>
      <c r="C173" s="192"/>
      <c r="D173" s="192"/>
      <c r="E173" s="193" t="s">
        <v>5</v>
      </c>
      <c r="F173" s="264" t="s">
        <v>273</v>
      </c>
      <c r="G173" s="265"/>
      <c r="H173" s="265"/>
      <c r="I173" s="265"/>
      <c r="J173" s="192"/>
      <c r="K173" s="194">
        <v>98</v>
      </c>
      <c r="L173" s="192"/>
      <c r="M173" s="192"/>
      <c r="N173" s="192"/>
      <c r="O173" s="192"/>
      <c r="P173" s="192"/>
      <c r="Q173" s="192"/>
      <c r="R173" s="195"/>
      <c r="T173" s="196"/>
      <c r="U173" s="192"/>
      <c r="V173" s="192"/>
      <c r="W173" s="192"/>
      <c r="X173" s="192"/>
      <c r="Y173" s="192"/>
      <c r="Z173" s="192"/>
      <c r="AA173" s="197"/>
      <c r="AT173" s="198" t="s">
        <v>192</v>
      </c>
      <c r="AU173" s="198" t="s">
        <v>90</v>
      </c>
      <c r="AV173" s="13" t="s">
        <v>90</v>
      </c>
      <c r="AW173" s="13" t="s">
        <v>34</v>
      </c>
      <c r="AX173" s="13" t="s">
        <v>79</v>
      </c>
      <c r="AY173" s="198" t="s">
        <v>185</v>
      </c>
    </row>
    <row r="174" spans="2:65" s="12" customFormat="1" ht="16.5" customHeight="1">
      <c r="B174" s="182"/>
      <c r="C174" s="183"/>
      <c r="D174" s="183"/>
      <c r="E174" s="184" t="s">
        <v>5</v>
      </c>
      <c r="F174" s="257" t="s">
        <v>196</v>
      </c>
      <c r="G174" s="258"/>
      <c r="H174" s="258"/>
      <c r="I174" s="258"/>
      <c r="J174" s="183"/>
      <c r="K174" s="185">
        <v>172</v>
      </c>
      <c r="L174" s="183"/>
      <c r="M174" s="183"/>
      <c r="N174" s="183"/>
      <c r="O174" s="183"/>
      <c r="P174" s="183"/>
      <c r="Q174" s="183"/>
      <c r="R174" s="186"/>
      <c r="T174" s="187"/>
      <c r="U174" s="183"/>
      <c r="V174" s="183"/>
      <c r="W174" s="183"/>
      <c r="X174" s="183"/>
      <c r="Y174" s="183"/>
      <c r="Z174" s="183"/>
      <c r="AA174" s="188"/>
      <c r="AT174" s="189" t="s">
        <v>192</v>
      </c>
      <c r="AU174" s="189" t="s">
        <v>90</v>
      </c>
      <c r="AV174" s="12" t="s">
        <v>189</v>
      </c>
      <c r="AW174" s="12" t="s">
        <v>34</v>
      </c>
      <c r="AX174" s="12" t="s">
        <v>86</v>
      </c>
      <c r="AY174" s="189" t="s">
        <v>185</v>
      </c>
    </row>
    <row r="175" spans="2:65" s="1" customFormat="1" ht="16.5" customHeight="1">
      <c r="B175" s="140"/>
      <c r="C175" s="168" t="s">
        <v>274</v>
      </c>
      <c r="D175" s="168" t="s">
        <v>186</v>
      </c>
      <c r="E175" s="169" t="s">
        <v>294</v>
      </c>
      <c r="F175" s="252" t="s">
        <v>295</v>
      </c>
      <c r="G175" s="252"/>
      <c r="H175" s="252"/>
      <c r="I175" s="252"/>
      <c r="J175" s="170" t="s">
        <v>208</v>
      </c>
      <c r="K175" s="171">
        <v>122</v>
      </c>
      <c r="L175" s="253">
        <v>0</v>
      </c>
      <c r="M175" s="253"/>
      <c r="N175" s="254">
        <f>ROUND(L175*K175,2)</f>
        <v>0</v>
      </c>
      <c r="O175" s="254"/>
      <c r="P175" s="254"/>
      <c r="Q175" s="254"/>
      <c r="R175" s="143"/>
      <c r="T175" s="172" t="s">
        <v>5</v>
      </c>
      <c r="U175" s="47" t="s">
        <v>46</v>
      </c>
      <c r="V175" s="39"/>
      <c r="W175" s="173">
        <f>V175*K175</f>
        <v>0</v>
      </c>
      <c r="X175" s="173">
        <v>0</v>
      </c>
      <c r="Y175" s="173">
        <f>X175*K175</f>
        <v>0</v>
      </c>
      <c r="Z175" s="173">
        <v>0</v>
      </c>
      <c r="AA175" s="174">
        <f>Z175*K175</f>
        <v>0</v>
      </c>
      <c r="AR175" s="22" t="s">
        <v>189</v>
      </c>
      <c r="AT175" s="22" t="s">
        <v>186</v>
      </c>
      <c r="AU175" s="22" t="s">
        <v>90</v>
      </c>
      <c r="AY175" s="22" t="s">
        <v>185</v>
      </c>
      <c r="BE175" s="116">
        <f>IF(U175="základná",N175,0)</f>
        <v>0</v>
      </c>
      <c r="BF175" s="116">
        <f>IF(U175="znížená",N175,0)</f>
        <v>0</v>
      </c>
      <c r="BG175" s="116">
        <f>IF(U175="zákl. prenesená",N175,0)</f>
        <v>0</v>
      </c>
      <c r="BH175" s="116">
        <f>IF(U175="zníž. prenesená",N175,0)</f>
        <v>0</v>
      </c>
      <c r="BI175" s="116">
        <f>IF(U175="nulová",N175,0)</f>
        <v>0</v>
      </c>
      <c r="BJ175" s="22" t="s">
        <v>90</v>
      </c>
      <c r="BK175" s="116">
        <f>ROUND(L175*K175,2)</f>
        <v>0</v>
      </c>
      <c r="BL175" s="22" t="s">
        <v>189</v>
      </c>
      <c r="BM175" s="22" t="s">
        <v>296</v>
      </c>
    </row>
    <row r="176" spans="2:65" s="13" customFormat="1" ht="16.5" customHeight="1">
      <c r="B176" s="191"/>
      <c r="C176" s="192"/>
      <c r="D176" s="192"/>
      <c r="E176" s="193" t="s">
        <v>5</v>
      </c>
      <c r="F176" s="255" t="s">
        <v>579</v>
      </c>
      <c r="G176" s="256"/>
      <c r="H176" s="256"/>
      <c r="I176" s="256"/>
      <c r="J176" s="192"/>
      <c r="K176" s="194">
        <v>122</v>
      </c>
      <c r="L176" s="192"/>
      <c r="M176" s="192"/>
      <c r="N176" s="192"/>
      <c r="O176" s="192"/>
      <c r="P176" s="192"/>
      <c r="Q176" s="192"/>
      <c r="R176" s="195"/>
      <c r="T176" s="196"/>
      <c r="U176" s="192"/>
      <c r="V176" s="192"/>
      <c r="W176" s="192"/>
      <c r="X176" s="192"/>
      <c r="Y176" s="192"/>
      <c r="Z176" s="192"/>
      <c r="AA176" s="197"/>
      <c r="AT176" s="198" t="s">
        <v>192</v>
      </c>
      <c r="AU176" s="198" t="s">
        <v>90</v>
      </c>
      <c r="AV176" s="13" t="s">
        <v>90</v>
      </c>
      <c r="AW176" s="13" t="s">
        <v>34</v>
      </c>
      <c r="AX176" s="13" t="s">
        <v>86</v>
      </c>
      <c r="AY176" s="198" t="s">
        <v>185</v>
      </c>
    </row>
    <row r="177" spans="2:65" s="1" customFormat="1" ht="16.5" customHeight="1">
      <c r="B177" s="140"/>
      <c r="C177" s="168" t="s">
        <v>10</v>
      </c>
      <c r="D177" s="168" t="s">
        <v>186</v>
      </c>
      <c r="E177" s="169" t="s">
        <v>299</v>
      </c>
      <c r="F177" s="252" t="s">
        <v>300</v>
      </c>
      <c r="G177" s="252"/>
      <c r="H177" s="252"/>
      <c r="I177" s="252"/>
      <c r="J177" s="170" t="s">
        <v>208</v>
      </c>
      <c r="K177" s="171">
        <v>122</v>
      </c>
      <c r="L177" s="253">
        <v>0</v>
      </c>
      <c r="M177" s="253"/>
      <c r="N177" s="254">
        <f>ROUND(L177*K177,2)</f>
        <v>0</v>
      </c>
      <c r="O177" s="254"/>
      <c r="P177" s="254"/>
      <c r="Q177" s="254"/>
      <c r="R177" s="143"/>
      <c r="T177" s="172" t="s">
        <v>5</v>
      </c>
      <c r="U177" s="47" t="s">
        <v>46</v>
      </c>
      <c r="V177" s="39"/>
      <c r="W177" s="173">
        <f>V177*K177</f>
        <v>0</v>
      </c>
      <c r="X177" s="173">
        <v>0</v>
      </c>
      <c r="Y177" s="173">
        <f>X177*K177</f>
        <v>0</v>
      </c>
      <c r="Z177" s="173">
        <v>0</v>
      </c>
      <c r="AA177" s="174">
        <f>Z177*K177</f>
        <v>0</v>
      </c>
      <c r="AR177" s="22" t="s">
        <v>189</v>
      </c>
      <c r="AT177" s="22" t="s">
        <v>186</v>
      </c>
      <c r="AU177" s="22" t="s">
        <v>90</v>
      </c>
      <c r="AY177" s="22" t="s">
        <v>185</v>
      </c>
      <c r="BE177" s="116">
        <f>IF(U177="základná",N177,0)</f>
        <v>0</v>
      </c>
      <c r="BF177" s="116">
        <f>IF(U177="znížená",N177,0)</f>
        <v>0</v>
      </c>
      <c r="BG177" s="116">
        <f>IF(U177="zákl. prenesená",N177,0)</f>
        <v>0</v>
      </c>
      <c r="BH177" s="116">
        <f>IF(U177="zníž. prenesená",N177,0)</f>
        <v>0</v>
      </c>
      <c r="BI177" s="116">
        <f>IF(U177="nulová",N177,0)</f>
        <v>0</v>
      </c>
      <c r="BJ177" s="22" t="s">
        <v>90</v>
      </c>
      <c r="BK177" s="116">
        <f>ROUND(L177*K177,2)</f>
        <v>0</v>
      </c>
      <c r="BL177" s="22" t="s">
        <v>189</v>
      </c>
      <c r="BM177" s="22" t="s">
        <v>301</v>
      </c>
    </row>
    <row r="178" spans="2:65" s="13" customFormat="1" ht="16.5" customHeight="1">
      <c r="B178" s="191"/>
      <c r="C178" s="192"/>
      <c r="D178" s="192"/>
      <c r="E178" s="193" t="s">
        <v>5</v>
      </c>
      <c r="F178" s="255" t="s">
        <v>580</v>
      </c>
      <c r="G178" s="256"/>
      <c r="H178" s="256"/>
      <c r="I178" s="256"/>
      <c r="J178" s="192"/>
      <c r="K178" s="194">
        <v>122</v>
      </c>
      <c r="L178" s="192"/>
      <c r="M178" s="192"/>
      <c r="N178" s="192"/>
      <c r="O178" s="192"/>
      <c r="P178" s="192"/>
      <c r="Q178" s="192"/>
      <c r="R178" s="195"/>
      <c r="T178" s="196"/>
      <c r="U178" s="192"/>
      <c r="V178" s="192"/>
      <c r="W178" s="192"/>
      <c r="X178" s="192"/>
      <c r="Y178" s="192"/>
      <c r="Z178" s="192"/>
      <c r="AA178" s="197"/>
      <c r="AT178" s="198" t="s">
        <v>192</v>
      </c>
      <c r="AU178" s="198" t="s">
        <v>90</v>
      </c>
      <c r="AV178" s="13" t="s">
        <v>90</v>
      </c>
      <c r="AW178" s="13" t="s">
        <v>34</v>
      </c>
      <c r="AX178" s="13" t="s">
        <v>86</v>
      </c>
      <c r="AY178" s="198" t="s">
        <v>185</v>
      </c>
    </row>
    <row r="179" spans="2:65" s="10" customFormat="1" ht="29.85" customHeight="1">
      <c r="B179" s="158"/>
      <c r="C179" s="159"/>
      <c r="D179" s="190" t="s">
        <v>158</v>
      </c>
      <c r="E179" s="190"/>
      <c r="F179" s="190"/>
      <c r="G179" s="190"/>
      <c r="H179" s="190"/>
      <c r="I179" s="190"/>
      <c r="J179" s="190"/>
      <c r="K179" s="190"/>
      <c r="L179" s="190"/>
      <c r="M179" s="190"/>
      <c r="N179" s="259">
        <f>BK179</f>
        <v>0</v>
      </c>
      <c r="O179" s="260"/>
      <c r="P179" s="260"/>
      <c r="Q179" s="260"/>
      <c r="R179" s="161"/>
      <c r="T179" s="162"/>
      <c r="U179" s="159"/>
      <c r="V179" s="159"/>
      <c r="W179" s="163">
        <f>SUM(W180:W191)</f>
        <v>0</v>
      </c>
      <c r="X179" s="159"/>
      <c r="Y179" s="163">
        <f>SUM(Y180:Y191)</f>
        <v>20.975629000000001</v>
      </c>
      <c r="Z179" s="159"/>
      <c r="AA179" s="164">
        <f>SUM(AA180:AA191)</f>
        <v>0</v>
      </c>
      <c r="AR179" s="165" t="s">
        <v>86</v>
      </c>
      <c r="AT179" s="166" t="s">
        <v>78</v>
      </c>
      <c r="AU179" s="166" t="s">
        <v>86</v>
      </c>
      <c r="AY179" s="165" t="s">
        <v>185</v>
      </c>
      <c r="BK179" s="167">
        <f>SUM(BK180:BK191)</f>
        <v>0</v>
      </c>
    </row>
    <row r="180" spans="2:65" s="1" customFormat="1" ht="16.5" customHeight="1">
      <c r="B180" s="140"/>
      <c r="C180" s="168" t="s">
        <v>285</v>
      </c>
      <c r="D180" s="168" t="s">
        <v>186</v>
      </c>
      <c r="E180" s="169" t="s">
        <v>303</v>
      </c>
      <c r="F180" s="252" t="s">
        <v>304</v>
      </c>
      <c r="G180" s="252"/>
      <c r="H180" s="252"/>
      <c r="I180" s="252"/>
      <c r="J180" s="170" t="s">
        <v>203</v>
      </c>
      <c r="K180" s="171">
        <v>235.4</v>
      </c>
      <c r="L180" s="253">
        <v>0</v>
      </c>
      <c r="M180" s="253"/>
      <c r="N180" s="254">
        <f>ROUND(L180*K180,2)</f>
        <v>0</v>
      </c>
      <c r="O180" s="254"/>
      <c r="P180" s="254"/>
      <c r="Q180" s="254"/>
      <c r="R180" s="143"/>
      <c r="T180" s="172" t="s">
        <v>5</v>
      </c>
      <c r="U180" s="47" t="s">
        <v>46</v>
      </c>
      <c r="V180" s="39"/>
      <c r="W180" s="173">
        <f>V180*K180</f>
        <v>0</v>
      </c>
      <c r="X180" s="173">
        <v>4.0000000000000003E-5</v>
      </c>
      <c r="Y180" s="173">
        <f>X180*K180</f>
        <v>9.4160000000000008E-3</v>
      </c>
      <c r="Z180" s="173">
        <v>0</v>
      </c>
      <c r="AA180" s="174">
        <f>Z180*K180</f>
        <v>0</v>
      </c>
      <c r="AR180" s="22" t="s">
        <v>189</v>
      </c>
      <c r="AT180" s="22" t="s">
        <v>186</v>
      </c>
      <c r="AU180" s="22" t="s">
        <v>90</v>
      </c>
      <c r="AY180" s="22" t="s">
        <v>185</v>
      </c>
      <c r="BE180" s="116">
        <f>IF(U180="základná",N180,0)</f>
        <v>0</v>
      </c>
      <c r="BF180" s="116">
        <f>IF(U180="znížená",N180,0)</f>
        <v>0</v>
      </c>
      <c r="BG180" s="116">
        <f>IF(U180="zákl. prenesená",N180,0)</f>
        <v>0</v>
      </c>
      <c r="BH180" s="116">
        <f>IF(U180="zníž. prenesená",N180,0)</f>
        <v>0</v>
      </c>
      <c r="BI180" s="116">
        <f>IF(U180="nulová",N180,0)</f>
        <v>0</v>
      </c>
      <c r="BJ180" s="22" t="s">
        <v>90</v>
      </c>
      <c r="BK180" s="116">
        <f>ROUND(L180*K180,2)</f>
        <v>0</v>
      </c>
      <c r="BL180" s="22" t="s">
        <v>189</v>
      </c>
      <c r="BM180" s="22" t="s">
        <v>305</v>
      </c>
    </row>
    <row r="181" spans="2:65" s="13" customFormat="1" ht="16.5" customHeight="1">
      <c r="B181" s="191"/>
      <c r="C181" s="192"/>
      <c r="D181" s="192"/>
      <c r="E181" s="193" t="s">
        <v>5</v>
      </c>
      <c r="F181" s="255" t="s">
        <v>135</v>
      </c>
      <c r="G181" s="256"/>
      <c r="H181" s="256"/>
      <c r="I181" s="256"/>
      <c r="J181" s="192"/>
      <c r="K181" s="194">
        <v>235.4</v>
      </c>
      <c r="L181" s="192"/>
      <c r="M181" s="192"/>
      <c r="N181" s="192"/>
      <c r="O181" s="192"/>
      <c r="P181" s="192"/>
      <c r="Q181" s="192"/>
      <c r="R181" s="195"/>
      <c r="T181" s="196"/>
      <c r="U181" s="192"/>
      <c r="V181" s="192"/>
      <c r="W181" s="192"/>
      <c r="X181" s="192"/>
      <c r="Y181" s="192"/>
      <c r="Z181" s="192"/>
      <c r="AA181" s="197"/>
      <c r="AT181" s="198" t="s">
        <v>192</v>
      </c>
      <c r="AU181" s="198" t="s">
        <v>90</v>
      </c>
      <c r="AV181" s="13" t="s">
        <v>90</v>
      </c>
      <c r="AW181" s="13" t="s">
        <v>34</v>
      </c>
      <c r="AX181" s="13" t="s">
        <v>79</v>
      </c>
      <c r="AY181" s="198" t="s">
        <v>185</v>
      </c>
    </row>
    <row r="182" spans="2:65" s="12" customFormat="1" ht="16.5" customHeight="1">
      <c r="B182" s="182"/>
      <c r="C182" s="183"/>
      <c r="D182" s="183"/>
      <c r="E182" s="184" t="s">
        <v>5</v>
      </c>
      <c r="F182" s="257" t="s">
        <v>196</v>
      </c>
      <c r="G182" s="258"/>
      <c r="H182" s="258"/>
      <c r="I182" s="258"/>
      <c r="J182" s="183"/>
      <c r="K182" s="185">
        <v>235.4</v>
      </c>
      <c r="L182" s="183"/>
      <c r="M182" s="183"/>
      <c r="N182" s="183"/>
      <c r="O182" s="183"/>
      <c r="P182" s="183"/>
      <c r="Q182" s="183"/>
      <c r="R182" s="186"/>
      <c r="T182" s="187"/>
      <c r="U182" s="183"/>
      <c r="V182" s="183"/>
      <c r="W182" s="183"/>
      <c r="X182" s="183"/>
      <c r="Y182" s="183"/>
      <c r="Z182" s="183"/>
      <c r="AA182" s="188"/>
      <c r="AT182" s="189" t="s">
        <v>192</v>
      </c>
      <c r="AU182" s="189" t="s">
        <v>90</v>
      </c>
      <c r="AV182" s="12" t="s">
        <v>189</v>
      </c>
      <c r="AW182" s="12" t="s">
        <v>34</v>
      </c>
      <c r="AX182" s="12" t="s">
        <v>86</v>
      </c>
      <c r="AY182" s="189" t="s">
        <v>185</v>
      </c>
    </row>
    <row r="183" spans="2:65" s="1" customFormat="1" ht="25.5" customHeight="1">
      <c r="B183" s="140"/>
      <c r="C183" s="168" t="s">
        <v>289</v>
      </c>
      <c r="D183" s="168" t="s">
        <v>186</v>
      </c>
      <c r="E183" s="169" t="s">
        <v>581</v>
      </c>
      <c r="F183" s="252" t="s">
        <v>582</v>
      </c>
      <c r="G183" s="252"/>
      <c r="H183" s="252"/>
      <c r="I183" s="252"/>
      <c r="J183" s="170" t="s">
        <v>234</v>
      </c>
      <c r="K183" s="171">
        <v>9.44</v>
      </c>
      <c r="L183" s="253">
        <v>0</v>
      </c>
      <c r="M183" s="253"/>
      <c r="N183" s="254">
        <f>ROUND(L183*K183,2)</f>
        <v>0</v>
      </c>
      <c r="O183" s="254"/>
      <c r="P183" s="254"/>
      <c r="Q183" s="254"/>
      <c r="R183" s="143"/>
      <c r="T183" s="172" t="s">
        <v>5</v>
      </c>
      <c r="U183" s="47" t="s">
        <v>46</v>
      </c>
      <c r="V183" s="39"/>
      <c r="W183" s="173">
        <f>V183*K183</f>
        <v>0</v>
      </c>
      <c r="X183" s="173">
        <v>2.2119</v>
      </c>
      <c r="Y183" s="173">
        <f>X183*K183</f>
        <v>20.880336</v>
      </c>
      <c r="Z183" s="173">
        <v>0</v>
      </c>
      <c r="AA183" s="174">
        <f>Z183*K183</f>
        <v>0</v>
      </c>
      <c r="AR183" s="22" t="s">
        <v>189</v>
      </c>
      <c r="AT183" s="22" t="s">
        <v>186</v>
      </c>
      <c r="AU183" s="22" t="s">
        <v>90</v>
      </c>
      <c r="AY183" s="22" t="s">
        <v>185</v>
      </c>
      <c r="BE183" s="116">
        <f>IF(U183="základná",N183,0)</f>
        <v>0</v>
      </c>
      <c r="BF183" s="116">
        <f>IF(U183="znížená",N183,0)</f>
        <v>0</v>
      </c>
      <c r="BG183" s="116">
        <f>IF(U183="zákl. prenesená",N183,0)</f>
        <v>0</v>
      </c>
      <c r="BH183" s="116">
        <f>IF(U183="zníž. prenesená",N183,0)</f>
        <v>0</v>
      </c>
      <c r="BI183" s="116">
        <f>IF(U183="nulová",N183,0)</f>
        <v>0</v>
      </c>
      <c r="BJ183" s="22" t="s">
        <v>90</v>
      </c>
      <c r="BK183" s="116">
        <f>ROUND(L183*K183,2)</f>
        <v>0</v>
      </c>
      <c r="BL183" s="22" t="s">
        <v>189</v>
      </c>
      <c r="BM183" s="22" t="s">
        <v>583</v>
      </c>
    </row>
    <row r="184" spans="2:65" s="13" customFormat="1" ht="16.5" customHeight="1">
      <c r="B184" s="191"/>
      <c r="C184" s="192"/>
      <c r="D184" s="192"/>
      <c r="E184" s="193" t="s">
        <v>5</v>
      </c>
      <c r="F184" s="255" t="s">
        <v>573</v>
      </c>
      <c r="G184" s="256"/>
      <c r="H184" s="256"/>
      <c r="I184" s="256"/>
      <c r="J184" s="192"/>
      <c r="K184" s="194">
        <v>7.68</v>
      </c>
      <c r="L184" s="192"/>
      <c r="M184" s="192"/>
      <c r="N184" s="192"/>
      <c r="O184" s="192"/>
      <c r="P184" s="192"/>
      <c r="Q184" s="192"/>
      <c r="R184" s="195"/>
      <c r="T184" s="196"/>
      <c r="U184" s="192"/>
      <c r="V184" s="192"/>
      <c r="W184" s="192"/>
      <c r="X184" s="192"/>
      <c r="Y184" s="192"/>
      <c r="Z184" s="192"/>
      <c r="AA184" s="197"/>
      <c r="AT184" s="198" t="s">
        <v>192</v>
      </c>
      <c r="AU184" s="198" t="s">
        <v>90</v>
      </c>
      <c r="AV184" s="13" t="s">
        <v>90</v>
      </c>
      <c r="AW184" s="13" t="s">
        <v>34</v>
      </c>
      <c r="AX184" s="13" t="s">
        <v>79</v>
      </c>
      <c r="AY184" s="198" t="s">
        <v>185</v>
      </c>
    </row>
    <row r="185" spans="2:65" s="13" customFormat="1" ht="16.5" customHeight="1">
      <c r="B185" s="191"/>
      <c r="C185" s="192"/>
      <c r="D185" s="192"/>
      <c r="E185" s="193" t="s">
        <v>5</v>
      </c>
      <c r="F185" s="264" t="s">
        <v>574</v>
      </c>
      <c r="G185" s="265"/>
      <c r="H185" s="265"/>
      <c r="I185" s="265"/>
      <c r="J185" s="192"/>
      <c r="K185" s="194">
        <v>1.76</v>
      </c>
      <c r="L185" s="192"/>
      <c r="M185" s="192"/>
      <c r="N185" s="192"/>
      <c r="O185" s="192"/>
      <c r="P185" s="192"/>
      <c r="Q185" s="192"/>
      <c r="R185" s="195"/>
      <c r="T185" s="196"/>
      <c r="U185" s="192"/>
      <c r="V185" s="192"/>
      <c r="W185" s="192"/>
      <c r="X185" s="192"/>
      <c r="Y185" s="192"/>
      <c r="Z185" s="192"/>
      <c r="AA185" s="197"/>
      <c r="AT185" s="198" t="s">
        <v>192</v>
      </c>
      <c r="AU185" s="198" t="s">
        <v>90</v>
      </c>
      <c r="AV185" s="13" t="s">
        <v>90</v>
      </c>
      <c r="AW185" s="13" t="s">
        <v>34</v>
      </c>
      <c r="AX185" s="13" t="s">
        <v>79</v>
      </c>
      <c r="AY185" s="198" t="s">
        <v>185</v>
      </c>
    </row>
    <row r="186" spans="2:65" s="12" customFormat="1" ht="16.5" customHeight="1">
      <c r="B186" s="182"/>
      <c r="C186" s="183"/>
      <c r="D186" s="183"/>
      <c r="E186" s="184" t="s">
        <v>5</v>
      </c>
      <c r="F186" s="257" t="s">
        <v>196</v>
      </c>
      <c r="G186" s="258"/>
      <c r="H186" s="258"/>
      <c r="I186" s="258"/>
      <c r="J186" s="183"/>
      <c r="K186" s="185">
        <v>9.44</v>
      </c>
      <c r="L186" s="183"/>
      <c r="M186" s="183"/>
      <c r="N186" s="183"/>
      <c r="O186" s="183"/>
      <c r="P186" s="183"/>
      <c r="Q186" s="183"/>
      <c r="R186" s="186"/>
      <c r="T186" s="187"/>
      <c r="U186" s="183"/>
      <c r="V186" s="183"/>
      <c r="W186" s="183"/>
      <c r="X186" s="183"/>
      <c r="Y186" s="183"/>
      <c r="Z186" s="183"/>
      <c r="AA186" s="188"/>
      <c r="AT186" s="189" t="s">
        <v>192</v>
      </c>
      <c r="AU186" s="189" t="s">
        <v>90</v>
      </c>
      <c r="AV186" s="12" t="s">
        <v>189</v>
      </c>
      <c r="AW186" s="12" t="s">
        <v>34</v>
      </c>
      <c r="AX186" s="12" t="s">
        <v>86</v>
      </c>
      <c r="AY186" s="189" t="s">
        <v>185</v>
      </c>
    </row>
    <row r="187" spans="2:65" s="1" customFormat="1" ht="25.5" customHeight="1">
      <c r="B187" s="140"/>
      <c r="C187" s="168" t="s">
        <v>293</v>
      </c>
      <c r="D187" s="168" t="s">
        <v>186</v>
      </c>
      <c r="E187" s="169" t="s">
        <v>584</v>
      </c>
      <c r="F187" s="252" t="s">
        <v>585</v>
      </c>
      <c r="G187" s="252"/>
      <c r="H187" s="252"/>
      <c r="I187" s="252"/>
      <c r="J187" s="170" t="s">
        <v>203</v>
      </c>
      <c r="K187" s="171">
        <v>21.1</v>
      </c>
      <c r="L187" s="253">
        <v>0</v>
      </c>
      <c r="M187" s="253"/>
      <c r="N187" s="254">
        <f>ROUND(L187*K187,2)</f>
        <v>0</v>
      </c>
      <c r="O187" s="254"/>
      <c r="P187" s="254"/>
      <c r="Q187" s="254"/>
      <c r="R187" s="143"/>
      <c r="T187" s="172" t="s">
        <v>5</v>
      </c>
      <c r="U187" s="47" t="s">
        <v>46</v>
      </c>
      <c r="V187" s="39"/>
      <c r="W187" s="173">
        <f>V187*K187</f>
        <v>0</v>
      </c>
      <c r="X187" s="173">
        <v>4.0699999999999998E-3</v>
      </c>
      <c r="Y187" s="173">
        <f>X187*K187</f>
        <v>8.5877000000000009E-2</v>
      </c>
      <c r="Z187" s="173">
        <v>0</v>
      </c>
      <c r="AA187" s="174">
        <f>Z187*K187</f>
        <v>0</v>
      </c>
      <c r="AR187" s="22" t="s">
        <v>189</v>
      </c>
      <c r="AT187" s="22" t="s">
        <v>186</v>
      </c>
      <c r="AU187" s="22" t="s">
        <v>90</v>
      </c>
      <c r="AY187" s="22" t="s">
        <v>185</v>
      </c>
      <c r="BE187" s="116">
        <f>IF(U187="základná",N187,0)</f>
        <v>0</v>
      </c>
      <c r="BF187" s="116">
        <f>IF(U187="znížená",N187,0)</f>
        <v>0</v>
      </c>
      <c r="BG187" s="116">
        <f>IF(U187="zákl. prenesená",N187,0)</f>
        <v>0</v>
      </c>
      <c r="BH187" s="116">
        <f>IF(U187="zníž. prenesená",N187,0)</f>
        <v>0</v>
      </c>
      <c r="BI187" s="116">
        <f>IF(U187="nulová",N187,0)</f>
        <v>0</v>
      </c>
      <c r="BJ187" s="22" t="s">
        <v>90</v>
      </c>
      <c r="BK187" s="116">
        <f>ROUND(L187*K187,2)</f>
        <v>0</v>
      </c>
      <c r="BL187" s="22" t="s">
        <v>189</v>
      </c>
      <c r="BM187" s="22" t="s">
        <v>586</v>
      </c>
    </row>
    <row r="188" spans="2:65" s="13" customFormat="1" ht="16.5" customHeight="1">
      <c r="B188" s="191"/>
      <c r="C188" s="192"/>
      <c r="D188" s="192"/>
      <c r="E188" s="193" t="s">
        <v>5</v>
      </c>
      <c r="F188" s="255" t="s">
        <v>587</v>
      </c>
      <c r="G188" s="256"/>
      <c r="H188" s="256"/>
      <c r="I188" s="256"/>
      <c r="J188" s="192"/>
      <c r="K188" s="194">
        <v>19.2</v>
      </c>
      <c r="L188" s="192"/>
      <c r="M188" s="192"/>
      <c r="N188" s="192"/>
      <c r="O188" s="192"/>
      <c r="P188" s="192"/>
      <c r="Q188" s="192"/>
      <c r="R188" s="195"/>
      <c r="T188" s="196"/>
      <c r="U188" s="192"/>
      <c r="V188" s="192"/>
      <c r="W188" s="192"/>
      <c r="X188" s="192"/>
      <c r="Y188" s="192"/>
      <c r="Z188" s="192"/>
      <c r="AA188" s="197"/>
      <c r="AT188" s="198" t="s">
        <v>192</v>
      </c>
      <c r="AU188" s="198" t="s">
        <v>90</v>
      </c>
      <c r="AV188" s="13" t="s">
        <v>90</v>
      </c>
      <c r="AW188" s="13" t="s">
        <v>34</v>
      </c>
      <c r="AX188" s="13" t="s">
        <v>79</v>
      </c>
      <c r="AY188" s="198" t="s">
        <v>185</v>
      </c>
    </row>
    <row r="189" spans="2:65" s="13" customFormat="1" ht="16.5" customHeight="1">
      <c r="B189" s="191"/>
      <c r="C189" s="192"/>
      <c r="D189" s="192"/>
      <c r="E189" s="193" t="s">
        <v>5</v>
      </c>
      <c r="F189" s="264" t="s">
        <v>588</v>
      </c>
      <c r="G189" s="265"/>
      <c r="H189" s="265"/>
      <c r="I189" s="265"/>
      <c r="J189" s="192"/>
      <c r="K189" s="194">
        <v>1.9</v>
      </c>
      <c r="L189" s="192"/>
      <c r="M189" s="192"/>
      <c r="N189" s="192"/>
      <c r="O189" s="192"/>
      <c r="P189" s="192"/>
      <c r="Q189" s="192"/>
      <c r="R189" s="195"/>
      <c r="T189" s="196"/>
      <c r="U189" s="192"/>
      <c r="V189" s="192"/>
      <c r="W189" s="192"/>
      <c r="X189" s="192"/>
      <c r="Y189" s="192"/>
      <c r="Z189" s="192"/>
      <c r="AA189" s="197"/>
      <c r="AT189" s="198" t="s">
        <v>192</v>
      </c>
      <c r="AU189" s="198" t="s">
        <v>90</v>
      </c>
      <c r="AV189" s="13" t="s">
        <v>90</v>
      </c>
      <c r="AW189" s="13" t="s">
        <v>34</v>
      </c>
      <c r="AX189" s="13" t="s">
        <v>79</v>
      </c>
      <c r="AY189" s="198" t="s">
        <v>185</v>
      </c>
    </row>
    <row r="190" spans="2:65" s="12" customFormat="1" ht="16.5" customHeight="1">
      <c r="B190" s="182"/>
      <c r="C190" s="183"/>
      <c r="D190" s="183"/>
      <c r="E190" s="184" t="s">
        <v>5</v>
      </c>
      <c r="F190" s="257" t="s">
        <v>196</v>
      </c>
      <c r="G190" s="258"/>
      <c r="H190" s="258"/>
      <c r="I190" s="258"/>
      <c r="J190" s="183"/>
      <c r="K190" s="185">
        <v>21.1</v>
      </c>
      <c r="L190" s="183"/>
      <c r="M190" s="183"/>
      <c r="N190" s="183"/>
      <c r="O190" s="183"/>
      <c r="P190" s="183"/>
      <c r="Q190" s="183"/>
      <c r="R190" s="186"/>
      <c r="T190" s="187"/>
      <c r="U190" s="183"/>
      <c r="V190" s="183"/>
      <c r="W190" s="183"/>
      <c r="X190" s="183"/>
      <c r="Y190" s="183"/>
      <c r="Z190" s="183"/>
      <c r="AA190" s="188"/>
      <c r="AT190" s="189" t="s">
        <v>192</v>
      </c>
      <c r="AU190" s="189" t="s">
        <v>90</v>
      </c>
      <c r="AV190" s="12" t="s">
        <v>189</v>
      </c>
      <c r="AW190" s="12" t="s">
        <v>34</v>
      </c>
      <c r="AX190" s="12" t="s">
        <v>86</v>
      </c>
      <c r="AY190" s="189" t="s">
        <v>185</v>
      </c>
    </row>
    <row r="191" spans="2:65" s="1" customFormat="1" ht="25.5" customHeight="1">
      <c r="B191" s="140"/>
      <c r="C191" s="168" t="s">
        <v>298</v>
      </c>
      <c r="D191" s="168" t="s">
        <v>186</v>
      </c>
      <c r="E191" s="169" t="s">
        <v>589</v>
      </c>
      <c r="F191" s="252" t="s">
        <v>590</v>
      </c>
      <c r="G191" s="252"/>
      <c r="H191" s="252"/>
      <c r="I191" s="252"/>
      <c r="J191" s="170" t="s">
        <v>203</v>
      </c>
      <c r="K191" s="171">
        <v>21.1</v>
      </c>
      <c r="L191" s="253">
        <v>0</v>
      </c>
      <c r="M191" s="253"/>
      <c r="N191" s="254">
        <f>ROUND(L191*K191,2)</f>
        <v>0</v>
      </c>
      <c r="O191" s="254"/>
      <c r="P191" s="254"/>
      <c r="Q191" s="254"/>
      <c r="R191" s="143"/>
      <c r="T191" s="172" t="s">
        <v>5</v>
      </c>
      <c r="U191" s="47" t="s">
        <v>46</v>
      </c>
      <c r="V191" s="39"/>
      <c r="W191" s="173">
        <f>V191*K191</f>
        <v>0</v>
      </c>
      <c r="X191" s="173">
        <v>0</v>
      </c>
      <c r="Y191" s="173">
        <f>X191*K191</f>
        <v>0</v>
      </c>
      <c r="Z191" s="173">
        <v>0</v>
      </c>
      <c r="AA191" s="174">
        <f>Z191*K191</f>
        <v>0</v>
      </c>
      <c r="AR191" s="22" t="s">
        <v>189</v>
      </c>
      <c r="AT191" s="22" t="s">
        <v>186</v>
      </c>
      <c r="AU191" s="22" t="s">
        <v>90</v>
      </c>
      <c r="AY191" s="22" t="s">
        <v>185</v>
      </c>
      <c r="BE191" s="116">
        <f>IF(U191="základná",N191,0)</f>
        <v>0</v>
      </c>
      <c r="BF191" s="116">
        <f>IF(U191="znížená",N191,0)</f>
        <v>0</v>
      </c>
      <c r="BG191" s="116">
        <f>IF(U191="zákl. prenesená",N191,0)</f>
        <v>0</v>
      </c>
      <c r="BH191" s="116">
        <f>IF(U191="zníž. prenesená",N191,0)</f>
        <v>0</v>
      </c>
      <c r="BI191" s="116">
        <f>IF(U191="nulová",N191,0)</f>
        <v>0</v>
      </c>
      <c r="BJ191" s="22" t="s">
        <v>90</v>
      </c>
      <c r="BK191" s="116">
        <f>ROUND(L191*K191,2)</f>
        <v>0</v>
      </c>
      <c r="BL191" s="22" t="s">
        <v>189</v>
      </c>
      <c r="BM191" s="22" t="s">
        <v>591</v>
      </c>
    </row>
    <row r="192" spans="2:65" s="10" customFormat="1" ht="29.85" customHeight="1">
      <c r="B192" s="158"/>
      <c r="C192" s="159"/>
      <c r="D192" s="190" t="s">
        <v>558</v>
      </c>
      <c r="E192" s="190"/>
      <c r="F192" s="190"/>
      <c r="G192" s="190"/>
      <c r="H192" s="190"/>
      <c r="I192" s="190"/>
      <c r="J192" s="190"/>
      <c r="K192" s="190"/>
      <c r="L192" s="190"/>
      <c r="M192" s="190"/>
      <c r="N192" s="266">
        <f>BK192</f>
        <v>0</v>
      </c>
      <c r="O192" s="267"/>
      <c r="P192" s="267"/>
      <c r="Q192" s="267"/>
      <c r="R192" s="161"/>
      <c r="T192" s="162"/>
      <c r="U192" s="159"/>
      <c r="V192" s="159"/>
      <c r="W192" s="163">
        <f>SUM(W193:W196)</f>
        <v>0</v>
      </c>
      <c r="X192" s="159"/>
      <c r="Y192" s="163">
        <f>SUM(Y193:Y196)</f>
        <v>5.0388676559999999</v>
      </c>
      <c r="Z192" s="159"/>
      <c r="AA192" s="164">
        <f>SUM(AA193:AA196)</f>
        <v>0</v>
      </c>
      <c r="AR192" s="165" t="s">
        <v>86</v>
      </c>
      <c r="AT192" s="166" t="s">
        <v>78</v>
      </c>
      <c r="AU192" s="166" t="s">
        <v>86</v>
      </c>
      <c r="AY192" s="165" t="s">
        <v>185</v>
      </c>
      <c r="BK192" s="167">
        <f>SUM(BK193:BK196)</f>
        <v>0</v>
      </c>
    </row>
    <row r="193" spans="2:65" s="1" customFormat="1" ht="25.5" customHeight="1">
      <c r="B193" s="140"/>
      <c r="C193" s="168" t="s">
        <v>302</v>
      </c>
      <c r="D193" s="168" t="s">
        <v>186</v>
      </c>
      <c r="E193" s="169" t="s">
        <v>592</v>
      </c>
      <c r="F193" s="252" t="s">
        <v>593</v>
      </c>
      <c r="G193" s="252"/>
      <c r="H193" s="252"/>
      <c r="I193" s="252"/>
      <c r="J193" s="170" t="s">
        <v>385</v>
      </c>
      <c r="K193" s="171">
        <v>34</v>
      </c>
      <c r="L193" s="253">
        <v>0</v>
      </c>
      <c r="M193" s="253"/>
      <c r="N193" s="254">
        <f>ROUND(L193*K193,2)</f>
        <v>0</v>
      </c>
      <c r="O193" s="254"/>
      <c r="P193" s="254"/>
      <c r="Q193" s="254"/>
      <c r="R193" s="143"/>
      <c r="T193" s="172" t="s">
        <v>5</v>
      </c>
      <c r="U193" s="47" t="s">
        <v>46</v>
      </c>
      <c r="V193" s="39"/>
      <c r="W193" s="173">
        <f>V193*K193</f>
        <v>0</v>
      </c>
      <c r="X193" s="173">
        <v>9.7217284000000001E-2</v>
      </c>
      <c r="Y193" s="173">
        <f>X193*K193</f>
        <v>3.3053876560000002</v>
      </c>
      <c r="Z193" s="173">
        <v>0</v>
      </c>
      <c r="AA193" s="174">
        <f>Z193*K193</f>
        <v>0</v>
      </c>
      <c r="AR193" s="22" t="s">
        <v>189</v>
      </c>
      <c r="AT193" s="22" t="s">
        <v>186</v>
      </c>
      <c r="AU193" s="22" t="s">
        <v>90</v>
      </c>
      <c r="AY193" s="22" t="s">
        <v>185</v>
      </c>
      <c r="BE193" s="116">
        <f>IF(U193="základná",N193,0)</f>
        <v>0</v>
      </c>
      <c r="BF193" s="116">
        <f>IF(U193="znížená",N193,0)</f>
        <v>0</v>
      </c>
      <c r="BG193" s="116">
        <f>IF(U193="zákl. prenesená",N193,0)</f>
        <v>0</v>
      </c>
      <c r="BH193" s="116">
        <f>IF(U193="zníž. prenesená",N193,0)</f>
        <v>0</v>
      </c>
      <c r="BI193" s="116">
        <f>IF(U193="nulová",N193,0)</f>
        <v>0</v>
      </c>
      <c r="BJ193" s="22" t="s">
        <v>90</v>
      </c>
      <c r="BK193" s="116">
        <f>ROUND(L193*K193,2)</f>
        <v>0</v>
      </c>
      <c r="BL193" s="22" t="s">
        <v>189</v>
      </c>
      <c r="BM193" s="22" t="s">
        <v>594</v>
      </c>
    </row>
    <row r="194" spans="2:65" s="1" customFormat="1" ht="25.5" customHeight="1">
      <c r="B194" s="140"/>
      <c r="C194" s="199" t="s">
        <v>306</v>
      </c>
      <c r="D194" s="199" t="s">
        <v>279</v>
      </c>
      <c r="E194" s="200" t="s">
        <v>595</v>
      </c>
      <c r="F194" s="261" t="s">
        <v>596</v>
      </c>
      <c r="G194" s="261"/>
      <c r="H194" s="261"/>
      <c r="I194" s="261"/>
      <c r="J194" s="201" t="s">
        <v>385</v>
      </c>
      <c r="K194" s="202">
        <v>34</v>
      </c>
      <c r="L194" s="262">
        <v>0</v>
      </c>
      <c r="M194" s="262"/>
      <c r="N194" s="263">
        <f>ROUND(L194*K194,2)</f>
        <v>0</v>
      </c>
      <c r="O194" s="254"/>
      <c r="P194" s="254"/>
      <c r="Q194" s="254"/>
      <c r="R194" s="143"/>
      <c r="T194" s="172" t="s">
        <v>5</v>
      </c>
      <c r="U194" s="47" t="s">
        <v>46</v>
      </c>
      <c r="V194" s="39"/>
      <c r="W194" s="173">
        <f>V194*K194</f>
        <v>0</v>
      </c>
      <c r="X194" s="173">
        <v>4.1999999999999997E-3</v>
      </c>
      <c r="Y194" s="173">
        <f>X194*K194</f>
        <v>0.14279999999999998</v>
      </c>
      <c r="Z194" s="173">
        <v>0</v>
      </c>
      <c r="AA194" s="174">
        <f>Z194*K194</f>
        <v>0</v>
      </c>
      <c r="AR194" s="22" t="s">
        <v>330</v>
      </c>
      <c r="AT194" s="22" t="s">
        <v>279</v>
      </c>
      <c r="AU194" s="22" t="s">
        <v>90</v>
      </c>
      <c r="AY194" s="22" t="s">
        <v>185</v>
      </c>
      <c r="BE194" s="116">
        <f>IF(U194="základná",N194,0)</f>
        <v>0</v>
      </c>
      <c r="BF194" s="116">
        <f>IF(U194="znížená",N194,0)</f>
        <v>0</v>
      </c>
      <c r="BG194" s="116">
        <f>IF(U194="zákl. prenesená",N194,0)</f>
        <v>0</v>
      </c>
      <c r="BH194" s="116">
        <f>IF(U194="zníž. prenesená",N194,0)</f>
        <v>0</v>
      </c>
      <c r="BI194" s="116">
        <f>IF(U194="nulová",N194,0)</f>
        <v>0</v>
      </c>
      <c r="BJ194" s="22" t="s">
        <v>90</v>
      </c>
      <c r="BK194" s="116">
        <f>ROUND(L194*K194,2)</f>
        <v>0</v>
      </c>
      <c r="BL194" s="22" t="s">
        <v>261</v>
      </c>
      <c r="BM194" s="22" t="s">
        <v>597</v>
      </c>
    </row>
    <row r="195" spans="2:65" s="1" customFormat="1" ht="25.5" customHeight="1">
      <c r="B195" s="140"/>
      <c r="C195" s="168" t="s">
        <v>310</v>
      </c>
      <c r="D195" s="168" t="s">
        <v>186</v>
      </c>
      <c r="E195" s="169" t="s">
        <v>598</v>
      </c>
      <c r="F195" s="252" t="s">
        <v>599</v>
      </c>
      <c r="G195" s="252"/>
      <c r="H195" s="252"/>
      <c r="I195" s="252"/>
      <c r="J195" s="170" t="s">
        <v>385</v>
      </c>
      <c r="K195" s="171">
        <v>14</v>
      </c>
      <c r="L195" s="253">
        <v>0</v>
      </c>
      <c r="M195" s="253"/>
      <c r="N195" s="254">
        <f>ROUND(L195*K195,2)</f>
        <v>0</v>
      </c>
      <c r="O195" s="254"/>
      <c r="P195" s="254"/>
      <c r="Q195" s="254"/>
      <c r="R195" s="143"/>
      <c r="T195" s="172" t="s">
        <v>5</v>
      </c>
      <c r="U195" s="47" t="s">
        <v>46</v>
      </c>
      <c r="V195" s="39"/>
      <c r="W195" s="173">
        <f>V195*K195</f>
        <v>0</v>
      </c>
      <c r="X195" s="173">
        <v>0.11092</v>
      </c>
      <c r="Y195" s="173">
        <f>X195*K195</f>
        <v>1.55288</v>
      </c>
      <c r="Z195" s="173">
        <v>0</v>
      </c>
      <c r="AA195" s="174">
        <f>Z195*K195</f>
        <v>0</v>
      </c>
      <c r="AR195" s="22" t="s">
        <v>189</v>
      </c>
      <c r="AT195" s="22" t="s">
        <v>186</v>
      </c>
      <c r="AU195" s="22" t="s">
        <v>90</v>
      </c>
      <c r="AY195" s="22" t="s">
        <v>185</v>
      </c>
      <c r="BE195" s="116">
        <f>IF(U195="základná",N195,0)</f>
        <v>0</v>
      </c>
      <c r="BF195" s="116">
        <f>IF(U195="znížená",N195,0)</f>
        <v>0</v>
      </c>
      <c r="BG195" s="116">
        <f>IF(U195="zákl. prenesená",N195,0)</f>
        <v>0</v>
      </c>
      <c r="BH195" s="116">
        <f>IF(U195="zníž. prenesená",N195,0)</f>
        <v>0</v>
      </c>
      <c r="BI195" s="116">
        <f>IF(U195="nulová",N195,0)</f>
        <v>0</v>
      </c>
      <c r="BJ195" s="22" t="s">
        <v>90</v>
      </c>
      <c r="BK195" s="116">
        <f>ROUND(L195*K195,2)</f>
        <v>0</v>
      </c>
      <c r="BL195" s="22" t="s">
        <v>189</v>
      </c>
      <c r="BM195" s="22" t="s">
        <v>600</v>
      </c>
    </row>
    <row r="196" spans="2:65" s="1" customFormat="1" ht="38.25" customHeight="1">
      <c r="B196" s="140"/>
      <c r="C196" s="199" t="s">
        <v>314</v>
      </c>
      <c r="D196" s="199" t="s">
        <v>279</v>
      </c>
      <c r="E196" s="200" t="s">
        <v>601</v>
      </c>
      <c r="F196" s="261" t="s">
        <v>602</v>
      </c>
      <c r="G196" s="261"/>
      <c r="H196" s="261"/>
      <c r="I196" s="261"/>
      <c r="J196" s="201" t="s">
        <v>385</v>
      </c>
      <c r="K196" s="202">
        <v>14</v>
      </c>
      <c r="L196" s="262">
        <v>0</v>
      </c>
      <c r="M196" s="262"/>
      <c r="N196" s="263">
        <f>ROUND(L196*K196,2)</f>
        <v>0</v>
      </c>
      <c r="O196" s="254"/>
      <c r="P196" s="254"/>
      <c r="Q196" s="254"/>
      <c r="R196" s="143"/>
      <c r="T196" s="172" t="s">
        <v>5</v>
      </c>
      <c r="U196" s="47" t="s">
        <v>46</v>
      </c>
      <c r="V196" s="39"/>
      <c r="W196" s="173">
        <f>V196*K196</f>
        <v>0</v>
      </c>
      <c r="X196" s="173">
        <v>2.7000000000000001E-3</v>
      </c>
      <c r="Y196" s="173">
        <f>X196*K196</f>
        <v>3.78E-2</v>
      </c>
      <c r="Z196" s="173">
        <v>0</v>
      </c>
      <c r="AA196" s="174">
        <f>Z196*K196</f>
        <v>0</v>
      </c>
      <c r="AR196" s="22" t="s">
        <v>330</v>
      </c>
      <c r="AT196" s="22" t="s">
        <v>279</v>
      </c>
      <c r="AU196" s="22" t="s">
        <v>90</v>
      </c>
      <c r="AY196" s="22" t="s">
        <v>185</v>
      </c>
      <c r="BE196" s="116">
        <f>IF(U196="základná",N196,0)</f>
        <v>0</v>
      </c>
      <c r="BF196" s="116">
        <f>IF(U196="znížená",N196,0)</f>
        <v>0</v>
      </c>
      <c r="BG196" s="116">
        <f>IF(U196="zákl. prenesená",N196,0)</f>
        <v>0</v>
      </c>
      <c r="BH196" s="116">
        <f>IF(U196="zníž. prenesená",N196,0)</f>
        <v>0</v>
      </c>
      <c r="BI196" s="116">
        <f>IF(U196="nulová",N196,0)</f>
        <v>0</v>
      </c>
      <c r="BJ196" s="22" t="s">
        <v>90</v>
      </c>
      <c r="BK196" s="116">
        <f>ROUND(L196*K196,2)</f>
        <v>0</v>
      </c>
      <c r="BL196" s="22" t="s">
        <v>261</v>
      </c>
      <c r="BM196" s="22" t="s">
        <v>603</v>
      </c>
    </row>
    <row r="197" spans="2:65" s="10" customFormat="1" ht="29.85" customHeight="1">
      <c r="B197" s="158"/>
      <c r="C197" s="159"/>
      <c r="D197" s="190" t="s">
        <v>159</v>
      </c>
      <c r="E197" s="190"/>
      <c r="F197" s="190"/>
      <c r="G197" s="190"/>
      <c r="H197" s="190"/>
      <c r="I197" s="190"/>
      <c r="J197" s="190"/>
      <c r="K197" s="190"/>
      <c r="L197" s="190"/>
      <c r="M197" s="190"/>
      <c r="N197" s="266">
        <f>BK197</f>
        <v>0</v>
      </c>
      <c r="O197" s="267"/>
      <c r="P197" s="267"/>
      <c r="Q197" s="267"/>
      <c r="R197" s="161"/>
      <c r="T197" s="162"/>
      <c r="U197" s="159"/>
      <c r="V197" s="159"/>
      <c r="W197" s="163">
        <f>SUM(W198:W237)</f>
        <v>0</v>
      </c>
      <c r="X197" s="159"/>
      <c r="Y197" s="163">
        <f>SUM(Y198:Y237)</f>
        <v>443.94379489999994</v>
      </c>
      <c r="Z197" s="159"/>
      <c r="AA197" s="164">
        <f>SUM(AA198:AA237)</f>
        <v>0</v>
      </c>
      <c r="AR197" s="165" t="s">
        <v>86</v>
      </c>
      <c r="AT197" s="166" t="s">
        <v>78</v>
      </c>
      <c r="AU197" s="166" t="s">
        <v>86</v>
      </c>
      <c r="AY197" s="165" t="s">
        <v>185</v>
      </c>
      <c r="BK197" s="167">
        <f>SUM(BK198:BK237)</f>
        <v>0</v>
      </c>
    </row>
    <row r="198" spans="2:65" s="1" customFormat="1" ht="38.25" customHeight="1">
      <c r="B198" s="140"/>
      <c r="C198" s="168" t="s">
        <v>318</v>
      </c>
      <c r="D198" s="168" t="s">
        <v>186</v>
      </c>
      <c r="E198" s="169" t="s">
        <v>307</v>
      </c>
      <c r="F198" s="252" t="s">
        <v>308</v>
      </c>
      <c r="G198" s="252"/>
      <c r="H198" s="252"/>
      <c r="I198" s="252"/>
      <c r="J198" s="170" t="s">
        <v>203</v>
      </c>
      <c r="K198" s="171">
        <v>194.64500000000001</v>
      </c>
      <c r="L198" s="253">
        <v>0</v>
      </c>
      <c r="M198" s="253"/>
      <c r="N198" s="254">
        <f>ROUND(L198*K198,2)</f>
        <v>0</v>
      </c>
      <c r="O198" s="254"/>
      <c r="P198" s="254"/>
      <c r="Q198" s="254"/>
      <c r="R198" s="143"/>
      <c r="T198" s="172" t="s">
        <v>5</v>
      </c>
      <c r="U198" s="47" t="s">
        <v>46</v>
      </c>
      <c r="V198" s="39"/>
      <c r="W198" s="173">
        <f>V198*K198</f>
        <v>0</v>
      </c>
      <c r="X198" s="173">
        <v>2.7999999999999998E-4</v>
      </c>
      <c r="Y198" s="173">
        <f>X198*K198</f>
        <v>5.4500599999999996E-2</v>
      </c>
      <c r="Z198" s="173">
        <v>0</v>
      </c>
      <c r="AA198" s="174">
        <f>Z198*K198</f>
        <v>0</v>
      </c>
      <c r="AR198" s="22" t="s">
        <v>189</v>
      </c>
      <c r="AT198" s="22" t="s">
        <v>186</v>
      </c>
      <c r="AU198" s="22" t="s">
        <v>90</v>
      </c>
      <c r="AY198" s="22" t="s">
        <v>185</v>
      </c>
      <c r="BE198" s="116">
        <f>IF(U198="základná",N198,0)</f>
        <v>0</v>
      </c>
      <c r="BF198" s="116">
        <f>IF(U198="znížená",N198,0)</f>
        <v>0</v>
      </c>
      <c r="BG198" s="116">
        <f>IF(U198="zákl. prenesená",N198,0)</f>
        <v>0</v>
      </c>
      <c r="BH198" s="116">
        <f>IF(U198="zníž. prenesená",N198,0)</f>
        <v>0</v>
      </c>
      <c r="BI198" s="116">
        <f>IF(U198="nulová",N198,0)</f>
        <v>0</v>
      </c>
      <c r="BJ198" s="22" t="s">
        <v>90</v>
      </c>
      <c r="BK198" s="116">
        <f>ROUND(L198*K198,2)</f>
        <v>0</v>
      </c>
      <c r="BL198" s="22" t="s">
        <v>189</v>
      </c>
      <c r="BM198" s="22" t="s">
        <v>309</v>
      </c>
    </row>
    <row r="199" spans="2:65" s="13" customFormat="1" ht="16.5" customHeight="1">
      <c r="B199" s="191"/>
      <c r="C199" s="192"/>
      <c r="D199" s="192"/>
      <c r="E199" s="193" t="s">
        <v>5</v>
      </c>
      <c r="F199" s="255" t="s">
        <v>604</v>
      </c>
      <c r="G199" s="256"/>
      <c r="H199" s="256"/>
      <c r="I199" s="256"/>
      <c r="J199" s="192"/>
      <c r="K199" s="194">
        <v>13.2</v>
      </c>
      <c r="L199" s="192"/>
      <c r="M199" s="192"/>
      <c r="N199" s="192"/>
      <c r="O199" s="192"/>
      <c r="P199" s="192"/>
      <c r="Q199" s="192"/>
      <c r="R199" s="195"/>
      <c r="T199" s="196"/>
      <c r="U199" s="192"/>
      <c r="V199" s="192"/>
      <c r="W199" s="192"/>
      <c r="X199" s="192"/>
      <c r="Y199" s="192"/>
      <c r="Z199" s="192"/>
      <c r="AA199" s="197"/>
      <c r="AT199" s="198" t="s">
        <v>192</v>
      </c>
      <c r="AU199" s="198" t="s">
        <v>90</v>
      </c>
      <c r="AV199" s="13" t="s">
        <v>90</v>
      </c>
      <c r="AW199" s="13" t="s">
        <v>34</v>
      </c>
      <c r="AX199" s="13" t="s">
        <v>79</v>
      </c>
      <c r="AY199" s="198" t="s">
        <v>185</v>
      </c>
    </row>
    <row r="200" spans="2:65" s="13" customFormat="1" ht="16.5" customHeight="1">
      <c r="B200" s="191"/>
      <c r="C200" s="192"/>
      <c r="D200" s="192"/>
      <c r="E200" s="193" t="s">
        <v>5</v>
      </c>
      <c r="F200" s="264" t="s">
        <v>605</v>
      </c>
      <c r="G200" s="265"/>
      <c r="H200" s="265"/>
      <c r="I200" s="265"/>
      <c r="J200" s="192"/>
      <c r="K200" s="194">
        <v>11.55</v>
      </c>
      <c r="L200" s="192"/>
      <c r="M200" s="192"/>
      <c r="N200" s="192"/>
      <c r="O200" s="192"/>
      <c r="P200" s="192"/>
      <c r="Q200" s="192"/>
      <c r="R200" s="195"/>
      <c r="T200" s="196"/>
      <c r="U200" s="192"/>
      <c r="V200" s="192"/>
      <c r="W200" s="192"/>
      <c r="X200" s="192"/>
      <c r="Y200" s="192"/>
      <c r="Z200" s="192"/>
      <c r="AA200" s="197"/>
      <c r="AT200" s="198" t="s">
        <v>192</v>
      </c>
      <c r="AU200" s="198" t="s">
        <v>90</v>
      </c>
      <c r="AV200" s="13" t="s">
        <v>90</v>
      </c>
      <c r="AW200" s="13" t="s">
        <v>34</v>
      </c>
      <c r="AX200" s="13" t="s">
        <v>79</v>
      </c>
      <c r="AY200" s="198" t="s">
        <v>185</v>
      </c>
    </row>
    <row r="201" spans="2:65" s="13" customFormat="1" ht="16.5" customHeight="1">
      <c r="B201" s="191"/>
      <c r="C201" s="192"/>
      <c r="D201" s="192"/>
      <c r="E201" s="193" t="s">
        <v>5</v>
      </c>
      <c r="F201" s="264" t="s">
        <v>606</v>
      </c>
      <c r="G201" s="265"/>
      <c r="H201" s="265"/>
      <c r="I201" s="265"/>
      <c r="J201" s="192"/>
      <c r="K201" s="194">
        <v>169.89500000000001</v>
      </c>
      <c r="L201" s="192"/>
      <c r="M201" s="192"/>
      <c r="N201" s="192"/>
      <c r="O201" s="192"/>
      <c r="P201" s="192"/>
      <c r="Q201" s="192"/>
      <c r="R201" s="195"/>
      <c r="T201" s="196"/>
      <c r="U201" s="192"/>
      <c r="V201" s="192"/>
      <c r="W201" s="192"/>
      <c r="X201" s="192"/>
      <c r="Y201" s="192"/>
      <c r="Z201" s="192"/>
      <c r="AA201" s="197"/>
      <c r="AT201" s="198" t="s">
        <v>192</v>
      </c>
      <c r="AU201" s="198" t="s">
        <v>90</v>
      </c>
      <c r="AV201" s="13" t="s">
        <v>90</v>
      </c>
      <c r="AW201" s="13" t="s">
        <v>34</v>
      </c>
      <c r="AX201" s="13" t="s">
        <v>79</v>
      </c>
      <c r="AY201" s="198" t="s">
        <v>185</v>
      </c>
    </row>
    <row r="202" spans="2:65" s="12" customFormat="1" ht="16.5" customHeight="1">
      <c r="B202" s="182"/>
      <c r="C202" s="183"/>
      <c r="D202" s="183"/>
      <c r="E202" s="184" t="s">
        <v>5</v>
      </c>
      <c r="F202" s="257" t="s">
        <v>196</v>
      </c>
      <c r="G202" s="258"/>
      <c r="H202" s="258"/>
      <c r="I202" s="258"/>
      <c r="J202" s="183"/>
      <c r="K202" s="185">
        <v>194.64500000000001</v>
      </c>
      <c r="L202" s="183"/>
      <c r="M202" s="183"/>
      <c r="N202" s="183"/>
      <c r="O202" s="183"/>
      <c r="P202" s="183"/>
      <c r="Q202" s="183"/>
      <c r="R202" s="186"/>
      <c r="T202" s="187"/>
      <c r="U202" s="183"/>
      <c r="V202" s="183"/>
      <c r="W202" s="183"/>
      <c r="X202" s="183"/>
      <c r="Y202" s="183"/>
      <c r="Z202" s="183"/>
      <c r="AA202" s="188"/>
      <c r="AT202" s="189" t="s">
        <v>192</v>
      </c>
      <c r="AU202" s="189" t="s">
        <v>90</v>
      </c>
      <c r="AV202" s="12" t="s">
        <v>189</v>
      </c>
      <c r="AW202" s="12" t="s">
        <v>34</v>
      </c>
      <c r="AX202" s="12" t="s">
        <v>86</v>
      </c>
      <c r="AY202" s="189" t="s">
        <v>185</v>
      </c>
    </row>
    <row r="203" spans="2:65" s="1" customFormat="1" ht="16.5" customHeight="1">
      <c r="B203" s="140"/>
      <c r="C203" s="199" t="s">
        <v>320</v>
      </c>
      <c r="D203" s="199" t="s">
        <v>279</v>
      </c>
      <c r="E203" s="200" t="s">
        <v>311</v>
      </c>
      <c r="F203" s="261" t="s">
        <v>312</v>
      </c>
      <c r="G203" s="261"/>
      <c r="H203" s="261"/>
      <c r="I203" s="261"/>
      <c r="J203" s="201" t="s">
        <v>203</v>
      </c>
      <c r="K203" s="202">
        <v>233.57400000000001</v>
      </c>
      <c r="L203" s="262">
        <v>0</v>
      </c>
      <c r="M203" s="262"/>
      <c r="N203" s="263">
        <f>ROUND(L203*K203,2)</f>
        <v>0</v>
      </c>
      <c r="O203" s="254"/>
      <c r="P203" s="254"/>
      <c r="Q203" s="254"/>
      <c r="R203" s="143"/>
      <c r="T203" s="172" t="s">
        <v>5</v>
      </c>
      <c r="U203" s="47" t="s">
        <v>46</v>
      </c>
      <c r="V203" s="39"/>
      <c r="W203" s="173">
        <f>V203*K203</f>
        <v>0</v>
      </c>
      <c r="X203" s="173">
        <v>2.0000000000000001E-4</v>
      </c>
      <c r="Y203" s="173">
        <f>X203*K203</f>
        <v>4.6714800000000008E-2</v>
      </c>
      <c r="Z203" s="173">
        <v>0</v>
      </c>
      <c r="AA203" s="174">
        <f>Z203*K203</f>
        <v>0</v>
      </c>
      <c r="AR203" s="22" t="s">
        <v>223</v>
      </c>
      <c r="AT203" s="22" t="s">
        <v>279</v>
      </c>
      <c r="AU203" s="22" t="s">
        <v>90</v>
      </c>
      <c r="AY203" s="22" t="s">
        <v>185</v>
      </c>
      <c r="BE203" s="116">
        <f>IF(U203="základná",N203,0)</f>
        <v>0</v>
      </c>
      <c r="BF203" s="116">
        <f>IF(U203="znížená",N203,0)</f>
        <v>0</v>
      </c>
      <c r="BG203" s="116">
        <f>IF(U203="zákl. prenesená",N203,0)</f>
        <v>0</v>
      </c>
      <c r="BH203" s="116">
        <f>IF(U203="zníž. prenesená",N203,0)</f>
        <v>0</v>
      </c>
      <c r="BI203" s="116">
        <f>IF(U203="nulová",N203,0)</f>
        <v>0</v>
      </c>
      <c r="BJ203" s="22" t="s">
        <v>90</v>
      </c>
      <c r="BK203" s="116">
        <f>ROUND(L203*K203,2)</f>
        <v>0</v>
      </c>
      <c r="BL203" s="22" t="s">
        <v>189</v>
      </c>
      <c r="BM203" s="22" t="s">
        <v>313</v>
      </c>
    </row>
    <row r="204" spans="2:65" s="1" customFormat="1" ht="38.25" customHeight="1">
      <c r="B204" s="140"/>
      <c r="C204" s="168" t="s">
        <v>325</v>
      </c>
      <c r="D204" s="168" t="s">
        <v>186</v>
      </c>
      <c r="E204" s="169" t="s">
        <v>607</v>
      </c>
      <c r="F204" s="252" t="s">
        <v>608</v>
      </c>
      <c r="G204" s="252"/>
      <c r="H204" s="252"/>
      <c r="I204" s="252"/>
      <c r="J204" s="170" t="s">
        <v>203</v>
      </c>
      <c r="K204" s="171">
        <v>154.44999999999999</v>
      </c>
      <c r="L204" s="253">
        <v>0</v>
      </c>
      <c r="M204" s="253"/>
      <c r="N204" s="254">
        <f>ROUND(L204*K204,2)</f>
        <v>0</v>
      </c>
      <c r="O204" s="254"/>
      <c r="P204" s="254"/>
      <c r="Q204" s="254"/>
      <c r="R204" s="143"/>
      <c r="T204" s="172" t="s">
        <v>5</v>
      </c>
      <c r="U204" s="47" t="s">
        <v>46</v>
      </c>
      <c r="V204" s="39"/>
      <c r="W204" s="173">
        <f>V204*K204</f>
        <v>0</v>
      </c>
      <c r="X204" s="173">
        <v>0.60719999999999996</v>
      </c>
      <c r="Y204" s="173">
        <f>X204*K204</f>
        <v>93.782039999999981</v>
      </c>
      <c r="Z204" s="173">
        <v>0</v>
      </c>
      <c r="AA204" s="174">
        <f>Z204*K204</f>
        <v>0</v>
      </c>
      <c r="AR204" s="22" t="s">
        <v>189</v>
      </c>
      <c r="AT204" s="22" t="s">
        <v>186</v>
      </c>
      <c r="AU204" s="22" t="s">
        <v>90</v>
      </c>
      <c r="AY204" s="22" t="s">
        <v>185</v>
      </c>
      <c r="BE204" s="116">
        <f>IF(U204="základná",N204,0)</f>
        <v>0</v>
      </c>
      <c r="BF204" s="116">
        <f>IF(U204="znížená",N204,0)</f>
        <v>0</v>
      </c>
      <c r="BG204" s="116">
        <f>IF(U204="zákl. prenesená",N204,0)</f>
        <v>0</v>
      </c>
      <c r="BH204" s="116">
        <f>IF(U204="zníž. prenesená",N204,0)</f>
        <v>0</v>
      </c>
      <c r="BI204" s="116">
        <f>IF(U204="nulová",N204,0)</f>
        <v>0</v>
      </c>
      <c r="BJ204" s="22" t="s">
        <v>90</v>
      </c>
      <c r="BK204" s="116">
        <f>ROUND(L204*K204,2)</f>
        <v>0</v>
      </c>
      <c r="BL204" s="22" t="s">
        <v>189</v>
      </c>
      <c r="BM204" s="22" t="s">
        <v>609</v>
      </c>
    </row>
    <row r="205" spans="2:65" s="13" customFormat="1" ht="16.5" customHeight="1">
      <c r="B205" s="191"/>
      <c r="C205" s="192"/>
      <c r="D205" s="192"/>
      <c r="E205" s="193" t="s">
        <v>551</v>
      </c>
      <c r="F205" s="255" t="s">
        <v>610</v>
      </c>
      <c r="G205" s="256"/>
      <c r="H205" s="256"/>
      <c r="I205" s="256"/>
      <c r="J205" s="192"/>
      <c r="K205" s="194">
        <v>154.44999999999999</v>
      </c>
      <c r="L205" s="192"/>
      <c r="M205" s="192"/>
      <c r="N205" s="192"/>
      <c r="O205" s="192"/>
      <c r="P205" s="192"/>
      <c r="Q205" s="192"/>
      <c r="R205" s="195"/>
      <c r="T205" s="196"/>
      <c r="U205" s="192"/>
      <c r="V205" s="192"/>
      <c r="W205" s="192"/>
      <c r="X205" s="192"/>
      <c r="Y205" s="192"/>
      <c r="Z205" s="192"/>
      <c r="AA205" s="197"/>
      <c r="AT205" s="198" t="s">
        <v>192</v>
      </c>
      <c r="AU205" s="198" t="s">
        <v>90</v>
      </c>
      <c r="AV205" s="13" t="s">
        <v>90</v>
      </c>
      <c r="AW205" s="13" t="s">
        <v>34</v>
      </c>
      <c r="AX205" s="13" t="s">
        <v>86</v>
      </c>
      <c r="AY205" s="198" t="s">
        <v>185</v>
      </c>
    </row>
    <row r="206" spans="2:65" s="1" customFormat="1" ht="25.5" customHeight="1">
      <c r="B206" s="140"/>
      <c r="C206" s="168" t="s">
        <v>330</v>
      </c>
      <c r="D206" s="168" t="s">
        <v>186</v>
      </c>
      <c r="E206" s="169" t="s">
        <v>611</v>
      </c>
      <c r="F206" s="252" t="s">
        <v>322</v>
      </c>
      <c r="G206" s="252"/>
      <c r="H206" s="252"/>
      <c r="I206" s="252"/>
      <c r="J206" s="170" t="s">
        <v>203</v>
      </c>
      <c r="K206" s="171">
        <v>154.44999999999999</v>
      </c>
      <c r="L206" s="253">
        <v>0</v>
      </c>
      <c r="M206" s="253"/>
      <c r="N206" s="254">
        <f>ROUND(L206*K206,2)</f>
        <v>0</v>
      </c>
      <c r="O206" s="254"/>
      <c r="P206" s="254"/>
      <c r="Q206" s="254"/>
      <c r="R206" s="143"/>
      <c r="T206" s="172" t="s">
        <v>5</v>
      </c>
      <c r="U206" s="47" t="s">
        <v>46</v>
      </c>
      <c r="V206" s="39"/>
      <c r="W206" s="173">
        <f>V206*K206</f>
        <v>0</v>
      </c>
      <c r="X206" s="173">
        <v>0.18906999999999999</v>
      </c>
      <c r="Y206" s="173">
        <f>X206*K206</f>
        <v>29.201861499999996</v>
      </c>
      <c r="Z206" s="173">
        <v>0</v>
      </c>
      <c r="AA206" s="174">
        <f>Z206*K206</f>
        <v>0</v>
      </c>
      <c r="AR206" s="22" t="s">
        <v>189</v>
      </c>
      <c r="AT206" s="22" t="s">
        <v>186</v>
      </c>
      <c r="AU206" s="22" t="s">
        <v>90</v>
      </c>
      <c r="AY206" s="22" t="s">
        <v>185</v>
      </c>
      <c r="BE206" s="116">
        <f>IF(U206="základná",N206,0)</f>
        <v>0</v>
      </c>
      <c r="BF206" s="116">
        <f>IF(U206="znížená",N206,0)</f>
        <v>0</v>
      </c>
      <c r="BG206" s="116">
        <f>IF(U206="zákl. prenesená",N206,0)</f>
        <v>0</v>
      </c>
      <c r="BH206" s="116">
        <f>IF(U206="zníž. prenesená",N206,0)</f>
        <v>0</v>
      </c>
      <c r="BI206" s="116">
        <f>IF(U206="nulová",N206,0)</f>
        <v>0</v>
      </c>
      <c r="BJ206" s="22" t="s">
        <v>90</v>
      </c>
      <c r="BK206" s="116">
        <f>ROUND(L206*K206,2)</f>
        <v>0</v>
      </c>
      <c r="BL206" s="22" t="s">
        <v>189</v>
      </c>
      <c r="BM206" s="22" t="s">
        <v>612</v>
      </c>
    </row>
    <row r="207" spans="2:65" s="13" customFormat="1" ht="16.5" customHeight="1">
      <c r="B207" s="191"/>
      <c r="C207" s="192"/>
      <c r="D207" s="192"/>
      <c r="E207" s="193" t="s">
        <v>5</v>
      </c>
      <c r="F207" s="255" t="s">
        <v>613</v>
      </c>
      <c r="G207" s="256"/>
      <c r="H207" s="256"/>
      <c r="I207" s="256"/>
      <c r="J207" s="192"/>
      <c r="K207" s="194">
        <v>154.44999999999999</v>
      </c>
      <c r="L207" s="192"/>
      <c r="M207" s="192"/>
      <c r="N207" s="192"/>
      <c r="O207" s="192"/>
      <c r="P207" s="192"/>
      <c r="Q207" s="192"/>
      <c r="R207" s="195"/>
      <c r="T207" s="196"/>
      <c r="U207" s="192"/>
      <c r="V207" s="192"/>
      <c r="W207" s="192"/>
      <c r="X207" s="192"/>
      <c r="Y207" s="192"/>
      <c r="Z207" s="192"/>
      <c r="AA207" s="197"/>
      <c r="AT207" s="198" t="s">
        <v>192</v>
      </c>
      <c r="AU207" s="198" t="s">
        <v>90</v>
      </c>
      <c r="AV207" s="13" t="s">
        <v>90</v>
      </c>
      <c r="AW207" s="13" t="s">
        <v>34</v>
      </c>
      <c r="AX207" s="13" t="s">
        <v>86</v>
      </c>
      <c r="AY207" s="198" t="s">
        <v>185</v>
      </c>
    </row>
    <row r="208" spans="2:65" s="1" customFormat="1" ht="38.25" customHeight="1">
      <c r="B208" s="140"/>
      <c r="C208" s="168" t="s">
        <v>336</v>
      </c>
      <c r="D208" s="168" t="s">
        <v>186</v>
      </c>
      <c r="E208" s="169" t="s">
        <v>614</v>
      </c>
      <c r="F208" s="252" t="s">
        <v>615</v>
      </c>
      <c r="G208" s="252"/>
      <c r="H208" s="252"/>
      <c r="I208" s="252"/>
      <c r="J208" s="170" t="s">
        <v>203</v>
      </c>
      <c r="K208" s="171">
        <v>10.5</v>
      </c>
      <c r="L208" s="253">
        <v>0</v>
      </c>
      <c r="M208" s="253"/>
      <c r="N208" s="254">
        <f>ROUND(L208*K208,2)</f>
        <v>0</v>
      </c>
      <c r="O208" s="254"/>
      <c r="P208" s="254"/>
      <c r="Q208" s="254"/>
      <c r="R208" s="143"/>
      <c r="T208" s="172" t="s">
        <v>5</v>
      </c>
      <c r="U208" s="47" t="s">
        <v>46</v>
      </c>
      <c r="V208" s="39"/>
      <c r="W208" s="173">
        <f>V208*K208</f>
        <v>0</v>
      </c>
      <c r="X208" s="173">
        <v>9.8199999999999996E-2</v>
      </c>
      <c r="Y208" s="173">
        <f>X208*K208</f>
        <v>1.0310999999999999</v>
      </c>
      <c r="Z208" s="173">
        <v>0</v>
      </c>
      <c r="AA208" s="174">
        <f>Z208*K208</f>
        <v>0</v>
      </c>
      <c r="AR208" s="22" t="s">
        <v>189</v>
      </c>
      <c r="AT208" s="22" t="s">
        <v>186</v>
      </c>
      <c r="AU208" s="22" t="s">
        <v>90</v>
      </c>
      <c r="AY208" s="22" t="s">
        <v>185</v>
      </c>
      <c r="BE208" s="116">
        <f>IF(U208="základná",N208,0)</f>
        <v>0</v>
      </c>
      <c r="BF208" s="116">
        <f>IF(U208="znížená",N208,0)</f>
        <v>0</v>
      </c>
      <c r="BG208" s="116">
        <f>IF(U208="zákl. prenesená",N208,0)</f>
        <v>0</v>
      </c>
      <c r="BH208" s="116">
        <f>IF(U208="zníž. prenesená",N208,0)</f>
        <v>0</v>
      </c>
      <c r="BI208" s="116">
        <f>IF(U208="nulová",N208,0)</f>
        <v>0</v>
      </c>
      <c r="BJ208" s="22" t="s">
        <v>90</v>
      </c>
      <c r="BK208" s="116">
        <f>ROUND(L208*K208,2)</f>
        <v>0</v>
      </c>
      <c r="BL208" s="22" t="s">
        <v>189</v>
      </c>
      <c r="BM208" s="22" t="s">
        <v>616</v>
      </c>
    </row>
    <row r="209" spans="2:65" s="13" customFormat="1" ht="16.5" customHeight="1">
      <c r="B209" s="191"/>
      <c r="C209" s="192"/>
      <c r="D209" s="192"/>
      <c r="E209" s="193" t="s">
        <v>549</v>
      </c>
      <c r="F209" s="255" t="s">
        <v>617</v>
      </c>
      <c r="G209" s="256"/>
      <c r="H209" s="256"/>
      <c r="I209" s="256"/>
      <c r="J209" s="192"/>
      <c r="K209" s="194">
        <v>10.5</v>
      </c>
      <c r="L209" s="192"/>
      <c r="M209" s="192"/>
      <c r="N209" s="192"/>
      <c r="O209" s="192"/>
      <c r="P209" s="192"/>
      <c r="Q209" s="192"/>
      <c r="R209" s="195"/>
      <c r="T209" s="196"/>
      <c r="U209" s="192"/>
      <c r="V209" s="192"/>
      <c r="W209" s="192"/>
      <c r="X209" s="192"/>
      <c r="Y209" s="192"/>
      <c r="Z209" s="192"/>
      <c r="AA209" s="197"/>
      <c r="AT209" s="198" t="s">
        <v>192</v>
      </c>
      <c r="AU209" s="198" t="s">
        <v>90</v>
      </c>
      <c r="AV209" s="13" t="s">
        <v>90</v>
      </c>
      <c r="AW209" s="13" t="s">
        <v>34</v>
      </c>
      <c r="AX209" s="13" t="s">
        <v>79</v>
      </c>
      <c r="AY209" s="198" t="s">
        <v>185</v>
      </c>
    </row>
    <row r="210" spans="2:65" s="12" customFormat="1" ht="16.5" customHeight="1">
      <c r="B210" s="182"/>
      <c r="C210" s="183"/>
      <c r="D210" s="183"/>
      <c r="E210" s="184" t="s">
        <v>5</v>
      </c>
      <c r="F210" s="257" t="s">
        <v>196</v>
      </c>
      <c r="G210" s="258"/>
      <c r="H210" s="258"/>
      <c r="I210" s="258"/>
      <c r="J210" s="183"/>
      <c r="K210" s="185">
        <v>10.5</v>
      </c>
      <c r="L210" s="183"/>
      <c r="M210" s="183"/>
      <c r="N210" s="183"/>
      <c r="O210" s="183"/>
      <c r="P210" s="183"/>
      <c r="Q210" s="183"/>
      <c r="R210" s="186"/>
      <c r="T210" s="187"/>
      <c r="U210" s="183"/>
      <c r="V210" s="183"/>
      <c r="W210" s="183"/>
      <c r="X210" s="183"/>
      <c r="Y210" s="183"/>
      <c r="Z210" s="183"/>
      <c r="AA210" s="188"/>
      <c r="AT210" s="189" t="s">
        <v>192</v>
      </c>
      <c r="AU210" s="189" t="s">
        <v>90</v>
      </c>
      <c r="AV210" s="12" t="s">
        <v>189</v>
      </c>
      <c r="AW210" s="12" t="s">
        <v>34</v>
      </c>
      <c r="AX210" s="12" t="s">
        <v>86</v>
      </c>
      <c r="AY210" s="189" t="s">
        <v>185</v>
      </c>
    </row>
    <row r="211" spans="2:65" s="1" customFormat="1" ht="38.25" customHeight="1">
      <c r="B211" s="140"/>
      <c r="C211" s="168" t="s">
        <v>338</v>
      </c>
      <c r="D211" s="168" t="s">
        <v>186</v>
      </c>
      <c r="E211" s="169" t="s">
        <v>618</v>
      </c>
      <c r="F211" s="252" t="s">
        <v>619</v>
      </c>
      <c r="G211" s="252"/>
      <c r="H211" s="252"/>
      <c r="I211" s="252"/>
      <c r="J211" s="170" t="s">
        <v>203</v>
      </c>
      <c r="K211" s="171">
        <v>10.5</v>
      </c>
      <c r="L211" s="253">
        <v>0</v>
      </c>
      <c r="M211" s="253"/>
      <c r="N211" s="254">
        <f>ROUND(L211*K211,2)</f>
        <v>0</v>
      </c>
      <c r="O211" s="254"/>
      <c r="P211" s="254"/>
      <c r="Q211" s="254"/>
      <c r="R211" s="143"/>
      <c r="T211" s="172" t="s">
        <v>5</v>
      </c>
      <c r="U211" s="47" t="s">
        <v>46</v>
      </c>
      <c r="V211" s="39"/>
      <c r="W211" s="173">
        <f>V211*K211</f>
        <v>0</v>
      </c>
      <c r="X211" s="173">
        <v>0.27994000000000002</v>
      </c>
      <c r="Y211" s="173">
        <f>X211*K211</f>
        <v>2.9393700000000003</v>
      </c>
      <c r="Z211" s="173">
        <v>0</v>
      </c>
      <c r="AA211" s="174">
        <f>Z211*K211</f>
        <v>0</v>
      </c>
      <c r="AR211" s="22" t="s">
        <v>189</v>
      </c>
      <c r="AT211" s="22" t="s">
        <v>186</v>
      </c>
      <c r="AU211" s="22" t="s">
        <v>90</v>
      </c>
      <c r="AY211" s="22" t="s">
        <v>185</v>
      </c>
      <c r="BE211" s="116">
        <f>IF(U211="základná",N211,0)</f>
        <v>0</v>
      </c>
      <c r="BF211" s="116">
        <f>IF(U211="znížená",N211,0)</f>
        <v>0</v>
      </c>
      <c r="BG211" s="116">
        <f>IF(U211="zákl. prenesená",N211,0)</f>
        <v>0</v>
      </c>
      <c r="BH211" s="116">
        <f>IF(U211="zníž. prenesená",N211,0)</f>
        <v>0</v>
      </c>
      <c r="BI211" s="116">
        <f>IF(U211="nulová",N211,0)</f>
        <v>0</v>
      </c>
      <c r="BJ211" s="22" t="s">
        <v>90</v>
      </c>
      <c r="BK211" s="116">
        <f>ROUND(L211*K211,2)</f>
        <v>0</v>
      </c>
      <c r="BL211" s="22" t="s">
        <v>189</v>
      </c>
      <c r="BM211" s="22" t="s">
        <v>620</v>
      </c>
    </row>
    <row r="212" spans="2:65" s="13" customFormat="1" ht="16.5" customHeight="1">
      <c r="B212" s="191"/>
      <c r="C212" s="192"/>
      <c r="D212" s="192"/>
      <c r="E212" s="193" t="s">
        <v>5</v>
      </c>
      <c r="F212" s="255" t="s">
        <v>549</v>
      </c>
      <c r="G212" s="256"/>
      <c r="H212" s="256"/>
      <c r="I212" s="256"/>
      <c r="J212" s="192"/>
      <c r="K212" s="194">
        <v>10.5</v>
      </c>
      <c r="L212" s="192"/>
      <c r="M212" s="192"/>
      <c r="N212" s="192"/>
      <c r="O212" s="192"/>
      <c r="P212" s="192"/>
      <c r="Q212" s="192"/>
      <c r="R212" s="195"/>
      <c r="T212" s="196"/>
      <c r="U212" s="192"/>
      <c r="V212" s="192"/>
      <c r="W212" s="192"/>
      <c r="X212" s="192"/>
      <c r="Y212" s="192"/>
      <c r="Z212" s="192"/>
      <c r="AA212" s="197"/>
      <c r="AT212" s="198" t="s">
        <v>192</v>
      </c>
      <c r="AU212" s="198" t="s">
        <v>90</v>
      </c>
      <c r="AV212" s="13" t="s">
        <v>90</v>
      </c>
      <c r="AW212" s="13" t="s">
        <v>34</v>
      </c>
      <c r="AX212" s="13" t="s">
        <v>79</v>
      </c>
      <c r="AY212" s="198" t="s">
        <v>185</v>
      </c>
    </row>
    <row r="213" spans="2:65" s="12" customFormat="1" ht="16.5" customHeight="1">
      <c r="B213" s="182"/>
      <c r="C213" s="183"/>
      <c r="D213" s="183"/>
      <c r="E213" s="184" t="s">
        <v>5</v>
      </c>
      <c r="F213" s="257" t="s">
        <v>196</v>
      </c>
      <c r="G213" s="258"/>
      <c r="H213" s="258"/>
      <c r="I213" s="258"/>
      <c r="J213" s="183"/>
      <c r="K213" s="185">
        <v>10.5</v>
      </c>
      <c r="L213" s="183"/>
      <c r="M213" s="183"/>
      <c r="N213" s="183"/>
      <c r="O213" s="183"/>
      <c r="P213" s="183"/>
      <c r="Q213" s="183"/>
      <c r="R213" s="186"/>
      <c r="T213" s="187"/>
      <c r="U213" s="183"/>
      <c r="V213" s="183"/>
      <c r="W213" s="183"/>
      <c r="X213" s="183"/>
      <c r="Y213" s="183"/>
      <c r="Z213" s="183"/>
      <c r="AA213" s="188"/>
      <c r="AT213" s="189" t="s">
        <v>192</v>
      </c>
      <c r="AU213" s="189" t="s">
        <v>90</v>
      </c>
      <c r="AV213" s="12" t="s">
        <v>189</v>
      </c>
      <c r="AW213" s="12" t="s">
        <v>34</v>
      </c>
      <c r="AX213" s="12" t="s">
        <v>86</v>
      </c>
      <c r="AY213" s="189" t="s">
        <v>185</v>
      </c>
    </row>
    <row r="214" spans="2:65" s="1" customFormat="1" ht="25.5" customHeight="1">
      <c r="B214" s="140"/>
      <c r="C214" s="168" t="s">
        <v>342</v>
      </c>
      <c r="D214" s="168" t="s">
        <v>186</v>
      </c>
      <c r="E214" s="169" t="s">
        <v>315</v>
      </c>
      <c r="F214" s="252" t="s">
        <v>316</v>
      </c>
      <c r="G214" s="252"/>
      <c r="H214" s="252"/>
      <c r="I214" s="252"/>
      <c r="J214" s="170" t="s">
        <v>203</v>
      </c>
      <c r="K214" s="171">
        <v>12</v>
      </c>
      <c r="L214" s="253">
        <v>0</v>
      </c>
      <c r="M214" s="253"/>
      <c r="N214" s="254">
        <f>ROUND(L214*K214,2)</f>
        <v>0</v>
      </c>
      <c r="O214" s="254"/>
      <c r="P214" s="254"/>
      <c r="Q214" s="254"/>
      <c r="R214" s="143"/>
      <c r="T214" s="172" t="s">
        <v>5</v>
      </c>
      <c r="U214" s="47" t="s">
        <v>46</v>
      </c>
      <c r="V214" s="39"/>
      <c r="W214" s="173">
        <f>V214*K214</f>
        <v>0</v>
      </c>
      <c r="X214" s="173">
        <v>9.8199999999999996E-2</v>
      </c>
      <c r="Y214" s="173">
        <f>X214*K214</f>
        <v>1.1783999999999999</v>
      </c>
      <c r="Z214" s="173">
        <v>0</v>
      </c>
      <c r="AA214" s="174">
        <f>Z214*K214</f>
        <v>0</v>
      </c>
      <c r="AR214" s="22" t="s">
        <v>189</v>
      </c>
      <c r="AT214" s="22" t="s">
        <v>186</v>
      </c>
      <c r="AU214" s="22" t="s">
        <v>90</v>
      </c>
      <c r="AY214" s="22" t="s">
        <v>185</v>
      </c>
      <c r="BE214" s="116">
        <f>IF(U214="základná",N214,0)</f>
        <v>0</v>
      </c>
      <c r="BF214" s="116">
        <f>IF(U214="znížená",N214,0)</f>
        <v>0</v>
      </c>
      <c r="BG214" s="116">
        <f>IF(U214="zákl. prenesená",N214,0)</f>
        <v>0</v>
      </c>
      <c r="BH214" s="116">
        <f>IF(U214="zníž. prenesená",N214,0)</f>
        <v>0</v>
      </c>
      <c r="BI214" s="116">
        <f>IF(U214="nulová",N214,0)</f>
        <v>0</v>
      </c>
      <c r="BJ214" s="22" t="s">
        <v>90</v>
      </c>
      <c r="BK214" s="116">
        <f>ROUND(L214*K214,2)</f>
        <v>0</v>
      </c>
      <c r="BL214" s="22" t="s">
        <v>189</v>
      </c>
      <c r="BM214" s="22" t="s">
        <v>317</v>
      </c>
    </row>
    <row r="215" spans="2:65" s="13" customFormat="1" ht="16.5" customHeight="1">
      <c r="B215" s="191"/>
      <c r="C215" s="192"/>
      <c r="D215" s="192"/>
      <c r="E215" s="193" t="s">
        <v>131</v>
      </c>
      <c r="F215" s="255" t="s">
        <v>621</v>
      </c>
      <c r="G215" s="256"/>
      <c r="H215" s="256"/>
      <c r="I215" s="256"/>
      <c r="J215" s="192"/>
      <c r="K215" s="194">
        <v>12</v>
      </c>
      <c r="L215" s="192"/>
      <c r="M215" s="192"/>
      <c r="N215" s="192"/>
      <c r="O215" s="192"/>
      <c r="P215" s="192"/>
      <c r="Q215" s="192"/>
      <c r="R215" s="195"/>
      <c r="T215" s="196"/>
      <c r="U215" s="192"/>
      <c r="V215" s="192"/>
      <c r="W215" s="192"/>
      <c r="X215" s="192"/>
      <c r="Y215" s="192"/>
      <c r="Z215" s="192"/>
      <c r="AA215" s="197"/>
      <c r="AT215" s="198" t="s">
        <v>192</v>
      </c>
      <c r="AU215" s="198" t="s">
        <v>90</v>
      </c>
      <c r="AV215" s="13" t="s">
        <v>90</v>
      </c>
      <c r="AW215" s="13" t="s">
        <v>34</v>
      </c>
      <c r="AX215" s="13" t="s">
        <v>79</v>
      </c>
      <c r="AY215" s="198" t="s">
        <v>185</v>
      </c>
    </row>
    <row r="216" spans="2:65" s="12" customFormat="1" ht="16.5" customHeight="1">
      <c r="B216" s="182"/>
      <c r="C216" s="183"/>
      <c r="D216" s="183"/>
      <c r="E216" s="184" t="s">
        <v>5</v>
      </c>
      <c r="F216" s="257" t="s">
        <v>196</v>
      </c>
      <c r="G216" s="258"/>
      <c r="H216" s="258"/>
      <c r="I216" s="258"/>
      <c r="J216" s="183"/>
      <c r="K216" s="185">
        <v>12</v>
      </c>
      <c r="L216" s="183"/>
      <c r="M216" s="183"/>
      <c r="N216" s="183"/>
      <c r="O216" s="183"/>
      <c r="P216" s="183"/>
      <c r="Q216" s="183"/>
      <c r="R216" s="186"/>
      <c r="T216" s="187"/>
      <c r="U216" s="183"/>
      <c r="V216" s="183"/>
      <c r="W216" s="183"/>
      <c r="X216" s="183"/>
      <c r="Y216" s="183"/>
      <c r="Z216" s="183"/>
      <c r="AA216" s="188"/>
      <c r="AT216" s="189" t="s">
        <v>192</v>
      </c>
      <c r="AU216" s="189" t="s">
        <v>90</v>
      </c>
      <c r="AV216" s="12" t="s">
        <v>189</v>
      </c>
      <c r="AW216" s="12" t="s">
        <v>34</v>
      </c>
      <c r="AX216" s="12" t="s">
        <v>86</v>
      </c>
      <c r="AY216" s="189" t="s">
        <v>185</v>
      </c>
    </row>
    <row r="217" spans="2:65" s="1" customFormat="1" ht="25.5" customHeight="1">
      <c r="B217" s="140"/>
      <c r="C217" s="168" t="s">
        <v>346</v>
      </c>
      <c r="D217" s="168" t="s">
        <v>186</v>
      </c>
      <c r="E217" s="169" t="s">
        <v>321</v>
      </c>
      <c r="F217" s="252" t="s">
        <v>322</v>
      </c>
      <c r="G217" s="252"/>
      <c r="H217" s="252"/>
      <c r="I217" s="252"/>
      <c r="J217" s="170" t="s">
        <v>203</v>
      </c>
      <c r="K217" s="171">
        <v>12</v>
      </c>
      <c r="L217" s="253">
        <v>0</v>
      </c>
      <c r="M217" s="253"/>
      <c r="N217" s="254">
        <f>ROUND(L217*K217,2)</f>
        <v>0</v>
      </c>
      <c r="O217" s="254"/>
      <c r="P217" s="254"/>
      <c r="Q217" s="254"/>
      <c r="R217" s="143"/>
      <c r="T217" s="172" t="s">
        <v>5</v>
      </c>
      <c r="U217" s="47" t="s">
        <v>46</v>
      </c>
      <c r="V217" s="39"/>
      <c r="W217" s="173">
        <f>V217*K217</f>
        <v>0</v>
      </c>
      <c r="X217" s="173">
        <v>0.18906999999999999</v>
      </c>
      <c r="Y217" s="173">
        <f>X217*K217</f>
        <v>2.26884</v>
      </c>
      <c r="Z217" s="173">
        <v>0</v>
      </c>
      <c r="AA217" s="174">
        <f>Z217*K217</f>
        <v>0</v>
      </c>
      <c r="AR217" s="22" t="s">
        <v>189</v>
      </c>
      <c r="AT217" s="22" t="s">
        <v>186</v>
      </c>
      <c r="AU217" s="22" t="s">
        <v>90</v>
      </c>
      <c r="AY217" s="22" t="s">
        <v>185</v>
      </c>
      <c r="BE217" s="116">
        <f>IF(U217="základná",N217,0)</f>
        <v>0</v>
      </c>
      <c r="BF217" s="116">
        <f>IF(U217="znížená",N217,0)</f>
        <v>0</v>
      </c>
      <c r="BG217" s="116">
        <f>IF(U217="zákl. prenesená",N217,0)</f>
        <v>0</v>
      </c>
      <c r="BH217" s="116">
        <f>IF(U217="zníž. prenesená",N217,0)</f>
        <v>0</v>
      </c>
      <c r="BI217" s="116">
        <f>IF(U217="nulová",N217,0)</f>
        <v>0</v>
      </c>
      <c r="BJ217" s="22" t="s">
        <v>90</v>
      </c>
      <c r="BK217" s="116">
        <f>ROUND(L217*K217,2)</f>
        <v>0</v>
      </c>
      <c r="BL217" s="22" t="s">
        <v>189</v>
      </c>
      <c r="BM217" s="22" t="s">
        <v>323</v>
      </c>
    </row>
    <row r="218" spans="2:65" s="13" customFormat="1" ht="16.5" customHeight="1">
      <c r="B218" s="191"/>
      <c r="C218" s="192"/>
      <c r="D218" s="192"/>
      <c r="E218" s="193" t="s">
        <v>5</v>
      </c>
      <c r="F218" s="255" t="s">
        <v>324</v>
      </c>
      <c r="G218" s="256"/>
      <c r="H218" s="256"/>
      <c r="I218" s="256"/>
      <c r="J218" s="192"/>
      <c r="K218" s="194">
        <v>12</v>
      </c>
      <c r="L218" s="192"/>
      <c r="M218" s="192"/>
      <c r="N218" s="192"/>
      <c r="O218" s="192"/>
      <c r="P218" s="192"/>
      <c r="Q218" s="192"/>
      <c r="R218" s="195"/>
      <c r="T218" s="196"/>
      <c r="U218" s="192"/>
      <c r="V218" s="192"/>
      <c r="W218" s="192"/>
      <c r="X218" s="192"/>
      <c r="Y218" s="192"/>
      <c r="Z218" s="192"/>
      <c r="AA218" s="197"/>
      <c r="AT218" s="198" t="s">
        <v>192</v>
      </c>
      <c r="AU218" s="198" t="s">
        <v>90</v>
      </c>
      <c r="AV218" s="13" t="s">
        <v>90</v>
      </c>
      <c r="AW218" s="13" t="s">
        <v>34</v>
      </c>
      <c r="AX218" s="13" t="s">
        <v>86</v>
      </c>
      <c r="AY218" s="198" t="s">
        <v>185</v>
      </c>
    </row>
    <row r="219" spans="2:65" s="1" customFormat="1" ht="25.5" customHeight="1">
      <c r="B219" s="140"/>
      <c r="C219" s="168" t="s">
        <v>350</v>
      </c>
      <c r="D219" s="168" t="s">
        <v>186</v>
      </c>
      <c r="E219" s="169" t="s">
        <v>326</v>
      </c>
      <c r="F219" s="252" t="s">
        <v>327</v>
      </c>
      <c r="G219" s="252"/>
      <c r="H219" s="252"/>
      <c r="I219" s="252"/>
      <c r="J219" s="170" t="s">
        <v>203</v>
      </c>
      <c r="K219" s="171">
        <v>12</v>
      </c>
      <c r="L219" s="253">
        <v>0</v>
      </c>
      <c r="M219" s="253"/>
      <c r="N219" s="254">
        <f>ROUND(L219*K219,2)</f>
        <v>0</v>
      </c>
      <c r="O219" s="254"/>
      <c r="P219" s="254"/>
      <c r="Q219" s="254"/>
      <c r="R219" s="143"/>
      <c r="T219" s="172" t="s">
        <v>5</v>
      </c>
      <c r="U219" s="47" t="s">
        <v>46</v>
      </c>
      <c r="V219" s="39"/>
      <c r="W219" s="173">
        <f>V219*K219</f>
        <v>0</v>
      </c>
      <c r="X219" s="173">
        <v>0.27994000000000002</v>
      </c>
      <c r="Y219" s="173">
        <f>X219*K219</f>
        <v>3.35928</v>
      </c>
      <c r="Z219" s="173">
        <v>0</v>
      </c>
      <c r="AA219" s="174">
        <f>Z219*K219</f>
        <v>0</v>
      </c>
      <c r="AR219" s="22" t="s">
        <v>189</v>
      </c>
      <c r="AT219" s="22" t="s">
        <v>186</v>
      </c>
      <c r="AU219" s="22" t="s">
        <v>90</v>
      </c>
      <c r="AY219" s="22" t="s">
        <v>185</v>
      </c>
      <c r="BE219" s="116">
        <f>IF(U219="základná",N219,0)</f>
        <v>0</v>
      </c>
      <c r="BF219" s="116">
        <f>IF(U219="znížená",N219,0)</f>
        <v>0</v>
      </c>
      <c r="BG219" s="116">
        <f>IF(U219="zákl. prenesená",N219,0)</f>
        <v>0</v>
      </c>
      <c r="BH219" s="116">
        <f>IF(U219="zníž. prenesená",N219,0)</f>
        <v>0</v>
      </c>
      <c r="BI219" s="116">
        <f>IF(U219="nulová",N219,0)</f>
        <v>0</v>
      </c>
      <c r="BJ219" s="22" t="s">
        <v>90</v>
      </c>
      <c r="BK219" s="116">
        <f>ROUND(L219*K219,2)</f>
        <v>0</v>
      </c>
      <c r="BL219" s="22" t="s">
        <v>189</v>
      </c>
      <c r="BM219" s="22" t="s">
        <v>328</v>
      </c>
    </row>
    <row r="220" spans="2:65" s="13" customFormat="1" ht="25.5" customHeight="1">
      <c r="B220" s="191"/>
      <c r="C220" s="192"/>
      <c r="D220" s="192"/>
      <c r="E220" s="193" t="s">
        <v>5</v>
      </c>
      <c r="F220" s="255" t="s">
        <v>329</v>
      </c>
      <c r="G220" s="256"/>
      <c r="H220" s="256"/>
      <c r="I220" s="256"/>
      <c r="J220" s="192"/>
      <c r="K220" s="194">
        <v>12</v>
      </c>
      <c r="L220" s="192"/>
      <c r="M220" s="192"/>
      <c r="N220" s="192"/>
      <c r="O220" s="192"/>
      <c r="P220" s="192"/>
      <c r="Q220" s="192"/>
      <c r="R220" s="195"/>
      <c r="T220" s="196"/>
      <c r="U220" s="192"/>
      <c r="V220" s="192"/>
      <c r="W220" s="192"/>
      <c r="X220" s="192"/>
      <c r="Y220" s="192"/>
      <c r="Z220" s="192"/>
      <c r="AA220" s="197"/>
      <c r="AT220" s="198" t="s">
        <v>192</v>
      </c>
      <c r="AU220" s="198" t="s">
        <v>90</v>
      </c>
      <c r="AV220" s="13" t="s">
        <v>90</v>
      </c>
      <c r="AW220" s="13" t="s">
        <v>34</v>
      </c>
      <c r="AX220" s="13" t="s">
        <v>79</v>
      </c>
      <c r="AY220" s="198" t="s">
        <v>185</v>
      </c>
    </row>
    <row r="221" spans="2:65" s="12" customFormat="1" ht="16.5" customHeight="1">
      <c r="B221" s="182"/>
      <c r="C221" s="183"/>
      <c r="D221" s="183"/>
      <c r="E221" s="184" t="s">
        <v>5</v>
      </c>
      <c r="F221" s="257" t="s">
        <v>196</v>
      </c>
      <c r="G221" s="258"/>
      <c r="H221" s="258"/>
      <c r="I221" s="258"/>
      <c r="J221" s="183"/>
      <c r="K221" s="185">
        <v>12</v>
      </c>
      <c r="L221" s="183"/>
      <c r="M221" s="183"/>
      <c r="N221" s="183"/>
      <c r="O221" s="183"/>
      <c r="P221" s="183"/>
      <c r="Q221" s="183"/>
      <c r="R221" s="186"/>
      <c r="T221" s="187"/>
      <c r="U221" s="183"/>
      <c r="V221" s="183"/>
      <c r="W221" s="183"/>
      <c r="X221" s="183"/>
      <c r="Y221" s="183"/>
      <c r="Z221" s="183"/>
      <c r="AA221" s="188"/>
      <c r="AT221" s="189" t="s">
        <v>192</v>
      </c>
      <c r="AU221" s="189" t="s">
        <v>90</v>
      </c>
      <c r="AV221" s="12" t="s">
        <v>189</v>
      </c>
      <c r="AW221" s="12" t="s">
        <v>34</v>
      </c>
      <c r="AX221" s="12" t="s">
        <v>86</v>
      </c>
      <c r="AY221" s="189" t="s">
        <v>185</v>
      </c>
    </row>
    <row r="222" spans="2:65" s="1" customFormat="1" ht="25.5" customHeight="1">
      <c r="B222" s="140"/>
      <c r="C222" s="168" t="s">
        <v>354</v>
      </c>
      <c r="D222" s="168" t="s">
        <v>186</v>
      </c>
      <c r="E222" s="169" t="s">
        <v>331</v>
      </c>
      <c r="F222" s="252" t="s">
        <v>332</v>
      </c>
      <c r="G222" s="252"/>
      <c r="H222" s="252"/>
      <c r="I222" s="252"/>
      <c r="J222" s="170" t="s">
        <v>333</v>
      </c>
      <c r="K222" s="171">
        <v>558.5</v>
      </c>
      <c r="L222" s="253">
        <v>0</v>
      </c>
      <c r="M222" s="253"/>
      <c r="N222" s="254">
        <f>ROUND(L222*K222,2)</f>
        <v>0</v>
      </c>
      <c r="O222" s="254"/>
      <c r="P222" s="254"/>
      <c r="Q222" s="254"/>
      <c r="R222" s="143"/>
      <c r="T222" s="172" t="s">
        <v>5</v>
      </c>
      <c r="U222" s="47" t="s">
        <v>46</v>
      </c>
      <c r="V222" s="39"/>
      <c r="W222" s="173">
        <f>V222*K222</f>
        <v>0</v>
      </c>
      <c r="X222" s="173">
        <v>0</v>
      </c>
      <c r="Y222" s="173">
        <f>X222*K222</f>
        <v>0</v>
      </c>
      <c r="Z222" s="173">
        <v>0</v>
      </c>
      <c r="AA222" s="174">
        <f>Z222*K222</f>
        <v>0</v>
      </c>
      <c r="AR222" s="22" t="s">
        <v>189</v>
      </c>
      <c r="AT222" s="22" t="s">
        <v>186</v>
      </c>
      <c r="AU222" s="22" t="s">
        <v>90</v>
      </c>
      <c r="AY222" s="22" t="s">
        <v>185</v>
      </c>
      <c r="BE222" s="116">
        <f>IF(U222="základná",N222,0)</f>
        <v>0</v>
      </c>
      <c r="BF222" s="116">
        <f>IF(U222="znížená",N222,0)</f>
        <v>0</v>
      </c>
      <c r="BG222" s="116">
        <f>IF(U222="zákl. prenesená",N222,0)</f>
        <v>0</v>
      </c>
      <c r="BH222" s="116">
        <f>IF(U222="zníž. prenesená",N222,0)</f>
        <v>0</v>
      </c>
      <c r="BI222" s="116">
        <f>IF(U222="nulová",N222,0)</f>
        <v>0</v>
      </c>
      <c r="BJ222" s="22" t="s">
        <v>90</v>
      </c>
      <c r="BK222" s="116">
        <f>ROUND(L222*K222,2)</f>
        <v>0</v>
      </c>
      <c r="BL222" s="22" t="s">
        <v>189</v>
      </c>
      <c r="BM222" s="22" t="s">
        <v>337</v>
      </c>
    </row>
    <row r="223" spans="2:65" s="13" customFormat="1" ht="16.5" customHeight="1">
      <c r="B223" s="191"/>
      <c r="C223" s="192"/>
      <c r="D223" s="192"/>
      <c r="E223" s="193" t="s">
        <v>5</v>
      </c>
      <c r="F223" s="255" t="s">
        <v>131</v>
      </c>
      <c r="G223" s="256"/>
      <c r="H223" s="256"/>
      <c r="I223" s="256"/>
      <c r="J223" s="192"/>
      <c r="K223" s="194">
        <v>12</v>
      </c>
      <c r="L223" s="192"/>
      <c r="M223" s="192"/>
      <c r="N223" s="192"/>
      <c r="O223" s="192"/>
      <c r="P223" s="192"/>
      <c r="Q223" s="192"/>
      <c r="R223" s="195"/>
      <c r="T223" s="196"/>
      <c r="U223" s="192"/>
      <c r="V223" s="192"/>
      <c r="W223" s="192"/>
      <c r="X223" s="192"/>
      <c r="Y223" s="192"/>
      <c r="Z223" s="192"/>
      <c r="AA223" s="197"/>
      <c r="AT223" s="198" t="s">
        <v>192</v>
      </c>
      <c r="AU223" s="198" t="s">
        <v>90</v>
      </c>
      <c r="AV223" s="13" t="s">
        <v>90</v>
      </c>
      <c r="AW223" s="13" t="s">
        <v>34</v>
      </c>
      <c r="AX223" s="13" t="s">
        <v>79</v>
      </c>
      <c r="AY223" s="198" t="s">
        <v>185</v>
      </c>
    </row>
    <row r="224" spans="2:65" s="13" customFormat="1" ht="16.5" customHeight="1">
      <c r="B224" s="191"/>
      <c r="C224" s="192"/>
      <c r="D224" s="192"/>
      <c r="E224" s="193" t="s">
        <v>5</v>
      </c>
      <c r="F224" s="264" t="s">
        <v>139</v>
      </c>
      <c r="G224" s="265"/>
      <c r="H224" s="265"/>
      <c r="I224" s="265"/>
      <c r="J224" s="192"/>
      <c r="K224" s="194">
        <v>546.5</v>
      </c>
      <c r="L224" s="192"/>
      <c r="M224" s="192"/>
      <c r="N224" s="192"/>
      <c r="O224" s="192"/>
      <c r="P224" s="192"/>
      <c r="Q224" s="192"/>
      <c r="R224" s="195"/>
      <c r="T224" s="196"/>
      <c r="U224" s="192"/>
      <c r="V224" s="192"/>
      <c r="W224" s="192"/>
      <c r="X224" s="192"/>
      <c r="Y224" s="192"/>
      <c r="Z224" s="192"/>
      <c r="AA224" s="197"/>
      <c r="AT224" s="198" t="s">
        <v>192</v>
      </c>
      <c r="AU224" s="198" t="s">
        <v>90</v>
      </c>
      <c r="AV224" s="13" t="s">
        <v>90</v>
      </c>
      <c r="AW224" s="13" t="s">
        <v>34</v>
      </c>
      <c r="AX224" s="13" t="s">
        <v>79</v>
      </c>
      <c r="AY224" s="198" t="s">
        <v>185</v>
      </c>
    </row>
    <row r="225" spans="2:65" s="12" customFormat="1" ht="16.5" customHeight="1">
      <c r="B225" s="182"/>
      <c r="C225" s="183"/>
      <c r="D225" s="183"/>
      <c r="E225" s="184" t="s">
        <v>5</v>
      </c>
      <c r="F225" s="257" t="s">
        <v>196</v>
      </c>
      <c r="G225" s="258"/>
      <c r="H225" s="258"/>
      <c r="I225" s="258"/>
      <c r="J225" s="183"/>
      <c r="K225" s="185">
        <v>558.5</v>
      </c>
      <c r="L225" s="183"/>
      <c r="M225" s="183"/>
      <c r="N225" s="183"/>
      <c r="O225" s="183"/>
      <c r="P225" s="183"/>
      <c r="Q225" s="183"/>
      <c r="R225" s="186"/>
      <c r="T225" s="187"/>
      <c r="U225" s="183"/>
      <c r="V225" s="183"/>
      <c r="W225" s="183"/>
      <c r="X225" s="183"/>
      <c r="Y225" s="183"/>
      <c r="Z225" s="183"/>
      <c r="AA225" s="188"/>
      <c r="AT225" s="189" t="s">
        <v>192</v>
      </c>
      <c r="AU225" s="189" t="s">
        <v>90</v>
      </c>
      <c r="AV225" s="12" t="s">
        <v>189</v>
      </c>
      <c r="AW225" s="12" t="s">
        <v>34</v>
      </c>
      <c r="AX225" s="12" t="s">
        <v>86</v>
      </c>
      <c r="AY225" s="189" t="s">
        <v>185</v>
      </c>
    </row>
    <row r="226" spans="2:65" s="1" customFormat="1" ht="25.5" customHeight="1">
      <c r="B226" s="140"/>
      <c r="C226" s="168" t="s">
        <v>360</v>
      </c>
      <c r="D226" s="168" t="s">
        <v>186</v>
      </c>
      <c r="E226" s="169" t="s">
        <v>339</v>
      </c>
      <c r="F226" s="252" t="s">
        <v>340</v>
      </c>
      <c r="G226" s="252"/>
      <c r="H226" s="252"/>
      <c r="I226" s="252"/>
      <c r="J226" s="170" t="s">
        <v>203</v>
      </c>
      <c r="K226" s="171">
        <v>546.5</v>
      </c>
      <c r="L226" s="253">
        <v>0</v>
      </c>
      <c r="M226" s="253"/>
      <c r="N226" s="254">
        <f>ROUND(L226*K226,2)</f>
        <v>0</v>
      </c>
      <c r="O226" s="254"/>
      <c r="P226" s="254"/>
      <c r="Q226" s="254"/>
      <c r="R226" s="143"/>
      <c r="T226" s="172" t="s">
        <v>5</v>
      </c>
      <c r="U226" s="47" t="s">
        <v>46</v>
      </c>
      <c r="V226" s="39"/>
      <c r="W226" s="173">
        <f>V226*K226</f>
        <v>0</v>
      </c>
      <c r="X226" s="173">
        <v>0.22847999999999999</v>
      </c>
      <c r="Y226" s="173">
        <f>X226*K226</f>
        <v>124.86431999999999</v>
      </c>
      <c r="Z226" s="173">
        <v>0</v>
      </c>
      <c r="AA226" s="174">
        <f>Z226*K226</f>
        <v>0</v>
      </c>
      <c r="AR226" s="22" t="s">
        <v>189</v>
      </c>
      <c r="AT226" s="22" t="s">
        <v>186</v>
      </c>
      <c r="AU226" s="22" t="s">
        <v>90</v>
      </c>
      <c r="AY226" s="22" t="s">
        <v>185</v>
      </c>
      <c r="BE226" s="116">
        <f>IF(U226="základná",N226,0)</f>
        <v>0</v>
      </c>
      <c r="BF226" s="116">
        <f>IF(U226="znížená",N226,0)</f>
        <v>0</v>
      </c>
      <c r="BG226" s="116">
        <f>IF(U226="zákl. prenesená",N226,0)</f>
        <v>0</v>
      </c>
      <c r="BH226" s="116">
        <f>IF(U226="zníž. prenesená",N226,0)</f>
        <v>0</v>
      </c>
      <c r="BI226" s="116">
        <f>IF(U226="nulová",N226,0)</f>
        <v>0</v>
      </c>
      <c r="BJ226" s="22" t="s">
        <v>90</v>
      </c>
      <c r="BK226" s="116">
        <f>ROUND(L226*K226,2)</f>
        <v>0</v>
      </c>
      <c r="BL226" s="22" t="s">
        <v>189</v>
      </c>
      <c r="BM226" s="22" t="s">
        <v>341</v>
      </c>
    </row>
    <row r="227" spans="2:65" s="13" customFormat="1" ht="16.5" customHeight="1">
      <c r="B227" s="191"/>
      <c r="C227" s="192"/>
      <c r="D227" s="192"/>
      <c r="E227" s="193" t="s">
        <v>5</v>
      </c>
      <c r="F227" s="255" t="s">
        <v>139</v>
      </c>
      <c r="G227" s="256"/>
      <c r="H227" s="256"/>
      <c r="I227" s="256"/>
      <c r="J227" s="192"/>
      <c r="K227" s="194">
        <v>546.5</v>
      </c>
      <c r="L227" s="192"/>
      <c r="M227" s="192"/>
      <c r="N227" s="192"/>
      <c r="O227" s="192"/>
      <c r="P227" s="192"/>
      <c r="Q227" s="192"/>
      <c r="R227" s="195"/>
      <c r="T227" s="196"/>
      <c r="U227" s="192"/>
      <c r="V227" s="192"/>
      <c r="W227" s="192"/>
      <c r="X227" s="192"/>
      <c r="Y227" s="192"/>
      <c r="Z227" s="192"/>
      <c r="AA227" s="197"/>
      <c r="AT227" s="198" t="s">
        <v>192</v>
      </c>
      <c r="AU227" s="198" t="s">
        <v>90</v>
      </c>
      <c r="AV227" s="13" t="s">
        <v>90</v>
      </c>
      <c r="AW227" s="13" t="s">
        <v>34</v>
      </c>
      <c r="AX227" s="13" t="s">
        <v>79</v>
      </c>
      <c r="AY227" s="198" t="s">
        <v>185</v>
      </c>
    </row>
    <row r="228" spans="2:65" s="12" customFormat="1" ht="16.5" customHeight="1">
      <c r="B228" s="182"/>
      <c r="C228" s="183"/>
      <c r="D228" s="183"/>
      <c r="E228" s="184" t="s">
        <v>5</v>
      </c>
      <c r="F228" s="257" t="s">
        <v>196</v>
      </c>
      <c r="G228" s="258"/>
      <c r="H228" s="258"/>
      <c r="I228" s="258"/>
      <c r="J228" s="183"/>
      <c r="K228" s="185">
        <v>546.5</v>
      </c>
      <c r="L228" s="183"/>
      <c r="M228" s="183"/>
      <c r="N228" s="183"/>
      <c r="O228" s="183"/>
      <c r="P228" s="183"/>
      <c r="Q228" s="183"/>
      <c r="R228" s="186"/>
      <c r="T228" s="187"/>
      <c r="U228" s="183"/>
      <c r="V228" s="183"/>
      <c r="W228" s="183"/>
      <c r="X228" s="183"/>
      <c r="Y228" s="183"/>
      <c r="Z228" s="183"/>
      <c r="AA228" s="188"/>
      <c r="AT228" s="189" t="s">
        <v>192</v>
      </c>
      <c r="AU228" s="189" t="s">
        <v>90</v>
      </c>
      <c r="AV228" s="12" t="s">
        <v>189</v>
      </c>
      <c r="AW228" s="12" t="s">
        <v>34</v>
      </c>
      <c r="AX228" s="12" t="s">
        <v>86</v>
      </c>
      <c r="AY228" s="189" t="s">
        <v>185</v>
      </c>
    </row>
    <row r="229" spans="2:65" s="1" customFormat="1" ht="38.25" customHeight="1">
      <c r="B229" s="140"/>
      <c r="C229" s="168" t="s">
        <v>368</v>
      </c>
      <c r="D229" s="168" t="s">
        <v>186</v>
      </c>
      <c r="E229" s="169" t="s">
        <v>347</v>
      </c>
      <c r="F229" s="252" t="s">
        <v>348</v>
      </c>
      <c r="G229" s="252"/>
      <c r="H229" s="252"/>
      <c r="I229" s="252"/>
      <c r="J229" s="170" t="s">
        <v>203</v>
      </c>
      <c r="K229" s="171">
        <v>176.75</v>
      </c>
      <c r="L229" s="253">
        <v>0</v>
      </c>
      <c r="M229" s="253"/>
      <c r="N229" s="254">
        <f>ROUND(L229*K229,2)</f>
        <v>0</v>
      </c>
      <c r="O229" s="254"/>
      <c r="P229" s="254"/>
      <c r="Q229" s="254"/>
      <c r="R229" s="143"/>
      <c r="T229" s="172" t="s">
        <v>5</v>
      </c>
      <c r="U229" s="47" t="s">
        <v>46</v>
      </c>
      <c r="V229" s="39"/>
      <c r="W229" s="173">
        <f>V229*K229</f>
        <v>0</v>
      </c>
      <c r="X229" s="173">
        <v>0.47117999999999999</v>
      </c>
      <c r="Y229" s="173">
        <f>X229*K229</f>
        <v>83.281064999999998</v>
      </c>
      <c r="Z229" s="173">
        <v>0</v>
      </c>
      <c r="AA229" s="174">
        <f>Z229*K229</f>
        <v>0</v>
      </c>
      <c r="AR229" s="22" t="s">
        <v>189</v>
      </c>
      <c r="AT229" s="22" t="s">
        <v>186</v>
      </c>
      <c r="AU229" s="22" t="s">
        <v>90</v>
      </c>
      <c r="AY229" s="22" t="s">
        <v>185</v>
      </c>
      <c r="BE229" s="116">
        <f>IF(U229="základná",N229,0)</f>
        <v>0</v>
      </c>
      <c r="BF229" s="116">
        <f>IF(U229="znížená",N229,0)</f>
        <v>0</v>
      </c>
      <c r="BG229" s="116">
        <f>IF(U229="zákl. prenesená",N229,0)</f>
        <v>0</v>
      </c>
      <c r="BH229" s="116">
        <f>IF(U229="zníž. prenesená",N229,0)</f>
        <v>0</v>
      </c>
      <c r="BI229" s="116">
        <f>IF(U229="nulová",N229,0)</f>
        <v>0</v>
      </c>
      <c r="BJ229" s="22" t="s">
        <v>90</v>
      </c>
      <c r="BK229" s="116">
        <f>ROUND(L229*K229,2)</f>
        <v>0</v>
      </c>
      <c r="BL229" s="22" t="s">
        <v>189</v>
      </c>
      <c r="BM229" s="22" t="s">
        <v>349</v>
      </c>
    </row>
    <row r="230" spans="2:65" s="13" customFormat="1" ht="16.5" customHeight="1">
      <c r="B230" s="191"/>
      <c r="C230" s="192"/>
      <c r="D230" s="192"/>
      <c r="E230" s="193" t="s">
        <v>5</v>
      </c>
      <c r="F230" s="255" t="s">
        <v>141</v>
      </c>
      <c r="G230" s="256"/>
      <c r="H230" s="256"/>
      <c r="I230" s="256"/>
      <c r="J230" s="192"/>
      <c r="K230" s="194">
        <v>155.94999999999999</v>
      </c>
      <c r="L230" s="192"/>
      <c r="M230" s="192"/>
      <c r="N230" s="192"/>
      <c r="O230" s="192"/>
      <c r="P230" s="192"/>
      <c r="Q230" s="192"/>
      <c r="R230" s="195"/>
      <c r="T230" s="196"/>
      <c r="U230" s="192"/>
      <c r="V230" s="192"/>
      <c r="W230" s="192"/>
      <c r="X230" s="192"/>
      <c r="Y230" s="192"/>
      <c r="Z230" s="192"/>
      <c r="AA230" s="197"/>
      <c r="AT230" s="198" t="s">
        <v>192</v>
      </c>
      <c r="AU230" s="198" t="s">
        <v>90</v>
      </c>
      <c r="AV230" s="13" t="s">
        <v>90</v>
      </c>
      <c r="AW230" s="13" t="s">
        <v>34</v>
      </c>
      <c r="AX230" s="13" t="s">
        <v>79</v>
      </c>
      <c r="AY230" s="198" t="s">
        <v>185</v>
      </c>
    </row>
    <row r="231" spans="2:65" s="13" customFormat="1" ht="16.5" customHeight="1">
      <c r="B231" s="191"/>
      <c r="C231" s="192"/>
      <c r="D231" s="192"/>
      <c r="E231" s="193" t="s">
        <v>5</v>
      </c>
      <c r="F231" s="264" t="s">
        <v>143</v>
      </c>
      <c r="G231" s="265"/>
      <c r="H231" s="265"/>
      <c r="I231" s="265"/>
      <c r="J231" s="192"/>
      <c r="K231" s="194">
        <v>20.8</v>
      </c>
      <c r="L231" s="192"/>
      <c r="M231" s="192"/>
      <c r="N231" s="192"/>
      <c r="O231" s="192"/>
      <c r="P231" s="192"/>
      <c r="Q231" s="192"/>
      <c r="R231" s="195"/>
      <c r="T231" s="196"/>
      <c r="U231" s="192"/>
      <c r="V231" s="192"/>
      <c r="W231" s="192"/>
      <c r="X231" s="192"/>
      <c r="Y231" s="192"/>
      <c r="Z231" s="192"/>
      <c r="AA231" s="197"/>
      <c r="AT231" s="198" t="s">
        <v>192</v>
      </c>
      <c r="AU231" s="198" t="s">
        <v>90</v>
      </c>
      <c r="AV231" s="13" t="s">
        <v>90</v>
      </c>
      <c r="AW231" s="13" t="s">
        <v>34</v>
      </c>
      <c r="AX231" s="13" t="s">
        <v>79</v>
      </c>
      <c r="AY231" s="198" t="s">
        <v>185</v>
      </c>
    </row>
    <row r="232" spans="2:65" s="12" customFormat="1" ht="16.5" customHeight="1">
      <c r="B232" s="182"/>
      <c r="C232" s="183"/>
      <c r="D232" s="183"/>
      <c r="E232" s="184" t="s">
        <v>5</v>
      </c>
      <c r="F232" s="257" t="s">
        <v>196</v>
      </c>
      <c r="G232" s="258"/>
      <c r="H232" s="258"/>
      <c r="I232" s="258"/>
      <c r="J232" s="183"/>
      <c r="K232" s="185">
        <v>176.75</v>
      </c>
      <c r="L232" s="183"/>
      <c r="M232" s="183"/>
      <c r="N232" s="183"/>
      <c r="O232" s="183"/>
      <c r="P232" s="183"/>
      <c r="Q232" s="183"/>
      <c r="R232" s="186"/>
      <c r="T232" s="187"/>
      <c r="U232" s="183"/>
      <c r="V232" s="183"/>
      <c r="W232" s="183"/>
      <c r="X232" s="183"/>
      <c r="Y232" s="183"/>
      <c r="Z232" s="183"/>
      <c r="AA232" s="188"/>
      <c r="AT232" s="189" t="s">
        <v>192</v>
      </c>
      <c r="AU232" s="189" t="s">
        <v>90</v>
      </c>
      <c r="AV232" s="12" t="s">
        <v>189</v>
      </c>
      <c r="AW232" s="12" t="s">
        <v>34</v>
      </c>
      <c r="AX232" s="12" t="s">
        <v>86</v>
      </c>
      <c r="AY232" s="189" t="s">
        <v>185</v>
      </c>
    </row>
    <row r="233" spans="2:65" s="1" customFormat="1" ht="38.25" customHeight="1">
      <c r="B233" s="140"/>
      <c r="C233" s="168" t="s">
        <v>372</v>
      </c>
      <c r="D233" s="168" t="s">
        <v>186</v>
      </c>
      <c r="E233" s="169" t="s">
        <v>351</v>
      </c>
      <c r="F233" s="252" t="s">
        <v>352</v>
      </c>
      <c r="G233" s="252"/>
      <c r="H233" s="252"/>
      <c r="I233" s="252"/>
      <c r="J233" s="170" t="s">
        <v>203</v>
      </c>
      <c r="K233" s="171">
        <v>781.9</v>
      </c>
      <c r="L233" s="253">
        <v>0</v>
      </c>
      <c r="M233" s="253"/>
      <c r="N233" s="254">
        <f>ROUND(L233*K233,2)</f>
        <v>0</v>
      </c>
      <c r="O233" s="254"/>
      <c r="P233" s="254"/>
      <c r="Q233" s="254"/>
      <c r="R233" s="143"/>
      <c r="T233" s="172" t="s">
        <v>5</v>
      </c>
      <c r="U233" s="47" t="s">
        <v>46</v>
      </c>
      <c r="V233" s="39"/>
      <c r="W233" s="173">
        <f>V233*K233</f>
        <v>0</v>
      </c>
      <c r="X233" s="173">
        <v>7.1000000000000002E-4</v>
      </c>
      <c r="Y233" s="173">
        <f>X233*K233</f>
        <v>0.555149</v>
      </c>
      <c r="Z233" s="173">
        <v>0</v>
      </c>
      <c r="AA233" s="174">
        <f>Z233*K233</f>
        <v>0</v>
      </c>
      <c r="AR233" s="22" t="s">
        <v>189</v>
      </c>
      <c r="AT233" s="22" t="s">
        <v>186</v>
      </c>
      <c r="AU233" s="22" t="s">
        <v>90</v>
      </c>
      <c r="AY233" s="22" t="s">
        <v>185</v>
      </c>
      <c r="BE233" s="116">
        <f>IF(U233="základná",N233,0)</f>
        <v>0</v>
      </c>
      <c r="BF233" s="116">
        <f>IF(U233="znížená",N233,0)</f>
        <v>0</v>
      </c>
      <c r="BG233" s="116">
        <f>IF(U233="zákl. prenesená",N233,0)</f>
        <v>0</v>
      </c>
      <c r="BH233" s="116">
        <f>IF(U233="zníž. prenesená",N233,0)</f>
        <v>0</v>
      </c>
      <c r="BI233" s="116">
        <f>IF(U233="nulová",N233,0)</f>
        <v>0</v>
      </c>
      <c r="BJ233" s="22" t="s">
        <v>90</v>
      </c>
      <c r="BK233" s="116">
        <f>ROUND(L233*K233,2)</f>
        <v>0</v>
      </c>
      <c r="BL233" s="22" t="s">
        <v>189</v>
      </c>
      <c r="BM233" s="22" t="s">
        <v>353</v>
      </c>
    </row>
    <row r="234" spans="2:65" s="1" customFormat="1" ht="16.5" customHeight="1">
      <c r="B234" s="140"/>
      <c r="C234" s="168" t="s">
        <v>377</v>
      </c>
      <c r="D234" s="168" t="s">
        <v>186</v>
      </c>
      <c r="E234" s="169" t="s">
        <v>355</v>
      </c>
      <c r="F234" s="252" t="s">
        <v>356</v>
      </c>
      <c r="G234" s="252"/>
      <c r="H234" s="252"/>
      <c r="I234" s="252"/>
      <c r="J234" s="170" t="s">
        <v>203</v>
      </c>
      <c r="K234" s="171">
        <v>781.9</v>
      </c>
      <c r="L234" s="253">
        <v>0</v>
      </c>
      <c r="M234" s="253"/>
      <c r="N234" s="254">
        <f>ROUND(L234*K234,2)</f>
        <v>0</v>
      </c>
      <c r="O234" s="254"/>
      <c r="P234" s="254"/>
      <c r="Q234" s="254"/>
      <c r="R234" s="143"/>
      <c r="T234" s="172" t="s">
        <v>5</v>
      </c>
      <c r="U234" s="47" t="s">
        <v>46</v>
      </c>
      <c r="V234" s="39"/>
      <c r="W234" s="173">
        <f>V234*K234</f>
        <v>0</v>
      </c>
      <c r="X234" s="173">
        <v>0.12966</v>
      </c>
      <c r="Y234" s="173">
        <f>X234*K234</f>
        <v>101.381154</v>
      </c>
      <c r="Z234" s="173">
        <v>0</v>
      </c>
      <c r="AA234" s="174">
        <f>Z234*K234</f>
        <v>0</v>
      </c>
      <c r="AR234" s="22" t="s">
        <v>189</v>
      </c>
      <c r="AT234" s="22" t="s">
        <v>186</v>
      </c>
      <c r="AU234" s="22" t="s">
        <v>90</v>
      </c>
      <c r="AY234" s="22" t="s">
        <v>185</v>
      </c>
      <c r="BE234" s="116">
        <f>IF(U234="základná",N234,0)</f>
        <v>0</v>
      </c>
      <c r="BF234" s="116">
        <f>IF(U234="znížená",N234,0)</f>
        <v>0</v>
      </c>
      <c r="BG234" s="116">
        <f>IF(U234="zákl. prenesená",N234,0)</f>
        <v>0</v>
      </c>
      <c r="BH234" s="116">
        <f>IF(U234="zníž. prenesená",N234,0)</f>
        <v>0</v>
      </c>
      <c r="BI234" s="116">
        <f>IF(U234="nulová",N234,0)</f>
        <v>0</v>
      </c>
      <c r="BJ234" s="22" t="s">
        <v>90</v>
      </c>
      <c r="BK234" s="116">
        <f>ROUND(L234*K234,2)</f>
        <v>0</v>
      </c>
      <c r="BL234" s="22" t="s">
        <v>189</v>
      </c>
      <c r="BM234" s="22" t="s">
        <v>357</v>
      </c>
    </row>
    <row r="235" spans="2:65" s="13" customFormat="1" ht="16.5" customHeight="1">
      <c r="B235" s="191"/>
      <c r="C235" s="192"/>
      <c r="D235" s="192"/>
      <c r="E235" s="193" t="s">
        <v>135</v>
      </c>
      <c r="F235" s="255" t="s">
        <v>553</v>
      </c>
      <c r="G235" s="256"/>
      <c r="H235" s="256"/>
      <c r="I235" s="256"/>
      <c r="J235" s="192"/>
      <c r="K235" s="194">
        <v>235.4</v>
      </c>
      <c r="L235" s="192"/>
      <c r="M235" s="192"/>
      <c r="N235" s="192"/>
      <c r="O235" s="192"/>
      <c r="P235" s="192"/>
      <c r="Q235" s="192"/>
      <c r="R235" s="195"/>
      <c r="T235" s="196"/>
      <c r="U235" s="192"/>
      <c r="V235" s="192"/>
      <c r="W235" s="192"/>
      <c r="X235" s="192"/>
      <c r="Y235" s="192"/>
      <c r="Z235" s="192"/>
      <c r="AA235" s="197"/>
      <c r="AT235" s="198" t="s">
        <v>192</v>
      </c>
      <c r="AU235" s="198" t="s">
        <v>90</v>
      </c>
      <c r="AV235" s="13" t="s">
        <v>90</v>
      </c>
      <c r="AW235" s="13" t="s">
        <v>34</v>
      </c>
      <c r="AX235" s="13" t="s">
        <v>79</v>
      </c>
      <c r="AY235" s="198" t="s">
        <v>185</v>
      </c>
    </row>
    <row r="236" spans="2:65" s="13" customFormat="1" ht="16.5" customHeight="1">
      <c r="B236" s="191"/>
      <c r="C236" s="192"/>
      <c r="D236" s="192"/>
      <c r="E236" s="193" t="s">
        <v>139</v>
      </c>
      <c r="F236" s="264" t="s">
        <v>622</v>
      </c>
      <c r="G236" s="265"/>
      <c r="H236" s="265"/>
      <c r="I236" s="265"/>
      <c r="J236" s="192"/>
      <c r="K236" s="194">
        <v>546.5</v>
      </c>
      <c r="L236" s="192"/>
      <c r="M236" s="192"/>
      <c r="N236" s="192"/>
      <c r="O236" s="192"/>
      <c r="P236" s="192"/>
      <c r="Q236" s="192"/>
      <c r="R236" s="195"/>
      <c r="T236" s="196"/>
      <c r="U236" s="192"/>
      <c r="V236" s="192"/>
      <c r="W236" s="192"/>
      <c r="X236" s="192"/>
      <c r="Y236" s="192"/>
      <c r="Z236" s="192"/>
      <c r="AA236" s="197"/>
      <c r="AT236" s="198" t="s">
        <v>192</v>
      </c>
      <c r="AU236" s="198" t="s">
        <v>90</v>
      </c>
      <c r="AV236" s="13" t="s">
        <v>90</v>
      </c>
      <c r="AW236" s="13" t="s">
        <v>34</v>
      </c>
      <c r="AX236" s="13" t="s">
        <v>79</v>
      </c>
      <c r="AY236" s="198" t="s">
        <v>185</v>
      </c>
    </row>
    <row r="237" spans="2:65" s="12" customFormat="1" ht="16.5" customHeight="1">
      <c r="B237" s="182"/>
      <c r="C237" s="183"/>
      <c r="D237" s="183"/>
      <c r="E237" s="184" t="s">
        <v>359</v>
      </c>
      <c r="F237" s="257" t="s">
        <v>196</v>
      </c>
      <c r="G237" s="258"/>
      <c r="H237" s="258"/>
      <c r="I237" s="258"/>
      <c r="J237" s="183"/>
      <c r="K237" s="185">
        <v>781.9</v>
      </c>
      <c r="L237" s="183"/>
      <c r="M237" s="183"/>
      <c r="N237" s="183"/>
      <c r="O237" s="183"/>
      <c r="P237" s="183"/>
      <c r="Q237" s="183"/>
      <c r="R237" s="186"/>
      <c r="T237" s="187"/>
      <c r="U237" s="183"/>
      <c r="V237" s="183"/>
      <c r="W237" s="183"/>
      <c r="X237" s="183"/>
      <c r="Y237" s="183"/>
      <c r="Z237" s="183"/>
      <c r="AA237" s="188"/>
      <c r="AT237" s="189" t="s">
        <v>192</v>
      </c>
      <c r="AU237" s="189" t="s">
        <v>90</v>
      </c>
      <c r="AV237" s="12" t="s">
        <v>189</v>
      </c>
      <c r="AW237" s="12" t="s">
        <v>34</v>
      </c>
      <c r="AX237" s="12" t="s">
        <v>86</v>
      </c>
      <c r="AY237" s="189" t="s">
        <v>185</v>
      </c>
    </row>
    <row r="238" spans="2:65" s="10" customFormat="1" ht="29.85" customHeight="1">
      <c r="B238" s="158"/>
      <c r="C238" s="159"/>
      <c r="D238" s="190" t="s">
        <v>160</v>
      </c>
      <c r="E238" s="190"/>
      <c r="F238" s="190"/>
      <c r="G238" s="190"/>
      <c r="H238" s="190"/>
      <c r="I238" s="190"/>
      <c r="J238" s="190"/>
      <c r="K238" s="190"/>
      <c r="L238" s="190"/>
      <c r="M238" s="190"/>
      <c r="N238" s="259">
        <f>BK238</f>
        <v>0</v>
      </c>
      <c r="O238" s="260"/>
      <c r="P238" s="260"/>
      <c r="Q238" s="260"/>
      <c r="R238" s="161"/>
      <c r="T238" s="162"/>
      <c r="U238" s="159"/>
      <c r="V238" s="159"/>
      <c r="W238" s="163">
        <f>SUM(W239:W256)</f>
        <v>0</v>
      </c>
      <c r="X238" s="159"/>
      <c r="Y238" s="163">
        <f>SUM(Y239:Y256)</f>
        <v>71.485304600000006</v>
      </c>
      <c r="Z238" s="159"/>
      <c r="AA238" s="164">
        <f>SUM(AA239:AA256)</f>
        <v>1.26</v>
      </c>
      <c r="AR238" s="165" t="s">
        <v>86</v>
      </c>
      <c r="AT238" s="166" t="s">
        <v>78</v>
      </c>
      <c r="AU238" s="166" t="s">
        <v>86</v>
      </c>
      <c r="AY238" s="165" t="s">
        <v>185</v>
      </c>
      <c r="BK238" s="167">
        <f>SUM(BK239:BK256)</f>
        <v>0</v>
      </c>
    </row>
    <row r="239" spans="2:65" s="1" customFormat="1" ht="38.25" customHeight="1">
      <c r="B239" s="140"/>
      <c r="C239" s="168" t="s">
        <v>382</v>
      </c>
      <c r="D239" s="168" t="s">
        <v>186</v>
      </c>
      <c r="E239" s="169" t="s">
        <v>378</v>
      </c>
      <c r="F239" s="252" t="s">
        <v>379</v>
      </c>
      <c r="G239" s="252"/>
      <c r="H239" s="252"/>
      <c r="I239" s="252"/>
      <c r="J239" s="170" t="s">
        <v>208</v>
      </c>
      <c r="K239" s="171">
        <v>513.22</v>
      </c>
      <c r="L239" s="253">
        <v>0</v>
      </c>
      <c r="M239" s="253"/>
      <c r="N239" s="254">
        <f>ROUND(L239*K239,2)</f>
        <v>0</v>
      </c>
      <c r="O239" s="254"/>
      <c r="P239" s="254"/>
      <c r="Q239" s="254"/>
      <c r="R239" s="143"/>
      <c r="T239" s="172" t="s">
        <v>5</v>
      </c>
      <c r="U239" s="47" t="s">
        <v>46</v>
      </c>
      <c r="V239" s="39"/>
      <c r="W239" s="173">
        <f>V239*K239</f>
        <v>0</v>
      </c>
      <c r="X239" s="173">
        <v>9.7930000000000003E-2</v>
      </c>
      <c r="Y239" s="173">
        <f>X239*K239</f>
        <v>50.259634600000005</v>
      </c>
      <c r="Z239" s="173">
        <v>0</v>
      </c>
      <c r="AA239" s="174">
        <f>Z239*K239</f>
        <v>0</v>
      </c>
      <c r="AR239" s="22" t="s">
        <v>189</v>
      </c>
      <c r="AT239" s="22" t="s">
        <v>186</v>
      </c>
      <c r="AU239" s="22" t="s">
        <v>90</v>
      </c>
      <c r="AY239" s="22" t="s">
        <v>185</v>
      </c>
      <c r="BE239" s="116">
        <f>IF(U239="základná",N239,0)</f>
        <v>0</v>
      </c>
      <c r="BF239" s="116">
        <f>IF(U239="znížená",N239,0)</f>
        <v>0</v>
      </c>
      <c r="BG239" s="116">
        <f>IF(U239="zákl. prenesená",N239,0)</f>
        <v>0</v>
      </c>
      <c r="BH239" s="116">
        <f>IF(U239="zníž. prenesená",N239,0)</f>
        <v>0</v>
      </c>
      <c r="BI239" s="116">
        <f>IF(U239="nulová",N239,0)</f>
        <v>0</v>
      </c>
      <c r="BJ239" s="22" t="s">
        <v>90</v>
      </c>
      <c r="BK239" s="116">
        <f>ROUND(L239*K239,2)</f>
        <v>0</v>
      </c>
      <c r="BL239" s="22" t="s">
        <v>189</v>
      </c>
      <c r="BM239" s="22" t="s">
        <v>380</v>
      </c>
    </row>
    <row r="240" spans="2:65" s="13" customFormat="1" ht="16.5" customHeight="1">
      <c r="B240" s="191"/>
      <c r="C240" s="192"/>
      <c r="D240" s="192"/>
      <c r="E240" s="193" t="s">
        <v>5</v>
      </c>
      <c r="F240" s="255" t="s">
        <v>623</v>
      </c>
      <c r="G240" s="256"/>
      <c r="H240" s="256"/>
      <c r="I240" s="256"/>
      <c r="J240" s="192"/>
      <c r="K240" s="194">
        <v>513.22</v>
      </c>
      <c r="L240" s="192"/>
      <c r="M240" s="192"/>
      <c r="N240" s="192"/>
      <c r="O240" s="192"/>
      <c r="P240" s="192"/>
      <c r="Q240" s="192"/>
      <c r="R240" s="195"/>
      <c r="T240" s="196"/>
      <c r="U240" s="192"/>
      <c r="V240" s="192"/>
      <c r="W240" s="192"/>
      <c r="X240" s="192"/>
      <c r="Y240" s="192"/>
      <c r="Z240" s="192"/>
      <c r="AA240" s="197"/>
      <c r="AT240" s="198" t="s">
        <v>192</v>
      </c>
      <c r="AU240" s="198" t="s">
        <v>90</v>
      </c>
      <c r="AV240" s="13" t="s">
        <v>90</v>
      </c>
      <c r="AW240" s="13" t="s">
        <v>34</v>
      </c>
      <c r="AX240" s="13" t="s">
        <v>79</v>
      </c>
      <c r="AY240" s="198" t="s">
        <v>185</v>
      </c>
    </row>
    <row r="241" spans="2:65" s="12" customFormat="1" ht="16.5" customHeight="1">
      <c r="B241" s="182"/>
      <c r="C241" s="183"/>
      <c r="D241" s="183"/>
      <c r="E241" s="184" t="s">
        <v>5</v>
      </c>
      <c r="F241" s="257" t="s">
        <v>196</v>
      </c>
      <c r="G241" s="258"/>
      <c r="H241" s="258"/>
      <c r="I241" s="258"/>
      <c r="J241" s="183"/>
      <c r="K241" s="185">
        <v>513.22</v>
      </c>
      <c r="L241" s="183"/>
      <c r="M241" s="183"/>
      <c r="N241" s="183"/>
      <c r="O241" s="183"/>
      <c r="P241" s="183"/>
      <c r="Q241" s="183"/>
      <c r="R241" s="186"/>
      <c r="T241" s="187"/>
      <c r="U241" s="183"/>
      <c r="V241" s="183"/>
      <c r="W241" s="183"/>
      <c r="X241" s="183"/>
      <c r="Y241" s="183"/>
      <c r="Z241" s="183"/>
      <c r="AA241" s="188"/>
      <c r="AT241" s="189" t="s">
        <v>192</v>
      </c>
      <c r="AU241" s="189" t="s">
        <v>90</v>
      </c>
      <c r="AV241" s="12" t="s">
        <v>189</v>
      </c>
      <c r="AW241" s="12" t="s">
        <v>34</v>
      </c>
      <c r="AX241" s="12" t="s">
        <v>86</v>
      </c>
      <c r="AY241" s="189" t="s">
        <v>185</v>
      </c>
    </row>
    <row r="242" spans="2:65" s="1" customFormat="1" ht="25.5" customHeight="1">
      <c r="B242" s="140"/>
      <c r="C242" s="199" t="s">
        <v>387</v>
      </c>
      <c r="D242" s="199" t="s">
        <v>279</v>
      </c>
      <c r="E242" s="200" t="s">
        <v>383</v>
      </c>
      <c r="F242" s="261" t="s">
        <v>384</v>
      </c>
      <c r="G242" s="261"/>
      <c r="H242" s="261"/>
      <c r="I242" s="261"/>
      <c r="J242" s="201" t="s">
        <v>385</v>
      </c>
      <c r="K242" s="202">
        <v>515</v>
      </c>
      <c r="L242" s="262">
        <v>0</v>
      </c>
      <c r="M242" s="262"/>
      <c r="N242" s="263">
        <f>ROUND(L242*K242,2)</f>
        <v>0</v>
      </c>
      <c r="O242" s="254"/>
      <c r="P242" s="254"/>
      <c r="Q242" s="254"/>
      <c r="R242" s="143"/>
      <c r="T242" s="172" t="s">
        <v>5</v>
      </c>
      <c r="U242" s="47" t="s">
        <v>46</v>
      </c>
      <c r="V242" s="39"/>
      <c r="W242" s="173">
        <f>V242*K242</f>
        <v>0</v>
      </c>
      <c r="X242" s="173">
        <v>4.1000000000000002E-2</v>
      </c>
      <c r="Y242" s="173">
        <f>X242*K242</f>
        <v>21.115000000000002</v>
      </c>
      <c r="Z242" s="173">
        <v>0</v>
      </c>
      <c r="AA242" s="174">
        <f>Z242*K242</f>
        <v>0</v>
      </c>
      <c r="AR242" s="22" t="s">
        <v>223</v>
      </c>
      <c r="AT242" s="22" t="s">
        <v>279</v>
      </c>
      <c r="AU242" s="22" t="s">
        <v>90</v>
      </c>
      <c r="AY242" s="22" t="s">
        <v>185</v>
      </c>
      <c r="BE242" s="116">
        <f>IF(U242="základná",N242,0)</f>
        <v>0</v>
      </c>
      <c r="BF242" s="116">
        <f>IF(U242="znížená",N242,0)</f>
        <v>0</v>
      </c>
      <c r="BG242" s="116">
        <f>IF(U242="zákl. prenesená",N242,0)</f>
        <v>0</v>
      </c>
      <c r="BH242" s="116">
        <f>IF(U242="zníž. prenesená",N242,0)</f>
        <v>0</v>
      </c>
      <c r="BI242" s="116">
        <f>IF(U242="nulová",N242,0)</f>
        <v>0</v>
      </c>
      <c r="BJ242" s="22" t="s">
        <v>90</v>
      </c>
      <c r="BK242" s="116">
        <f>ROUND(L242*K242,2)</f>
        <v>0</v>
      </c>
      <c r="BL242" s="22" t="s">
        <v>189</v>
      </c>
      <c r="BM242" s="22" t="s">
        <v>386</v>
      </c>
    </row>
    <row r="243" spans="2:65" s="1" customFormat="1" ht="25.5" customHeight="1">
      <c r="B243" s="140"/>
      <c r="C243" s="168" t="s">
        <v>391</v>
      </c>
      <c r="D243" s="168" t="s">
        <v>186</v>
      </c>
      <c r="E243" s="169" t="s">
        <v>396</v>
      </c>
      <c r="F243" s="252" t="s">
        <v>397</v>
      </c>
      <c r="G243" s="252"/>
      <c r="H243" s="252"/>
      <c r="I243" s="252"/>
      <c r="J243" s="170" t="s">
        <v>208</v>
      </c>
      <c r="K243" s="171">
        <v>23.65</v>
      </c>
      <c r="L243" s="253">
        <v>0</v>
      </c>
      <c r="M243" s="253"/>
      <c r="N243" s="254">
        <f>ROUND(L243*K243,2)</f>
        <v>0</v>
      </c>
      <c r="O243" s="254"/>
      <c r="P243" s="254"/>
      <c r="Q243" s="254"/>
      <c r="R243" s="143"/>
      <c r="T243" s="172" t="s">
        <v>5</v>
      </c>
      <c r="U243" s="47" t="s">
        <v>46</v>
      </c>
      <c r="V243" s="39"/>
      <c r="W243" s="173">
        <f>V243*K243</f>
        <v>0</v>
      </c>
      <c r="X243" s="173">
        <v>0</v>
      </c>
      <c r="Y243" s="173">
        <f>X243*K243</f>
        <v>0</v>
      </c>
      <c r="Z243" s="173">
        <v>0</v>
      </c>
      <c r="AA243" s="174">
        <f>Z243*K243</f>
        <v>0</v>
      </c>
      <c r="AR243" s="22" t="s">
        <v>189</v>
      </c>
      <c r="AT243" s="22" t="s">
        <v>186</v>
      </c>
      <c r="AU243" s="22" t="s">
        <v>90</v>
      </c>
      <c r="AY243" s="22" t="s">
        <v>185</v>
      </c>
      <c r="BE243" s="116">
        <f>IF(U243="základná",N243,0)</f>
        <v>0</v>
      </c>
      <c r="BF243" s="116">
        <f>IF(U243="znížená",N243,0)</f>
        <v>0</v>
      </c>
      <c r="BG243" s="116">
        <f>IF(U243="zákl. prenesená",N243,0)</f>
        <v>0</v>
      </c>
      <c r="BH243" s="116">
        <f>IF(U243="zníž. prenesená",N243,0)</f>
        <v>0</v>
      </c>
      <c r="BI243" s="116">
        <f>IF(U243="nulová",N243,0)</f>
        <v>0</v>
      </c>
      <c r="BJ243" s="22" t="s">
        <v>90</v>
      </c>
      <c r="BK243" s="116">
        <f>ROUND(L243*K243,2)</f>
        <v>0</v>
      </c>
      <c r="BL243" s="22" t="s">
        <v>189</v>
      </c>
      <c r="BM243" s="22" t="s">
        <v>398</v>
      </c>
    </row>
    <row r="244" spans="2:65" s="13" customFormat="1" ht="16.5" customHeight="1">
      <c r="B244" s="191"/>
      <c r="C244" s="192"/>
      <c r="D244" s="192"/>
      <c r="E244" s="193" t="s">
        <v>5</v>
      </c>
      <c r="F244" s="255" t="s">
        <v>624</v>
      </c>
      <c r="G244" s="256"/>
      <c r="H244" s="256"/>
      <c r="I244" s="256"/>
      <c r="J244" s="192"/>
      <c r="K244" s="194">
        <v>23.65</v>
      </c>
      <c r="L244" s="192"/>
      <c r="M244" s="192"/>
      <c r="N244" s="192"/>
      <c r="O244" s="192"/>
      <c r="P244" s="192"/>
      <c r="Q244" s="192"/>
      <c r="R244" s="195"/>
      <c r="T244" s="196"/>
      <c r="U244" s="192"/>
      <c r="V244" s="192"/>
      <c r="W244" s="192"/>
      <c r="X244" s="192"/>
      <c r="Y244" s="192"/>
      <c r="Z244" s="192"/>
      <c r="AA244" s="197"/>
      <c r="AT244" s="198" t="s">
        <v>192</v>
      </c>
      <c r="AU244" s="198" t="s">
        <v>90</v>
      </c>
      <c r="AV244" s="13" t="s">
        <v>90</v>
      </c>
      <c r="AW244" s="13" t="s">
        <v>34</v>
      </c>
      <c r="AX244" s="13" t="s">
        <v>86</v>
      </c>
      <c r="AY244" s="198" t="s">
        <v>185</v>
      </c>
    </row>
    <row r="245" spans="2:65" s="1" customFormat="1" ht="25.5" customHeight="1">
      <c r="B245" s="140"/>
      <c r="C245" s="168" t="s">
        <v>395</v>
      </c>
      <c r="D245" s="168" t="s">
        <v>186</v>
      </c>
      <c r="E245" s="169" t="s">
        <v>401</v>
      </c>
      <c r="F245" s="252" t="s">
        <v>402</v>
      </c>
      <c r="G245" s="252"/>
      <c r="H245" s="252"/>
      <c r="I245" s="252"/>
      <c r="J245" s="170" t="s">
        <v>208</v>
      </c>
      <c r="K245" s="171">
        <v>193.35</v>
      </c>
      <c r="L245" s="253">
        <v>0</v>
      </c>
      <c r="M245" s="253"/>
      <c r="N245" s="254">
        <f>ROUND(L245*K245,2)</f>
        <v>0</v>
      </c>
      <c r="O245" s="254"/>
      <c r="P245" s="254"/>
      <c r="Q245" s="254"/>
      <c r="R245" s="143"/>
      <c r="T245" s="172" t="s">
        <v>5</v>
      </c>
      <c r="U245" s="47" t="s">
        <v>46</v>
      </c>
      <c r="V245" s="39"/>
      <c r="W245" s="173">
        <f>V245*K245</f>
        <v>0</v>
      </c>
      <c r="X245" s="173">
        <v>0</v>
      </c>
      <c r="Y245" s="173">
        <f>X245*K245</f>
        <v>0</v>
      </c>
      <c r="Z245" s="173">
        <v>0</v>
      </c>
      <c r="AA245" s="174">
        <f>Z245*K245</f>
        <v>0</v>
      </c>
      <c r="AR245" s="22" t="s">
        <v>189</v>
      </c>
      <c r="AT245" s="22" t="s">
        <v>186</v>
      </c>
      <c r="AU245" s="22" t="s">
        <v>90</v>
      </c>
      <c r="AY245" s="22" t="s">
        <v>185</v>
      </c>
      <c r="BE245" s="116">
        <f>IF(U245="základná",N245,0)</f>
        <v>0</v>
      </c>
      <c r="BF245" s="116">
        <f>IF(U245="znížená",N245,0)</f>
        <v>0</v>
      </c>
      <c r="BG245" s="116">
        <f>IF(U245="zákl. prenesená",N245,0)</f>
        <v>0</v>
      </c>
      <c r="BH245" s="116">
        <f>IF(U245="zníž. prenesená",N245,0)</f>
        <v>0</v>
      </c>
      <c r="BI245" s="116">
        <f>IF(U245="nulová",N245,0)</f>
        <v>0</v>
      </c>
      <c r="BJ245" s="22" t="s">
        <v>90</v>
      </c>
      <c r="BK245" s="116">
        <f>ROUND(L245*K245,2)</f>
        <v>0</v>
      </c>
      <c r="BL245" s="22" t="s">
        <v>189</v>
      </c>
      <c r="BM245" s="22" t="s">
        <v>625</v>
      </c>
    </row>
    <row r="246" spans="2:65" s="13" customFormat="1" ht="16.5" customHeight="1">
      <c r="B246" s="191"/>
      <c r="C246" s="192"/>
      <c r="D246" s="192"/>
      <c r="E246" s="193" t="s">
        <v>5</v>
      </c>
      <c r="F246" s="255" t="s">
        <v>626</v>
      </c>
      <c r="G246" s="256"/>
      <c r="H246" s="256"/>
      <c r="I246" s="256"/>
      <c r="J246" s="192"/>
      <c r="K246" s="194">
        <v>193.35</v>
      </c>
      <c r="L246" s="192"/>
      <c r="M246" s="192"/>
      <c r="N246" s="192"/>
      <c r="O246" s="192"/>
      <c r="P246" s="192"/>
      <c r="Q246" s="192"/>
      <c r="R246" s="195"/>
      <c r="T246" s="196"/>
      <c r="U246" s="192"/>
      <c r="V246" s="192"/>
      <c r="W246" s="192"/>
      <c r="X246" s="192"/>
      <c r="Y246" s="192"/>
      <c r="Z246" s="192"/>
      <c r="AA246" s="197"/>
      <c r="AT246" s="198" t="s">
        <v>192</v>
      </c>
      <c r="AU246" s="198" t="s">
        <v>90</v>
      </c>
      <c r="AV246" s="13" t="s">
        <v>90</v>
      </c>
      <c r="AW246" s="13" t="s">
        <v>34</v>
      </c>
      <c r="AX246" s="13" t="s">
        <v>86</v>
      </c>
      <c r="AY246" s="198" t="s">
        <v>185</v>
      </c>
    </row>
    <row r="247" spans="2:65" s="1" customFormat="1" ht="38.25" customHeight="1">
      <c r="B247" s="140"/>
      <c r="C247" s="168" t="s">
        <v>400</v>
      </c>
      <c r="D247" s="168" t="s">
        <v>186</v>
      </c>
      <c r="E247" s="169" t="s">
        <v>406</v>
      </c>
      <c r="F247" s="252" t="s">
        <v>407</v>
      </c>
      <c r="G247" s="252"/>
      <c r="H247" s="252"/>
      <c r="I247" s="252"/>
      <c r="J247" s="170" t="s">
        <v>208</v>
      </c>
      <c r="K247" s="171">
        <v>31</v>
      </c>
      <c r="L247" s="253">
        <v>0</v>
      </c>
      <c r="M247" s="253"/>
      <c r="N247" s="254">
        <f t="shared" ref="N247:N256" si="5">ROUND(L247*K247,2)</f>
        <v>0</v>
      </c>
      <c r="O247" s="254"/>
      <c r="P247" s="254"/>
      <c r="Q247" s="254"/>
      <c r="R247" s="143"/>
      <c r="T247" s="172" t="s">
        <v>5</v>
      </c>
      <c r="U247" s="47" t="s">
        <v>46</v>
      </c>
      <c r="V247" s="39"/>
      <c r="W247" s="173">
        <f t="shared" ref="W247:W256" si="6">V247*K247</f>
        <v>0</v>
      </c>
      <c r="X247" s="173">
        <v>3.5699999999999998E-3</v>
      </c>
      <c r="Y247" s="173">
        <f t="shared" ref="Y247:Y256" si="7">X247*K247</f>
        <v>0.11066999999999999</v>
      </c>
      <c r="Z247" s="173">
        <v>0</v>
      </c>
      <c r="AA247" s="174">
        <f t="shared" ref="AA247:AA256" si="8">Z247*K247</f>
        <v>0</v>
      </c>
      <c r="AR247" s="22" t="s">
        <v>189</v>
      </c>
      <c r="AT247" s="22" t="s">
        <v>186</v>
      </c>
      <c r="AU247" s="22" t="s">
        <v>90</v>
      </c>
      <c r="AY247" s="22" t="s">
        <v>185</v>
      </c>
      <c r="BE247" s="116">
        <f t="shared" ref="BE247:BE256" si="9">IF(U247="základná",N247,0)</f>
        <v>0</v>
      </c>
      <c r="BF247" s="116">
        <f t="shared" ref="BF247:BF256" si="10">IF(U247="znížená",N247,0)</f>
        <v>0</v>
      </c>
      <c r="BG247" s="116">
        <f t="shared" ref="BG247:BG256" si="11">IF(U247="zákl. prenesená",N247,0)</f>
        <v>0</v>
      </c>
      <c r="BH247" s="116">
        <f t="shared" ref="BH247:BH256" si="12">IF(U247="zníž. prenesená",N247,0)</f>
        <v>0</v>
      </c>
      <c r="BI247" s="116">
        <f t="shared" ref="BI247:BI256" si="13">IF(U247="nulová",N247,0)</f>
        <v>0</v>
      </c>
      <c r="BJ247" s="22" t="s">
        <v>90</v>
      </c>
      <c r="BK247" s="116">
        <f t="shared" ref="BK247:BK256" si="14">ROUND(L247*K247,2)</f>
        <v>0</v>
      </c>
      <c r="BL247" s="22" t="s">
        <v>189</v>
      </c>
      <c r="BM247" s="22" t="s">
        <v>408</v>
      </c>
    </row>
    <row r="248" spans="2:65" s="1" customFormat="1" ht="16.5" customHeight="1">
      <c r="B248" s="140"/>
      <c r="C248" s="168" t="s">
        <v>405</v>
      </c>
      <c r="D248" s="168" t="s">
        <v>186</v>
      </c>
      <c r="E248" s="169" t="s">
        <v>414</v>
      </c>
      <c r="F248" s="252" t="s">
        <v>415</v>
      </c>
      <c r="G248" s="252"/>
      <c r="H248" s="252"/>
      <c r="I248" s="252"/>
      <c r="J248" s="170" t="s">
        <v>385</v>
      </c>
      <c r="K248" s="171">
        <v>1</v>
      </c>
      <c r="L248" s="253">
        <v>0</v>
      </c>
      <c r="M248" s="253"/>
      <c r="N248" s="254">
        <f t="shared" si="5"/>
        <v>0</v>
      </c>
      <c r="O248" s="254"/>
      <c r="P248" s="254"/>
      <c r="Q248" s="254"/>
      <c r="R248" s="143"/>
      <c r="T248" s="172" t="s">
        <v>5</v>
      </c>
      <c r="U248" s="47" t="s">
        <v>46</v>
      </c>
      <c r="V248" s="39"/>
      <c r="W248" s="173">
        <f t="shared" si="6"/>
        <v>0</v>
      </c>
      <c r="X248" s="173">
        <v>0</v>
      </c>
      <c r="Y248" s="173">
        <f t="shared" si="7"/>
        <v>0</v>
      </c>
      <c r="Z248" s="173">
        <v>0.4</v>
      </c>
      <c r="AA248" s="174">
        <f t="shared" si="8"/>
        <v>0.4</v>
      </c>
      <c r="AR248" s="22" t="s">
        <v>189</v>
      </c>
      <c r="AT248" s="22" t="s">
        <v>186</v>
      </c>
      <c r="AU248" s="22" t="s">
        <v>90</v>
      </c>
      <c r="AY248" s="22" t="s">
        <v>185</v>
      </c>
      <c r="BE248" s="116">
        <f t="shared" si="9"/>
        <v>0</v>
      </c>
      <c r="BF248" s="116">
        <f t="shared" si="10"/>
        <v>0</v>
      </c>
      <c r="BG248" s="116">
        <f t="shared" si="11"/>
        <v>0</v>
      </c>
      <c r="BH248" s="116">
        <f t="shared" si="12"/>
        <v>0</v>
      </c>
      <c r="BI248" s="116">
        <f t="shared" si="13"/>
        <v>0</v>
      </c>
      <c r="BJ248" s="22" t="s">
        <v>90</v>
      </c>
      <c r="BK248" s="116">
        <f t="shared" si="14"/>
        <v>0</v>
      </c>
      <c r="BL248" s="22" t="s">
        <v>189</v>
      </c>
      <c r="BM248" s="22" t="s">
        <v>416</v>
      </c>
    </row>
    <row r="249" spans="2:65" s="1" customFormat="1" ht="16.5" customHeight="1">
      <c r="B249" s="140"/>
      <c r="C249" s="168" t="s">
        <v>409</v>
      </c>
      <c r="D249" s="168" t="s">
        <v>186</v>
      </c>
      <c r="E249" s="169" t="s">
        <v>418</v>
      </c>
      <c r="F249" s="252" t="s">
        <v>419</v>
      </c>
      <c r="G249" s="252"/>
      <c r="H249" s="252"/>
      <c r="I249" s="252"/>
      <c r="J249" s="170" t="s">
        <v>385</v>
      </c>
      <c r="K249" s="171">
        <v>1</v>
      </c>
      <c r="L249" s="253">
        <v>0</v>
      </c>
      <c r="M249" s="253"/>
      <c r="N249" s="254">
        <f t="shared" si="5"/>
        <v>0</v>
      </c>
      <c r="O249" s="254"/>
      <c r="P249" s="254"/>
      <c r="Q249" s="254"/>
      <c r="R249" s="143"/>
      <c r="T249" s="172" t="s">
        <v>5</v>
      </c>
      <c r="U249" s="47" t="s">
        <v>46</v>
      </c>
      <c r="V249" s="39"/>
      <c r="W249" s="173">
        <f t="shared" si="6"/>
        <v>0</v>
      </c>
      <c r="X249" s="173">
        <v>0</v>
      </c>
      <c r="Y249" s="173">
        <f t="shared" si="7"/>
        <v>0</v>
      </c>
      <c r="Z249" s="173">
        <v>0.5</v>
      </c>
      <c r="AA249" s="174">
        <f t="shared" si="8"/>
        <v>0.5</v>
      </c>
      <c r="AR249" s="22" t="s">
        <v>189</v>
      </c>
      <c r="AT249" s="22" t="s">
        <v>186</v>
      </c>
      <c r="AU249" s="22" t="s">
        <v>90</v>
      </c>
      <c r="AY249" s="22" t="s">
        <v>185</v>
      </c>
      <c r="BE249" s="116">
        <f t="shared" si="9"/>
        <v>0</v>
      </c>
      <c r="BF249" s="116">
        <f t="shared" si="10"/>
        <v>0</v>
      </c>
      <c r="BG249" s="116">
        <f t="shared" si="11"/>
        <v>0</v>
      </c>
      <c r="BH249" s="116">
        <f t="shared" si="12"/>
        <v>0</v>
      </c>
      <c r="BI249" s="116">
        <f t="shared" si="13"/>
        <v>0</v>
      </c>
      <c r="BJ249" s="22" t="s">
        <v>90</v>
      </c>
      <c r="BK249" s="116">
        <f t="shared" si="14"/>
        <v>0</v>
      </c>
      <c r="BL249" s="22" t="s">
        <v>189</v>
      </c>
      <c r="BM249" s="22" t="s">
        <v>420</v>
      </c>
    </row>
    <row r="250" spans="2:65" s="1" customFormat="1" ht="25.5" customHeight="1">
      <c r="B250" s="140"/>
      <c r="C250" s="168" t="s">
        <v>413</v>
      </c>
      <c r="D250" s="168" t="s">
        <v>186</v>
      </c>
      <c r="E250" s="169" t="s">
        <v>627</v>
      </c>
      <c r="F250" s="252" t="s">
        <v>628</v>
      </c>
      <c r="G250" s="252"/>
      <c r="H250" s="252"/>
      <c r="I250" s="252"/>
      <c r="J250" s="170" t="s">
        <v>385</v>
      </c>
      <c r="K250" s="171">
        <v>3</v>
      </c>
      <c r="L250" s="253">
        <v>0</v>
      </c>
      <c r="M250" s="253"/>
      <c r="N250" s="254">
        <f t="shared" si="5"/>
        <v>0</v>
      </c>
      <c r="O250" s="254"/>
      <c r="P250" s="254"/>
      <c r="Q250" s="254"/>
      <c r="R250" s="143"/>
      <c r="T250" s="172" t="s">
        <v>5</v>
      </c>
      <c r="U250" s="47" t="s">
        <v>46</v>
      </c>
      <c r="V250" s="39"/>
      <c r="W250" s="173">
        <f t="shared" si="6"/>
        <v>0</v>
      </c>
      <c r="X250" s="173">
        <v>0</v>
      </c>
      <c r="Y250" s="173">
        <f t="shared" si="7"/>
        <v>0</v>
      </c>
      <c r="Z250" s="173">
        <v>0.12</v>
      </c>
      <c r="AA250" s="174">
        <f t="shared" si="8"/>
        <v>0.36</v>
      </c>
      <c r="AR250" s="22" t="s">
        <v>189</v>
      </c>
      <c r="AT250" s="22" t="s">
        <v>186</v>
      </c>
      <c r="AU250" s="22" t="s">
        <v>90</v>
      </c>
      <c r="AY250" s="22" t="s">
        <v>185</v>
      </c>
      <c r="BE250" s="116">
        <f t="shared" si="9"/>
        <v>0</v>
      </c>
      <c r="BF250" s="116">
        <f t="shared" si="10"/>
        <v>0</v>
      </c>
      <c r="BG250" s="116">
        <f t="shared" si="11"/>
        <v>0</v>
      </c>
      <c r="BH250" s="116">
        <f t="shared" si="12"/>
        <v>0</v>
      </c>
      <c r="BI250" s="116">
        <f t="shared" si="13"/>
        <v>0</v>
      </c>
      <c r="BJ250" s="22" t="s">
        <v>90</v>
      </c>
      <c r="BK250" s="116">
        <f t="shared" si="14"/>
        <v>0</v>
      </c>
      <c r="BL250" s="22" t="s">
        <v>189</v>
      </c>
      <c r="BM250" s="22" t="s">
        <v>629</v>
      </c>
    </row>
    <row r="251" spans="2:65" s="1" customFormat="1" ht="25.5" customHeight="1">
      <c r="B251" s="140"/>
      <c r="C251" s="168" t="s">
        <v>417</v>
      </c>
      <c r="D251" s="168" t="s">
        <v>186</v>
      </c>
      <c r="E251" s="169" t="s">
        <v>440</v>
      </c>
      <c r="F251" s="252" t="s">
        <v>441</v>
      </c>
      <c r="G251" s="252"/>
      <c r="H251" s="252"/>
      <c r="I251" s="252"/>
      <c r="J251" s="170" t="s">
        <v>442</v>
      </c>
      <c r="K251" s="171">
        <v>78.957999999999998</v>
      </c>
      <c r="L251" s="253">
        <v>0</v>
      </c>
      <c r="M251" s="253"/>
      <c r="N251" s="254">
        <f t="shared" si="5"/>
        <v>0</v>
      </c>
      <c r="O251" s="254"/>
      <c r="P251" s="254"/>
      <c r="Q251" s="254"/>
      <c r="R251" s="143"/>
      <c r="T251" s="172" t="s">
        <v>5</v>
      </c>
      <c r="U251" s="47" t="s">
        <v>46</v>
      </c>
      <c r="V251" s="39"/>
      <c r="W251" s="173">
        <f t="shared" si="6"/>
        <v>0</v>
      </c>
      <c r="X251" s="173">
        <v>0</v>
      </c>
      <c r="Y251" s="173">
        <f t="shared" si="7"/>
        <v>0</v>
      </c>
      <c r="Z251" s="173">
        <v>0</v>
      </c>
      <c r="AA251" s="174">
        <f t="shared" si="8"/>
        <v>0</v>
      </c>
      <c r="AR251" s="22" t="s">
        <v>189</v>
      </c>
      <c r="AT251" s="22" t="s">
        <v>186</v>
      </c>
      <c r="AU251" s="22" t="s">
        <v>90</v>
      </c>
      <c r="AY251" s="22" t="s">
        <v>185</v>
      </c>
      <c r="BE251" s="116">
        <f t="shared" si="9"/>
        <v>0</v>
      </c>
      <c r="BF251" s="116">
        <f t="shared" si="10"/>
        <v>0</v>
      </c>
      <c r="BG251" s="116">
        <f t="shared" si="11"/>
        <v>0</v>
      </c>
      <c r="BH251" s="116">
        <f t="shared" si="12"/>
        <v>0</v>
      </c>
      <c r="BI251" s="116">
        <f t="shared" si="13"/>
        <v>0</v>
      </c>
      <c r="BJ251" s="22" t="s">
        <v>90</v>
      </c>
      <c r="BK251" s="116">
        <f t="shared" si="14"/>
        <v>0</v>
      </c>
      <c r="BL251" s="22" t="s">
        <v>189</v>
      </c>
      <c r="BM251" s="22" t="s">
        <v>443</v>
      </c>
    </row>
    <row r="252" spans="2:65" s="1" customFormat="1" ht="25.5" customHeight="1">
      <c r="B252" s="140"/>
      <c r="C252" s="168" t="s">
        <v>421</v>
      </c>
      <c r="D252" s="168" t="s">
        <v>186</v>
      </c>
      <c r="E252" s="169" t="s">
        <v>445</v>
      </c>
      <c r="F252" s="252" t="s">
        <v>446</v>
      </c>
      <c r="G252" s="252"/>
      <c r="H252" s="252"/>
      <c r="I252" s="252"/>
      <c r="J252" s="170" t="s">
        <v>442</v>
      </c>
      <c r="K252" s="171">
        <v>1105.412</v>
      </c>
      <c r="L252" s="253">
        <v>0</v>
      </c>
      <c r="M252" s="253"/>
      <c r="N252" s="254">
        <f t="shared" si="5"/>
        <v>0</v>
      </c>
      <c r="O252" s="254"/>
      <c r="P252" s="254"/>
      <c r="Q252" s="254"/>
      <c r="R252" s="143"/>
      <c r="T252" s="172" t="s">
        <v>5</v>
      </c>
      <c r="U252" s="47" t="s">
        <v>46</v>
      </c>
      <c r="V252" s="39"/>
      <c r="W252" s="173">
        <f t="shared" si="6"/>
        <v>0</v>
      </c>
      <c r="X252" s="173">
        <v>0</v>
      </c>
      <c r="Y252" s="173">
        <f t="shared" si="7"/>
        <v>0</v>
      </c>
      <c r="Z252" s="173">
        <v>0</v>
      </c>
      <c r="AA252" s="174">
        <f t="shared" si="8"/>
        <v>0</v>
      </c>
      <c r="AR252" s="22" t="s">
        <v>189</v>
      </c>
      <c r="AT252" s="22" t="s">
        <v>186</v>
      </c>
      <c r="AU252" s="22" t="s">
        <v>90</v>
      </c>
      <c r="AY252" s="22" t="s">
        <v>185</v>
      </c>
      <c r="BE252" s="116">
        <f t="shared" si="9"/>
        <v>0</v>
      </c>
      <c r="BF252" s="116">
        <f t="shared" si="10"/>
        <v>0</v>
      </c>
      <c r="BG252" s="116">
        <f t="shared" si="11"/>
        <v>0</v>
      </c>
      <c r="BH252" s="116">
        <f t="shared" si="12"/>
        <v>0</v>
      </c>
      <c r="BI252" s="116">
        <f t="shared" si="13"/>
        <v>0</v>
      </c>
      <c r="BJ252" s="22" t="s">
        <v>90</v>
      </c>
      <c r="BK252" s="116">
        <f t="shared" si="14"/>
        <v>0</v>
      </c>
      <c r="BL252" s="22" t="s">
        <v>189</v>
      </c>
      <c r="BM252" s="22" t="s">
        <v>447</v>
      </c>
    </row>
    <row r="253" spans="2:65" s="1" customFormat="1" ht="25.5" customHeight="1">
      <c r="B253" s="140"/>
      <c r="C253" s="168" t="s">
        <v>425</v>
      </c>
      <c r="D253" s="168" t="s">
        <v>186</v>
      </c>
      <c r="E253" s="169" t="s">
        <v>449</v>
      </c>
      <c r="F253" s="252" t="s">
        <v>450</v>
      </c>
      <c r="G253" s="252"/>
      <c r="H253" s="252"/>
      <c r="I253" s="252"/>
      <c r="J253" s="170" t="s">
        <v>442</v>
      </c>
      <c r="K253" s="171">
        <v>78.957999999999998</v>
      </c>
      <c r="L253" s="253">
        <v>0</v>
      </c>
      <c r="M253" s="253"/>
      <c r="N253" s="254">
        <f t="shared" si="5"/>
        <v>0</v>
      </c>
      <c r="O253" s="254"/>
      <c r="P253" s="254"/>
      <c r="Q253" s="254"/>
      <c r="R253" s="143"/>
      <c r="T253" s="172" t="s">
        <v>5</v>
      </c>
      <c r="U253" s="47" t="s">
        <v>46</v>
      </c>
      <c r="V253" s="39"/>
      <c r="W253" s="173">
        <f t="shared" si="6"/>
        <v>0</v>
      </c>
      <c r="X253" s="173">
        <v>0</v>
      </c>
      <c r="Y253" s="173">
        <f t="shared" si="7"/>
        <v>0</v>
      </c>
      <c r="Z253" s="173">
        <v>0</v>
      </c>
      <c r="AA253" s="174">
        <f t="shared" si="8"/>
        <v>0</v>
      </c>
      <c r="AR253" s="22" t="s">
        <v>189</v>
      </c>
      <c r="AT253" s="22" t="s">
        <v>186</v>
      </c>
      <c r="AU253" s="22" t="s">
        <v>90</v>
      </c>
      <c r="AY253" s="22" t="s">
        <v>185</v>
      </c>
      <c r="BE253" s="116">
        <f t="shared" si="9"/>
        <v>0</v>
      </c>
      <c r="BF253" s="116">
        <f t="shared" si="10"/>
        <v>0</v>
      </c>
      <c r="BG253" s="116">
        <f t="shared" si="11"/>
        <v>0</v>
      </c>
      <c r="BH253" s="116">
        <f t="shared" si="12"/>
        <v>0</v>
      </c>
      <c r="BI253" s="116">
        <f t="shared" si="13"/>
        <v>0</v>
      </c>
      <c r="BJ253" s="22" t="s">
        <v>90</v>
      </c>
      <c r="BK253" s="116">
        <f t="shared" si="14"/>
        <v>0</v>
      </c>
      <c r="BL253" s="22" t="s">
        <v>189</v>
      </c>
      <c r="BM253" s="22" t="s">
        <v>451</v>
      </c>
    </row>
    <row r="254" spans="2:65" s="1" customFormat="1" ht="25.5" customHeight="1">
      <c r="B254" s="140"/>
      <c r="C254" s="168" t="s">
        <v>429</v>
      </c>
      <c r="D254" s="168" t="s">
        <v>186</v>
      </c>
      <c r="E254" s="169" t="s">
        <v>453</v>
      </c>
      <c r="F254" s="252" t="s">
        <v>454</v>
      </c>
      <c r="G254" s="252"/>
      <c r="H254" s="252"/>
      <c r="I254" s="252"/>
      <c r="J254" s="170" t="s">
        <v>442</v>
      </c>
      <c r="K254" s="171">
        <v>78.957999999999998</v>
      </c>
      <c r="L254" s="253">
        <v>0</v>
      </c>
      <c r="M254" s="253"/>
      <c r="N254" s="254">
        <f t="shared" si="5"/>
        <v>0</v>
      </c>
      <c r="O254" s="254"/>
      <c r="P254" s="254"/>
      <c r="Q254" s="254"/>
      <c r="R254" s="143"/>
      <c r="T254" s="172" t="s">
        <v>5</v>
      </c>
      <c r="U254" s="47" t="s">
        <v>46</v>
      </c>
      <c r="V254" s="39"/>
      <c r="W254" s="173">
        <f t="shared" si="6"/>
        <v>0</v>
      </c>
      <c r="X254" s="173">
        <v>0</v>
      </c>
      <c r="Y254" s="173">
        <f t="shared" si="7"/>
        <v>0</v>
      </c>
      <c r="Z254" s="173">
        <v>0</v>
      </c>
      <c r="AA254" s="174">
        <f t="shared" si="8"/>
        <v>0</v>
      </c>
      <c r="AR254" s="22" t="s">
        <v>189</v>
      </c>
      <c r="AT254" s="22" t="s">
        <v>186</v>
      </c>
      <c r="AU254" s="22" t="s">
        <v>90</v>
      </c>
      <c r="AY254" s="22" t="s">
        <v>185</v>
      </c>
      <c r="BE254" s="116">
        <f t="shared" si="9"/>
        <v>0</v>
      </c>
      <c r="BF254" s="116">
        <f t="shared" si="10"/>
        <v>0</v>
      </c>
      <c r="BG254" s="116">
        <f t="shared" si="11"/>
        <v>0</v>
      </c>
      <c r="BH254" s="116">
        <f t="shared" si="12"/>
        <v>0</v>
      </c>
      <c r="BI254" s="116">
        <f t="shared" si="13"/>
        <v>0</v>
      </c>
      <c r="BJ254" s="22" t="s">
        <v>90</v>
      </c>
      <c r="BK254" s="116">
        <f t="shared" si="14"/>
        <v>0</v>
      </c>
      <c r="BL254" s="22" t="s">
        <v>189</v>
      </c>
      <c r="BM254" s="22" t="s">
        <v>455</v>
      </c>
    </row>
    <row r="255" spans="2:65" s="1" customFormat="1" ht="16.5" customHeight="1">
      <c r="B255" s="140"/>
      <c r="C255" s="168" t="s">
        <v>433</v>
      </c>
      <c r="D255" s="168" t="s">
        <v>186</v>
      </c>
      <c r="E255" s="169" t="s">
        <v>457</v>
      </c>
      <c r="F255" s="252" t="s">
        <v>458</v>
      </c>
      <c r="G255" s="252"/>
      <c r="H255" s="252"/>
      <c r="I255" s="252"/>
      <c r="J255" s="170" t="s">
        <v>442</v>
      </c>
      <c r="K255" s="171">
        <v>78.957999999999998</v>
      </c>
      <c r="L255" s="253">
        <v>0</v>
      </c>
      <c r="M255" s="253"/>
      <c r="N255" s="254">
        <f t="shared" si="5"/>
        <v>0</v>
      </c>
      <c r="O255" s="254"/>
      <c r="P255" s="254"/>
      <c r="Q255" s="254"/>
      <c r="R255" s="143"/>
      <c r="T255" s="172" t="s">
        <v>5</v>
      </c>
      <c r="U255" s="47" t="s">
        <v>46</v>
      </c>
      <c r="V255" s="39"/>
      <c r="W255" s="173">
        <f t="shared" si="6"/>
        <v>0</v>
      </c>
      <c r="X255" s="173">
        <v>0</v>
      </c>
      <c r="Y255" s="173">
        <f t="shared" si="7"/>
        <v>0</v>
      </c>
      <c r="Z255" s="173">
        <v>0</v>
      </c>
      <c r="AA255" s="174">
        <f t="shared" si="8"/>
        <v>0</v>
      </c>
      <c r="AR255" s="22" t="s">
        <v>189</v>
      </c>
      <c r="AT255" s="22" t="s">
        <v>186</v>
      </c>
      <c r="AU255" s="22" t="s">
        <v>90</v>
      </c>
      <c r="AY255" s="22" t="s">
        <v>185</v>
      </c>
      <c r="BE255" s="116">
        <f t="shared" si="9"/>
        <v>0</v>
      </c>
      <c r="BF255" s="116">
        <f t="shared" si="10"/>
        <v>0</v>
      </c>
      <c r="BG255" s="116">
        <f t="shared" si="11"/>
        <v>0</v>
      </c>
      <c r="BH255" s="116">
        <f t="shared" si="12"/>
        <v>0</v>
      </c>
      <c r="BI255" s="116">
        <f t="shared" si="13"/>
        <v>0</v>
      </c>
      <c r="BJ255" s="22" t="s">
        <v>90</v>
      </c>
      <c r="BK255" s="116">
        <f t="shared" si="14"/>
        <v>0</v>
      </c>
      <c r="BL255" s="22" t="s">
        <v>189</v>
      </c>
      <c r="BM255" s="22" t="s">
        <v>459</v>
      </c>
    </row>
    <row r="256" spans="2:65" s="1" customFormat="1" ht="16.5" customHeight="1">
      <c r="B256" s="140"/>
      <c r="C256" s="168" t="s">
        <v>439</v>
      </c>
      <c r="D256" s="168" t="s">
        <v>186</v>
      </c>
      <c r="E256" s="169" t="s">
        <v>461</v>
      </c>
      <c r="F256" s="252" t="s">
        <v>462</v>
      </c>
      <c r="G256" s="252"/>
      <c r="H256" s="252"/>
      <c r="I256" s="252"/>
      <c r="J256" s="170" t="s">
        <v>385</v>
      </c>
      <c r="K256" s="171">
        <v>2</v>
      </c>
      <c r="L256" s="253">
        <v>0</v>
      </c>
      <c r="M256" s="253"/>
      <c r="N256" s="254">
        <f t="shared" si="5"/>
        <v>0</v>
      </c>
      <c r="O256" s="254"/>
      <c r="P256" s="254"/>
      <c r="Q256" s="254"/>
      <c r="R256" s="143"/>
      <c r="T256" s="172" t="s">
        <v>5</v>
      </c>
      <c r="U256" s="47" t="s">
        <v>46</v>
      </c>
      <c r="V256" s="39"/>
      <c r="W256" s="173">
        <f t="shared" si="6"/>
        <v>0</v>
      </c>
      <c r="X256" s="173">
        <v>0</v>
      </c>
      <c r="Y256" s="173">
        <f t="shared" si="7"/>
        <v>0</v>
      </c>
      <c r="Z256" s="173">
        <v>0</v>
      </c>
      <c r="AA256" s="174">
        <f t="shared" si="8"/>
        <v>0</v>
      </c>
      <c r="AR256" s="22" t="s">
        <v>189</v>
      </c>
      <c r="AT256" s="22" t="s">
        <v>186</v>
      </c>
      <c r="AU256" s="22" t="s">
        <v>90</v>
      </c>
      <c r="AY256" s="22" t="s">
        <v>185</v>
      </c>
      <c r="BE256" s="116">
        <f t="shared" si="9"/>
        <v>0</v>
      </c>
      <c r="BF256" s="116">
        <f t="shared" si="10"/>
        <v>0</v>
      </c>
      <c r="BG256" s="116">
        <f t="shared" si="11"/>
        <v>0</v>
      </c>
      <c r="BH256" s="116">
        <f t="shared" si="12"/>
        <v>0</v>
      </c>
      <c r="BI256" s="116">
        <f t="shared" si="13"/>
        <v>0</v>
      </c>
      <c r="BJ256" s="22" t="s">
        <v>90</v>
      </c>
      <c r="BK256" s="116">
        <f t="shared" si="14"/>
        <v>0</v>
      </c>
      <c r="BL256" s="22" t="s">
        <v>189</v>
      </c>
      <c r="BM256" s="22" t="s">
        <v>463</v>
      </c>
    </row>
    <row r="257" spans="2:65" s="10" customFormat="1" ht="29.85" customHeight="1">
      <c r="B257" s="158"/>
      <c r="C257" s="159"/>
      <c r="D257" s="190" t="s">
        <v>161</v>
      </c>
      <c r="E257" s="190"/>
      <c r="F257" s="190"/>
      <c r="G257" s="190"/>
      <c r="H257" s="190"/>
      <c r="I257" s="190"/>
      <c r="J257" s="190"/>
      <c r="K257" s="190"/>
      <c r="L257" s="190"/>
      <c r="M257" s="190"/>
      <c r="N257" s="266">
        <f>BK257</f>
        <v>0</v>
      </c>
      <c r="O257" s="267"/>
      <c r="P257" s="267"/>
      <c r="Q257" s="267"/>
      <c r="R257" s="161"/>
      <c r="T257" s="162"/>
      <c r="U257" s="159"/>
      <c r="V257" s="159"/>
      <c r="W257" s="163">
        <f>W258</f>
        <v>0</v>
      </c>
      <c r="X257" s="159"/>
      <c r="Y257" s="163">
        <f>Y258</f>
        <v>0</v>
      </c>
      <c r="Z257" s="159"/>
      <c r="AA257" s="164">
        <f>AA258</f>
        <v>0</v>
      </c>
      <c r="AR257" s="165" t="s">
        <v>86</v>
      </c>
      <c r="AT257" s="166" t="s">
        <v>78</v>
      </c>
      <c r="AU257" s="166" t="s">
        <v>86</v>
      </c>
      <c r="AY257" s="165" t="s">
        <v>185</v>
      </c>
      <c r="BK257" s="167">
        <f>BK258</f>
        <v>0</v>
      </c>
    </row>
    <row r="258" spans="2:65" s="1" customFormat="1" ht="16.5" customHeight="1">
      <c r="B258" s="140"/>
      <c r="C258" s="168" t="s">
        <v>444</v>
      </c>
      <c r="D258" s="168" t="s">
        <v>186</v>
      </c>
      <c r="E258" s="169" t="s">
        <v>465</v>
      </c>
      <c r="F258" s="252" t="s">
        <v>466</v>
      </c>
      <c r="G258" s="252"/>
      <c r="H258" s="252"/>
      <c r="I258" s="252"/>
      <c r="J258" s="170" t="s">
        <v>442</v>
      </c>
      <c r="K258" s="171">
        <v>497.08</v>
      </c>
      <c r="L258" s="253">
        <v>0</v>
      </c>
      <c r="M258" s="253"/>
      <c r="N258" s="254">
        <f>ROUND(L258*K258,2)</f>
        <v>0</v>
      </c>
      <c r="O258" s="254"/>
      <c r="P258" s="254"/>
      <c r="Q258" s="254"/>
      <c r="R258" s="143"/>
      <c r="T258" s="172" t="s">
        <v>5</v>
      </c>
      <c r="U258" s="47" t="s">
        <v>46</v>
      </c>
      <c r="V258" s="39"/>
      <c r="W258" s="173">
        <f>V258*K258</f>
        <v>0</v>
      </c>
      <c r="X258" s="173">
        <v>0</v>
      </c>
      <c r="Y258" s="173">
        <f>X258*K258</f>
        <v>0</v>
      </c>
      <c r="Z258" s="173">
        <v>0</v>
      </c>
      <c r="AA258" s="174">
        <f>Z258*K258</f>
        <v>0</v>
      </c>
      <c r="AR258" s="22" t="s">
        <v>189</v>
      </c>
      <c r="AT258" s="22" t="s">
        <v>186</v>
      </c>
      <c r="AU258" s="22" t="s">
        <v>90</v>
      </c>
      <c r="AY258" s="22" t="s">
        <v>185</v>
      </c>
      <c r="BE258" s="116">
        <f>IF(U258="základná",N258,0)</f>
        <v>0</v>
      </c>
      <c r="BF258" s="116">
        <f>IF(U258="znížená",N258,0)</f>
        <v>0</v>
      </c>
      <c r="BG258" s="116">
        <f>IF(U258="zákl. prenesená",N258,0)</f>
        <v>0</v>
      </c>
      <c r="BH258" s="116">
        <f>IF(U258="zníž. prenesená",N258,0)</f>
        <v>0</v>
      </c>
      <c r="BI258" s="116">
        <f>IF(U258="nulová",N258,0)</f>
        <v>0</v>
      </c>
      <c r="BJ258" s="22" t="s">
        <v>90</v>
      </c>
      <c r="BK258" s="116">
        <f>ROUND(L258*K258,2)</f>
        <v>0</v>
      </c>
      <c r="BL258" s="22" t="s">
        <v>189</v>
      </c>
      <c r="BM258" s="22" t="s">
        <v>467</v>
      </c>
    </row>
    <row r="259" spans="2:65" s="10" customFormat="1" ht="37.35" customHeight="1">
      <c r="B259" s="158"/>
      <c r="C259" s="159"/>
      <c r="D259" s="160" t="s">
        <v>559</v>
      </c>
      <c r="E259" s="160"/>
      <c r="F259" s="160"/>
      <c r="G259" s="160"/>
      <c r="H259" s="160"/>
      <c r="I259" s="160"/>
      <c r="J259" s="160"/>
      <c r="K259" s="160"/>
      <c r="L259" s="160"/>
      <c r="M259" s="160"/>
      <c r="N259" s="268">
        <f>BK259</f>
        <v>0</v>
      </c>
      <c r="O259" s="269"/>
      <c r="P259" s="269"/>
      <c r="Q259" s="269"/>
      <c r="R259" s="161"/>
      <c r="T259" s="162"/>
      <c r="U259" s="159"/>
      <c r="V259" s="159"/>
      <c r="W259" s="163">
        <f>W260</f>
        <v>0</v>
      </c>
      <c r="X259" s="159"/>
      <c r="Y259" s="163">
        <f>Y260</f>
        <v>0.50384499999999999</v>
      </c>
      <c r="Z259" s="159"/>
      <c r="AA259" s="164">
        <f>AA260</f>
        <v>0</v>
      </c>
      <c r="AR259" s="165" t="s">
        <v>90</v>
      </c>
      <c r="AT259" s="166" t="s">
        <v>78</v>
      </c>
      <c r="AU259" s="166" t="s">
        <v>79</v>
      </c>
      <c r="AY259" s="165" t="s">
        <v>185</v>
      </c>
      <c r="BK259" s="167">
        <f>BK260</f>
        <v>0</v>
      </c>
    </row>
    <row r="260" spans="2:65" s="10" customFormat="1" ht="19.899999999999999" customHeight="1">
      <c r="B260" s="158"/>
      <c r="C260" s="159"/>
      <c r="D260" s="190" t="s">
        <v>560</v>
      </c>
      <c r="E260" s="190"/>
      <c r="F260" s="190"/>
      <c r="G260" s="190"/>
      <c r="H260" s="190"/>
      <c r="I260" s="190"/>
      <c r="J260" s="190"/>
      <c r="K260" s="190"/>
      <c r="L260" s="190"/>
      <c r="M260" s="190"/>
      <c r="N260" s="259">
        <f>BK260</f>
        <v>0</v>
      </c>
      <c r="O260" s="260"/>
      <c r="P260" s="260"/>
      <c r="Q260" s="260"/>
      <c r="R260" s="161"/>
      <c r="T260" s="162"/>
      <c r="U260" s="159"/>
      <c r="V260" s="159"/>
      <c r="W260" s="163">
        <f>SUM(W261:W279)</f>
        <v>0</v>
      </c>
      <c r="X260" s="159"/>
      <c r="Y260" s="163">
        <f>SUM(Y261:Y279)</f>
        <v>0.50384499999999999</v>
      </c>
      <c r="Z260" s="159"/>
      <c r="AA260" s="164">
        <f>SUM(AA261:AA279)</f>
        <v>0</v>
      </c>
      <c r="AR260" s="165" t="s">
        <v>90</v>
      </c>
      <c r="AT260" s="166" t="s">
        <v>78</v>
      </c>
      <c r="AU260" s="166" t="s">
        <v>86</v>
      </c>
      <c r="AY260" s="165" t="s">
        <v>185</v>
      </c>
      <c r="BK260" s="167">
        <f>SUM(BK261:BK279)</f>
        <v>0</v>
      </c>
    </row>
    <row r="261" spans="2:65" s="1" customFormat="1" ht="25.5" customHeight="1">
      <c r="B261" s="140"/>
      <c r="C261" s="168" t="s">
        <v>448</v>
      </c>
      <c r="D261" s="168" t="s">
        <v>186</v>
      </c>
      <c r="E261" s="169" t="s">
        <v>630</v>
      </c>
      <c r="F261" s="252" t="s">
        <v>631</v>
      </c>
      <c r="G261" s="252"/>
      <c r="H261" s="252"/>
      <c r="I261" s="252"/>
      <c r="J261" s="170" t="s">
        <v>208</v>
      </c>
      <c r="K261" s="171">
        <v>86.75</v>
      </c>
      <c r="L261" s="253">
        <v>0</v>
      </c>
      <c r="M261" s="253"/>
      <c r="N261" s="254">
        <f>ROUND(L261*K261,2)</f>
        <v>0</v>
      </c>
      <c r="O261" s="254"/>
      <c r="P261" s="254"/>
      <c r="Q261" s="254"/>
      <c r="R261" s="143"/>
      <c r="T261" s="172" t="s">
        <v>5</v>
      </c>
      <c r="U261" s="47" t="s">
        <v>46</v>
      </c>
      <c r="V261" s="39"/>
      <c r="W261" s="173">
        <f>V261*K261</f>
        <v>0</v>
      </c>
      <c r="X261" s="173">
        <v>0</v>
      </c>
      <c r="Y261" s="173">
        <f>X261*K261</f>
        <v>0</v>
      </c>
      <c r="Z261" s="173">
        <v>0</v>
      </c>
      <c r="AA261" s="174">
        <f>Z261*K261</f>
        <v>0</v>
      </c>
      <c r="AR261" s="22" t="s">
        <v>261</v>
      </c>
      <c r="AT261" s="22" t="s">
        <v>186</v>
      </c>
      <c r="AU261" s="22" t="s">
        <v>90</v>
      </c>
      <c r="AY261" s="22" t="s">
        <v>185</v>
      </c>
      <c r="BE261" s="116">
        <f>IF(U261="základná",N261,0)</f>
        <v>0</v>
      </c>
      <c r="BF261" s="116">
        <f>IF(U261="znížená",N261,0)</f>
        <v>0</v>
      </c>
      <c r="BG261" s="116">
        <f>IF(U261="zákl. prenesená",N261,0)</f>
        <v>0</v>
      </c>
      <c r="BH261" s="116">
        <f>IF(U261="zníž. prenesená",N261,0)</f>
        <v>0</v>
      </c>
      <c r="BI261" s="116">
        <f>IF(U261="nulová",N261,0)</f>
        <v>0</v>
      </c>
      <c r="BJ261" s="22" t="s">
        <v>90</v>
      </c>
      <c r="BK261" s="116">
        <f>ROUND(L261*K261,2)</f>
        <v>0</v>
      </c>
      <c r="BL261" s="22" t="s">
        <v>261</v>
      </c>
      <c r="BM261" s="22" t="s">
        <v>632</v>
      </c>
    </row>
    <row r="262" spans="2:65" s="1" customFormat="1" ht="16.5" customHeight="1">
      <c r="B262" s="140"/>
      <c r="C262" s="199" t="s">
        <v>452</v>
      </c>
      <c r="D262" s="199" t="s">
        <v>279</v>
      </c>
      <c r="E262" s="200" t="s">
        <v>633</v>
      </c>
      <c r="F262" s="261" t="s">
        <v>634</v>
      </c>
      <c r="G262" s="261"/>
      <c r="H262" s="261"/>
      <c r="I262" s="261"/>
      <c r="J262" s="201" t="s">
        <v>635</v>
      </c>
      <c r="K262" s="202">
        <v>4</v>
      </c>
      <c r="L262" s="262">
        <v>0</v>
      </c>
      <c r="M262" s="262"/>
      <c r="N262" s="263">
        <f>ROUND(L262*K262,2)</f>
        <v>0</v>
      </c>
      <c r="O262" s="254"/>
      <c r="P262" s="254"/>
      <c r="Q262" s="254"/>
      <c r="R262" s="143"/>
      <c r="T262" s="172" t="s">
        <v>5</v>
      </c>
      <c r="U262" s="47" t="s">
        <v>46</v>
      </c>
      <c r="V262" s="39"/>
      <c r="W262" s="173">
        <f>V262*K262</f>
        <v>0</v>
      </c>
      <c r="X262" s="173">
        <v>3.2649999999999998E-2</v>
      </c>
      <c r="Y262" s="173">
        <f>X262*K262</f>
        <v>0.13059999999999999</v>
      </c>
      <c r="Z262" s="173">
        <v>0</v>
      </c>
      <c r="AA262" s="174">
        <f>Z262*K262</f>
        <v>0</v>
      </c>
      <c r="AR262" s="22" t="s">
        <v>330</v>
      </c>
      <c r="AT262" s="22" t="s">
        <v>279</v>
      </c>
      <c r="AU262" s="22" t="s">
        <v>90</v>
      </c>
      <c r="AY262" s="22" t="s">
        <v>185</v>
      </c>
      <c r="BE262" s="116">
        <f>IF(U262="základná",N262,0)</f>
        <v>0</v>
      </c>
      <c r="BF262" s="116">
        <f>IF(U262="znížená",N262,0)</f>
        <v>0</v>
      </c>
      <c r="BG262" s="116">
        <f>IF(U262="zákl. prenesená",N262,0)</f>
        <v>0</v>
      </c>
      <c r="BH262" s="116">
        <f>IF(U262="zníž. prenesená",N262,0)</f>
        <v>0</v>
      </c>
      <c r="BI262" s="116">
        <f>IF(U262="nulová",N262,0)</f>
        <v>0</v>
      </c>
      <c r="BJ262" s="22" t="s">
        <v>90</v>
      </c>
      <c r="BK262" s="116">
        <f>ROUND(L262*K262,2)</f>
        <v>0</v>
      </c>
      <c r="BL262" s="22" t="s">
        <v>261</v>
      </c>
      <c r="BM262" s="22" t="s">
        <v>636</v>
      </c>
    </row>
    <row r="263" spans="2:65" s="13" customFormat="1" ht="16.5" customHeight="1">
      <c r="B263" s="191"/>
      <c r="C263" s="192"/>
      <c r="D263" s="192"/>
      <c r="E263" s="193" t="s">
        <v>5</v>
      </c>
      <c r="F263" s="255" t="s">
        <v>637</v>
      </c>
      <c r="G263" s="256"/>
      <c r="H263" s="256"/>
      <c r="I263" s="256"/>
      <c r="J263" s="192"/>
      <c r="K263" s="194">
        <v>3.47</v>
      </c>
      <c r="L263" s="192"/>
      <c r="M263" s="192"/>
      <c r="N263" s="192"/>
      <c r="O263" s="192"/>
      <c r="P263" s="192"/>
      <c r="Q263" s="192"/>
      <c r="R263" s="195"/>
      <c r="T263" s="196"/>
      <c r="U263" s="192"/>
      <c r="V263" s="192"/>
      <c r="W263" s="192"/>
      <c r="X263" s="192"/>
      <c r="Y263" s="192"/>
      <c r="Z263" s="192"/>
      <c r="AA263" s="197"/>
      <c r="AT263" s="198" t="s">
        <v>192</v>
      </c>
      <c r="AU263" s="198" t="s">
        <v>90</v>
      </c>
      <c r="AV263" s="13" t="s">
        <v>90</v>
      </c>
      <c r="AW263" s="13" t="s">
        <v>34</v>
      </c>
      <c r="AX263" s="13" t="s">
        <v>79</v>
      </c>
      <c r="AY263" s="198" t="s">
        <v>185</v>
      </c>
    </row>
    <row r="264" spans="2:65" s="12" customFormat="1" ht="16.5" customHeight="1">
      <c r="B264" s="182"/>
      <c r="C264" s="183"/>
      <c r="D264" s="183"/>
      <c r="E264" s="184" t="s">
        <v>5</v>
      </c>
      <c r="F264" s="257" t="s">
        <v>196</v>
      </c>
      <c r="G264" s="258"/>
      <c r="H264" s="258"/>
      <c r="I264" s="258"/>
      <c r="J264" s="183"/>
      <c r="K264" s="185">
        <v>3.47</v>
      </c>
      <c r="L264" s="183"/>
      <c r="M264" s="183"/>
      <c r="N264" s="183"/>
      <c r="O264" s="183"/>
      <c r="P264" s="183"/>
      <c r="Q264" s="183"/>
      <c r="R264" s="186"/>
      <c r="T264" s="187"/>
      <c r="U264" s="183"/>
      <c r="V264" s="183"/>
      <c r="W264" s="183"/>
      <c r="X264" s="183"/>
      <c r="Y264" s="183"/>
      <c r="Z264" s="183"/>
      <c r="AA264" s="188"/>
      <c r="AT264" s="189" t="s">
        <v>192</v>
      </c>
      <c r="AU264" s="189" t="s">
        <v>90</v>
      </c>
      <c r="AV264" s="12" t="s">
        <v>189</v>
      </c>
      <c r="AW264" s="12" t="s">
        <v>34</v>
      </c>
      <c r="AX264" s="12" t="s">
        <v>79</v>
      </c>
      <c r="AY264" s="189" t="s">
        <v>185</v>
      </c>
    </row>
    <row r="265" spans="2:65" s="13" customFormat="1" ht="16.5" customHeight="1">
      <c r="B265" s="191"/>
      <c r="C265" s="192"/>
      <c r="D265" s="192"/>
      <c r="E265" s="193" t="s">
        <v>5</v>
      </c>
      <c r="F265" s="264" t="s">
        <v>189</v>
      </c>
      <c r="G265" s="265"/>
      <c r="H265" s="265"/>
      <c r="I265" s="265"/>
      <c r="J265" s="192"/>
      <c r="K265" s="194">
        <v>4</v>
      </c>
      <c r="L265" s="192"/>
      <c r="M265" s="192"/>
      <c r="N265" s="192"/>
      <c r="O265" s="192"/>
      <c r="P265" s="192"/>
      <c r="Q265" s="192"/>
      <c r="R265" s="195"/>
      <c r="T265" s="196"/>
      <c r="U265" s="192"/>
      <c r="V265" s="192"/>
      <c r="W265" s="192"/>
      <c r="X265" s="192"/>
      <c r="Y265" s="192"/>
      <c r="Z265" s="192"/>
      <c r="AA265" s="197"/>
      <c r="AT265" s="198" t="s">
        <v>192</v>
      </c>
      <c r="AU265" s="198" t="s">
        <v>90</v>
      </c>
      <c r="AV265" s="13" t="s">
        <v>90</v>
      </c>
      <c r="AW265" s="13" t="s">
        <v>34</v>
      </c>
      <c r="AX265" s="13" t="s">
        <v>86</v>
      </c>
      <c r="AY265" s="198" t="s">
        <v>185</v>
      </c>
    </row>
    <row r="266" spans="2:65" s="1" customFormat="1" ht="25.5" customHeight="1">
      <c r="B266" s="140"/>
      <c r="C266" s="199" t="s">
        <v>456</v>
      </c>
      <c r="D266" s="199" t="s">
        <v>279</v>
      </c>
      <c r="E266" s="200" t="s">
        <v>638</v>
      </c>
      <c r="F266" s="261" t="s">
        <v>639</v>
      </c>
      <c r="G266" s="261"/>
      <c r="H266" s="261"/>
      <c r="I266" s="261"/>
      <c r="J266" s="201" t="s">
        <v>385</v>
      </c>
      <c r="K266" s="202">
        <v>10</v>
      </c>
      <c r="L266" s="262">
        <v>0</v>
      </c>
      <c r="M266" s="262"/>
      <c r="N266" s="263">
        <f>ROUND(L266*K266,2)</f>
        <v>0</v>
      </c>
      <c r="O266" s="254"/>
      <c r="P266" s="254"/>
      <c r="Q266" s="254"/>
      <c r="R266" s="143"/>
      <c r="T266" s="172" t="s">
        <v>5</v>
      </c>
      <c r="U266" s="47" t="s">
        <v>46</v>
      </c>
      <c r="V266" s="39"/>
      <c r="W266" s="173">
        <f>V266*K266</f>
        <v>0</v>
      </c>
      <c r="X266" s="173">
        <v>1.26E-4</v>
      </c>
      <c r="Y266" s="173">
        <f>X266*K266</f>
        <v>1.2600000000000001E-3</v>
      </c>
      <c r="Z266" s="173">
        <v>0</v>
      </c>
      <c r="AA266" s="174">
        <f>Z266*K266</f>
        <v>0</v>
      </c>
      <c r="AR266" s="22" t="s">
        <v>330</v>
      </c>
      <c r="AT266" s="22" t="s">
        <v>279</v>
      </c>
      <c r="AU266" s="22" t="s">
        <v>90</v>
      </c>
      <c r="AY266" s="22" t="s">
        <v>185</v>
      </c>
      <c r="BE266" s="116">
        <f>IF(U266="základná",N266,0)</f>
        <v>0</v>
      </c>
      <c r="BF266" s="116">
        <f>IF(U266="znížená",N266,0)</f>
        <v>0</v>
      </c>
      <c r="BG266" s="116">
        <f>IF(U266="zákl. prenesená",N266,0)</f>
        <v>0</v>
      </c>
      <c r="BH266" s="116">
        <f>IF(U266="zníž. prenesená",N266,0)</f>
        <v>0</v>
      </c>
      <c r="BI266" s="116">
        <f>IF(U266="nulová",N266,0)</f>
        <v>0</v>
      </c>
      <c r="BJ266" s="22" t="s">
        <v>90</v>
      </c>
      <c r="BK266" s="116">
        <f>ROUND(L266*K266,2)</f>
        <v>0</v>
      </c>
      <c r="BL266" s="22" t="s">
        <v>261</v>
      </c>
      <c r="BM266" s="22" t="s">
        <v>640</v>
      </c>
    </row>
    <row r="267" spans="2:65" s="1" customFormat="1" ht="25.5" customHeight="1">
      <c r="B267" s="140"/>
      <c r="C267" s="168" t="s">
        <v>460</v>
      </c>
      <c r="D267" s="168" t="s">
        <v>186</v>
      </c>
      <c r="E267" s="169" t="s">
        <v>641</v>
      </c>
      <c r="F267" s="252" t="s">
        <v>642</v>
      </c>
      <c r="G267" s="252"/>
      <c r="H267" s="252"/>
      <c r="I267" s="252"/>
      <c r="J267" s="170" t="s">
        <v>208</v>
      </c>
      <c r="K267" s="171">
        <v>260.25</v>
      </c>
      <c r="L267" s="253">
        <v>0</v>
      </c>
      <c r="M267" s="253"/>
      <c r="N267" s="254">
        <f>ROUND(L267*K267,2)</f>
        <v>0</v>
      </c>
      <c r="O267" s="254"/>
      <c r="P267" s="254"/>
      <c r="Q267" s="254"/>
      <c r="R267" s="143"/>
      <c r="T267" s="172" t="s">
        <v>5</v>
      </c>
      <c r="U267" s="47" t="s">
        <v>46</v>
      </c>
      <c r="V267" s="39"/>
      <c r="W267" s="173">
        <f>V267*K267</f>
        <v>0</v>
      </c>
      <c r="X267" s="173">
        <v>0</v>
      </c>
      <c r="Y267" s="173">
        <f>X267*K267</f>
        <v>0</v>
      </c>
      <c r="Z267" s="173">
        <v>0</v>
      </c>
      <c r="AA267" s="174">
        <f>Z267*K267</f>
        <v>0</v>
      </c>
      <c r="AR267" s="22" t="s">
        <v>261</v>
      </c>
      <c r="AT267" s="22" t="s">
        <v>186</v>
      </c>
      <c r="AU267" s="22" t="s">
        <v>90</v>
      </c>
      <c r="AY267" s="22" t="s">
        <v>185</v>
      </c>
      <c r="BE267" s="116">
        <f>IF(U267="základná",N267,0)</f>
        <v>0</v>
      </c>
      <c r="BF267" s="116">
        <f>IF(U267="znížená",N267,0)</f>
        <v>0</v>
      </c>
      <c r="BG267" s="116">
        <f>IF(U267="zákl. prenesená",N267,0)</f>
        <v>0</v>
      </c>
      <c r="BH267" s="116">
        <f>IF(U267="zníž. prenesená",N267,0)</f>
        <v>0</v>
      </c>
      <c r="BI267" s="116">
        <f>IF(U267="nulová",N267,0)</f>
        <v>0</v>
      </c>
      <c r="BJ267" s="22" t="s">
        <v>90</v>
      </c>
      <c r="BK267" s="116">
        <f>ROUND(L267*K267,2)</f>
        <v>0</v>
      </c>
      <c r="BL267" s="22" t="s">
        <v>261</v>
      </c>
      <c r="BM267" s="22" t="s">
        <v>643</v>
      </c>
    </row>
    <row r="268" spans="2:65" s="13" customFormat="1" ht="16.5" customHeight="1">
      <c r="B268" s="191"/>
      <c r="C268" s="192"/>
      <c r="D268" s="192"/>
      <c r="E268" s="193" t="s">
        <v>5</v>
      </c>
      <c r="F268" s="255" t="s">
        <v>644</v>
      </c>
      <c r="G268" s="256"/>
      <c r="H268" s="256"/>
      <c r="I268" s="256"/>
      <c r="J268" s="192"/>
      <c r="K268" s="194">
        <v>260.25</v>
      </c>
      <c r="L268" s="192"/>
      <c r="M268" s="192"/>
      <c r="N268" s="192"/>
      <c r="O268" s="192"/>
      <c r="P268" s="192"/>
      <c r="Q268" s="192"/>
      <c r="R268" s="195"/>
      <c r="T268" s="196"/>
      <c r="U268" s="192"/>
      <c r="V268" s="192"/>
      <c r="W268" s="192"/>
      <c r="X268" s="192"/>
      <c r="Y268" s="192"/>
      <c r="Z268" s="192"/>
      <c r="AA268" s="197"/>
      <c r="AT268" s="198" t="s">
        <v>192</v>
      </c>
      <c r="AU268" s="198" t="s">
        <v>90</v>
      </c>
      <c r="AV268" s="13" t="s">
        <v>90</v>
      </c>
      <c r="AW268" s="13" t="s">
        <v>34</v>
      </c>
      <c r="AX268" s="13" t="s">
        <v>86</v>
      </c>
      <c r="AY268" s="198" t="s">
        <v>185</v>
      </c>
    </row>
    <row r="269" spans="2:65" s="1" customFormat="1" ht="16.5" customHeight="1">
      <c r="B269" s="140"/>
      <c r="C269" s="199" t="s">
        <v>464</v>
      </c>
      <c r="D269" s="199" t="s">
        <v>279</v>
      </c>
      <c r="E269" s="200" t="s">
        <v>645</v>
      </c>
      <c r="F269" s="261" t="s">
        <v>646</v>
      </c>
      <c r="G269" s="261"/>
      <c r="H269" s="261"/>
      <c r="I269" s="261"/>
      <c r="J269" s="201" t="s">
        <v>385</v>
      </c>
      <c r="K269" s="202">
        <v>3</v>
      </c>
      <c r="L269" s="262">
        <v>0</v>
      </c>
      <c r="M269" s="262"/>
      <c r="N269" s="263">
        <f>ROUND(L269*K269,2)</f>
        <v>0</v>
      </c>
      <c r="O269" s="254"/>
      <c r="P269" s="254"/>
      <c r="Q269" s="254"/>
      <c r="R269" s="143"/>
      <c r="T269" s="172" t="s">
        <v>5</v>
      </c>
      <c r="U269" s="47" t="s">
        <v>46</v>
      </c>
      <c r="V269" s="39"/>
      <c r="W269" s="173">
        <f>V269*K269</f>
        <v>0</v>
      </c>
      <c r="X269" s="173">
        <v>2.5999999999999999E-3</v>
      </c>
      <c r="Y269" s="173">
        <f>X269*K269</f>
        <v>7.7999999999999996E-3</v>
      </c>
      <c r="Z269" s="173">
        <v>0</v>
      </c>
      <c r="AA269" s="174">
        <f>Z269*K269</f>
        <v>0</v>
      </c>
      <c r="AR269" s="22" t="s">
        <v>330</v>
      </c>
      <c r="AT269" s="22" t="s">
        <v>279</v>
      </c>
      <c r="AU269" s="22" t="s">
        <v>90</v>
      </c>
      <c r="AY269" s="22" t="s">
        <v>185</v>
      </c>
      <c r="BE269" s="116">
        <f>IF(U269="základná",N269,0)</f>
        <v>0</v>
      </c>
      <c r="BF269" s="116">
        <f>IF(U269="znížená",N269,0)</f>
        <v>0</v>
      </c>
      <c r="BG269" s="116">
        <f>IF(U269="zákl. prenesená",N269,0)</f>
        <v>0</v>
      </c>
      <c r="BH269" s="116">
        <f>IF(U269="zníž. prenesená",N269,0)</f>
        <v>0</v>
      </c>
      <c r="BI269" s="116">
        <f>IF(U269="nulová",N269,0)</f>
        <v>0</v>
      </c>
      <c r="BJ269" s="22" t="s">
        <v>90</v>
      </c>
      <c r="BK269" s="116">
        <f>ROUND(L269*K269,2)</f>
        <v>0</v>
      </c>
      <c r="BL269" s="22" t="s">
        <v>261</v>
      </c>
      <c r="BM269" s="22" t="s">
        <v>647</v>
      </c>
    </row>
    <row r="270" spans="2:65" s="1" customFormat="1" ht="16.5" customHeight="1">
      <c r="B270" s="140"/>
      <c r="C270" s="199" t="s">
        <v>648</v>
      </c>
      <c r="D270" s="199" t="s">
        <v>279</v>
      </c>
      <c r="E270" s="200" t="s">
        <v>649</v>
      </c>
      <c r="F270" s="261" t="s">
        <v>650</v>
      </c>
      <c r="G270" s="261"/>
      <c r="H270" s="261"/>
      <c r="I270" s="261"/>
      <c r="J270" s="201" t="s">
        <v>385</v>
      </c>
      <c r="K270" s="202">
        <v>1</v>
      </c>
      <c r="L270" s="262">
        <v>0</v>
      </c>
      <c r="M270" s="262"/>
      <c r="N270" s="263">
        <f>ROUND(L270*K270,2)</f>
        <v>0</v>
      </c>
      <c r="O270" s="254"/>
      <c r="P270" s="254"/>
      <c r="Q270" s="254"/>
      <c r="R270" s="143"/>
      <c r="T270" s="172" t="s">
        <v>5</v>
      </c>
      <c r="U270" s="47" t="s">
        <v>46</v>
      </c>
      <c r="V270" s="39"/>
      <c r="W270" s="173">
        <f>V270*K270</f>
        <v>0</v>
      </c>
      <c r="X270" s="173">
        <v>1.85E-4</v>
      </c>
      <c r="Y270" s="173">
        <f>X270*K270</f>
        <v>1.85E-4</v>
      </c>
      <c r="Z270" s="173">
        <v>0</v>
      </c>
      <c r="AA270" s="174">
        <f>Z270*K270</f>
        <v>0</v>
      </c>
      <c r="AR270" s="22" t="s">
        <v>330</v>
      </c>
      <c r="AT270" s="22" t="s">
        <v>279</v>
      </c>
      <c r="AU270" s="22" t="s">
        <v>90</v>
      </c>
      <c r="AY270" s="22" t="s">
        <v>185</v>
      </c>
      <c r="BE270" s="116">
        <f>IF(U270="základná",N270,0)</f>
        <v>0</v>
      </c>
      <c r="BF270" s="116">
        <f>IF(U270="znížená",N270,0)</f>
        <v>0</v>
      </c>
      <c r="BG270" s="116">
        <f>IF(U270="zákl. prenesená",N270,0)</f>
        <v>0</v>
      </c>
      <c r="BH270" s="116">
        <f>IF(U270="zníž. prenesená",N270,0)</f>
        <v>0</v>
      </c>
      <c r="BI270" s="116">
        <f>IF(U270="nulová",N270,0)</f>
        <v>0</v>
      </c>
      <c r="BJ270" s="22" t="s">
        <v>90</v>
      </c>
      <c r="BK270" s="116">
        <f>ROUND(L270*K270,2)</f>
        <v>0</v>
      </c>
      <c r="BL270" s="22" t="s">
        <v>261</v>
      </c>
      <c r="BM270" s="22" t="s">
        <v>651</v>
      </c>
    </row>
    <row r="271" spans="2:65" s="1" customFormat="1" ht="38.25" customHeight="1">
      <c r="B271" s="140"/>
      <c r="C271" s="168" t="s">
        <v>479</v>
      </c>
      <c r="D271" s="168" t="s">
        <v>186</v>
      </c>
      <c r="E271" s="169" t="s">
        <v>652</v>
      </c>
      <c r="F271" s="252" t="s">
        <v>653</v>
      </c>
      <c r="G271" s="252"/>
      <c r="H271" s="252"/>
      <c r="I271" s="252"/>
      <c r="J271" s="170" t="s">
        <v>385</v>
      </c>
      <c r="K271" s="171">
        <v>4</v>
      </c>
      <c r="L271" s="253">
        <v>0</v>
      </c>
      <c r="M271" s="253"/>
      <c r="N271" s="254">
        <f>ROUND(L271*K271,2)</f>
        <v>0</v>
      </c>
      <c r="O271" s="254"/>
      <c r="P271" s="254"/>
      <c r="Q271" s="254"/>
      <c r="R271" s="143"/>
      <c r="T271" s="172" t="s">
        <v>5</v>
      </c>
      <c r="U271" s="47" t="s">
        <v>46</v>
      </c>
      <c r="V271" s="39"/>
      <c r="W271" s="173">
        <f>V271*K271</f>
        <v>0</v>
      </c>
      <c r="X271" s="173">
        <v>0</v>
      </c>
      <c r="Y271" s="173">
        <f>X271*K271</f>
        <v>0</v>
      </c>
      <c r="Z271" s="173">
        <v>0</v>
      </c>
      <c r="AA271" s="174">
        <f>Z271*K271</f>
        <v>0</v>
      </c>
      <c r="AR271" s="22" t="s">
        <v>261</v>
      </c>
      <c r="AT271" s="22" t="s">
        <v>186</v>
      </c>
      <c r="AU271" s="22" t="s">
        <v>90</v>
      </c>
      <c r="AY271" s="22" t="s">
        <v>185</v>
      </c>
      <c r="BE271" s="116">
        <f>IF(U271="základná",N271,0)</f>
        <v>0</v>
      </c>
      <c r="BF271" s="116">
        <f>IF(U271="znížená",N271,0)</f>
        <v>0</v>
      </c>
      <c r="BG271" s="116">
        <f>IF(U271="zákl. prenesená",N271,0)</f>
        <v>0</v>
      </c>
      <c r="BH271" s="116">
        <f>IF(U271="zníž. prenesená",N271,0)</f>
        <v>0</v>
      </c>
      <c r="BI271" s="116">
        <f>IF(U271="nulová",N271,0)</f>
        <v>0</v>
      </c>
      <c r="BJ271" s="22" t="s">
        <v>90</v>
      </c>
      <c r="BK271" s="116">
        <f>ROUND(L271*K271,2)</f>
        <v>0</v>
      </c>
      <c r="BL271" s="22" t="s">
        <v>261</v>
      </c>
      <c r="BM271" s="22" t="s">
        <v>654</v>
      </c>
    </row>
    <row r="272" spans="2:65" s="1" customFormat="1" ht="16.5" customHeight="1">
      <c r="B272" s="140"/>
      <c r="C272" s="199" t="s">
        <v>655</v>
      </c>
      <c r="D272" s="199" t="s">
        <v>279</v>
      </c>
      <c r="E272" s="200" t="s">
        <v>656</v>
      </c>
      <c r="F272" s="261" t="s">
        <v>657</v>
      </c>
      <c r="G272" s="261"/>
      <c r="H272" s="261"/>
      <c r="I272" s="261"/>
      <c r="J272" s="201" t="s">
        <v>385</v>
      </c>
      <c r="K272" s="202">
        <v>4</v>
      </c>
      <c r="L272" s="262">
        <v>0</v>
      </c>
      <c r="M272" s="262"/>
      <c r="N272" s="263">
        <f>ROUND(L272*K272,2)</f>
        <v>0</v>
      </c>
      <c r="O272" s="254"/>
      <c r="P272" s="254"/>
      <c r="Q272" s="254"/>
      <c r="R272" s="143"/>
      <c r="T272" s="172" t="s">
        <v>5</v>
      </c>
      <c r="U272" s="47" t="s">
        <v>46</v>
      </c>
      <c r="V272" s="39"/>
      <c r="W272" s="173">
        <f>V272*K272</f>
        <v>0</v>
      </c>
      <c r="X272" s="173">
        <v>0</v>
      </c>
      <c r="Y272" s="173">
        <f>X272*K272</f>
        <v>0</v>
      </c>
      <c r="Z272" s="173">
        <v>0</v>
      </c>
      <c r="AA272" s="174">
        <f>Z272*K272</f>
        <v>0</v>
      </c>
      <c r="AR272" s="22" t="s">
        <v>330</v>
      </c>
      <c r="AT272" s="22" t="s">
        <v>279</v>
      </c>
      <c r="AU272" s="22" t="s">
        <v>90</v>
      </c>
      <c r="AY272" s="22" t="s">
        <v>185</v>
      </c>
      <c r="BE272" s="116">
        <f>IF(U272="základná",N272,0)</f>
        <v>0</v>
      </c>
      <c r="BF272" s="116">
        <f>IF(U272="znížená",N272,0)</f>
        <v>0</v>
      </c>
      <c r="BG272" s="116">
        <f>IF(U272="zákl. prenesená",N272,0)</f>
        <v>0</v>
      </c>
      <c r="BH272" s="116">
        <f>IF(U272="zníž. prenesená",N272,0)</f>
        <v>0</v>
      </c>
      <c r="BI272" s="116">
        <f>IF(U272="nulová",N272,0)</f>
        <v>0</v>
      </c>
      <c r="BJ272" s="22" t="s">
        <v>90</v>
      </c>
      <c r="BK272" s="116">
        <f>ROUND(L272*K272,2)</f>
        <v>0</v>
      </c>
      <c r="BL272" s="22" t="s">
        <v>261</v>
      </c>
      <c r="BM272" s="22" t="s">
        <v>658</v>
      </c>
    </row>
    <row r="273" spans="2:65" s="1" customFormat="1" ht="25.5" customHeight="1">
      <c r="B273" s="140"/>
      <c r="C273" s="168" t="s">
        <v>548</v>
      </c>
      <c r="D273" s="168" t="s">
        <v>186</v>
      </c>
      <c r="E273" s="169" t="s">
        <v>659</v>
      </c>
      <c r="F273" s="252" t="s">
        <v>660</v>
      </c>
      <c r="G273" s="252"/>
      <c r="H273" s="252"/>
      <c r="I273" s="252"/>
      <c r="J273" s="170" t="s">
        <v>208</v>
      </c>
      <c r="K273" s="171">
        <v>40</v>
      </c>
      <c r="L273" s="253">
        <v>0</v>
      </c>
      <c r="M273" s="253"/>
      <c r="N273" s="254">
        <f>ROUND(L273*K273,2)</f>
        <v>0</v>
      </c>
      <c r="O273" s="254"/>
      <c r="P273" s="254"/>
      <c r="Q273" s="254"/>
      <c r="R273" s="143"/>
      <c r="T273" s="172" t="s">
        <v>5</v>
      </c>
      <c r="U273" s="47" t="s">
        <v>46</v>
      </c>
      <c r="V273" s="39"/>
      <c r="W273" s="173">
        <f>V273*K273</f>
        <v>0</v>
      </c>
      <c r="X273" s="173">
        <v>0</v>
      </c>
      <c r="Y273" s="173">
        <f>X273*K273</f>
        <v>0</v>
      </c>
      <c r="Z273" s="173">
        <v>0</v>
      </c>
      <c r="AA273" s="174">
        <f>Z273*K273</f>
        <v>0</v>
      </c>
      <c r="AR273" s="22" t="s">
        <v>261</v>
      </c>
      <c r="AT273" s="22" t="s">
        <v>186</v>
      </c>
      <c r="AU273" s="22" t="s">
        <v>90</v>
      </c>
      <c r="AY273" s="22" t="s">
        <v>185</v>
      </c>
      <c r="BE273" s="116">
        <f>IF(U273="základná",N273,0)</f>
        <v>0</v>
      </c>
      <c r="BF273" s="116">
        <f>IF(U273="znížená",N273,0)</f>
        <v>0</v>
      </c>
      <c r="BG273" s="116">
        <f>IF(U273="zákl. prenesená",N273,0)</f>
        <v>0</v>
      </c>
      <c r="BH273" s="116">
        <f>IF(U273="zníž. prenesená",N273,0)</f>
        <v>0</v>
      </c>
      <c r="BI273" s="116">
        <f>IF(U273="nulová",N273,0)</f>
        <v>0</v>
      </c>
      <c r="BJ273" s="22" t="s">
        <v>90</v>
      </c>
      <c r="BK273" s="116">
        <f>ROUND(L273*K273,2)</f>
        <v>0</v>
      </c>
      <c r="BL273" s="22" t="s">
        <v>261</v>
      </c>
      <c r="BM273" s="22" t="s">
        <v>661</v>
      </c>
    </row>
    <row r="274" spans="2:65" s="13" customFormat="1" ht="16.5" customHeight="1">
      <c r="B274" s="191"/>
      <c r="C274" s="192"/>
      <c r="D274" s="192"/>
      <c r="E274" s="193" t="s">
        <v>5</v>
      </c>
      <c r="F274" s="255" t="s">
        <v>662</v>
      </c>
      <c r="G274" s="256"/>
      <c r="H274" s="256"/>
      <c r="I274" s="256"/>
      <c r="J274" s="192"/>
      <c r="K274" s="194">
        <v>40</v>
      </c>
      <c r="L274" s="192"/>
      <c r="M274" s="192"/>
      <c r="N274" s="192"/>
      <c r="O274" s="192"/>
      <c r="P274" s="192"/>
      <c r="Q274" s="192"/>
      <c r="R274" s="195"/>
      <c r="T274" s="196"/>
      <c r="U274" s="192"/>
      <c r="V274" s="192"/>
      <c r="W274" s="192"/>
      <c r="X274" s="192"/>
      <c r="Y274" s="192"/>
      <c r="Z274" s="192"/>
      <c r="AA274" s="197"/>
      <c r="AT274" s="198" t="s">
        <v>192</v>
      </c>
      <c r="AU274" s="198" t="s">
        <v>90</v>
      </c>
      <c r="AV274" s="13" t="s">
        <v>90</v>
      </c>
      <c r="AW274" s="13" t="s">
        <v>34</v>
      </c>
      <c r="AX274" s="13" t="s">
        <v>86</v>
      </c>
      <c r="AY274" s="198" t="s">
        <v>185</v>
      </c>
    </row>
    <row r="275" spans="2:65" s="12" customFormat="1" ht="16.5" customHeight="1">
      <c r="B275" s="182"/>
      <c r="C275" s="183"/>
      <c r="D275" s="183"/>
      <c r="E275" s="184" t="s">
        <v>5</v>
      </c>
      <c r="F275" s="257" t="s">
        <v>196</v>
      </c>
      <c r="G275" s="258"/>
      <c r="H275" s="258"/>
      <c r="I275" s="258"/>
      <c r="J275" s="183"/>
      <c r="K275" s="185">
        <v>40</v>
      </c>
      <c r="L275" s="183"/>
      <c r="M275" s="183"/>
      <c r="N275" s="183"/>
      <c r="O275" s="183"/>
      <c r="P275" s="183"/>
      <c r="Q275" s="183"/>
      <c r="R275" s="186"/>
      <c r="T275" s="187"/>
      <c r="U275" s="183"/>
      <c r="V275" s="183"/>
      <c r="W275" s="183"/>
      <c r="X275" s="183"/>
      <c r="Y275" s="183"/>
      <c r="Z275" s="183"/>
      <c r="AA275" s="188"/>
      <c r="AT275" s="189" t="s">
        <v>192</v>
      </c>
      <c r="AU275" s="189" t="s">
        <v>90</v>
      </c>
      <c r="AV275" s="12" t="s">
        <v>189</v>
      </c>
      <c r="AW275" s="12" t="s">
        <v>34</v>
      </c>
      <c r="AX275" s="12" t="s">
        <v>79</v>
      </c>
      <c r="AY275" s="189" t="s">
        <v>185</v>
      </c>
    </row>
    <row r="276" spans="2:65" s="1" customFormat="1" ht="16.5" customHeight="1">
      <c r="B276" s="140"/>
      <c r="C276" s="199" t="s">
        <v>663</v>
      </c>
      <c r="D276" s="199" t="s">
        <v>279</v>
      </c>
      <c r="E276" s="200" t="s">
        <v>664</v>
      </c>
      <c r="F276" s="261" t="s">
        <v>665</v>
      </c>
      <c r="G276" s="261"/>
      <c r="H276" s="261"/>
      <c r="I276" s="261"/>
      <c r="J276" s="201" t="s">
        <v>385</v>
      </c>
      <c r="K276" s="202">
        <v>40</v>
      </c>
      <c r="L276" s="262">
        <v>0</v>
      </c>
      <c r="M276" s="262"/>
      <c r="N276" s="263">
        <f>ROUND(L276*K276,2)</f>
        <v>0</v>
      </c>
      <c r="O276" s="254"/>
      <c r="P276" s="254"/>
      <c r="Q276" s="254"/>
      <c r="R276" s="143"/>
      <c r="T276" s="172" t="s">
        <v>5</v>
      </c>
      <c r="U276" s="47" t="s">
        <v>46</v>
      </c>
      <c r="V276" s="39"/>
      <c r="W276" s="173">
        <f>V276*K276</f>
        <v>0</v>
      </c>
      <c r="X276" s="173">
        <v>9.1000000000000004E-3</v>
      </c>
      <c r="Y276" s="173">
        <f>X276*K276</f>
        <v>0.36399999999999999</v>
      </c>
      <c r="Z276" s="173">
        <v>0</v>
      </c>
      <c r="AA276" s="174">
        <f>Z276*K276</f>
        <v>0</v>
      </c>
      <c r="AR276" s="22" t="s">
        <v>330</v>
      </c>
      <c r="AT276" s="22" t="s">
        <v>279</v>
      </c>
      <c r="AU276" s="22" t="s">
        <v>90</v>
      </c>
      <c r="AY276" s="22" t="s">
        <v>185</v>
      </c>
      <c r="BE276" s="116">
        <f>IF(U276="základná",N276,0)</f>
        <v>0</v>
      </c>
      <c r="BF276" s="116">
        <f>IF(U276="znížená",N276,0)</f>
        <v>0</v>
      </c>
      <c r="BG276" s="116">
        <f>IF(U276="zákl. prenesená",N276,0)</f>
        <v>0</v>
      </c>
      <c r="BH276" s="116">
        <f>IF(U276="zníž. prenesená",N276,0)</f>
        <v>0</v>
      </c>
      <c r="BI276" s="116">
        <f>IF(U276="nulová",N276,0)</f>
        <v>0</v>
      </c>
      <c r="BJ276" s="22" t="s">
        <v>90</v>
      </c>
      <c r="BK276" s="116">
        <f>ROUND(L276*K276,2)</f>
        <v>0</v>
      </c>
      <c r="BL276" s="22" t="s">
        <v>261</v>
      </c>
      <c r="BM276" s="22" t="s">
        <v>666</v>
      </c>
    </row>
    <row r="277" spans="2:65" s="13" customFormat="1" ht="16.5" customHeight="1">
      <c r="B277" s="191"/>
      <c r="C277" s="192"/>
      <c r="D277" s="192"/>
      <c r="E277" s="193" t="s">
        <v>5</v>
      </c>
      <c r="F277" s="255" t="s">
        <v>667</v>
      </c>
      <c r="G277" s="256"/>
      <c r="H277" s="256"/>
      <c r="I277" s="256"/>
      <c r="J277" s="192"/>
      <c r="K277" s="194">
        <v>40</v>
      </c>
      <c r="L277" s="192"/>
      <c r="M277" s="192"/>
      <c r="N277" s="192"/>
      <c r="O277" s="192"/>
      <c r="P277" s="192"/>
      <c r="Q277" s="192"/>
      <c r="R277" s="195"/>
      <c r="T277" s="196"/>
      <c r="U277" s="192"/>
      <c r="V277" s="192"/>
      <c r="W277" s="192"/>
      <c r="X277" s="192"/>
      <c r="Y277" s="192"/>
      <c r="Z277" s="192"/>
      <c r="AA277" s="197"/>
      <c r="AT277" s="198" t="s">
        <v>192</v>
      </c>
      <c r="AU277" s="198" t="s">
        <v>90</v>
      </c>
      <c r="AV277" s="13" t="s">
        <v>90</v>
      </c>
      <c r="AW277" s="13" t="s">
        <v>34</v>
      </c>
      <c r="AX277" s="13" t="s">
        <v>79</v>
      </c>
      <c r="AY277" s="198" t="s">
        <v>185</v>
      </c>
    </row>
    <row r="278" spans="2:65" s="12" customFormat="1" ht="16.5" customHeight="1">
      <c r="B278" s="182"/>
      <c r="C278" s="183"/>
      <c r="D278" s="183"/>
      <c r="E278" s="184" t="s">
        <v>5</v>
      </c>
      <c r="F278" s="257" t="s">
        <v>196</v>
      </c>
      <c r="G278" s="258"/>
      <c r="H278" s="258"/>
      <c r="I278" s="258"/>
      <c r="J278" s="183"/>
      <c r="K278" s="185">
        <v>40</v>
      </c>
      <c r="L278" s="183"/>
      <c r="M278" s="183"/>
      <c r="N278" s="183"/>
      <c r="O278" s="183"/>
      <c r="P278" s="183"/>
      <c r="Q278" s="183"/>
      <c r="R278" s="186"/>
      <c r="T278" s="187"/>
      <c r="U278" s="183"/>
      <c r="V278" s="183"/>
      <c r="W278" s="183"/>
      <c r="X278" s="183"/>
      <c r="Y278" s="183"/>
      <c r="Z278" s="183"/>
      <c r="AA278" s="188"/>
      <c r="AT278" s="189" t="s">
        <v>192</v>
      </c>
      <c r="AU278" s="189" t="s">
        <v>90</v>
      </c>
      <c r="AV278" s="12" t="s">
        <v>189</v>
      </c>
      <c r="AW278" s="12" t="s">
        <v>34</v>
      </c>
      <c r="AX278" s="12" t="s">
        <v>86</v>
      </c>
      <c r="AY278" s="189" t="s">
        <v>185</v>
      </c>
    </row>
    <row r="279" spans="2:65" s="1" customFormat="1" ht="25.5" customHeight="1">
      <c r="B279" s="140"/>
      <c r="C279" s="168" t="s">
        <v>668</v>
      </c>
      <c r="D279" s="168" t="s">
        <v>186</v>
      </c>
      <c r="E279" s="169" t="s">
        <v>669</v>
      </c>
      <c r="F279" s="252" t="s">
        <v>670</v>
      </c>
      <c r="G279" s="252"/>
      <c r="H279" s="252"/>
      <c r="I279" s="252"/>
      <c r="J279" s="170" t="s">
        <v>515</v>
      </c>
      <c r="K279" s="204">
        <v>0</v>
      </c>
      <c r="L279" s="253">
        <v>0</v>
      </c>
      <c r="M279" s="253"/>
      <c r="N279" s="254">
        <f>ROUND(L279*K279,2)</f>
        <v>0</v>
      </c>
      <c r="O279" s="254"/>
      <c r="P279" s="254"/>
      <c r="Q279" s="254"/>
      <c r="R279" s="143"/>
      <c r="T279" s="172" t="s">
        <v>5</v>
      </c>
      <c r="U279" s="47" t="s">
        <v>46</v>
      </c>
      <c r="V279" s="39"/>
      <c r="W279" s="173">
        <f>V279*K279</f>
        <v>0</v>
      </c>
      <c r="X279" s="173">
        <v>0</v>
      </c>
      <c r="Y279" s="173">
        <f>X279*K279</f>
        <v>0</v>
      </c>
      <c r="Z279" s="173">
        <v>0</v>
      </c>
      <c r="AA279" s="174">
        <f>Z279*K279</f>
        <v>0</v>
      </c>
      <c r="AR279" s="22" t="s">
        <v>261</v>
      </c>
      <c r="AT279" s="22" t="s">
        <v>186</v>
      </c>
      <c r="AU279" s="22" t="s">
        <v>90</v>
      </c>
      <c r="AY279" s="22" t="s">
        <v>185</v>
      </c>
      <c r="BE279" s="116">
        <f>IF(U279="základná",N279,0)</f>
        <v>0</v>
      </c>
      <c r="BF279" s="116">
        <f>IF(U279="znížená",N279,0)</f>
        <v>0</v>
      </c>
      <c r="BG279" s="116">
        <f>IF(U279="zákl. prenesená",N279,0)</f>
        <v>0</v>
      </c>
      <c r="BH279" s="116">
        <f>IF(U279="zníž. prenesená",N279,0)</f>
        <v>0</v>
      </c>
      <c r="BI279" s="116">
        <f>IF(U279="nulová",N279,0)</f>
        <v>0</v>
      </c>
      <c r="BJ279" s="22" t="s">
        <v>90</v>
      </c>
      <c r="BK279" s="116">
        <f>ROUND(L279*K279,2)</f>
        <v>0</v>
      </c>
      <c r="BL279" s="22" t="s">
        <v>261</v>
      </c>
      <c r="BM279" s="22" t="s">
        <v>671</v>
      </c>
    </row>
    <row r="280" spans="2:65" s="1" customFormat="1" ht="49.9" customHeight="1">
      <c r="B280" s="38"/>
      <c r="C280" s="39"/>
      <c r="D280" s="160" t="s">
        <v>468</v>
      </c>
      <c r="E280" s="39"/>
      <c r="F280" s="39"/>
      <c r="G280" s="39"/>
      <c r="H280" s="39"/>
      <c r="I280" s="39"/>
      <c r="J280" s="39"/>
      <c r="K280" s="39"/>
      <c r="L280" s="39"/>
      <c r="M280" s="39"/>
      <c r="N280" s="268">
        <f>BK280</f>
        <v>0</v>
      </c>
      <c r="O280" s="269"/>
      <c r="P280" s="269"/>
      <c r="Q280" s="269"/>
      <c r="R280" s="40"/>
      <c r="T280" s="203"/>
      <c r="U280" s="59"/>
      <c r="V280" s="59"/>
      <c r="W280" s="59"/>
      <c r="X280" s="59"/>
      <c r="Y280" s="59"/>
      <c r="Z280" s="59"/>
      <c r="AA280" s="61"/>
      <c r="AT280" s="22" t="s">
        <v>78</v>
      </c>
      <c r="AU280" s="22" t="s">
        <v>79</v>
      </c>
      <c r="AY280" s="22" t="s">
        <v>469</v>
      </c>
      <c r="BK280" s="116">
        <v>0</v>
      </c>
    </row>
    <row r="281" spans="2:65" s="1" customFormat="1" ht="6.95" customHeight="1">
      <c r="B281" s="62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4"/>
    </row>
  </sheetData>
  <mergeCells count="365">
    <mergeCell ref="F185:I185"/>
    <mergeCell ref="F186:I186"/>
    <mergeCell ref="N187:Q187"/>
    <mergeCell ref="F180:I180"/>
    <mergeCell ref="F182:I182"/>
    <mergeCell ref="L180:M180"/>
    <mergeCell ref="N180:Q180"/>
    <mergeCell ref="F181:I181"/>
    <mergeCell ref="F183:I183"/>
    <mergeCell ref="L183:M183"/>
    <mergeCell ref="N183:Q183"/>
    <mergeCell ref="F184:I184"/>
    <mergeCell ref="F175:I175"/>
    <mergeCell ref="L175:M175"/>
    <mergeCell ref="N175:Q175"/>
    <mergeCell ref="F176:I176"/>
    <mergeCell ref="F177:I177"/>
    <mergeCell ref="L177:M177"/>
    <mergeCell ref="N177:Q177"/>
    <mergeCell ref="F178:I178"/>
    <mergeCell ref="N179:Q179"/>
    <mergeCell ref="F168:I168"/>
    <mergeCell ref="F169:I169"/>
    <mergeCell ref="L169:M169"/>
    <mergeCell ref="N169:Q169"/>
    <mergeCell ref="F170:I170"/>
    <mergeCell ref="L171:M171"/>
    <mergeCell ref="N171:Q171"/>
    <mergeCell ref="F171:I171"/>
    <mergeCell ref="F174:I174"/>
    <mergeCell ref="F172:I172"/>
    <mergeCell ref="F173:I173"/>
    <mergeCell ref="F163:I163"/>
    <mergeCell ref="L163:M163"/>
    <mergeCell ref="N163:Q163"/>
    <mergeCell ref="L164:M164"/>
    <mergeCell ref="N164:Q164"/>
    <mergeCell ref="F164:I164"/>
    <mergeCell ref="F167:I167"/>
    <mergeCell ref="F165:I165"/>
    <mergeCell ref="F166:I166"/>
    <mergeCell ref="L167:M167"/>
    <mergeCell ref="N167:Q167"/>
    <mergeCell ref="F158:I158"/>
    <mergeCell ref="F159:I159"/>
    <mergeCell ref="F162:I162"/>
    <mergeCell ref="F160:I160"/>
    <mergeCell ref="F161:I161"/>
    <mergeCell ref="L161:M161"/>
    <mergeCell ref="N161:Q161"/>
    <mergeCell ref="L162:M162"/>
    <mergeCell ref="N162:Q162"/>
    <mergeCell ref="F152:I152"/>
    <mergeCell ref="F153:I153"/>
    <mergeCell ref="F154:I154"/>
    <mergeCell ref="F157:I157"/>
    <mergeCell ref="F155:I155"/>
    <mergeCell ref="L155:M155"/>
    <mergeCell ref="N155:Q155"/>
    <mergeCell ref="F156:I156"/>
    <mergeCell ref="L156:M156"/>
    <mergeCell ref="N156:Q156"/>
    <mergeCell ref="L157:M157"/>
    <mergeCell ref="N157:Q157"/>
    <mergeCell ref="F145:I145"/>
    <mergeCell ref="L145:M145"/>
    <mergeCell ref="N145:Q145"/>
    <mergeCell ref="F146:I146"/>
    <mergeCell ref="F147:I147"/>
    <mergeCell ref="F148:I148"/>
    <mergeCell ref="F151:I151"/>
    <mergeCell ref="F149:I149"/>
    <mergeCell ref="F150:I150"/>
    <mergeCell ref="L151:M151"/>
    <mergeCell ref="N151:Q151"/>
    <mergeCell ref="F139:I139"/>
    <mergeCell ref="F140:I140"/>
    <mergeCell ref="L140:M140"/>
    <mergeCell ref="N140:Q140"/>
    <mergeCell ref="N137:Q137"/>
    <mergeCell ref="F141:I141"/>
    <mergeCell ref="F144:I144"/>
    <mergeCell ref="F142:I142"/>
    <mergeCell ref="L142:M142"/>
    <mergeCell ref="N142:Q142"/>
    <mergeCell ref="F143:I143"/>
    <mergeCell ref="L143:M143"/>
    <mergeCell ref="N143:Q143"/>
    <mergeCell ref="F133:I133"/>
    <mergeCell ref="F134:I134"/>
    <mergeCell ref="L134:M134"/>
    <mergeCell ref="N134:Q134"/>
    <mergeCell ref="N126:Q126"/>
    <mergeCell ref="N127:Q127"/>
    <mergeCell ref="F135:I135"/>
    <mergeCell ref="F138:I138"/>
    <mergeCell ref="F136:I136"/>
    <mergeCell ref="L138:M138"/>
    <mergeCell ref="N138:Q138"/>
    <mergeCell ref="F129:I129"/>
    <mergeCell ref="L125:M125"/>
    <mergeCell ref="N125:Q125"/>
    <mergeCell ref="F128:I128"/>
    <mergeCell ref="L128:M128"/>
    <mergeCell ref="N128:Q128"/>
    <mergeCell ref="F130:I130"/>
    <mergeCell ref="F131:I131"/>
    <mergeCell ref="F132:I132"/>
    <mergeCell ref="L108:Q108"/>
    <mergeCell ref="C114:Q114"/>
    <mergeCell ref="F116:P116"/>
    <mergeCell ref="F117:P117"/>
    <mergeCell ref="F118:P118"/>
    <mergeCell ref="M120:P120"/>
    <mergeCell ref="M122:Q122"/>
    <mergeCell ref="M123:Q123"/>
    <mergeCell ref="F125:I125"/>
    <mergeCell ref="N97:Q97"/>
    <mergeCell ref="N98:Q98"/>
    <mergeCell ref="N100:Q100"/>
    <mergeCell ref="N101:Q101"/>
    <mergeCell ref="N102:Q102"/>
    <mergeCell ref="N103:Q103"/>
    <mergeCell ref="N104:Q104"/>
    <mergeCell ref="N105:Q105"/>
    <mergeCell ref="N106:Q106"/>
    <mergeCell ref="M84:Q84"/>
    <mergeCell ref="M85:Q85"/>
    <mergeCell ref="C87:G87"/>
    <mergeCell ref="N87:Q87"/>
    <mergeCell ref="N89:Q89"/>
    <mergeCell ref="N96:Q96"/>
    <mergeCell ref="N94:Q94"/>
    <mergeCell ref="N90:Q90"/>
    <mergeCell ref="N91:Q91"/>
    <mergeCell ref="N92:Q92"/>
    <mergeCell ref="N93:Q93"/>
    <mergeCell ref="N95:Q95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H1:K1"/>
    <mergeCell ref="S2:AC2"/>
    <mergeCell ref="O21:P21"/>
    <mergeCell ref="M28:P28"/>
    <mergeCell ref="O22:P22"/>
    <mergeCell ref="E25:L25"/>
    <mergeCell ref="M29:P29"/>
    <mergeCell ref="M31:P31"/>
    <mergeCell ref="H33:J33"/>
    <mergeCell ref="M33:P33"/>
    <mergeCell ref="N271:Q271"/>
    <mergeCell ref="N272:Q272"/>
    <mergeCell ref="N273:Q273"/>
    <mergeCell ref="N257:Q257"/>
    <mergeCell ref="N259:Q259"/>
    <mergeCell ref="N260:Q260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H34:J34"/>
    <mergeCell ref="M34:P34"/>
    <mergeCell ref="H35:J35"/>
    <mergeCell ref="M35:P35"/>
    <mergeCell ref="H36:J36"/>
    <mergeCell ref="N255:Q255"/>
    <mergeCell ref="N256:Q256"/>
    <mergeCell ref="N258:Q258"/>
    <mergeCell ref="N261:Q261"/>
    <mergeCell ref="N262:Q262"/>
    <mergeCell ref="N266:Q266"/>
    <mergeCell ref="N267:Q267"/>
    <mergeCell ref="N269:Q269"/>
    <mergeCell ref="N270:Q270"/>
    <mergeCell ref="L255:M255"/>
    <mergeCell ref="L256:M256"/>
    <mergeCell ref="L258:M258"/>
    <mergeCell ref="L261:M261"/>
    <mergeCell ref="L262:M262"/>
    <mergeCell ref="L266:M266"/>
    <mergeCell ref="L267:M267"/>
    <mergeCell ref="L269:M269"/>
    <mergeCell ref="L270:M270"/>
    <mergeCell ref="N249:Q249"/>
    <mergeCell ref="N250:Q250"/>
    <mergeCell ref="N251:Q251"/>
    <mergeCell ref="N252:Q252"/>
    <mergeCell ref="N253:Q253"/>
    <mergeCell ref="N254:Q254"/>
    <mergeCell ref="N238:Q238"/>
    <mergeCell ref="L249:M249"/>
    <mergeCell ref="L250:M250"/>
    <mergeCell ref="L251:M251"/>
    <mergeCell ref="L252:M252"/>
    <mergeCell ref="L253:M253"/>
    <mergeCell ref="L254:M254"/>
    <mergeCell ref="N229:Q229"/>
    <mergeCell ref="N233:Q233"/>
    <mergeCell ref="N234:Q234"/>
    <mergeCell ref="N239:Q239"/>
    <mergeCell ref="N242:Q242"/>
    <mergeCell ref="N243:Q243"/>
    <mergeCell ref="N245:Q245"/>
    <mergeCell ref="N247:Q247"/>
    <mergeCell ref="N248:Q248"/>
    <mergeCell ref="N280:Q280"/>
    <mergeCell ref="L198:M198"/>
    <mergeCell ref="L204:M204"/>
    <mergeCell ref="L203:M203"/>
    <mergeCell ref="N203:Q203"/>
    <mergeCell ref="N204:Q204"/>
    <mergeCell ref="L206:M206"/>
    <mergeCell ref="N206:Q206"/>
    <mergeCell ref="L208:M208"/>
    <mergeCell ref="N208:Q208"/>
    <mergeCell ref="N211:Q211"/>
    <mergeCell ref="N214:Q214"/>
    <mergeCell ref="N217:Q217"/>
    <mergeCell ref="N219:Q219"/>
    <mergeCell ref="N222:Q222"/>
    <mergeCell ref="N226:Q226"/>
    <mergeCell ref="L211:M211"/>
    <mergeCell ref="L219:M219"/>
    <mergeCell ref="L214:M214"/>
    <mergeCell ref="L217:M217"/>
    <mergeCell ref="L222:M222"/>
    <mergeCell ref="L226:M226"/>
    <mergeCell ref="L229:M229"/>
    <mergeCell ref="L233:M233"/>
    <mergeCell ref="L279:M279"/>
    <mergeCell ref="L187:M187"/>
    <mergeCell ref="L193:M193"/>
    <mergeCell ref="L191:M191"/>
    <mergeCell ref="N191:Q191"/>
    <mergeCell ref="N193:Q193"/>
    <mergeCell ref="L194:M194"/>
    <mergeCell ref="N194:Q194"/>
    <mergeCell ref="L195:M195"/>
    <mergeCell ref="N195:Q195"/>
    <mergeCell ref="L196:M196"/>
    <mergeCell ref="N196:Q196"/>
    <mergeCell ref="N198:Q198"/>
    <mergeCell ref="N192:Q192"/>
    <mergeCell ref="N197:Q197"/>
    <mergeCell ref="N279:Q279"/>
    <mergeCell ref="N276:Q276"/>
    <mergeCell ref="L234:M234"/>
    <mergeCell ref="L239:M239"/>
    <mergeCell ref="L242:M242"/>
    <mergeCell ref="L243:M243"/>
    <mergeCell ref="L245:M245"/>
    <mergeCell ref="L247:M247"/>
    <mergeCell ref="L248:M248"/>
    <mergeCell ref="F263:I263"/>
    <mergeCell ref="F264:I264"/>
    <mergeCell ref="F265:I265"/>
    <mergeCell ref="F266:I266"/>
    <mergeCell ref="F267:I267"/>
    <mergeCell ref="L272:M272"/>
    <mergeCell ref="L271:M271"/>
    <mergeCell ref="L273:M273"/>
    <mergeCell ref="L276:M276"/>
    <mergeCell ref="F251:I251"/>
    <mergeCell ref="F252:I252"/>
    <mergeCell ref="F253:I253"/>
    <mergeCell ref="F254:I254"/>
    <mergeCell ref="F255:I255"/>
    <mergeCell ref="F256:I256"/>
    <mergeCell ref="F258:I258"/>
    <mergeCell ref="F261:I261"/>
    <mergeCell ref="F262:I262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F250:I250"/>
    <mergeCell ref="F232:I232"/>
    <mergeCell ref="F233:I233"/>
    <mergeCell ref="F234:I234"/>
    <mergeCell ref="F235:I235"/>
    <mergeCell ref="F236:I236"/>
    <mergeCell ref="F237:I237"/>
    <mergeCell ref="F239:I239"/>
    <mergeCell ref="F240:I240"/>
    <mergeCell ref="F241:I241"/>
    <mergeCell ref="F223:I223"/>
    <mergeCell ref="F224:I224"/>
    <mergeCell ref="F225:I225"/>
    <mergeCell ref="F226:I226"/>
    <mergeCell ref="F227:I227"/>
    <mergeCell ref="F228:I228"/>
    <mergeCell ref="F229:I229"/>
    <mergeCell ref="F230:I230"/>
    <mergeCell ref="F231:I231"/>
    <mergeCell ref="F214:I214"/>
    <mergeCell ref="F215:I215"/>
    <mergeCell ref="F216:I216"/>
    <mergeCell ref="F217:I217"/>
    <mergeCell ref="F218:I218"/>
    <mergeCell ref="F219:I219"/>
    <mergeCell ref="F220:I220"/>
    <mergeCell ref="F221:I221"/>
    <mergeCell ref="F222:I222"/>
    <mergeCell ref="F205:I205"/>
    <mergeCell ref="F206:I206"/>
    <mergeCell ref="F207:I207"/>
    <mergeCell ref="F208:I208"/>
    <mergeCell ref="F209:I209"/>
    <mergeCell ref="F210:I210"/>
    <mergeCell ref="F211:I211"/>
    <mergeCell ref="F212:I212"/>
    <mergeCell ref="F213:I213"/>
    <mergeCell ref="F277:I277"/>
    <mergeCell ref="F278:I278"/>
    <mergeCell ref="F279:I279"/>
    <mergeCell ref="D103:H103"/>
    <mergeCell ref="D101:H101"/>
    <mergeCell ref="D102:H102"/>
    <mergeCell ref="D104:H104"/>
    <mergeCell ref="D105:H105"/>
    <mergeCell ref="F187:I187"/>
    <mergeCell ref="F190:I190"/>
    <mergeCell ref="F188:I188"/>
    <mergeCell ref="F189:I189"/>
    <mergeCell ref="F191:I191"/>
    <mergeCell ref="F193:I193"/>
    <mergeCell ref="F194:I194"/>
    <mergeCell ref="F195:I195"/>
    <mergeCell ref="F196:I196"/>
    <mergeCell ref="F198:I198"/>
    <mergeCell ref="F199:I199"/>
    <mergeCell ref="F200:I200"/>
    <mergeCell ref="F201:I201"/>
    <mergeCell ref="F202:I202"/>
    <mergeCell ref="F203:I203"/>
    <mergeCell ref="F204:I204"/>
    <mergeCell ref="F269:I269"/>
    <mergeCell ref="F268:I268"/>
    <mergeCell ref="F270:I270"/>
    <mergeCell ref="F271:I271"/>
    <mergeCell ref="F272:I272"/>
    <mergeCell ref="F273:I273"/>
    <mergeCell ref="F274:I274"/>
    <mergeCell ref="F275:I275"/>
    <mergeCell ref="F276:I276"/>
  </mergeCells>
  <hyperlinks>
    <hyperlink ref="F1:G1" location="C2" display="1) Krycí list rozpočtu"/>
    <hyperlink ref="H1:K1" location="C87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101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</row>
    <row r="7" spans="1:66" ht="25.35" customHeight="1">
      <c r="B7" s="26"/>
      <c r="C7" s="29"/>
      <c r="D7" s="33" t="s">
        <v>133</v>
      </c>
      <c r="E7" s="29"/>
      <c r="F7" s="270" t="s">
        <v>555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</row>
    <row r="8" spans="1:66" s="1" customFormat="1" ht="32.85" customHeight="1">
      <c r="B8" s="38"/>
      <c r="C8" s="39"/>
      <c r="D8" s="32" t="s">
        <v>137</v>
      </c>
      <c r="E8" s="39"/>
      <c r="F8" s="228" t="s">
        <v>672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N96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(SUM(BE96:BE103)+SUM(BE122:BE165))</f>
        <v>0</v>
      </c>
      <c r="I33" s="272"/>
      <c r="J33" s="272"/>
      <c r="K33" s="39"/>
      <c r="L33" s="39"/>
      <c r="M33" s="279">
        <f>ROUND((SUM(BE96:BE103)+SUM(BE122:BE165)),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(SUM(BF96:BF103)+SUM(BF122:BF165))</f>
        <v>0</v>
      </c>
      <c r="I34" s="272"/>
      <c r="J34" s="272"/>
      <c r="K34" s="39"/>
      <c r="L34" s="39"/>
      <c r="M34" s="279">
        <f>ROUND((SUM(BF96:BF103)+SUM(BF122:BF165)),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(SUM(BG96:BG103)+SUM(BG122:BG165))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(SUM(BH96:BH103)+SUM(BH122:BH165))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(SUM(BI96:BI103)+SUM(BI122:BI165))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555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03 -  SO-02  VEREJNÉ OSVETLENIE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N122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471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N123</f>
        <v>0</v>
      </c>
      <c r="O90" s="287"/>
      <c r="P90" s="287"/>
      <c r="Q90" s="287"/>
      <c r="R90" s="135"/>
    </row>
    <row r="91" spans="2:47" s="7" customFormat="1" ht="24.95" customHeight="1">
      <c r="B91" s="132"/>
      <c r="C91" s="133"/>
      <c r="D91" s="134" t="s">
        <v>471</v>
      </c>
      <c r="E91" s="133"/>
      <c r="F91" s="133"/>
      <c r="G91" s="133"/>
      <c r="H91" s="133"/>
      <c r="I91" s="133"/>
      <c r="J91" s="133"/>
      <c r="K91" s="133"/>
      <c r="L91" s="133"/>
      <c r="M91" s="133"/>
      <c r="N91" s="286">
        <f>N124</f>
        <v>0</v>
      </c>
      <c r="O91" s="287"/>
      <c r="P91" s="287"/>
      <c r="Q91" s="287"/>
      <c r="R91" s="135"/>
    </row>
    <row r="92" spans="2:47" s="7" customFormat="1" ht="24.95" customHeight="1">
      <c r="B92" s="132"/>
      <c r="C92" s="133"/>
      <c r="D92" s="134" t="s">
        <v>472</v>
      </c>
      <c r="E92" s="133"/>
      <c r="F92" s="133"/>
      <c r="G92" s="133"/>
      <c r="H92" s="133"/>
      <c r="I92" s="133"/>
      <c r="J92" s="133"/>
      <c r="K92" s="133"/>
      <c r="L92" s="133"/>
      <c r="M92" s="133"/>
      <c r="N92" s="286">
        <f>N134</f>
        <v>0</v>
      </c>
      <c r="O92" s="287"/>
      <c r="P92" s="287"/>
      <c r="Q92" s="287"/>
      <c r="R92" s="135"/>
    </row>
    <row r="93" spans="2:47" s="8" customFormat="1" ht="19.899999999999999" customHeight="1">
      <c r="B93" s="136"/>
      <c r="C93" s="101"/>
      <c r="D93" s="112" t="s">
        <v>473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N135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474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N154</f>
        <v>0</v>
      </c>
      <c r="O94" s="225"/>
      <c r="P94" s="225"/>
      <c r="Q94" s="225"/>
      <c r="R94" s="137"/>
    </row>
    <row r="95" spans="2:47" s="1" customFormat="1" ht="21.75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</row>
    <row r="96" spans="2:47" s="1" customFormat="1" ht="29.25" customHeight="1">
      <c r="B96" s="38"/>
      <c r="C96" s="131" t="s">
        <v>162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84">
        <f>ROUND(N97+N98+N99+N100+N101+N102,2)</f>
        <v>0</v>
      </c>
      <c r="O96" s="285"/>
      <c r="P96" s="285"/>
      <c r="Q96" s="285"/>
      <c r="R96" s="40"/>
      <c r="T96" s="138"/>
      <c r="U96" s="139" t="s">
        <v>43</v>
      </c>
    </row>
    <row r="97" spans="2:65" s="1" customFormat="1" ht="18" customHeight="1">
      <c r="B97" s="140"/>
      <c r="C97" s="141"/>
      <c r="D97" s="244" t="s">
        <v>163</v>
      </c>
      <c r="E97" s="289"/>
      <c r="F97" s="289"/>
      <c r="G97" s="289"/>
      <c r="H97" s="289"/>
      <c r="I97" s="141"/>
      <c r="J97" s="141"/>
      <c r="K97" s="141"/>
      <c r="L97" s="141"/>
      <c r="M97" s="141"/>
      <c r="N97" s="246">
        <f>ROUND(N89*T97,2)</f>
        <v>0</v>
      </c>
      <c r="O97" s="288"/>
      <c r="P97" s="288"/>
      <c r="Q97" s="288"/>
      <c r="R97" s="143"/>
      <c r="S97" s="144"/>
      <c r="T97" s="145"/>
      <c r="U97" s="146" t="s">
        <v>46</v>
      </c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7" t="s">
        <v>164</v>
      </c>
      <c r="AZ97" s="144"/>
      <c r="BA97" s="144"/>
      <c r="BB97" s="144"/>
      <c r="BC97" s="144"/>
      <c r="BD97" s="144"/>
      <c r="BE97" s="148">
        <f t="shared" ref="BE97:BE102" si="0">IF(U97="základná",N97,0)</f>
        <v>0</v>
      </c>
      <c r="BF97" s="148">
        <f t="shared" ref="BF97:BF102" si="1">IF(U97="znížená",N97,0)</f>
        <v>0</v>
      </c>
      <c r="BG97" s="148">
        <f t="shared" ref="BG97:BG102" si="2">IF(U97="zákl. prenesená",N97,0)</f>
        <v>0</v>
      </c>
      <c r="BH97" s="148">
        <f t="shared" ref="BH97:BH102" si="3">IF(U97="zníž. prenesená",N97,0)</f>
        <v>0</v>
      </c>
      <c r="BI97" s="148">
        <f t="shared" ref="BI97:BI102" si="4">IF(U97="nulová",N97,0)</f>
        <v>0</v>
      </c>
      <c r="BJ97" s="147" t="s">
        <v>90</v>
      </c>
      <c r="BK97" s="144"/>
      <c r="BL97" s="144"/>
      <c r="BM97" s="144"/>
    </row>
    <row r="98" spans="2:65" s="1" customFormat="1" ht="18" customHeight="1">
      <c r="B98" s="140"/>
      <c r="C98" s="141"/>
      <c r="D98" s="244" t="s">
        <v>165</v>
      </c>
      <c r="E98" s="289"/>
      <c r="F98" s="289"/>
      <c r="G98" s="289"/>
      <c r="H98" s="289"/>
      <c r="I98" s="141"/>
      <c r="J98" s="141"/>
      <c r="K98" s="141"/>
      <c r="L98" s="141"/>
      <c r="M98" s="141"/>
      <c r="N98" s="246">
        <f>ROUND(N89*T98,2)</f>
        <v>0</v>
      </c>
      <c r="O98" s="288"/>
      <c r="P98" s="288"/>
      <c r="Q98" s="288"/>
      <c r="R98" s="143"/>
      <c r="S98" s="144"/>
      <c r="T98" s="145"/>
      <c r="U98" s="146" t="s">
        <v>46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164</v>
      </c>
      <c r="AZ98" s="144"/>
      <c r="BA98" s="144"/>
      <c r="BB98" s="144"/>
      <c r="BC98" s="144"/>
      <c r="BD98" s="144"/>
      <c r="BE98" s="148">
        <f t="shared" si="0"/>
        <v>0</v>
      </c>
      <c r="BF98" s="148">
        <f t="shared" si="1"/>
        <v>0</v>
      </c>
      <c r="BG98" s="148">
        <f t="shared" si="2"/>
        <v>0</v>
      </c>
      <c r="BH98" s="148">
        <f t="shared" si="3"/>
        <v>0</v>
      </c>
      <c r="BI98" s="148">
        <f t="shared" si="4"/>
        <v>0</v>
      </c>
      <c r="BJ98" s="147" t="s">
        <v>90</v>
      </c>
      <c r="BK98" s="144"/>
      <c r="BL98" s="144"/>
      <c r="BM98" s="144"/>
    </row>
    <row r="99" spans="2:65" s="1" customFormat="1" ht="18" customHeight="1">
      <c r="B99" s="140"/>
      <c r="C99" s="141"/>
      <c r="D99" s="244" t="s">
        <v>166</v>
      </c>
      <c r="E99" s="289"/>
      <c r="F99" s="289"/>
      <c r="G99" s="289"/>
      <c r="H99" s="289"/>
      <c r="I99" s="141"/>
      <c r="J99" s="141"/>
      <c r="K99" s="141"/>
      <c r="L99" s="141"/>
      <c r="M99" s="141"/>
      <c r="N99" s="246">
        <f>ROUND(N89*T99,2)</f>
        <v>0</v>
      </c>
      <c r="O99" s="288"/>
      <c r="P99" s="288"/>
      <c r="Q99" s="288"/>
      <c r="R99" s="143"/>
      <c r="S99" s="144"/>
      <c r="T99" s="145"/>
      <c r="U99" s="146" t="s">
        <v>46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164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90</v>
      </c>
      <c r="BK99" s="144"/>
      <c r="BL99" s="144"/>
      <c r="BM99" s="144"/>
    </row>
    <row r="100" spans="2:65" s="1" customFormat="1" ht="18" customHeight="1">
      <c r="B100" s="140"/>
      <c r="C100" s="141"/>
      <c r="D100" s="244" t="s">
        <v>167</v>
      </c>
      <c r="E100" s="289"/>
      <c r="F100" s="289"/>
      <c r="G100" s="289"/>
      <c r="H100" s="289"/>
      <c r="I100" s="141"/>
      <c r="J100" s="141"/>
      <c r="K100" s="141"/>
      <c r="L100" s="141"/>
      <c r="M100" s="141"/>
      <c r="N100" s="246">
        <f>ROUND(N89*T100,2)</f>
        <v>0</v>
      </c>
      <c r="O100" s="288"/>
      <c r="P100" s="288"/>
      <c r="Q100" s="288"/>
      <c r="R100" s="143"/>
      <c r="S100" s="144"/>
      <c r="T100" s="145"/>
      <c r="U100" s="146" t="s">
        <v>46</v>
      </c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7" t="s">
        <v>164</v>
      </c>
      <c r="AZ100" s="144"/>
      <c r="BA100" s="144"/>
      <c r="BB100" s="144"/>
      <c r="BC100" s="144"/>
      <c r="BD100" s="144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90</v>
      </c>
      <c r="BK100" s="144"/>
      <c r="BL100" s="144"/>
      <c r="BM100" s="144"/>
    </row>
    <row r="101" spans="2:65" s="1" customFormat="1" ht="18" customHeight="1">
      <c r="B101" s="140"/>
      <c r="C101" s="141"/>
      <c r="D101" s="244" t="s">
        <v>168</v>
      </c>
      <c r="E101" s="289"/>
      <c r="F101" s="289"/>
      <c r="G101" s="289"/>
      <c r="H101" s="289"/>
      <c r="I101" s="141"/>
      <c r="J101" s="141"/>
      <c r="K101" s="141"/>
      <c r="L101" s="141"/>
      <c r="M101" s="141"/>
      <c r="N101" s="246">
        <f>ROUND(N89*T101,2)</f>
        <v>0</v>
      </c>
      <c r="O101" s="288"/>
      <c r="P101" s="288"/>
      <c r="Q101" s="288"/>
      <c r="R101" s="143"/>
      <c r="S101" s="144"/>
      <c r="T101" s="145"/>
      <c r="U101" s="146" t="s">
        <v>46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164</v>
      </c>
      <c r="AZ101" s="144"/>
      <c r="BA101" s="144"/>
      <c r="BB101" s="144"/>
      <c r="BC101" s="144"/>
      <c r="BD101" s="144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90</v>
      </c>
      <c r="BK101" s="144"/>
      <c r="BL101" s="144"/>
      <c r="BM101" s="144"/>
    </row>
    <row r="102" spans="2:65" s="1" customFormat="1" ht="18" customHeight="1">
      <c r="B102" s="140"/>
      <c r="C102" s="141"/>
      <c r="D102" s="142" t="s">
        <v>169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9"/>
      <c r="U102" s="150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170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90</v>
      </c>
      <c r="BK102" s="144"/>
      <c r="BL102" s="144"/>
      <c r="BM102" s="144"/>
    </row>
    <row r="103" spans="2:65" s="1" customFormat="1" ht="13.5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/>
    </row>
    <row r="104" spans="2:65" s="1" customFormat="1" ht="29.25" customHeight="1">
      <c r="B104" s="38"/>
      <c r="C104" s="121" t="s">
        <v>116</v>
      </c>
      <c r="D104" s="122"/>
      <c r="E104" s="122"/>
      <c r="F104" s="122"/>
      <c r="G104" s="122"/>
      <c r="H104" s="122"/>
      <c r="I104" s="122"/>
      <c r="J104" s="122"/>
      <c r="K104" s="122"/>
      <c r="L104" s="248">
        <f>ROUND(SUM(N89+N96),2)</f>
        <v>0</v>
      </c>
      <c r="M104" s="248"/>
      <c r="N104" s="248"/>
      <c r="O104" s="248"/>
      <c r="P104" s="248"/>
      <c r="Q104" s="248"/>
      <c r="R104" s="40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9" spans="2:65" s="1" customFormat="1" ht="6.95" customHeight="1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</row>
    <row r="110" spans="2:65" s="1" customFormat="1" ht="36.950000000000003" customHeight="1">
      <c r="B110" s="38"/>
      <c r="C110" s="219" t="s">
        <v>171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30" customHeight="1">
      <c r="B112" s="38"/>
      <c r="C112" s="33" t="s">
        <v>18</v>
      </c>
      <c r="D112" s="39"/>
      <c r="E112" s="39"/>
      <c r="F112" s="270" t="str">
        <f>F6</f>
        <v>REVITALIZÁCIA VNÚTROBLOKOVÝCH PRIESTOROV NA SÍDLISKU OD VŔŠKY V ŽIARI NAD HRONOM</v>
      </c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39"/>
      <c r="R112" s="40"/>
    </row>
    <row r="113" spans="2:65" ht="30" customHeight="1">
      <c r="B113" s="26"/>
      <c r="C113" s="33" t="s">
        <v>133</v>
      </c>
      <c r="D113" s="29"/>
      <c r="E113" s="29"/>
      <c r="F113" s="270" t="s">
        <v>555</v>
      </c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9"/>
      <c r="R113" s="27"/>
    </row>
    <row r="114" spans="2:65" s="1" customFormat="1" ht="36.950000000000003" customHeight="1">
      <c r="B114" s="38"/>
      <c r="C114" s="72" t="s">
        <v>137</v>
      </c>
      <c r="D114" s="39"/>
      <c r="E114" s="39"/>
      <c r="F114" s="233" t="str">
        <f>F8</f>
        <v>03 -  SO-02  VEREJNÉ OSVETLENIE</v>
      </c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22</v>
      </c>
      <c r="D116" s="39"/>
      <c r="E116" s="39"/>
      <c r="F116" s="31" t="str">
        <f>F10</f>
        <v xml:space="preserve"> Žiar nad Hronom</v>
      </c>
      <c r="G116" s="39"/>
      <c r="H116" s="39"/>
      <c r="I116" s="39"/>
      <c r="J116" s="39"/>
      <c r="K116" s="33" t="s">
        <v>24</v>
      </c>
      <c r="L116" s="39"/>
      <c r="M116" s="274" t="str">
        <f>IF(O10="","",O10)</f>
        <v>30. 5. 2018</v>
      </c>
      <c r="N116" s="274"/>
      <c r="O116" s="274"/>
      <c r="P116" s="274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>
      <c r="B118" s="38"/>
      <c r="C118" s="33" t="s">
        <v>26</v>
      </c>
      <c r="D118" s="39"/>
      <c r="E118" s="39"/>
      <c r="F118" s="31" t="str">
        <f>E13</f>
        <v xml:space="preserve"> Mesto Žiar nad Hronom</v>
      </c>
      <c r="G118" s="39"/>
      <c r="H118" s="39"/>
      <c r="I118" s="39"/>
      <c r="J118" s="39"/>
      <c r="K118" s="33" t="s">
        <v>32</v>
      </c>
      <c r="L118" s="39"/>
      <c r="M118" s="223" t="str">
        <f>E19</f>
        <v>ING. ARCH. S. BARÉNYI,ING. ARCH. I. TEPLAN</v>
      </c>
      <c r="N118" s="223"/>
      <c r="O118" s="223"/>
      <c r="P118" s="223"/>
      <c r="Q118" s="223"/>
      <c r="R118" s="40"/>
    </row>
    <row r="119" spans="2:65" s="1" customFormat="1" ht="14.45" customHeight="1">
      <c r="B119" s="38"/>
      <c r="C119" s="33" t="s">
        <v>30</v>
      </c>
      <c r="D119" s="39"/>
      <c r="E119" s="39"/>
      <c r="F119" s="31" t="str">
        <f>IF(E16="","",E16)</f>
        <v>určí výberové konanie</v>
      </c>
      <c r="G119" s="39"/>
      <c r="H119" s="39"/>
      <c r="I119" s="39"/>
      <c r="J119" s="39"/>
      <c r="K119" s="33" t="s">
        <v>35</v>
      </c>
      <c r="L119" s="39"/>
      <c r="M119" s="223" t="str">
        <f>E22</f>
        <v>Ing. Emília Kurillová</v>
      </c>
      <c r="N119" s="223"/>
      <c r="O119" s="223"/>
      <c r="P119" s="223"/>
      <c r="Q119" s="223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9" customFormat="1" ht="29.25" customHeight="1">
      <c r="B121" s="151"/>
      <c r="C121" s="152" t="s">
        <v>172</v>
      </c>
      <c r="D121" s="153" t="s">
        <v>173</v>
      </c>
      <c r="E121" s="153" t="s">
        <v>61</v>
      </c>
      <c r="F121" s="290" t="s">
        <v>174</v>
      </c>
      <c r="G121" s="290"/>
      <c r="H121" s="290"/>
      <c r="I121" s="290"/>
      <c r="J121" s="153" t="s">
        <v>175</v>
      </c>
      <c r="K121" s="153" t="s">
        <v>176</v>
      </c>
      <c r="L121" s="290" t="s">
        <v>177</v>
      </c>
      <c r="M121" s="290"/>
      <c r="N121" s="290" t="s">
        <v>153</v>
      </c>
      <c r="O121" s="290"/>
      <c r="P121" s="290"/>
      <c r="Q121" s="291"/>
      <c r="R121" s="154"/>
      <c r="T121" s="78" t="s">
        <v>178</v>
      </c>
      <c r="U121" s="79" t="s">
        <v>43</v>
      </c>
      <c r="V121" s="79" t="s">
        <v>179</v>
      </c>
      <c r="W121" s="79" t="s">
        <v>180</v>
      </c>
      <c r="X121" s="79" t="s">
        <v>181</v>
      </c>
      <c r="Y121" s="79" t="s">
        <v>182</v>
      </c>
      <c r="Z121" s="79" t="s">
        <v>183</v>
      </c>
      <c r="AA121" s="80" t="s">
        <v>184</v>
      </c>
    </row>
    <row r="122" spans="2:65" s="1" customFormat="1" ht="29.25" customHeight="1">
      <c r="B122" s="38"/>
      <c r="C122" s="82" t="s">
        <v>149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96">
        <f>BK122</f>
        <v>0</v>
      </c>
      <c r="O122" s="297"/>
      <c r="P122" s="297"/>
      <c r="Q122" s="297"/>
      <c r="R122" s="40"/>
      <c r="T122" s="81"/>
      <c r="U122" s="54"/>
      <c r="V122" s="54"/>
      <c r="W122" s="155">
        <f>W123+W124+W134+W166</f>
        <v>0</v>
      </c>
      <c r="X122" s="54"/>
      <c r="Y122" s="155">
        <f>Y123+Y124+Y134+Y166</f>
        <v>0</v>
      </c>
      <c r="Z122" s="54"/>
      <c r="AA122" s="156">
        <f>AA123+AA124+AA134+AA166</f>
        <v>0</v>
      </c>
      <c r="AT122" s="22" t="s">
        <v>78</v>
      </c>
      <c r="AU122" s="22" t="s">
        <v>155</v>
      </c>
      <c r="BK122" s="157">
        <f>BK123+BK124+BK134+BK166</f>
        <v>0</v>
      </c>
    </row>
    <row r="123" spans="2:65" s="10" customFormat="1" ht="37.35" customHeight="1">
      <c r="B123" s="158"/>
      <c r="C123" s="159"/>
      <c r="D123" s="160" t="s">
        <v>471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N123" s="300">
        <f>BK123</f>
        <v>0</v>
      </c>
      <c r="O123" s="286"/>
      <c r="P123" s="286"/>
      <c r="Q123" s="286"/>
      <c r="R123" s="161"/>
      <c r="T123" s="162"/>
      <c r="U123" s="159"/>
      <c r="V123" s="159"/>
      <c r="W123" s="163">
        <v>0</v>
      </c>
      <c r="X123" s="159"/>
      <c r="Y123" s="163">
        <v>0</v>
      </c>
      <c r="Z123" s="159"/>
      <c r="AA123" s="164">
        <v>0</v>
      </c>
      <c r="AR123" s="165" t="s">
        <v>200</v>
      </c>
      <c r="AT123" s="166" t="s">
        <v>78</v>
      </c>
      <c r="AU123" s="166" t="s">
        <v>79</v>
      </c>
      <c r="AY123" s="165" t="s">
        <v>185</v>
      </c>
      <c r="BK123" s="167">
        <v>0</v>
      </c>
    </row>
    <row r="124" spans="2:65" s="10" customFormat="1" ht="24.95" customHeight="1">
      <c r="B124" s="158"/>
      <c r="C124" s="159"/>
      <c r="D124" s="160" t="s">
        <v>471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98">
        <f>BK124</f>
        <v>0</v>
      </c>
      <c r="O124" s="299"/>
      <c r="P124" s="299"/>
      <c r="Q124" s="299"/>
      <c r="R124" s="161"/>
      <c r="T124" s="162"/>
      <c r="U124" s="159"/>
      <c r="V124" s="159"/>
      <c r="W124" s="163">
        <f>SUM(W125:W133)</f>
        <v>0</v>
      </c>
      <c r="X124" s="159"/>
      <c r="Y124" s="163">
        <f>SUM(Y125:Y133)</f>
        <v>0</v>
      </c>
      <c r="Z124" s="159"/>
      <c r="AA124" s="164">
        <f>SUM(AA125:AA133)</f>
        <v>0</v>
      </c>
      <c r="AR124" s="165" t="s">
        <v>200</v>
      </c>
      <c r="AT124" s="166" t="s">
        <v>78</v>
      </c>
      <c r="AU124" s="166" t="s">
        <v>79</v>
      </c>
      <c r="AY124" s="165" t="s">
        <v>185</v>
      </c>
      <c r="BK124" s="167">
        <f>SUM(BK125:BK133)</f>
        <v>0</v>
      </c>
    </row>
    <row r="125" spans="2:65" s="1" customFormat="1" ht="16.5" customHeight="1">
      <c r="B125" s="140"/>
      <c r="C125" s="199" t="s">
        <v>86</v>
      </c>
      <c r="D125" s="199" t="s">
        <v>279</v>
      </c>
      <c r="E125" s="200" t="s">
        <v>475</v>
      </c>
      <c r="F125" s="261" t="s">
        <v>476</v>
      </c>
      <c r="G125" s="261"/>
      <c r="H125" s="261"/>
      <c r="I125" s="261"/>
      <c r="J125" s="201" t="s">
        <v>477</v>
      </c>
      <c r="K125" s="202">
        <v>4</v>
      </c>
      <c r="L125" s="262">
        <v>0</v>
      </c>
      <c r="M125" s="262"/>
      <c r="N125" s="263">
        <f t="shared" ref="N125:N133" si="5">ROUND(L125*K125,2)</f>
        <v>0</v>
      </c>
      <c r="O125" s="254"/>
      <c r="P125" s="254"/>
      <c r="Q125" s="254"/>
      <c r="R125" s="143"/>
      <c r="T125" s="172" t="s">
        <v>5</v>
      </c>
      <c r="U125" s="47" t="s">
        <v>46</v>
      </c>
      <c r="V125" s="39"/>
      <c r="W125" s="173">
        <f t="shared" ref="W125:W133" si="6">V125*K125</f>
        <v>0</v>
      </c>
      <c r="X125" s="173">
        <v>0</v>
      </c>
      <c r="Y125" s="173">
        <f t="shared" ref="Y125:Y133" si="7">X125*K125</f>
        <v>0</v>
      </c>
      <c r="Z125" s="173">
        <v>0</v>
      </c>
      <c r="AA125" s="174">
        <f t="shared" ref="AA125:AA133" si="8">Z125*K125</f>
        <v>0</v>
      </c>
      <c r="AR125" s="22" t="s">
        <v>478</v>
      </c>
      <c r="AT125" s="22" t="s">
        <v>279</v>
      </c>
      <c r="AU125" s="22" t="s">
        <v>86</v>
      </c>
      <c r="AY125" s="22" t="s">
        <v>185</v>
      </c>
      <c r="BE125" s="116">
        <f t="shared" ref="BE125:BE133" si="9">IF(U125="základná",N125,0)</f>
        <v>0</v>
      </c>
      <c r="BF125" s="116">
        <f t="shared" ref="BF125:BF133" si="10">IF(U125="znížená",N125,0)</f>
        <v>0</v>
      </c>
      <c r="BG125" s="116">
        <f t="shared" ref="BG125:BG133" si="11">IF(U125="zákl. prenesená",N125,0)</f>
        <v>0</v>
      </c>
      <c r="BH125" s="116">
        <f t="shared" ref="BH125:BH133" si="12">IF(U125="zníž. prenesená",N125,0)</f>
        <v>0</v>
      </c>
      <c r="BI125" s="116">
        <f t="shared" ref="BI125:BI133" si="13">IF(U125="nulová",N125,0)</f>
        <v>0</v>
      </c>
      <c r="BJ125" s="22" t="s">
        <v>90</v>
      </c>
      <c r="BK125" s="116">
        <f t="shared" ref="BK125:BK133" si="14">ROUND(L125*K125,2)</f>
        <v>0</v>
      </c>
      <c r="BL125" s="22" t="s">
        <v>479</v>
      </c>
      <c r="BM125" s="22" t="s">
        <v>90</v>
      </c>
    </row>
    <row r="126" spans="2:65" s="1" customFormat="1" ht="16.5" customHeight="1">
      <c r="B126" s="140"/>
      <c r="C126" s="199" t="s">
        <v>90</v>
      </c>
      <c r="D126" s="199" t="s">
        <v>279</v>
      </c>
      <c r="E126" s="200" t="s">
        <v>480</v>
      </c>
      <c r="F126" s="261" t="s">
        <v>481</v>
      </c>
      <c r="G126" s="261"/>
      <c r="H126" s="261"/>
      <c r="I126" s="261"/>
      <c r="J126" s="201" t="s">
        <v>208</v>
      </c>
      <c r="K126" s="202">
        <v>42</v>
      </c>
      <c r="L126" s="262">
        <v>0</v>
      </c>
      <c r="M126" s="262"/>
      <c r="N126" s="263">
        <f t="shared" si="5"/>
        <v>0</v>
      </c>
      <c r="O126" s="254"/>
      <c r="P126" s="254"/>
      <c r="Q126" s="254"/>
      <c r="R126" s="143"/>
      <c r="T126" s="172" t="s">
        <v>5</v>
      </c>
      <c r="U126" s="47" t="s">
        <v>46</v>
      </c>
      <c r="V126" s="39"/>
      <c r="W126" s="173">
        <f t="shared" si="6"/>
        <v>0</v>
      </c>
      <c r="X126" s="173">
        <v>0</v>
      </c>
      <c r="Y126" s="173">
        <f t="shared" si="7"/>
        <v>0</v>
      </c>
      <c r="Z126" s="173">
        <v>0</v>
      </c>
      <c r="AA126" s="174">
        <f t="shared" si="8"/>
        <v>0</v>
      </c>
      <c r="AR126" s="22" t="s">
        <v>478</v>
      </c>
      <c r="AT126" s="22" t="s">
        <v>279</v>
      </c>
      <c r="AU126" s="22" t="s">
        <v>86</v>
      </c>
      <c r="AY126" s="22" t="s">
        <v>185</v>
      </c>
      <c r="BE126" s="116">
        <f t="shared" si="9"/>
        <v>0</v>
      </c>
      <c r="BF126" s="116">
        <f t="shared" si="10"/>
        <v>0</v>
      </c>
      <c r="BG126" s="116">
        <f t="shared" si="11"/>
        <v>0</v>
      </c>
      <c r="BH126" s="116">
        <f t="shared" si="12"/>
        <v>0</v>
      </c>
      <c r="BI126" s="116">
        <f t="shared" si="13"/>
        <v>0</v>
      </c>
      <c r="BJ126" s="22" t="s">
        <v>90</v>
      </c>
      <c r="BK126" s="116">
        <f t="shared" si="14"/>
        <v>0</v>
      </c>
      <c r="BL126" s="22" t="s">
        <v>479</v>
      </c>
      <c r="BM126" s="22" t="s">
        <v>189</v>
      </c>
    </row>
    <row r="127" spans="2:65" s="1" customFormat="1" ht="16.5" customHeight="1">
      <c r="B127" s="140"/>
      <c r="C127" s="199" t="s">
        <v>200</v>
      </c>
      <c r="D127" s="199" t="s">
        <v>279</v>
      </c>
      <c r="E127" s="200" t="s">
        <v>482</v>
      </c>
      <c r="F127" s="261" t="s">
        <v>483</v>
      </c>
      <c r="G127" s="261"/>
      <c r="H127" s="261"/>
      <c r="I127" s="261"/>
      <c r="J127" s="201" t="s">
        <v>208</v>
      </c>
      <c r="K127" s="202">
        <v>203</v>
      </c>
      <c r="L127" s="262">
        <v>0</v>
      </c>
      <c r="M127" s="262"/>
      <c r="N127" s="263">
        <f t="shared" si="5"/>
        <v>0</v>
      </c>
      <c r="O127" s="254"/>
      <c r="P127" s="254"/>
      <c r="Q127" s="254"/>
      <c r="R127" s="143"/>
      <c r="T127" s="172" t="s">
        <v>5</v>
      </c>
      <c r="U127" s="47" t="s">
        <v>46</v>
      </c>
      <c r="V127" s="39"/>
      <c r="W127" s="173">
        <f t="shared" si="6"/>
        <v>0</v>
      </c>
      <c r="X127" s="173">
        <v>0</v>
      </c>
      <c r="Y127" s="173">
        <f t="shared" si="7"/>
        <v>0</v>
      </c>
      <c r="Z127" s="173">
        <v>0</v>
      </c>
      <c r="AA127" s="174">
        <f t="shared" si="8"/>
        <v>0</v>
      </c>
      <c r="AR127" s="22" t="s">
        <v>478</v>
      </c>
      <c r="AT127" s="22" t="s">
        <v>279</v>
      </c>
      <c r="AU127" s="22" t="s">
        <v>86</v>
      </c>
      <c r="AY127" s="22" t="s">
        <v>185</v>
      </c>
      <c r="BE127" s="116">
        <f t="shared" si="9"/>
        <v>0</v>
      </c>
      <c r="BF127" s="116">
        <f t="shared" si="10"/>
        <v>0</v>
      </c>
      <c r="BG127" s="116">
        <f t="shared" si="11"/>
        <v>0</v>
      </c>
      <c r="BH127" s="116">
        <f t="shared" si="12"/>
        <v>0</v>
      </c>
      <c r="BI127" s="116">
        <f t="shared" si="13"/>
        <v>0</v>
      </c>
      <c r="BJ127" s="22" t="s">
        <v>90</v>
      </c>
      <c r="BK127" s="116">
        <f t="shared" si="14"/>
        <v>0</v>
      </c>
      <c r="BL127" s="22" t="s">
        <v>479</v>
      </c>
      <c r="BM127" s="22" t="s">
        <v>214</v>
      </c>
    </row>
    <row r="128" spans="2:65" s="1" customFormat="1" ht="25.5" customHeight="1">
      <c r="B128" s="140"/>
      <c r="C128" s="199" t="s">
        <v>189</v>
      </c>
      <c r="D128" s="199" t="s">
        <v>279</v>
      </c>
      <c r="E128" s="200" t="s">
        <v>484</v>
      </c>
      <c r="F128" s="261" t="s">
        <v>485</v>
      </c>
      <c r="G128" s="261"/>
      <c r="H128" s="261"/>
      <c r="I128" s="261"/>
      <c r="J128" s="201" t="s">
        <v>477</v>
      </c>
      <c r="K128" s="202">
        <v>4</v>
      </c>
      <c r="L128" s="262">
        <v>0</v>
      </c>
      <c r="M128" s="262"/>
      <c r="N128" s="263">
        <f t="shared" si="5"/>
        <v>0</v>
      </c>
      <c r="O128" s="254"/>
      <c r="P128" s="254"/>
      <c r="Q128" s="254"/>
      <c r="R128" s="143"/>
      <c r="T128" s="172" t="s">
        <v>5</v>
      </c>
      <c r="U128" s="47" t="s">
        <v>46</v>
      </c>
      <c r="V128" s="39"/>
      <c r="W128" s="173">
        <f t="shared" si="6"/>
        <v>0</v>
      </c>
      <c r="X128" s="173">
        <v>0</v>
      </c>
      <c r="Y128" s="173">
        <f t="shared" si="7"/>
        <v>0</v>
      </c>
      <c r="Z128" s="173">
        <v>0</v>
      </c>
      <c r="AA128" s="174">
        <f t="shared" si="8"/>
        <v>0</v>
      </c>
      <c r="AR128" s="22" t="s">
        <v>478</v>
      </c>
      <c r="AT128" s="22" t="s">
        <v>279</v>
      </c>
      <c r="AU128" s="22" t="s">
        <v>86</v>
      </c>
      <c r="AY128" s="22" t="s">
        <v>185</v>
      </c>
      <c r="BE128" s="116">
        <f t="shared" si="9"/>
        <v>0</v>
      </c>
      <c r="BF128" s="116">
        <f t="shared" si="10"/>
        <v>0</v>
      </c>
      <c r="BG128" s="116">
        <f t="shared" si="11"/>
        <v>0</v>
      </c>
      <c r="BH128" s="116">
        <f t="shared" si="12"/>
        <v>0</v>
      </c>
      <c r="BI128" s="116">
        <f t="shared" si="13"/>
        <v>0</v>
      </c>
      <c r="BJ128" s="22" t="s">
        <v>90</v>
      </c>
      <c r="BK128" s="116">
        <f t="shared" si="14"/>
        <v>0</v>
      </c>
      <c r="BL128" s="22" t="s">
        <v>479</v>
      </c>
      <c r="BM128" s="22" t="s">
        <v>223</v>
      </c>
    </row>
    <row r="129" spans="2:65" s="1" customFormat="1" ht="38.25" customHeight="1">
      <c r="B129" s="140"/>
      <c r="C129" s="199" t="s">
        <v>210</v>
      </c>
      <c r="D129" s="199" t="s">
        <v>279</v>
      </c>
      <c r="E129" s="200" t="s">
        <v>486</v>
      </c>
      <c r="F129" s="261" t="s">
        <v>487</v>
      </c>
      <c r="G129" s="261"/>
      <c r="H129" s="261"/>
      <c r="I129" s="261"/>
      <c r="J129" s="201" t="s">
        <v>488</v>
      </c>
      <c r="K129" s="202">
        <v>14</v>
      </c>
      <c r="L129" s="262">
        <v>0</v>
      </c>
      <c r="M129" s="262"/>
      <c r="N129" s="263">
        <f t="shared" si="5"/>
        <v>0</v>
      </c>
      <c r="O129" s="254"/>
      <c r="P129" s="254"/>
      <c r="Q129" s="254"/>
      <c r="R129" s="143"/>
      <c r="T129" s="172" t="s">
        <v>5</v>
      </c>
      <c r="U129" s="47" t="s">
        <v>46</v>
      </c>
      <c r="V129" s="39"/>
      <c r="W129" s="173">
        <f t="shared" si="6"/>
        <v>0</v>
      </c>
      <c r="X129" s="173">
        <v>0</v>
      </c>
      <c r="Y129" s="173">
        <f t="shared" si="7"/>
        <v>0</v>
      </c>
      <c r="Z129" s="173">
        <v>0</v>
      </c>
      <c r="AA129" s="174">
        <f t="shared" si="8"/>
        <v>0</v>
      </c>
      <c r="AR129" s="22" t="s">
        <v>478</v>
      </c>
      <c r="AT129" s="22" t="s">
        <v>279</v>
      </c>
      <c r="AU129" s="22" t="s">
        <v>86</v>
      </c>
      <c r="AY129" s="22" t="s">
        <v>185</v>
      </c>
      <c r="BE129" s="116">
        <f t="shared" si="9"/>
        <v>0</v>
      </c>
      <c r="BF129" s="116">
        <f t="shared" si="10"/>
        <v>0</v>
      </c>
      <c r="BG129" s="116">
        <f t="shared" si="11"/>
        <v>0</v>
      </c>
      <c r="BH129" s="116">
        <f t="shared" si="12"/>
        <v>0</v>
      </c>
      <c r="BI129" s="116">
        <f t="shared" si="13"/>
        <v>0</v>
      </c>
      <c r="BJ129" s="22" t="s">
        <v>90</v>
      </c>
      <c r="BK129" s="116">
        <f t="shared" si="14"/>
        <v>0</v>
      </c>
      <c r="BL129" s="22" t="s">
        <v>479</v>
      </c>
      <c r="BM129" s="22" t="s">
        <v>231</v>
      </c>
    </row>
    <row r="130" spans="2:65" s="1" customFormat="1" ht="25.5" customHeight="1">
      <c r="B130" s="140"/>
      <c r="C130" s="199" t="s">
        <v>214</v>
      </c>
      <c r="D130" s="199" t="s">
        <v>279</v>
      </c>
      <c r="E130" s="200" t="s">
        <v>673</v>
      </c>
      <c r="F130" s="261" t="s">
        <v>674</v>
      </c>
      <c r="G130" s="261"/>
      <c r="H130" s="261"/>
      <c r="I130" s="261"/>
      <c r="J130" s="201" t="s">
        <v>488</v>
      </c>
      <c r="K130" s="202">
        <v>1</v>
      </c>
      <c r="L130" s="262">
        <v>0</v>
      </c>
      <c r="M130" s="262"/>
      <c r="N130" s="263">
        <f t="shared" si="5"/>
        <v>0</v>
      </c>
      <c r="O130" s="254"/>
      <c r="P130" s="254"/>
      <c r="Q130" s="254"/>
      <c r="R130" s="143"/>
      <c r="T130" s="172" t="s">
        <v>5</v>
      </c>
      <c r="U130" s="47" t="s">
        <v>46</v>
      </c>
      <c r="V130" s="39"/>
      <c r="W130" s="173">
        <f t="shared" si="6"/>
        <v>0</v>
      </c>
      <c r="X130" s="173">
        <v>0</v>
      </c>
      <c r="Y130" s="173">
        <f t="shared" si="7"/>
        <v>0</v>
      </c>
      <c r="Z130" s="173">
        <v>0</v>
      </c>
      <c r="AA130" s="174">
        <f t="shared" si="8"/>
        <v>0</v>
      </c>
      <c r="AR130" s="22" t="s">
        <v>478</v>
      </c>
      <c r="AT130" s="22" t="s">
        <v>279</v>
      </c>
      <c r="AU130" s="22" t="s">
        <v>86</v>
      </c>
      <c r="AY130" s="22" t="s">
        <v>185</v>
      </c>
      <c r="BE130" s="116">
        <f t="shared" si="9"/>
        <v>0</v>
      </c>
      <c r="BF130" s="116">
        <f t="shared" si="10"/>
        <v>0</v>
      </c>
      <c r="BG130" s="116">
        <f t="shared" si="11"/>
        <v>0</v>
      </c>
      <c r="BH130" s="116">
        <f t="shared" si="12"/>
        <v>0</v>
      </c>
      <c r="BI130" s="116">
        <f t="shared" si="13"/>
        <v>0</v>
      </c>
      <c r="BJ130" s="22" t="s">
        <v>90</v>
      </c>
      <c r="BK130" s="116">
        <f t="shared" si="14"/>
        <v>0</v>
      </c>
      <c r="BL130" s="22" t="s">
        <v>479</v>
      </c>
      <c r="BM130" s="22" t="s">
        <v>245</v>
      </c>
    </row>
    <row r="131" spans="2:65" s="1" customFormat="1" ht="16.5" customHeight="1">
      <c r="B131" s="140"/>
      <c r="C131" s="199" t="s">
        <v>218</v>
      </c>
      <c r="D131" s="199" t="s">
        <v>279</v>
      </c>
      <c r="E131" s="200" t="s">
        <v>489</v>
      </c>
      <c r="F131" s="261" t="s">
        <v>490</v>
      </c>
      <c r="G131" s="261"/>
      <c r="H131" s="261"/>
      <c r="I131" s="261"/>
      <c r="J131" s="201" t="s">
        <v>282</v>
      </c>
      <c r="K131" s="202">
        <v>192.85</v>
      </c>
      <c r="L131" s="262">
        <v>0</v>
      </c>
      <c r="M131" s="262"/>
      <c r="N131" s="263">
        <f t="shared" si="5"/>
        <v>0</v>
      </c>
      <c r="O131" s="254"/>
      <c r="P131" s="254"/>
      <c r="Q131" s="254"/>
      <c r="R131" s="143"/>
      <c r="T131" s="172" t="s">
        <v>5</v>
      </c>
      <c r="U131" s="47" t="s">
        <v>46</v>
      </c>
      <c r="V131" s="39"/>
      <c r="W131" s="173">
        <f t="shared" si="6"/>
        <v>0</v>
      </c>
      <c r="X131" s="173">
        <v>0</v>
      </c>
      <c r="Y131" s="173">
        <f t="shared" si="7"/>
        <v>0</v>
      </c>
      <c r="Z131" s="173">
        <v>0</v>
      </c>
      <c r="AA131" s="174">
        <f t="shared" si="8"/>
        <v>0</v>
      </c>
      <c r="AR131" s="22" t="s">
        <v>478</v>
      </c>
      <c r="AT131" s="22" t="s">
        <v>279</v>
      </c>
      <c r="AU131" s="22" t="s">
        <v>86</v>
      </c>
      <c r="AY131" s="22" t="s">
        <v>185</v>
      </c>
      <c r="BE131" s="116">
        <f t="shared" si="9"/>
        <v>0</v>
      </c>
      <c r="BF131" s="116">
        <f t="shared" si="10"/>
        <v>0</v>
      </c>
      <c r="BG131" s="116">
        <f t="shared" si="11"/>
        <v>0</v>
      </c>
      <c r="BH131" s="116">
        <f t="shared" si="12"/>
        <v>0</v>
      </c>
      <c r="BI131" s="116">
        <f t="shared" si="13"/>
        <v>0</v>
      </c>
      <c r="BJ131" s="22" t="s">
        <v>90</v>
      </c>
      <c r="BK131" s="116">
        <f t="shared" si="14"/>
        <v>0</v>
      </c>
      <c r="BL131" s="22" t="s">
        <v>479</v>
      </c>
      <c r="BM131" s="22" t="s">
        <v>253</v>
      </c>
    </row>
    <row r="132" spans="2:65" s="1" customFormat="1" ht="25.5" customHeight="1">
      <c r="B132" s="140"/>
      <c r="C132" s="199" t="s">
        <v>223</v>
      </c>
      <c r="D132" s="199" t="s">
        <v>279</v>
      </c>
      <c r="E132" s="200" t="s">
        <v>491</v>
      </c>
      <c r="F132" s="261" t="s">
        <v>492</v>
      </c>
      <c r="G132" s="261"/>
      <c r="H132" s="261"/>
      <c r="I132" s="261"/>
      <c r="J132" s="201" t="s">
        <v>477</v>
      </c>
      <c r="K132" s="202">
        <v>4</v>
      </c>
      <c r="L132" s="262">
        <v>0</v>
      </c>
      <c r="M132" s="262"/>
      <c r="N132" s="263">
        <f t="shared" si="5"/>
        <v>0</v>
      </c>
      <c r="O132" s="254"/>
      <c r="P132" s="254"/>
      <c r="Q132" s="254"/>
      <c r="R132" s="143"/>
      <c r="T132" s="172" t="s">
        <v>5</v>
      </c>
      <c r="U132" s="47" t="s">
        <v>46</v>
      </c>
      <c r="V132" s="39"/>
      <c r="W132" s="173">
        <f t="shared" si="6"/>
        <v>0</v>
      </c>
      <c r="X132" s="173">
        <v>0</v>
      </c>
      <c r="Y132" s="173">
        <f t="shared" si="7"/>
        <v>0</v>
      </c>
      <c r="Z132" s="173">
        <v>0</v>
      </c>
      <c r="AA132" s="174">
        <f t="shared" si="8"/>
        <v>0</v>
      </c>
      <c r="AR132" s="22" t="s">
        <v>478</v>
      </c>
      <c r="AT132" s="22" t="s">
        <v>279</v>
      </c>
      <c r="AU132" s="22" t="s">
        <v>86</v>
      </c>
      <c r="AY132" s="22" t="s">
        <v>185</v>
      </c>
      <c r="BE132" s="116">
        <f t="shared" si="9"/>
        <v>0</v>
      </c>
      <c r="BF132" s="116">
        <f t="shared" si="10"/>
        <v>0</v>
      </c>
      <c r="BG132" s="116">
        <f t="shared" si="11"/>
        <v>0</v>
      </c>
      <c r="BH132" s="116">
        <f t="shared" si="12"/>
        <v>0</v>
      </c>
      <c r="BI132" s="116">
        <f t="shared" si="13"/>
        <v>0</v>
      </c>
      <c r="BJ132" s="22" t="s">
        <v>90</v>
      </c>
      <c r="BK132" s="116">
        <f t="shared" si="14"/>
        <v>0</v>
      </c>
      <c r="BL132" s="22" t="s">
        <v>479</v>
      </c>
      <c r="BM132" s="22" t="s">
        <v>261</v>
      </c>
    </row>
    <row r="133" spans="2:65" s="1" customFormat="1" ht="16.5" customHeight="1">
      <c r="B133" s="140"/>
      <c r="C133" s="199" t="s">
        <v>228</v>
      </c>
      <c r="D133" s="199" t="s">
        <v>279</v>
      </c>
      <c r="E133" s="200" t="s">
        <v>493</v>
      </c>
      <c r="F133" s="261" t="s">
        <v>494</v>
      </c>
      <c r="G133" s="261"/>
      <c r="H133" s="261"/>
      <c r="I133" s="261"/>
      <c r="J133" s="201" t="s">
        <v>477</v>
      </c>
      <c r="K133" s="202">
        <v>4</v>
      </c>
      <c r="L133" s="262">
        <v>0</v>
      </c>
      <c r="M133" s="262"/>
      <c r="N133" s="263">
        <f t="shared" si="5"/>
        <v>0</v>
      </c>
      <c r="O133" s="254"/>
      <c r="P133" s="254"/>
      <c r="Q133" s="254"/>
      <c r="R133" s="143"/>
      <c r="T133" s="172" t="s">
        <v>5</v>
      </c>
      <c r="U133" s="47" t="s">
        <v>46</v>
      </c>
      <c r="V133" s="39"/>
      <c r="W133" s="173">
        <f t="shared" si="6"/>
        <v>0</v>
      </c>
      <c r="X133" s="173">
        <v>0</v>
      </c>
      <c r="Y133" s="173">
        <f t="shared" si="7"/>
        <v>0</v>
      </c>
      <c r="Z133" s="173">
        <v>0</v>
      </c>
      <c r="AA133" s="174">
        <f t="shared" si="8"/>
        <v>0</v>
      </c>
      <c r="AR133" s="22" t="s">
        <v>478</v>
      </c>
      <c r="AT133" s="22" t="s">
        <v>279</v>
      </c>
      <c r="AU133" s="22" t="s">
        <v>86</v>
      </c>
      <c r="AY133" s="22" t="s">
        <v>185</v>
      </c>
      <c r="BE133" s="116">
        <f t="shared" si="9"/>
        <v>0</v>
      </c>
      <c r="BF133" s="116">
        <f t="shared" si="10"/>
        <v>0</v>
      </c>
      <c r="BG133" s="116">
        <f t="shared" si="11"/>
        <v>0</v>
      </c>
      <c r="BH133" s="116">
        <f t="shared" si="12"/>
        <v>0</v>
      </c>
      <c r="BI133" s="116">
        <f t="shared" si="13"/>
        <v>0</v>
      </c>
      <c r="BJ133" s="22" t="s">
        <v>90</v>
      </c>
      <c r="BK133" s="116">
        <f t="shared" si="14"/>
        <v>0</v>
      </c>
      <c r="BL133" s="22" t="s">
        <v>479</v>
      </c>
      <c r="BM133" s="22" t="s">
        <v>269</v>
      </c>
    </row>
    <row r="134" spans="2:65" s="10" customFormat="1" ht="37.35" customHeight="1">
      <c r="B134" s="158"/>
      <c r="C134" s="159"/>
      <c r="D134" s="160" t="s">
        <v>472</v>
      </c>
      <c r="E134" s="160"/>
      <c r="F134" s="160"/>
      <c r="G134" s="160"/>
      <c r="H134" s="160"/>
      <c r="I134" s="160"/>
      <c r="J134" s="160"/>
      <c r="K134" s="160"/>
      <c r="L134" s="160"/>
      <c r="M134" s="160"/>
      <c r="N134" s="268">
        <f>BK134</f>
        <v>0</v>
      </c>
      <c r="O134" s="269"/>
      <c r="P134" s="269"/>
      <c r="Q134" s="269"/>
      <c r="R134" s="161"/>
      <c r="T134" s="162"/>
      <c r="U134" s="159"/>
      <c r="V134" s="159"/>
      <c r="W134" s="163">
        <f>W135+W154</f>
        <v>0</v>
      </c>
      <c r="X134" s="159"/>
      <c r="Y134" s="163">
        <f>Y135+Y154</f>
        <v>0</v>
      </c>
      <c r="Z134" s="159"/>
      <c r="AA134" s="164">
        <f>AA135+AA154</f>
        <v>0</v>
      </c>
      <c r="AR134" s="165" t="s">
        <v>200</v>
      </c>
      <c r="AT134" s="166" t="s">
        <v>78</v>
      </c>
      <c r="AU134" s="166" t="s">
        <v>79</v>
      </c>
      <c r="AY134" s="165" t="s">
        <v>185</v>
      </c>
      <c r="BK134" s="167">
        <f>BK135+BK154</f>
        <v>0</v>
      </c>
    </row>
    <row r="135" spans="2:65" s="10" customFormat="1" ht="19.899999999999999" customHeight="1">
      <c r="B135" s="158"/>
      <c r="C135" s="159"/>
      <c r="D135" s="190" t="s">
        <v>473</v>
      </c>
      <c r="E135" s="190"/>
      <c r="F135" s="190"/>
      <c r="G135" s="190"/>
      <c r="H135" s="190"/>
      <c r="I135" s="190"/>
      <c r="J135" s="190"/>
      <c r="K135" s="190"/>
      <c r="L135" s="190"/>
      <c r="M135" s="190"/>
      <c r="N135" s="259">
        <f>BK135</f>
        <v>0</v>
      </c>
      <c r="O135" s="260"/>
      <c r="P135" s="260"/>
      <c r="Q135" s="260"/>
      <c r="R135" s="161"/>
      <c r="T135" s="162"/>
      <c r="U135" s="159"/>
      <c r="V135" s="159"/>
      <c r="W135" s="163">
        <f>SUM(W136:W153)</f>
        <v>0</v>
      </c>
      <c r="X135" s="159"/>
      <c r="Y135" s="163">
        <f>SUM(Y136:Y153)</f>
        <v>0</v>
      </c>
      <c r="Z135" s="159"/>
      <c r="AA135" s="164">
        <f>SUM(AA136:AA153)</f>
        <v>0</v>
      </c>
      <c r="AR135" s="165" t="s">
        <v>200</v>
      </c>
      <c r="AT135" s="166" t="s">
        <v>78</v>
      </c>
      <c r="AU135" s="166" t="s">
        <v>86</v>
      </c>
      <c r="AY135" s="165" t="s">
        <v>185</v>
      </c>
      <c r="BK135" s="167">
        <f>SUM(BK136:BK153)</f>
        <v>0</v>
      </c>
    </row>
    <row r="136" spans="2:65" s="1" customFormat="1" ht="25.5" customHeight="1">
      <c r="B136" s="140"/>
      <c r="C136" s="168" t="s">
        <v>231</v>
      </c>
      <c r="D136" s="168" t="s">
        <v>186</v>
      </c>
      <c r="E136" s="169" t="s">
        <v>495</v>
      </c>
      <c r="F136" s="252" t="s">
        <v>496</v>
      </c>
      <c r="G136" s="252"/>
      <c r="H136" s="252"/>
      <c r="I136" s="252"/>
      <c r="J136" s="170" t="s">
        <v>477</v>
      </c>
      <c r="K136" s="171">
        <v>14</v>
      </c>
      <c r="L136" s="253">
        <v>0</v>
      </c>
      <c r="M136" s="253"/>
      <c r="N136" s="254">
        <f t="shared" ref="N136:N153" si="15">ROUND(L136*K136,2)</f>
        <v>0</v>
      </c>
      <c r="O136" s="254"/>
      <c r="P136" s="254"/>
      <c r="Q136" s="254"/>
      <c r="R136" s="143"/>
      <c r="T136" s="172" t="s">
        <v>5</v>
      </c>
      <c r="U136" s="47" t="s">
        <v>46</v>
      </c>
      <c r="V136" s="39"/>
      <c r="W136" s="173">
        <f t="shared" ref="W136:W153" si="16">V136*K136</f>
        <v>0</v>
      </c>
      <c r="X136" s="173">
        <v>0</v>
      </c>
      <c r="Y136" s="173">
        <f t="shared" ref="Y136:Y153" si="17">X136*K136</f>
        <v>0</v>
      </c>
      <c r="Z136" s="173">
        <v>0</v>
      </c>
      <c r="AA136" s="174">
        <f t="shared" ref="AA136:AA153" si="18">Z136*K136</f>
        <v>0</v>
      </c>
      <c r="AR136" s="22" t="s">
        <v>479</v>
      </c>
      <c r="AT136" s="22" t="s">
        <v>186</v>
      </c>
      <c r="AU136" s="22" t="s">
        <v>90</v>
      </c>
      <c r="AY136" s="22" t="s">
        <v>185</v>
      </c>
      <c r="BE136" s="116">
        <f t="shared" ref="BE136:BE153" si="19">IF(U136="základná",N136,0)</f>
        <v>0</v>
      </c>
      <c r="BF136" s="116">
        <f t="shared" ref="BF136:BF153" si="20">IF(U136="znížená",N136,0)</f>
        <v>0</v>
      </c>
      <c r="BG136" s="116">
        <f t="shared" ref="BG136:BG153" si="21">IF(U136="zákl. prenesená",N136,0)</f>
        <v>0</v>
      </c>
      <c r="BH136" s="116">
        <f t="shared" ref="BH136:BH153" si="22">IF(U136="zníž. prenesená",N136,0)</f>
        <v>0</v>
      </c>
      <c r="BI136" s="116">
        <f t="shared" ref="BI136:BI153" si="23">IF(U136="nulová",N136,0)</f>
        <v>0</v>
      </c>
      <c r="BJ136" s="22" t="s">
        <v>90</v>
      </c>
      <c r="BK136" s="116">
        <f t="shared" ref="BK136:BK153" si="24">ROUND(L136*K136,2)</f>
        <v>0</v>
      </c>
      <c r="BL136" s="22" t="s">
        <v>479</v>
      </c>
      <c r="BM136" s="22" t="s">
        <v>10</v>
      </c>
    </row>
    <row r="137" spans="2:65" s="1" customFormat="1" ht="25.5" customHeight="1">
      <c r="B137" s="140"/>
      <c r="C137" s="168" t="s">
        <v>240</v>
      </c>
      <c r="D137" s="168" t="s">
        <v>186</v>
      </c>
      <c r="E137" s="169" t="s">
        <v>497</v>
      </c>
      <c r="F137" s="252" t="s">
        <v>498</v>
      </c>
      <c r="G137" s="252"/>
      <c r="H137" s="252"/>
      <c r="I137" s="252"/>
      <c r="J137" s="170" t="s">
        <v>477</v>
      </c>
      <c r="K137" s="171">
        <v>14</v>
      </c>
      <c r="L137" s="253">
        <v>0</v>
      </c>
      <c r="M137" s="253"/>
      <c r="N137" s="254">
        <f t="shared" si="15"/>
        <v>0</v>
      </c>
      <c r="O137" s="254"/>
      <c r="P137" s="254"/>
      <c r="Q137" s="254"/>
      <c r="R137" s="143"/>
      <c r="T137" s="172" t="s">
        <v>5</v>
      </c>
      <c r="U137" s="47" t="s">
        <v>46</v>
      </c>
      <c r="V137" s="39"/>
      <c r="W137" s="173">
        <f t="shared" si="16"/>
        <v>0</v>
      </c>
      <c r="X137" s="173">
        <v>0</v>
      </c>
      <c r="Y137" s="173">
        <f t="shared" si="17"/>
        <v>0</v>
      </c>
      <c r="Z137" s="173">
        <v>0</v>
      </c>
      <c r="AA137" s="174">
        <f t="shared" si="18"/>
        <v>0</v>
      </c>
      <c r="AR137" s="22" t="s">
        <v>479</v>
      </c>
      <c r="AT137" s="22" t="s">
        <v>186</v>
      </c>
      <c r="AU137" s="22" t="s">
        <v>90</v>
      </c>
      <c r="AY137" s="22" t="s">
        <v>185</v>
      </c>
      <c r="BE137" s="116">
        <f t="shared" si="19"/>
        <v>0</v>
      </c>
      <c r="BF137" s="116">
        <f t="shared" si="20"/>
        <v>0</v>
      </c>
      <c r="BG137" s="116">
        <f t="shared" si="21"/>
        <v>0</v>
      </c>
      <c r="BH137" s="116">
        <f t="shared" si="22"/>
        <v>0</v>
      </c>
      <c r="BI137" s="116">
        <f t="shared" si="23"/>
        <v>0</v>
      </c>
      <c r="BJ137" s="22" t="s">
        <v>90</v>
      </c>
      <c r="BK137" s="116">
        <f t="shared" si="24"/>
        <v>0</v>
      </c>
      <c r="BL137" s="22" t="s">
        <v>479</v>
      </c>
      <c r="BM137" s="22" t="s">
        <v>289</v>
      </c>
    </row>
    <row r="138" spans="2:65" s="1" customFormat="1" ht="25.5" customHeight="1">
      <c r="B138" s="140"/>
      <c r="C138" s="168" t="s">
        <v>245</v>
      </c>
      <c r="D138" s="168" t="s">
        <v>186</v>
      </c>
      <c r="E138" s="169" t="s">
        <v>675</v>
      </c>
      <c r="F138" s="252" t="s">
        <v>676</v>
      </c>
      <c r="G138" s="252"/>
      <c r="H138" s="252"/>
      <c r="I138" s="252"/>
      <c r="J138" s="170" t="s">
        <v>477</v>
      </c>
      <c r="K138" s="171">
        <v>1</v>
      </c>
      <c r="L138" s="253">
        <v>0</v>
      </c>
      <c r="M138" s="253"/>
      <c r="N138" s="254">
        <f t="shared" si="15"/>
        <v>0</v>
      </c>
      <c r="O138" s="254"/>
      <c r="P138" s="254"/>
      <c r="Q138" s="254"/>
      <c r="R138" s="143"/>
      <c r="T138" s="172" t="s">
        <v>5</v>
      </c>
      <c r="U138" s="47" t="s">
        <v>46</v>
      </c>
      <c r="V138" s="39"/>
      <c r="W138" s="173">
        <f t="shared" si="16"/>
        <v>0</v>
      </c>
      <c r="X138" s="173">
        <v>0</v>
      </c>
      <c r="Y138" s="173">
        <f t="shared" si="17"/>
        <v>0</v>
      </c>
      <c r="Z138" s="173">
        <v>0</v>
      </c>
      <c r="AA138" s="174">
        <f t="shared" si="18"/>
        <v>0</v>
      </c>
      <c r="AR138" s="22" t="s">
        <v>479</v>
      </c>
      <c r="AT138" s="22" t="s">
        <v>186</v>
      </c>
      <c r="AU138" s="22" t="s">
        <v>90</v>
      </c>
      <c r="AY138" s="22" t="s">
        <v>185</v>
      </c>
      <c r="BE138" s="116">
        <f t="shared" si="19"/>
        <v>0</v>
      </c>
      <c r="BF138" s="116">
        <f t="shared" si="20"/>
        <v>0</v>
      </c>
      <c r="BG138" s="116">
        <f t="shared" si="21"/>
        <v>0</v>
      </c>
      <c r="BH138" s="116">
        <f t="shared" si="22"/>
        <v>0</v>
      </c>
      <c r="BI138" s="116">
        <f t="shared" si="23"/>
        <v>0</v>
      </c>
      <c r="BJ138" s="22" t="s">
        <v>90</v>
      </c>
      <c r="BK138" s="116">
        <f t="shared" si="24"/>
        <v>0</v>
      </c>
      <c r="BL138" s="22" t="s">
        <v>479</v>
      </c>
      <c r="BM138" s="22" t="s">
        <v>298</v>
      </c>
    </row>
    <row r="139" spans="2:65" s="1" customFormat="1" ht="25.5" customHeight="1">
      <c r="B139" s="140"/>
      <c r="C139" s="168" t="s">
        <v>249</v>
      </c>
      <c r="D139" s="168" t="s">
        <v>186</v>
      </c>
      <c r="E139" s="169" t="s">
        <v>499</v>
      </c>
      <c r="F139" s="252" t="s">
        <v>500</v>
      </c>
      <c r="G139" s="252"/>
      <c r="H139" s="252"/>
      <c r="I139" s="252"/>
      <c r="J139" s="170" t="s">
        <v>477</v>
      </c>
      <c r="K139" s="171">
        <v>4</v>
      </c>
      <c r="L139" s="253">
        <v>0</v>
      </c>
      <c r="M139" s="253"/>
      <c r="N139" s="254">
        <f t="shared" si="15"/>
        <v>0</v>
      </c>
      <c r="O139" s="254"/>
      <c r="P139" s="254"/>
      <c r="Q139" s="254"/>
      <c r="R139" s="143"/>
      <c r="T139" s="172" t="s">
        <v>5</v>
      </c>
      <c r="U139" s="47" t="s">
        <v>46</v>
      </c>
      <c r="V139" s="39"/>
      <c r="W139" s="173">
        <f t="shared" si="16"/>
        <v>0</v>
      </c>
      <c r="X139" s="173">
        <v>0</v>
      </c>
      <c r="Y139" s="173">
        <f t="shared" si="17"/>
        <v>0</v>
      </c>
      <c r="Z139" s="173">
        <v>0</v>
      </c>
      <c r="AA139" s="174">
        <f t="shared" si="18"/>
        <v>0</v>
      </c>
      <c r="AR139" s="22" t="s">
        <v>479</v>
      </c>
      <c r="AT139" s="22" t="s">
        <v>186</v>
      </c>
      <c r="AU139" s="22" t="s">
        <v>90</v>
      </c>
      <c r="AY139" s="22" t="s">
        <v>185</v>
      </c>
      <c r="BE139" s="116">
        <f t="shared" si="19"/>
        <v>0</v>
      </c>
      <c r="BF139" s="116">
        <f t="shared" si="20"/>
        <v>0</v>
      </c>
      <c r="BG139" s="116">
        <f t="shared" si="21"/>
        <v>0</v>
      </c>
      <c r="BH139" s="116">
        <f t="shared" si="22"/>
        <v>0</v>
      </c>
      <c r="BI139" s="116">
        <f t="shared" si="23"/>
        <v>0</v>
      </c>
      <c r="BJ139" s="22" t="s">
        <v>90</v>
      </c>
      <c r="BK139" s="116">
        <f t="shared" si="24"/>
        <v>0</v>
      </c>
      <c r="BL139" s="22" t="s">
        <v>479</v>
      </c>
      <c r="BM139" s="22" t="s">
        <v>306</v>
      </c>
    </row>
    <row r="140" spans="2:65" s="1" customFormat="1" ht="25.5" customHeight="1">
      <c r="B140" s="140"/>
      <c r="C140" s="168" t="s">
        <v>253</v>
      </c>
      <c r="D140" s="168" t="s">
        <v>186</v>
      </c>
      <c r="E140" s="169" t="s">
        <v>501</v>
      </c>
      <c r="F140" s="252" t="s">
        <v>502</v>
      </c>
      <c r="G140" s="252"/>
      <c r="H140" s="252"/>
      <c r="I140" s="252"/>
      <c r="J140" s="170" t="s">
        <v>477</v>
      </c>
      <c r="K140" s="171">
        <v>7</v>
      </c>
      <c r="L140" s="253">
        <v>0</v>
      </c>
      <c r="M140" s="253"/>
      <c r="N140" s="254">
        <f t="shared" si="15"/>
        <v>0</v>
      </c>
      <c r="O140" s="254"/>
      <c r="P140" s="254"/>
      <c r="Q140" s="254"/>
      <c r="R140" s="143"/>
      <c r="T140" s="172" t="s">
        <v>5</v>
      </c>
      <c r="U140" s="47" t="s">
        <v>46</v>
      </c>
      <c r="V140" s="39"/>
      <c r="W140" s="173">
        <f t="shared" si="16"/>
        <v>0</v>
      </c>
      <c r="X140" s="173">
        <v>0</v>
      </c>
      <c r="Y140" s="173">
        <f t="shared" si="17"/>
        <v>0</v>
      </c>
      <c r="Z140" s="173">
        <v>0</v>
      </c>
      <c r="AA140" s="174">
        <f t="shared" si="18"/>
        <v>0</v>
      </c>
      <c r="AR140" s="22" t="s">
        <v>479</v>
      </c>
      <c r="AT140" s="22" t="s">
        <v>186</v>
      </c>
      <c r="AU140" s="22" t="s">
        <v>90</v>
      </c>
      <c r="AY140" s="22" t="s">
        <v>185</v>
      </c>
      <c r="BE140" s="116">
        <f t="shared" si="19"/>
        <v>0</v>
      </c>
      <c r="BF140" s="116">
        <f t="shared" si="20"/>
        <v>0</v>
      </c>
      <c r="BG140" s="116">
        <f t="shared" si="21"/>
        <v>0</v>
      </c>
      <c r="BH140" s="116">
        <f t="shared" si="22"/>
        <v>0</v>
      </c>
      <c r="BI140" s="116">
        <f t="shared" si="23"/>
        <v>0</v>
      </c>
      <c r="BJ140" s="22" t="s">
        <v>90</v>
      </c>
      <c r="BK140" s="116">
        <f t="shared" si="24"/>
        <v>0</v>
      </c>
      <c r="BL140" s="22" t="s">
        <v>479</v>
      </c>
      <c r="BM140" s="22" t="s">
        <v>314</v>
      </c>
    </row>
    <row r="141" spans="2:65" s="1" customFormat="1" ht="25.5" customHeight="1">
      <c r="B141" s="140"/>
      <c r="C141" s="168" t="s">
        <v>257</v>
      </c>
      <c r="D141" s="168" t="s">
        <v>186</v>
      </c>
      <c r="E141" s="169" t="s">
        <v>503</v>
      </c>
      <c r="F141" s="252" t="s">
        <v>504</v>
      </c>
      <c r="G141" s="252"/>
      <c r="H141" s="252"/>
      <c r="I141" s="252"/>
      <c r="J141" s="170" t="s">
        <v>477</v>
      </c>
      <c r="K141" s="171">
        <v>7</v>
      </c>
      <c r="L141" s="253">
        <v>0</v>
      </c>
      <c r="M141" s="253"/>
      <c r="N141" s="254">
        <f t="shared" si="15"/>
        <v>0</v>
      </c>
      <c r="O141" s="254"/>
      <c r="P141" s="254"/>
      <c r="Q141" s="254"/>
      <c r="R141" s="143"/>
      <c r="T141" s="172" t="s">
        <v>5</v>
      </c>
      <c r="U141" s="47" t="s">
        <v>46</v>
      </c>
      <c r="V141" s="39"/>
      <c r="W141" s="173">
        <f t="shared" si="16"/>
        <v>0</v>
      </c>
      <c r="X141" s="173">
        <v>0</v>
      </c>
      <c r="Y141" s="173">
        <f t="shared" si="17"/>
        <v>0</v>
      </c>
      <c r="Z141" s="173">
        <v>0</v>
      </c>
      <c r="AA141" s="174">
        <f t="shared" si="18"/>
        <v>0</v>
      </c>
      <c r="AR141" s="22" t="s">
        <v>479</v>
      </c>
      <c r="AT141" s="22" t="s">
        <v>186</v>
      </c>
      <c r="AU141" s="22" t="s">
        <v>90</v>
      </c>
      <c r="AY141" s="22" t="s">
        <v>185</v>
      </c>
      <c r="BE141" s="116">
        <f t="shared" si="19"/>
        <v>0</v>
      </c>
      <c r="BF141" s="116">
        <f t="shared" si="20"/>
        <v>0</v>
      </c>
      <c r="BG141" s="116">
        <f t="shared" si="21"/>
        <v>0</v>
      </c>
      <c r="BH141" s="116">
        <f t="shared" si="22"/>
        <v>0</v>
      </c>
      <c r="BI141" s="116">
        <f t="shared" si="23"/>
        <v>0</v>
      </c>
      <c r="BJ141" s="22" t="s">
        <v>90</v>
      </c>
      <c r="BK141" s="116">
        <f t="shared" si="24"/>
        <v>0</v>
      </c>
      <c r="BL141" s="22" t="s">
        <v>479</v>
      </c>
      <c r="BM141" s="22" t="s">
        <v>320</v>
      </c>
    </row>
    <row r="142" spans="2:65" s="1" customFormat="1" ht="25.5" customHeight="1">
      <c r="B142" s="140"/>
      <c r="C142" s="168" t="s">
        <v>261</v>
      </c>
      <c r="D142" s="168" t="s">
        <v>186</v>
      </c>
      <c r="E142" s="169" t="s">
        <v>505</v>
      </c>
      <c r="F142" s="252" t="s">
        <v>506</v>
      </c>
      <c r="G142" s="252"/>
      <c r="H142" s="252"/>
      <c r="I142" s="252"/>
      <c r="J142" s="170" t="s">
        <v>477</v>
      </c>
      <c r="K142" s="171">
        <v>4</v>
      </c>
      <c r="L142" s="253">
        <v>0</v>
      </c>
      <c r="M142" s="253"/>
      <c r="N142" s="254">
        <f t="shared" si="15"/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 t="shared" si="16"/>
        <v>0</v>
      </c>
      <c r="X142" s="173">
        <v>0</v>
      </c>
      <c r="Y142" s="173">
        <f t="shared" si="17"/>
        <v>0</v>
      </c>
      <c r="Z142" s="173">
        <v>0</v>
      </c>
      <c r="AA142" s="174">
        <f t="shared" si="18"/>
        <v>0</v>
      </c>
      <c r="AR142" s="22" t="s">
        <v>479</v>
      </c>
      <c r="AT142" s="22" t="s">
        <v>186</v>
      </c>
      <c r="AU142" s="22" t="s">
        <v>90</v>
      </c>
      <c r="AY142" s="22" t="s">
        <v>185</v>
      </c>
      <c r="BE142" s="116">
        <f t="shared" si="19"/>
        <v>0</v>
      </c>
      <c r="BF142" s="116">
        <f t="shared" si="20"/>
        <v>0</v>
      </c>
      <c r="BG142" s="116">
        <f t="shared" si="21"/>
        <v>0</v>
      </c>
      <c r="BH142" s="116">
        <f t="shared" si="22"/>
        <v>0</v>
      </c>
      <c r="BI142" s="116">
        <f t="shared" si="23"/>
        <v>0</v>
      </c>
      <c r="BJ142" s="22" t="s">
        <v>90</v>
      </c>
      <c r="BK142" s="116">
        <f t="shared" si="24"/>
        <v>0</v>
      </c>
      <c r="BL142" s="22" t="s">
        <v>479</v>
      </c>
      <c r="BM142" s="22" t="s">
        <v>330</v>
      </c>
    </row>
    <row r="143" spans="2:65" s="1" customFormat="1" ht="38.25" customHeight="1">
      <c r="B143" s="140"/>
      <c r="C143" s="168" t="s">
        <v>265</v>
      </c>
      <c r="D143" s="168" t="s">
        <v>186</v>
      </c>
      <c r="E143" s="169" t="s">
        <v>507</v>
      </c>
      <c r="F143" s="252" t="s">
        <v>508</v>
      </c>
      <c r="G143" s="252"/>
      <c r="H143" s="252"/>
      <c r="I143" s="252"/>
      <c r="J143" s="170" t="s">
        <v>208</v>
      </c>
      <c r="K143" s="171">
        <v>203</v>
      </c>
      <c r="L143" s="253">
        <v>0</v>
      </c>
      <c r="M143" s="253"/>
      <c r="N143" s="254">
        <f t="shared" si="15"/>
        <v>0</v>
      </c>
      <c r="O143" s="254"/>
      <c r="P143" s="254"/>
      <c r="Q143" s="254"/>
      <c r="R143" s="143"/>
      <c r="T143" s="172" t="s">
        <v>5</v>
      </c>
      <c r="U143" s="47" t="s">
        <v>46</v>
      </c>
      <c r="V143" s="39"/>
      <c r="W143" s="173">
        <f t="shared" si="16"/>
        <v>0</v>
      </c>
      <c r="X143" s="173">
        <v>0</v>
      </c>
      <c r="Y143" s="173">
        <f t="shared" si="17"/>
        <v>0</v>
      </c>
      <c r="Z143" s="173">
        <v>0</v>
      </c>
      <c r="AA143" s="174">
        <f t="shared" si="18"/>
        <v>0</v>
      </c>
      <c r="AR143" s="22" t="s">
        <v>479</v>
      </c>
      <c r="AT143" s="22" t="s">
        <v>186</v>
      </c>
      <c r="AU143" s="22" t="s">
        <v>90</v>
      </c>
      <c r="AY143" s="22" t="s">
        <v>185</v>
      </c>
      <c r="BE143" s="116">
        <f t="shared" si="19"/>
        <v>0</v>
      </c>
      <c r="BF143" s="116">
        <f t="shared" si="20"/>
        <v>0</v>
      </c>
      <c r="BG143" s="116">
        <f t="shared" si="21"/>
        <v>0</v>
      </c>
      <c r="BH143" s="116">
        <f t="shared" si="22"/>
        <v>0</v>
      </c>
      <c r="BI143" s="116">
        <f t="shared" si="23"/>
        <v>0</v>
      </c>
      <c r="BJ143" s="22" t="s">
        <v>90</v>
      </c>
      <c r="BK143" s="116">
        <f t="shared" si="24"/>
        <v>0</v>
      </c>
      <c r="BL143" s="22" t="s">
        <v>479</v>
      </c>
      <c r="BM143" s="22" t="s">
        <v>338</v>
      </c>
    </row>
    <row r="144" spans="2:65" s="1" customFormat="1" ht="25.5" customHeight="1">
      <c r="B144" s="140"/>
      <c r="C144" s="168" t="s">
        <v>269</v>
      </c>
      <c r="D144" s="168" t="s">
        <v>186</v>
      </c>
      <c r="E144" s="169" t="s">
        <v>509</v>
      </c>
      <c r="F144" s="252" t="s">
        <v>510</v>
      </c>
      <c r="G144" s="252"/>
      <c r="H144" s="252"/>
      <c r="I144" s="252"/>
      <c r="J144" s="170" t="s">
        <v>208</v>
      </c>
      <c r="K144" s="171">
        <v>42</v>
      </c>
      <c r="L144" s="253">
        <v>0</v>
      </c>
      <c r="M144" s="253"/>
      <c r="N144" s="254">
        <f t="shared" si="15"/>
        <v>0</v>
      </c>
      <c r="O144" s="254"/>
      <c r="P144" s="254"/>
      <c r="Q144" s="254"/>
      <c r="R144" s="143"/>
      <c r="T144" s="172" t="s">
        <v>5</v>
      </c>
      <c r="U144" s="47" t="s">
        <v>46</v>
      </c>
      <c r="V144" s="39"/>
      <c r="W144" s="173">
        <f t="shared" si="16"/>
        <v>0</v>
      </c>
      <c r="X144" s="173">
        <v>0</v>
      </c>
      <c r="Y144" s="173">
        <f t="shared" si="17"/>
        <v>0</v>
      </c>
      <c r="Z144" s="173">
        <v>0</v>
      </c>
      <c r="AA144" s="174">
        <f t="shared" si="18"/>
        <v>0</v>
      </c>
      <c r="AR144" s="22" t="s">
        <v>479</v>
      </c>
      <c r="AT144" s="22" t="s">
        <v>186</v>
      </c>
      <c r="AU144" s="22" t="s">
        <v>90</v>
      </c>
      <c r="AY144" s="22" t="s">
        <v>185</v>
      </c>
      <c r="BE144" s="116">
        <f t="shared" si="19"/>
        <v>0</v>
      </c>
      <c r="BF144" s="116">
        <f t="shared" si="20"/>
        <v>0</v>
      </c>
      <c r="BG144" s="116">
        <f t="shared" si="21"/>
        <v>0</v>
      </c>
      <c r="BH144" s="116">
        <f t="shared" si="22"/>
        <v>0</v>
      </c>
      <c r="BI144" s="116">
        <f t="shared" si="23"/>
        <v>0</v>
      </c>
      <c r="BJ144" s="22" t="s">
        <v>90</v>
      </c>
      <c r="BK144" s="116">
        <f t="shared" si="24"/>
        <v>0</v>
      </c>
      <c r="BL144" s="22" t="s">
        <v>479</v>
      </c>
      <c r="BM144" s="22" t="s">
        <v>346</v>
      </c>
    </row>
    <row r="145" spans="2:65" s="1" customFormat="1" ht="25.5" customHeight="1">
      <c r="B145" s="140"/>
      <c r="C145" s="168" t="s">
        <v>274</v>
      </c>
      <c r="D145" s="168" t="s">
        <v>186</v>
      </c>
      <c r="E145" s="169" t="s">
        <v>511</v>
      </c>
      <c r="F145" s="252" t="s">
        <v>512</v>
      </c>
      <c r="G145" s="252"/>
      <c r="H145" s="252"/>
      <c r="I145" s="252"/>
      <c r="J145" s="170" t="s">
        <v>208</v>
      </c>
      <c r="K145" s="171">
        <v>203</v>
      </c>
      <c r="L145" s="253">
        <v>0</v>
      </c>
      <c r="M145" s="253"/>
      <c r="N145" s="254">
        <f t="shared" si="15"/>
        <v>0</v>
      </c>
      <c r="O145" s="254"/>
      <c r="P145" s="254"/>
      <c r="Q145" s="254"/>
      <c r="R145" s="143"/>
      <c r="T145" s="172" t="s">
        <v>5</v>
      </c>
      <c r="U145" s="47" t="s">
        <v>46</v>
      </c>
      <c r="V145" s="39"/>
      <c r="W145" s="173">
        <f t="shared" si="16"/>
        <v>0</v>
      </c>
      <c r="X145" s="173">
        <v>0</v>
      </c>
      <c r="Y145" s="173">
        <f t="shared" si="17"/>
        <v>0</v>
      </c>
      <c r="Z145" s="173">
        <v>0</v>
      </c>
      <c r="AA145" s="174">
        <f t="shared" si="18"/>
        <v>0</v>
      </c>
      <c r="AR145" s="22" t="s">
        <v>479</v>
      </c>
      <c r="AT145" s="22" t="s">
        <v>186</v>
      </c>
      <c r="AU145" s="22" t="s">
        <v>90</v>
      </c>
      <c r="AY145" s="22" t="s">
        <v>185</v>
      </c>
      <c r="BE145" s="116">
        <f t="shared" si="19"/>
        <v>0</v>
      </c>
      <c r="BF145" s="116">
        <f t="shared" si="20"/>
        <v>0</v>
      </c>
      <c r="BG145" s="116">
        <f t="shared" si="21"/>
        <v>0</v>
      </c>
      <c r="BH145" s="116">
        <f t="shared" si="22"/>
        <v>0</v>
      </c>
      <c r="BI145" s="116">
        <f t="shared" si="23"/>
        <v>0</v>
      </c>
      <c r="BJ145" s="22" t="s">
        <v>90</v>
      </c>
      <c r="BK145" s="116">
        <f t="shared" si="24"/>
        <v>0</v>
      </c>
      <c r="BL145" s="22" t="s">
        <v>479</v>
      </c>
      <c r="BM145" s="22" t="s">
        <v>354</v>
      </c>
    </row>
    <row r="146" spans="2:65" s="1" customFormat="1" ht="16.5" customHeight="1">
      <c r="B146" s="140"/>
      <c r="C146" s="168" t="s">
        <v>10</v>
      </c>
      <c r="D146" s="168" t="s">
        <v>186</v>
      </c>
      <c r="E146" s="169" t="s">
        <v>513</v>
      </c>
      <c r="F146" s="252" t="s">
        <v>514</v>
      </c>
      <c r="G146" s="252"/>
      <c r="H146" s="252"/>
      <c r="I146" s="252"/>
      <c r="J146" s="170" t="s">
        <v>515</v>
      </c>
      <c r="K146" s="204">
        <v>0</v>
      </c>
      <c r="L146" s="253">
        <v>0</v>
      </c>
      <c r="M146" s="253"/>
      <c r="N146" s="254">
        <f t="shared" si="15"/>
        <v>0</v>
      </c>
      <c r="O146" s="254"/>
      <c r="P146" s="254"/>
      <c r="Q146" s="254"/>
      <c r="R146" s="143"/>
      <c r="T146" s="172" t="s">
        <v>5</v>
      </c>
      <c r="U146" s="47" t="s">
        <v>46</v>
      </c>
      <c r="V146" s="39"/>
      <c r="W146" s="173">
        <f t="shared" si="16"/>
        <v>0</v>
      </c>
      <c r="X146" s="173">
        <v>0</v>
      </c>
      <c r="Y146" s="173">
        <f t="shared" si="17"/>
        <v>0</v>
      </c>
      <c r="Z146" s="173">
        <v>0</v>
      </c>
      <c r="AA146" s="174">
        <f t="shared" si="18"/>
        <v>0</v>
      </c>
      <c r="AR146" s="22" t="s">
        <v>479</v>
      </c>
      <c r="AT146" s="22" t="s">
        <v>186</v>
      </c>
      <c r="AU146" s="22" t="s">
        <v>90</v>
      </c>
      <c r="AY146" s="22" t="s">
        <v>185</v>
      </c>
      <c r="BE146" s="116">
        <f t="shared" si="19"/>
        <v>0</v>
      </c>
      <c r="BF146" s="116">
        <f t="shared" si="20"/>
        <v>0</v>
      </c>
      <c r="BG146" s="116">
        <f t="shared" si="21"/>
        <v>0</v>
      </c>
      <c r="BH146" s="116">
        <f t="shared" si="22"/>
        <v>0</v>
      </c>
      <c r="BI146" s="116">
        <f t="shared" si="23"/>
        <v>0</v>
      </c>
      <c r="BJ146" s="22" t="s">
        <v>90</v>
      </c>
      <c r="BK146" s="116">
        <f t="shared" si="24"/>
        <v>0</v>
      </c>
      <c r="BL146" s="22" t="s">
        <v>479</v>
      </c>
      <c r="BM146" s="22" t="s">
        <v>368</v>
      </c>
    </row>
    <row r="147" spans="2:65" s="1" customFormat="1" ht="16.5" customHeight="1">
      <c r="B147" s="140"/>
      <c r="C147" s="168" t="s">
        <v>285</v>
      </c>
      <c r="D147" s="168" t="s">
        <v>186</v>
      </c>
      <c r="E147" s="169" t="s">
        <v>516</v>
      </c>
      <c r="F147" s="252" t="s">
        <v>517</v>
      </c>
      <c r="G147" s="252"/>
      <c r="H147" s="252"/>
      <c r="I147" s="252"/>
      <c r="J147" s="170" t="s">
        <v>515</v>
      </c>
      <c r="K147" s="204">
        <v>0</v>
      </c>
      <c r="L147" s="253">
        <v>0</v>
      </c>
      <c r="M147" s="253"/>
      <c r="N147" s="254">
        <f t="shared" si="15"/>
        <v>0</v>
      </c>
      <c r="O147" s="254"/>
      <c r="P147" s="254"/>
      <c r="Q147" s="254"/>
      <c r="R147" s="143"/>
      <c r="T147" s="172" t="s">
        <v>5</v>
      </c>
      <c r="U147" s="47" t="s">
        <v>46</v>
      </c>
      <c r="V147" s="39"/>
      <c r="W147" s="173">
        <f t="shared" si="16"/>
        <v>0</v>
      </c>
      <c r="X147" s="173">
        <v>0</v>
      </c>
      <c r="Y147" s="173">
        <f t="shared" si="17"/>
        <v>0</v>
      </c>
      <c r="Z147" s="173">
        <v>0</v>
      </c>
      <c r="AA147" s="174">
        <f t="shared" si="18"/>
        <v>0</v>
      </c>
      <c r="AR147" s="22" t="s">
        <v>479</v>
      </c>
      <c r="AT147" s="22" t="s">
        <v>186</v>
      </c>
      <c r="AU147" s="22" t="s">
        <v>90</v>
      </c>
      <c r="AY147" s="22" t="s">
        <v>185</v>
      </c>
      <c r="BE147" s="116">
        <f t="shared" si="19"/>
        <v>0</v>
      </c>
      <c r="BF147" s="116">
        <f t="shared" si="20"/>
        <v>0</v>
      </c>
      <c r="BG147" s="116">
        <f t="shared" si="21"/>
        <v>0</v>
      </c>
      <c r="BH147" s="116">
        <f t="shared" si="22"/>
        <v>0</v>
      </c>
      <c r="BI147" s="116">
        <f t="shared" si="23"/>
        <v>0</v>
      </c>
      <c r="BJ147" s="22" t="s">
        <v>90</v>
      </c>
      <c r="BK147" s="116">
        <f t="shared" si="24"/>
        <v>0</v>
      </c>
      <c r="BL147" s="22" t="s">
        <v>479</v>
      </c>
      <c r="BM147" s="22" t="s">
        <v>377</v>
      </c>
    </row>
    <row r="148" spans="2:65" s="1" customFormat="1" ht="16.5" customHeight="1">
      <c r="B148" s="140"/>
      <c r="C148" s="168" t="s">
        <v>289</v>
      </c>
      <c r="D148" s="168" t="s">
        <v>186</v>
      </c>
      <c r="E148" s="169" t="s">
        <v>518</v>
      </c>
      <c r="F148" s="252" t="s">
        <v>519</v>
      </c>
      <c r="G148" s="252"/>
      <c r="H148" s="252"/>
      <c r="I148" s="252"/>
      <c r="J148" s="170" t="s">
        <v>515</v>
      </c>
      <c r="K148" s="204">
        <v>0</v>
      </c>
      <c r="L148" s="253">
        <v>0</v>
      </c>
      <c r="M148" s="253"/>
      <c r="N148" s="254">
        <f t="shared" si="15"/>
        <v>0</v>
      </c>
      <c r="O148" s="254"/>
      <c r="P148" s="254"/>
      <c r="Q148" s="254"/>
      <c r="R148" s="143"/>
      <c r="T148" s="172" t="s">
        <v>5</v>
      </c>
      <c r="U148" s="47" t="s">
        <v>46</v>
      </c>
      <c r="V148" s="39"/>
      <c r="W148" s="173">
        <f t="shared" si="16"/>
        <v>0</v>
      </c>
      <c r="X148" s="173">
        <v>0</v>
      </c>
      <c r="Y148" s="173">
        <f t="shared" si="17"/>
        <v>0</v>
      </c>
      <c r="Z148" s="173">
        <v>0</v>
      </c>
      <c r="AA148" s="174">
        <f t="shared" si="18"/>
        <v>0</v>
      </c>
      <c r="AR148" s="22" t="s">
        <v>479</v>
      </c>
      <c r="AT148" s="22" t="s">
        <v>186</v>
      </c>
      <c r="AU148" s="22" t="s">
        <v>90</v>
      </c>
      <c r="AY148" s="22" t="s">
        <v>185</v>
      </c>
      <c r="BE148" s="116">
        <f t="shared" si="19"/>
        <v>0</v>
      </c>
      <c r="BF148" s="116">
        <f t="shared" si="20"/>
        <v>0</v>
      </c>
      <c r="BG148" s="116">
        <f t="shared" si="21"/>
        <v>0</v>
      </c>
      <c r="BH148" s="116">
        <f t="shared" si="22"/>
        <v>0</v>
      </c>
      <c r="BI148" s="116">
        <f t="shared" si="23"/>
        <v>0</v>
      </c>
      <c r="BJ148" s="22" t="s">
        <v>90</v>
      </c>
      <c r="BK148" s="116">
        <f t="shared" si="24"/>
        <v>0</v>
      </c>
      <c r="BL148" s="22" t="s">
        <v>479</v>
      </c>
      <c r="BM148" s="22" t="s">
        <v>387</v>
      </c>
    </row>
    <row r="149" spans="2:65" s="1" customFormat="1" ht="16.5" customHeight="1">
      <c r="B149" s="140"/>
      <c r="C149" s="168" t="s">
        <v>293</v>
      </c>
      <c r="D149" s="168" t="s">
        <v>186</v>
      </c>
      <c r="E149" s="169" t="s">
        <v>520</v>
      </c>
      <c r="F149" s="252" t="s">
        <v>521</v>
      </c>
      <c r="G149" s="252"/>
      <c r="H149" s="252"/>
      <c r="I149" s="252"/>
      <c r="J149" s="170" t="s">
        <v>515</v>
      </c>
      <c r="K149" s="204">
        <v>0</v>
      </c>
      <c r="L149" s="253">
        <v>0</v>
      </c>
      <c r="M149" s="253"/>
      <c r="N149" s="254">
        <f t="shared" si="15"/>
        <v>0</v>
      </c>
      <c r="O149" s="254"/>
      <c r="P149" s="254"/>
      <c r="Q149" s="254"/>
      <c r="R149" s="143"/>
      <c r="T149" s="172" t="s">
        <v>5</v>
      </c>
      <c r="U149" s="47" t="s">
        <v>46</v>
      </c>
      <c r="V149" s="39"/>
      <c r="W149" s="173">
        <f t="shared" si="16"/>
        <v>0</v>
      </c>
      <c r="X149" s="173">
        <v>0</v>
      </c>
      <c r="Y149" s="173">
        <f t="shared" si="17"/>
        <v>0</v>
      </c>
      <c r="Z149" s="173">
        <v>0</v>
      </c>
      <c r="AA149" s="174">
        <f t="shared" si="18"/>
        <v>0</v>
      </c>
      <c r="AR149" s="22" t="s">
        <v>479</v>
      </c>
      <c r="AT149" s="22" t="s">
        <v>186</v>
      </c>
      <c r="AU149" s="22" t="s">
        <v>90</v>
      </c>
      <c r="AY149" s="22" t="s">
        <v>185</v>
      </c>
      <c r="BE149" s="116">
        <f t="shared" si="19"/>
        <v>0</v>
      </c>
      <c r="BF149" s="116">
        <f t="shared" si="20"/>
        <v>0</v>
      </c>
      <c r="BG149" s="116">
        <f t="shared" si="21"/>
        <v>0</v>
      </c>
      <c r="BH149" s="116">
        <f t="shared" si="22"/>
        <v>0</v>
      </c>
      <c r="BI149" s="116">
        <f t="shared" si="23"/>
        <v>0</v>
      </c>
      <c r="BJ149" s="22" t="s">
        <v>90</v>
      </c>
      <c r="BK149" s="116">
        <f t="shared" si="24"/>
        <v>0</v>
      </c>
      <c r="BL149" s="22" t="s">
        <v>479</v>
      </c>
      <c r="BM149" s="22" t="s">
        <v>395</v>
      </c>
    </row>
    <row r="150" spans="2:65" s="1" customFormat="1" ht="16.5" customHeight="1">
      <c r="B150" s="140"/>
      <c r="C150" s="168" t="s">
        <v>298</v>
      </c>
      <c r="D150" s="168" t="s">
        <v>186</v>
      </c>
      <c r="E150" s="169" t="s">
        <v>522</v>
      </c>
      <c r="F150" s="252" t="s">
        <v>523</v>
      </c>
      <c r="G150" s="252"/>
      <c r="H150" s="252"/>
      <c r="I150" s="252"/>
      <c r="J150" s="170" t="s">
        <v>515</v>
      </c>
      <c r="K150" s="204">
        <v>0</v>
      </c>
      <c r="L150" s="253">
        <v>0</v>
      </c>
      <c r="M150" s="253"/>
      <c r="N150" s="254">
        <f t="shared" si="15"/>
        <v>0</v>
      </c>
      <c r="O150" s="254"/>
      <c r="P150" s="254"/>
      <c r="Q150" s="254"/>
      <c r="R150" s="143"/>
      <c r="T150" s="172" t="s">
        <v>5</v>
      </c>
      <c r="U150" s="47" t="s">
        <v>46</v>
      </c>
      <c r="V150" s="39"/>
      <c r="W150" s="173">
        <f t="shared" si="16"/>
        <v>0</v>
      </c>
      <c r="X150" s="173">
        <v>0</v>
      </c>
      <c r="Y150" s="173">
        <f t="shared" si="17"/>
        <v>0</v>
      </c>
      <c r="Z150" s="173">
        <v>0</v>
      </c>
      <c r="AA150" s="174">
        <f t="shared" si="18"/>
        <v>0</v>
      </c>
      <c r="AR150" s="22" t="s">
        <v>479</v>
      </c>
      <c r="AT150" s="22" t="s">
        <v>186</v>
      </c>
      <c r="AU150" s="22" t="s">
        <v>90</v>
      </c>
      <c r="AY150" s="22" t="s">
        <v>185</v>
      </c>
      <c r="BE150" s="116">
        <f t="shared" si="19"/>
        <v>0</v>
      </c>
      <c r="BF150" s="116">
        <f t="shared" si="20"/>
        <v>0</v>
      </c>
      <c r="BG150" s="116">
        <f t="shared" si="21"/>
        <v>0</v>
      </c>
      <c r="BH150" s="116">
        <f t="shared" si="22"/>
        <v>0</v>
      </c>
      <c r="BI150" s="116">
        <f t="shared" si="23"/>
        <v>0</v>
      </c>
      <c r="BJ150" s="22" t="s">
        <v>90</v>
      </c>
      <c r="BK150" s="116">
        <f t="shared" si="24"/>
        <v>0</v>
      </c>
      <c r="BL150" s="22" t="s">
        <v>479</v>
      </c>
      <c r="BM150" s="22" t="s">
        <v>405</v>
      </c>
    </row>
    <row r="151" spans="2:65" s="1" customFormat="1" ht="16.5" customHeight="1">
      <c r="B151" s="140"/>
      <c r="C151" s="168" t="s">
        <v>302</v>
      </c>
      <c r="D151" s="168" t="s">
        <v>186</v>
      </c>
      <c r="E151" s="169" t="s">
        <v>524</v>
      </c>
      <c r="F151" s="252" t="s">
        <v>525</v>
      </c>
      <c r="G151" s="252"/>
      <c r="H151" s="252"/>
      <c r="I151" s="252"/>
      <c r="J151" s="170" t="s">
        <v>515</v>
      </c>
      <c r="K151" s="204">
        <v>0</v>
      </c>
      <c r="L151" s="253">
        <v>0</v>
      </c>
      <c r="M151" s="253"/>
      <c r="N151" s="254">
        <f t="shared" si="15"/>
        <v>0</v>
      </c>
      <c r="O151" s="254"/>
      <c r="P151" s="254"/>
      <c r="Q151" s="254"/>
      <c r="R151" s="143"/>
      <c r="T151" s="172" t="s">
        <v>5</v>
      </c>
      <c r="U151" s="47" t="s">
        <v>46</v>
      </c>
      <c r="V151" s="39"/>
      <c r="W151" s="173">
        <f t="shared" si="16"/>
        <v>0</v>
      </c>
      <c r="X151" s="173">
        <v>0</v>
      </c>
      <c r="Y151" s="173">
        <f t="shared" si="17"/>
        <v>0</v>
      </c>
      <c r="Z151" s="173">
        <v>0</v>
      </c>
      <c r="AA151" s="174">
        <f t="shared" si="18"/>
        <v>0</v>
      </c>
      <c r="AR151" s="22" t="s">
        <v>479</v>
      </c>
      <c r="AT151" s="22" t="s">
        <v>186</v>
      </c>
      <c r="AU151" s="22" t="s">
        <v>90</v>
      </c>
      <c r="AY151" s="22" t="s">
        <v>185</v>
      </c>
      <c r="BE151" s="116">
        <f t="shared" si="19"/>
        <v>0</v>
      </c>
      <c r="BF151" s="116">
        <f t="shared" si="20"/>
        <v>0</v>
      </c>
      <c r="BG151" s="116">
        <f t="shared" si="21"/>
        <v>0</v>
      </c>
      <c r="BH151" s="116">
        <f t="shared" si="22"/>
        <v>0</v>
      </c>
      <c r="BI151" s="116">
        <f t="shared" si="23"/>
        <v>0</v>
      </c>
      <c r="BJ151" s="22" t="s">
        <v>90</v>
      </c>
      <c r="BK151" s="116">
        <f t="shared" si="24"/>
        <v>0</v>
      </c>
      <c r="BL151" s="22" t="s">
        <v>479</v>
      </c>
      <c r="BM151" s="22" t="s">
        <v>413</v>
      </c>
    </row>
    <row r="152" spans="2:65" s="1" customFormat="1" ht="16.5" customHeight="1">
      <c r="B152" s="140"/>
      <c r="C152" s="168" t="s">
        <v>306</v>
      </c>
      <c r="D152" s="168" t="s">
        <v>186</v>
      </c>
      <c r="E152" s="169" t="s">
        <v>677</v>
      </c>
      <c r="F152" s="252" t="s">
        <v>678</v>
      </c>
      <c r="G152" s="252"/>
      <c r="H152" s="252"/>
      <c r="I152" s="252"/>
      <c r="J152" s="170" t="s">
        <v>528</v>
      </c>
      <c r="K152" s="171">
        <v>30</v>
      </c>
      <c r="L152" s="253">
        <v>0</v>
      </c>
      <c r="M152" s="253"/>
      <c r="N152" s="254">
        <f t="shared" si="15"/>
        <v>0</v>
      </c>
      <c r="O152" s="254"/>
      <c r="P152" s="254"/>
      <c r="Q152" s="254"/>
      <c r="R152" s="143"/>
      <c r="T152" s="172" t="s">
        <v>5</v>
      </c>
      <c r="U152" s="47" t="s">
        <v>46</v>
      </c>
      <c r="V152" s="39"/>
      <c r="W152" s="173">
        <f t="shared" si="16"/>
        <v>0</v>
      </c>
      <c r="X152" s="173">
        <v>0</v>
      </c>
      <c r="Y152" s="173">
        <f t="shared" si="17"/>
        <v>0</v>
      </c>
      <c r="Z152" s="173">
        <v>0</v>
      </c>
      <c r="AA152" s="174">
        <f t="shared" si="18"/>
        <v>0</v>
      </c>
      <c r="AR152" s="22" t="s">
        <v>479</v>
      </c>
      <c r="AT152" s="22" t="s">
        <v>186</v>
      </c>
      <c r="AU152" s="22" t="s">
        <v>90</v>
      </c>
      <c r="AY152" s="22" t="s">
        <v>185</v>
      </c>
      <c r="BE152" s="116">
        <f t="shared" si="19"/>
        <v>0</v>
      </c>
      <c r="BF152" s="116">
        <f t="shared" si="20"/>
        <v>0</v>
      </c>
      <c r="BG152" s="116">
        <f t="shared" si="21"/>
        <v>0</v>
      </c>
      <c r="BH152" s="116">
        <f t="shared" si="22"/>
        <v>0</v>
      </c>
      <c r="BI152" s="116">
        <f t="shared" si="23"/>
        <v>0</v>
      </c>
      <c r="BJ152" s="22" t="s">
        <v>90</v>
      </c>
      <c r="BK152" s="116">
        <f t="shared" si="24"/>
        <v>0</v>
      </c>
      <c r="BL152" s="22" t="s">
        <v>479</v>
      </c>
      <c r="BM152" s="22" t="s">
        <v>421</v>
      </c>
    </row>
    <row r="153" spans="2:65" s="1" customFormat="1" ht="25.5" customHeight="1">
      <c r="B153" s="140"/>
      <c r="C153" s="168" t="s">
        <v>310</v>
      </c>
      <c r="D153" s="168" t="s">
        <v>186</v>
      </c>
      <c r="E153" s="169" t="s">
        <v>526</v>
      </c>
      <c r="F153" s="252" t="s">
        <v>527</v>
      </c>
      <c r="G153" s="252"/>
      <c r="H153" s="252"/>
      <c r="I153" s="252"/>
      <c r="J153" s="170" t="s">
        <v>528</v>
      </c>
      <c r="K153" s="171">
        <v>35</v>
      </c>
      <c r="L153" s="253">
        <v>0</v>
      </c>
      <c r="M153" s="253"/>
      <c r="N153" s="254">
        <f t="shared" si="15"/>
        <v>0</v>
      </c>
      <c r="O153" s="254"/>
      <c r="P153" s="254"/>
      <c r="Q153" s="254"/>
      <c r="R153" s="143"/>
      <c r="T153" s="172" t="s">
        <v>5</v>
      </c>
      <c r="U153" s="47" t="s">
        <v>46</v>
      </c>
      <c r="V153" s="39"/>
      <c r="W153" s="173">
        <f t="shared" si="16"/>
        <v>0</v>
      </c>
      <c r="X153" s="173">
        <v>0</v>
      </c>
      <c r="Y153" s="173">
        <f t="shared" si="17"/>
        <v>0</v>
      </c>
      <c r="Z153" s="173">
        <v>0</v>
      </c>
      <c r="AA153" s="174">
        <f t="shared" si="18"/>
        <v>0</v>
      </c>
      <c r="AR153" s="22" t="s">
        <v>479</v>
      </c>
      <c r="AT153" s="22" t="s">
        <v>186</v>
      </c>
      <c r="AU153" s="22" t="s">
        <v>90</v>
      </c>
      <c r="AY153" s="22" t="s">
        <v>185</v>
      </c>
      <c r="BE153" s="116">
        <f t="shared" si="19"/>
        <v>0</v>
      </c>
      <c r="BF153" s="116">
        <f t="shared" si="20"/>
        <v>0</v>
      </c>
      <c r="BG153" s="116">
        <f t="shared" si="21"/>
        <v>0</v>
      </c>
      <c r="BH153" s="116">
        <f t="shared" si="22"/>
        <v>0</v>
      </c>
      <c r="BI153" s="116">
        <f t="shared" si="23"/>
        <v>0</v>
      </c>
      <c r="BJ153" s="22" t="s">
        <v>90</v>
      </c>
      <c r="BK153" s="116">
        <f t="shared" si="24"/>
        <v>0</v>
      </c>
      <c r="BL153" s="22" t="s">
        <v>479</v>
      </c>
      <c r="BM153" s="22" t="s">
        <v>429</v>
      </c>
    </row>
    <row r="154" spans="2:65" s="10" customFormat="1" ht="29.85" customHeight="1">
      <c r="B154" s="158"/>
      <c r="C154" s="159"/>
      <c r="D154" s="190" t="s">
        <v>474</v>
      </c>
      <c r="E154" s="190"/>
      <c r="F154" s="190"/>
      <c r="G154" s="190"/>
      <c r="H154" s="190"/>
      <c r="I154" s="190"/>
      <c r="J154" s="190"/>
      <c r="K154" s="190"/>
      <c r="L154" s="190"/>
      <c r="M154" s="190"/>
      <c r="N154" s="266">
        <f>BK154</f>
        <v>0</v>
      </c>
      <c r="O154" s="267"/>
      <c r="P154" s="267"/>
      <c r="Q154" s="267"/>
      <c r="R154" s="161"/>
      <c r="T154" s="162"/>
      <c r="U154" s="159"/>
      <c r="V154" s="159"/>
      <c r="W154" s="163">
        <f>SUM(W155:W165)</f>
        <v>0</v>
      </c>
      <c r="X154" s="159"/>
      <c r="Y154" s="163">
        <f>SUM(Y155:Y165)</f>
        <v>0</v>
      </c>
      <c r="Z154" s="159"/>
      <c r="AA154" s="164">
        <f>SUM(AA155:AA165)</f>
        <v>0</v>
      </c>
      <c r="AR154" s="165" t="s">
        <v>200</v>
      </c>
      <c r="AT154" s="166" t="s">
        <v>78</v>
      </c>
      <c r="AU154" s="166" t="s">
        <v>86</v>
      </c>
      <c r="AY154" s="165" t="s">
        <v>185</v>
      </c>
      <c r="BK154" s="167">
        <f>SUM(BK155:BK165)</f>
        <v>0</v>
      </c>
    </row>
    <row r="155" spans="2:65" s="1" customFormat="1" ht="25.5" customHeight="1">
      <c r="B155" s="140"/>
      <c r="C155" s="168" t="s">
        <v>314</v>
      </c>
      <c r="D155" s="168" t="s">
        <v>186</v>
      </c>
      <c r="E155" s="169" t="s">
        <v>529</v>
      </c>
      <c r="F155" s="252" t="s">
        <v>530</v>
      </c>
      <c r="G155" s="252"/>
      <c r="H155" s="252"/>
      <c r="I155" s="252"/>
      <c r="J155" s="170" t="s">
        <v>531</v>
      </c>
      <c r="K155" s="171">
        <v>0.17699999999999999</v>
      </c>
      <c r="L155" s="253">
        <v>0</v>
      </c>
      <c r="M155" s="253"/>
      <c r="N155" s="254">
        <f t="shared" ref="N155:N165" si="25">ROUND(L155*K155,2)</f>
        <v>0</v>
      </c>
      <c r="O155" s="254"/>
      <c r="P155" s="254"/>
      <c r="Q155" s="254"/>
      <c r="R155" s="143"/>
      <c r="T155" s="172" t="s">
        <v>5</v>
      </c>
      <c r="U155" s="47" t="s">
        <v>46</v>
      </c>
      <c r="V155" s="39"/>
      <c r="W155" s="173">
        <f t="shared" ref="W155:W165" si="26">V155*K155</f>
        <v>0</v>
      </c>
      <c r="X155" s="173">
        <v>0</v>
      </c>
      <c r="Y155" s="173">
        <f t="shared" ref="Y155:Y165" si="27">X155*K155</f>
        <v>0</v>
      </c>
      <c r="Z155" s="173">
        <v>0</v>
      </c>
      <c r="AA155" s="174">
        <f t="shared" ref="AA155:AA165" si="28">Z155*K155</f>
        <v>0</v>
      </c>
      <c r="AR155" s="22" t="s">
        <v>479</v>
      </c>
      <c r="AT155" s="22" t="s">
        <v>186</v>
      </c>
      <c r="AU155" s="22" t="s">
        <v>90</v>
      </c>
      <c r="AY155" s="22" t="s">
        <v>185</v>
      </c>
      <c r="BE155" s="116">
        <f t="shared" ref="BE155:BE165" si="29">IF(U155="základná",N155,0)</f>
        <v>0</v>
      </c>
      <c r="BF155" s="116">
        <f t="shared" ref="BF155:BF165" si="30">IF(U155="znížená",N155,0)</f>
        <v>0</v>
      </c>
      <c r="BG155" s="116">
        <f t="shared" ref="BG155:BG165" si="31">IF(U155="zákl. prenesená",N155,0)</f>
        <v>0</v>
      </c>
      <c r="BH155" s="116">
        <f t="shared" ref="BH155:BH165" si="32">IF(U155="zníž. prenesená",N155,0)</f>
        <v>0</v>
      </c>
      <c r="BI155" s="116">
        <f t="shared" ref="BI155:BI165" si="33">IF(U155="nulová",N155,0)</f>
        <v>0</v>
      </c>
      <c r="BJ155" s="22" t="s">
        <v>90</v>
      </c>
      <c r="BK155" s="116">
        <f t="shared" ref="BK155:BK165" si="34">ROUND(L155*K155,2)</f>
        <v>0</v>
      </c>
      <c r="BL155" s="22" t="s">
        <v>479</v>
      </c>
      <c r="BM155" s="22" t="s">
        <v>439</v>
      </c>
    </row>
    <row r="156" spans="2:65" s="1" customFormat="1" ht="25.5" customHeight="1">
      <c r="B156" s="140"/>
      <c r="C156" s="168" t="s">
        <v>318</v>
      </c>
      <c r="D156" s="168" t="s">
        <v>186</v>
      </c>
      <c r="E156" s="169" t="s">
        <v>532</v>
      </c>
      <c r="F156" s="252" t="s">
        <v>533</v>
      </c>
      <c r="G156" s="252"/>
      <c r="H156" s="252"/>
      <c r="I156" s="252"/>
      <c r="J156" s="170" t="s">
        <v>234</v>
      </c>
      <c r="K156" s="171">
        <v>7</v>
      </c>
      <c r="L156" s="253">
        <v>0</v>
      </c>
      <c r="M156" s="253"/>
      <c r="N156" s="254">
        <f t="shared" si="25"/>
        <v>0</v>
      </c>
      <c r="O156" s="254"/>
      <c r="P156" s="254"/>
      <c r="Q156" s="254"/>
      <c r="R156" s="143"/>
      <c r="T156" s="172" t="s">
        <v>5</v>
      </c>
      <c r="U156" s="47" t="s">
        <v>46</v>
      </c>
      <c r="V156" s="39"/>
      <c r="W156" s="173">
        <f t="shared" si="26"/>
        <v>0</v>
      </c>
      <c r="X156" s="173">
        <v>0</v>
      </c>
      <c r="Y156" s="173">
        <f t="shared" si="27"/>
        <v>0</v>
      </c>
      <c r="Z156" s="173">
        <v>0</v>
      </c>
      <c r="AA156" s="174">
        <f t="shared" si="28"/>
        <v>0</v>
      </c>
      <c r="AR156" s="22" t="s">
        <v>479</v>
      </c>
      <c r="AT156" s="22" t="s">
        <v>186</v>
      </c>
      <c r="AU156" s="22" t="s">
        <v>90</v>
      </c>
      <c r="AY156" s="22" t="s">
        <v>185</v>
      </c>
      <c r="BE156" s="116">
        <f t="shared" si="29"/>
        <v>0</v>
      </c>
      <c r="BF156" s="116">
        <f t="shared" si="30"/>
        <v>0</v>
      </c>
      <c r="BG156" s="116">
        <f t="shared" si="31"/>
        <v>0</v>
      </c>
      <c r="BH156" s="116">
        <f t="shared" si="32"/>
        <v>0</v>
      </c>
      <c r="BI156" s="116">
        <f t="shared" si="33"/>
        <v>0</v>
      </c>
      <c r="BJ156" s="22" t="s">
        <v>90</v>
      </c>
      <c r="BK156" s="116">
        <f t="shared" si="34"/>
        <v>0</v>
      </c>
      <c r="BL156" s="22" t="s">
        <v>479</v>
      </c>
      <c r="BM156" s="22" t="s">
        <v>448</v>
      </c>
    </row>
    <row r="157" spans="2:65" s="1" customFormat="1" ht="25.5" customHeight="1">
      <c r="B157" s="140"/>
      <c r="C157" s="168" t="s">
        <v>320</v>
      </c>
      <c r="D157" s="168" t="s">
        <v>186</v>
      </c>
      <c r="E157" s="169" t="s">
        <v>534</v>
      </c>
      <c r="F157" s="252" t="s">
        <v>535</v>
      </c>
      <c r="G157" s="252"/>
      <c r="H157" s="252"/>
      <c r="I157" s="252"/>
      <c r="J157" s="170" t="s">
        <v>234</v>
      </c>
      <c r="K157" s="171">
        <v>10.5</v>
      </c>
      <c r="L157" s="253">
        <v>0</v>
      </c>
      <c r="M157" s="253"/>
      <c r="N157" s="254">
        <f t="shared" si="25"/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 t="shared" si="26"/>
        <v>0</v>
      </c>
      <c r="X157" s="173">
        <v>0</v>
      </c>
      <c r="Y157" s="173">
        <f t="shared" si="27"/>
        <v>0</v>
      </c>
      <c r="Z157" s="173">
        <v>0</v>
      </c>
      <c r="AA157" s="174">
        <f t="shared" si="28"/>
        <v>0</v>
      </c>
      <c r="AR157" s="22" t="s">
        <v>479</v>
      </c>
      <c r="AT157" s="22" t="s">
        <v>186</v>
      </c>
      <c r="AU157" s="22" t="s">
        <v>90</v>
      </c>
      <c r="AY157" s="22" t="s">
        <v>185</v>
      </c>
      <c r="BE157" s="116">
        <f t="shared" si="29"/>
        <v>0</v>
      </c>
      <c r="BF157" s="116">
        <f t="shared" si="30"/>
        <v>0</v>
      </c>
      <c r="BG157" s="116">
        <f t="shared" si="31"/>
        <v>0</v>
      </c>
      <c r="BH157" s="116">
        <f t="shared" si="32"/>
        <v>0</v>
      </c>
      <c r="BI157" s="116">
        <f t="shared" si="33"/>
        <v>0</v>
      </c>
      <c r="BJ157" s="22" t="s">
        <v>90</v>
      </c>
      <c r="BK157" s="116">
        <f t="shared" si="34"/>
        <v>0</v>
      </c>
      <c r="BL157" s="22" t="s">
        <v>479</v>
      </c>
      <c r="BM157" s="22" t="s">
        <v>456</v>
      </c>
    </row>
    <row r="158" spans="2:65" s="1" customFormat="1" ht="16.5" customHeight="1">
      <c r="B158" s="140"/>
      <c r="C158" s="168" t="s">
        <v>325</v>
      </c>
      <c r="D158" s="168" t="s">
        <v>186</v>
      </c>
      <c r="E158" s="169" t="s">
        <v>679</v>
      </c>
      <c r="F158" s="252" t="s">
        <v>680</v>
      </c>
      <c r="G158" s="252"/>
      <c r="H158" s="252"/>
      <c r="I158" s="252"/>
      <c r="J158" s="170" t="s">
        <v>234</v>
      </c>
      <c r="K158" s="171">
        <v>4.5</v>
      </c>
      <c r="L158" s="253">
        <v>0</v>
      </c>
      <c r="M158" s="253"/>
      <c r="N158" s="254">
        <f t="shared" si="25"/>
        <v>0</v>
      </c>
      <c r="O158" s="254"/>
      <c r="P158" s="254"/>
      <c r="Q158" s="254"/>
      <c r="R158" s="143"/>
      <c r="T158" s="172" t="s">
        <v>5</v>
      </c>
      <c r="U158" s="47" t="s">
        <v>46</v>
      </c>
      <c r="V158" s="39"/>
      <c r="W158" s="173">
        <f t="shared" si="26"/>
        <v>0</v>
      </c>
      <c r="X158" s="173">
        <v>0</v>
      </c>
      <c r="Y158" s="173">
        <f t="shared" si="27"/>
        <v>0</v>
      </c>
      <c r="Z158" s="173">
        <v>0</v>
      </c>
      <c r="AA158" s="174">
        <f t="shared" si="28"/>
        <v>0</v>
      </c>
      <c r="AR158" s="22" t="s">
        <v>479</v>
      </c>
      <c r="AT158" s="22" t="s">
        <v>186</v>
      </c>
      <c r="AU158" s="22" t="s">
        <v>90</v>
      </c>
      <c r="AY158" s="22" t="s">
        <v>185</v>
      </c>
      <c r="BE158" s="116">
        <f t="shared" si="29"/>
        <v>0</v>
      </c>
      <c r="BF158" s="116">
        <f t="shared" si="30"/>
        <v>0</v>
      </c>
      <c r="BG158" s="116">
        <f t="shared" si="31"/>
        <v>0</v>
      </c>
      <c r="BH158" s="116">
        <f t="shared" si="32"/>
        <v>0</v>
      </c>
      <c r="BI158" s="116">
        <f t="shared" si="33"/>
        <v>0</v>
      </c>
      <c r="BJ158" s="22" t="s">
        <v>90</v>
      </c>
      <c r="BK158" s="116">
        <f t="shared" si="34"/>
        <v>0</v>
      </c>
      <c r="BL158" s="22" t="s">
        <v>479</v>
      </c>
      <c r="BM158" s="22" t="s">
        <v>464</v>
      </c>
    </row>
    <row r="159" spans="2:65" s="1" customFormat="1" ht="25.5" customHeight="1">
      <c r="B159" s="140"/>
      <c r="C159" s="168" t="s">
        <v>330</v>
      </c>
      <c r="D159" s="168" t="s">
        <v>186</v>
      </c>
      <c r="E159" s="169" t="s">
        <v>536</v>
      </c>
      <c r="F159" s="252" t="s">
        <v>537</v>
      </c>
      <c r="G159" s="252"/>
      <c r="H159" s="252"/>
      <c r="I159" s="252"/>
      <c r="J159" s="170" t="s">
        <v>477</v>
      </c>
      <c r="K159" s="171">
        <v>7</v>
      </c>
      <c r="L159" s="253">
        <v>0</v>
      </c>
      <c r="M159" s="253"/>
      <c r="N159" s="254">
        <f t="shared" si="25"/>
        <v>0</v>
      </c>
      <c r="O159" s="254"/>
      <c r="P159" s="254"/>
      <c r="Q159" s="254"/>
      <c r="R159" s="143"/>
      <c r="T159" s="172" t="s">
        <v>5</v>
      </c>
      <c r="U159" s="47" t="s">
        <v>46</v>
      </c>
      <c r="V159" s="39"/>
      <c r="W159" s="173">
        <f t="shared" si="26"/>
        <v>0</v>
      </c>
      <c r="X159" s="173">
        <v>0</v>
      </c>
      <c r="Y159" s="173">
        <f t="shared" si="27"/>
        <v>0</v>
      </c>
      <c r="Z159" s="173">
        <v>0</v>
      </c>
      <c r="AA159" s="174">
        <f t="shared" si="28"/>
        <v>0</v>
      </c>
      <c r="AR159" s="22" t="s">
        <v>479</v>
      </c>
      <c r="AT159" s="22" t="s">
        <v>186</v>
      </c>
      <c r="AU159" s="22" t="s">
        <v>90</v>
      </c>
      <c r="AY159" s="22" t="s">
        <v>185</v>
      </c>
      <c r="BE159" s="116">
        <f t="shared" si="29"/>
        <v>0</v>
      </c>
      <c r="BF159" s="116">
        <f t="shared" si="30"/>
        <v>0</v>
      </c>
      <c r="BG159" s="116">
        <f t="shared" si="31"/>
        <v>0</v>
      </c>
      <c r="BH159" s="116">
        <f t="shared" si="32"/>
        <v>0</v>
      </c>
      <c r="BI159" s="116">
        <f t="shared" si="33"/>
        <v>0</v>
      </c>
      <c r="BJ159" s="22" t="s">
        <v>90</v>
      </c>
      <c r="BK159" s="116">
        <f t="shared" si="34"/>
        <v>0</v>
      </c>
      <c r="BL159" s="22" t="s">
        <v>479</v>
      </c>
      <c r="BM159" s="22" t="s">
        <v>479</v>
      </c>
    </row>
    <row r="160" spans="2:65" s="1" customFormat="1" ht="25.5" customHeight="1">
      <c r="B160" s="140"/>
      <c r="C160" s="168" t="s">
        <v>336</v>
      </c>
      <c r="D160" s="168" t="s">
        <v>186</v>
      </c>
      <c r="E160" s="169" t="s">
        <v>538</v>
      </c>
      <c r="F160" s="252" t="s">
        <v>539</v>
      </c>
      <c r="G160" s="252"/>
      <c r="H160" s="252"/>
      <c r="I160" s="252"/>
      <c r="J160" s="170" t="s">
        <v>208</v>
      </c>
      <c r="K160" s="171">
        <v>177</v>
      </c>
      <c r="L160" s="253">
        <v>0</v>
      </c>
      <c r="M160" s="253"/>
      <c r="N160" s="254">
        <f t="shared" si="25"/>
        <v>0</v>
      </c>
      <c r="O160" s="254"/>
      <c r="P160" s="254"/>
      <c r="Q160" s="254"/>
      <c r="R160" s="143"/>
      <c r="T160" s="172" t="s">
        <v>5</v>
      </c>
      <c r="U160" s="47" t="s">
        <v>46</v>
      </c>
      <c r="V160" s="39"/>
      <c r="W160" s="173">
        <f t="shared" si="26"/>
        <v>0</v>
      </c>
      <c r="X160" s="173">
        <v>0</v>
      </c>
      <c r="Y160" s="173">
        <f t="shared" si="27"/>
        <v>0</v>
      </c>
      <c r="Z160" s="173">
        <v>0</v>
      </c>
      <c r="AA160" s="174">
        <f t="shared" si="28"/>
        <v>0</v>
      </c>
      <c r="AR160" s="22" t="s">
        <v>479</v>
      </c>
      <c r="AT160" s="22" t="s">
        <v>186</v>
      </c>
      <c r="AU160" s="22" t="s">
        <v>90</v>
      </c>
      <c r="AY160" s="22" t="s">
        <v>185</v>
      </c>
      <c r="BE160" s="116">
        <f t="shared" si="29"/>
        <v>0</v>
      </c>
      <c r="BF160" s="116">
        <f t="shared" si="30"/>
        <v>0</v>
      </c>
      <c r="BG160" s="116">
        <f t="shared" si="31"/>
        <v>0</v>
      </c>
      <c r="BH160" s="116">
        <f t="shared" si="32"/>
        <v>0</v>
      </c>
      <c r="BI160" s="116">
        <f t="shared" si="33"/>
        <v>0</v>
      </c>
      <c r="BJ160" s="22" t="s">
        <v>90</v>
      </c>
      <c r="BK160" s="116">
        <f t="shared" si="34"/>
        <v>0</v>
      </c>
      <c r="BL160" s="22" t="s">
        <v>479</v>
      </c>
      <c r="BM160" s="22" t="s">
        <v>548</v>
      </c>
    </row>
    <row r="161" spans="2:65" s="1" customFormat="1" ht="25.5" customHeight="1">
      <c r="B161" s="140"/>
      <c r="C161" s="168" t="s">
        <v>338</v>
      </c>
      <c r="D161" s="168" t="s">
        <v>186</v>
      </c>
      <c r="E161" s="169" t="s">
        <v>540</v>
      </c>
      <c r="F161" s="252" t="s">
        <v>541</v>
      </c>
      <c r="G161" s="252"/>
      <c r="H161" s="252"/>
      <c r="I161" s="252"/>
      <c r="J161" s="170" t="s">
        <v>208</v>
      </c>
      <c r="K161" s="171">
        <v>177</v>
      </c>
      <c r="L161" s="253">
        <v>0</v>
      </c>
      <c r="M161" s="253"/>
      <c r="N161" s="254">
        <f t="shared" si="25"/>
        <v>0</v>
      </c>
      <c r="O161" s="254"/>
      <c r="P161" s="254"/>
      <c r="Q161" s="254"/>
      <c r="R161" s="143"/>
      <c r="T161" s="172" t="s">
        <v>5</v>
      </c>
      <c r="U161" s="47" t="s">
        <v>46</v>
      </c>
      <c r="V161" s="39"/>
      <c r="W161" s="173">
        <f t="shared" si="26"/>
        <v>0</v>
      </c>
      <c r="X161" s="173">
        <v>0</v>
      </c>
      <c r="Y161" s="173">
        <f t="shared" si="27"/>
        <v>0</v>
      </c>
      <c r="Z161" s="173">
        <v>0</v>
      </c>
      <c r="AA161" s="174">
        <f t="shared" si="28"/>
        <v>0</v>
      </c>
      <c r="AR161" s="22" t="s">
        <v>479</v>
      </c>
      <c r="AT161" s="22" t="s">
        <v>186</v>
      </c>
      <c r="AU161" s="22" t="s">
        <v>90</v>
      </c>
      <c r="AY161" s="22" t="s">
        <v>185</v>
      </c>
      <c r="BE161" s="116">
        <f t="shared" si="29"/>
        <v>0</v>
      </c>
      <c r="BF161" s="116">
        <f t="shared" si="30"/>
        <v>0</v>
      </c>
      <c r="BG161" s="116">
        <f t="shared" si="31"/>
        <v>0</v>
      </c>
      <c r="BH161" s="116">
        <f t="shared" si="32"/>
        <v>0</v>
      </c>
      <c r="BI161" s="116">
        <f t="shared" si="33"/>
        <v>0</v>
      </c>
      <c r="BJ161" s="22" t="s">
        <v>90</v>
      </c>
      <c r="BK161" s="116">
        <f t="shared" si="34"/>
        <v>0</v>
      </c>
      <c r="BL161" s="22" t="s">
        <v>479</v>
      </c>
      <c r="BM161" s="22" t="s">
        <v>668</v>
      </c>
    </row>
    <row r="162" spans="2:65" s="1" customFormat="1" ht="25.5" customHeight="1">
      <c r="B162" s="140"/>
      <c r="C162" s="168" t="s">
        <v>342</v>
      </c>
      <c r="D162" s="168" t="s">
        <v>186</v>
      </c>
      <c r="E162" s="169" t="s">
        <v>542</v>
      </c>
      <c r="F162" s="252" t="s">
        <v>543</v>
      </c>
      <c r="G162" s="252"/>
      <c r="H162" s="252"/>
      <c r="I162" s="252"/>
      <c r="J162" s="170" t="s">
        <v>208</v>
      </c>
      <c r="K162" s="171">
        <v>177</v>
      </c>
      <c r="L162" s="253">
        <v>0</v>
      </c>
      <c r="M162" s="253"/>
      <c r="N162" s="254">
        <f t="shared" si="25"/>
        <v>0</v>
      </c>
      <c r="O162" s="254"/>
      <c r="P162" s="254"/>
      <c r="Q162" s="254"/>
      <c r="R162" s="143"/>
      <c r="T162" s="172" t="s">
        <v>5</v>
      </c>
      <c r="U162" s="47" t="s">
        <v>46</v>
      </c>
      <c r="V162" s="39"/>
      <c r="W162" s="173">
        <f t="shared" si="26"/>
        <v>0</v>
      </c>
      <c r="X162" s="173">
        <v>0</v>
      </c>
      <c r="Y162" s="173">
        <f t="shared" si="27"/>
        <v>0</v>
      </c>
      <c r="Z162" s="173">
        <v>0</v>
      </c>
      <c r="AA162" s="174">
        <f t="shared" si="28"/>
        <v>0</v>
      </c>
      <c r="AR162" s="22" t="s">
        <v>479</v>
      </c>
      <c r="AT162" s="22" t="s">
        <v>186</v>
      </c>
      <c r="AU162" s="22" t="s">
        <v>90</v>
      </c>
      <c r="AY162" s="22" t="s">
        <v>185</v>
      </c>
      <c r="BE162" s="116">
        <f t="shared" si="29"/>
        <v>0</v>
      </c>
      <c r="BF162" s="116">
        <f t="shared" si="30"/>
        <v>0</v>
      </c>
      <c r="BG162" s="116">
        <f t="shared" si="31"/>
        <v>0</v>
      </c>
      <c r="BH162" s="116">
        <f t="shared" si="32"/>
        <v>0</v>
      </c>
      <c r="BI162" s="116">
        <f t="shared" si="33"/>
        <v>0</v>
      </c>
      <c r="BJ162" s="22" t="s">
        <v>90</v>
      </c>
      <c r="BK162" s="116">
        <f t="shared" si="34"/>
        <v>0</v>
      </c>
      <c r="BL162" s="22" t="s">
        <v>479</v>
      </c>
      <c r="BM162" s="22" t="s">
        <v>681</v>
      </c>
    </row>
    <row r="163" spans="2:65" s="1" customFormat="1" ht="25.5" customHeight="1">
      <c r="B163" s="140"/>
      <c r="C163" s="168" t="s">
        <v>346</v>
      </c>
      <c r="D163" s="168" t="s">
        <v>186</v>
      </c>
      <c r="E163" s="169" t="s">
        <v>682</v>
      </c>
      <c r="F163" s="252" t="s">
        <v>683</v>
      </c>
      <c r="G163" s="252"/>
      <c r="H163" s="252"/>
      <c r="I163" s="252"/>
      <c r="J163" s="170" t="s">
        <v>208</v>
      </c>
      <c r="K163" s="171">
        <v>15</v>
      </c>
      <c r="L163" s="253">
        <v>0</v>
      </c>
      <c r="M163" s="253"/>
      <c r="N163" s="254">
        <f t="shared" si="25"/>
        <v>0</v>
      </c>
      <c r="O163" s="254"/>
      <c r="P163" s="254"/>
      <c r="Q163" s="254"/>
      <c r="R163" s="143"/>
      <c r="T163" s="172" t="s">
        <v>5</v>
      </c>
      <c r="U163" s="47" t="s">
        <v>46</v>
      </c>
      <c r="V163" s="39"/>
      <c r="W163" s="173">
        <f t="shared" si="26"/>
        <v>0</v>
      </c>
      <c r="X163" s="173">
        <v>0</v>
      </c>
      <c r="Y163" s="173">
        <f t="shared" si="27"/>
        <v>0</v>
      </c>
      <c r="Z163" s="173">
        <v>0</v>
      </c>
      <c r="AA163" s="174">
        <f t="shared" si="28"/>
        <v>0</v>
      </c>
      <c r="AR163" s="22" t="s">
        <v>479</v>
      </c>
      <c r="AT163" s="22" t="s">
        <v>186</v>
      </c>
      <c r="AU163" s="22" t="s">
        <v>90</v>
      </c>
      <c r="AY163" s="22" t="s">
        <v>185</v>
      </c>
      <c r="BE163" s="116">
        <f t="shared" si="29"/>
        <v>0</v>
      </c>
      <c r="BF163" s="116">
        <f t="shared" si="30"/>
        <v>0</v>
      </c>
      <c r="BG163" s="116">
        <f t="shared" si="31"/>
        <v>0</v>
      </c>
      <c r="BH163" s="116">
        <f t="shared" si="32"/>
        <v>0</v>
      </c>
      <c r="BI163" s="116">
        <f t="shared" si="33"/>
        <v>0</v>
      </c>
      <c r="BJ163" s="22" t="s">
        <v>90</v>
      </c>
      <c r="BK163" s="116">
        <f t="shared" si="34"/>
        <v>0</v>
      </c>
      <c r="BL163" s="22" t="s">
        <v>479</v>
      </c>
      <c r="BM163" s="22" t="s">
        <v>684</v>
      </c>
    </row>
    <row r="164" spans="2:65" s="1" customFormat="1" ht="25.5" customHeight="1">
      <c r="B164" s="140"/>
      <c r="C164" s="168" t="s">
        <v>350</v>
      </c>
      <c r="D164" s="168" t="s">
        <v>186</v>
      </c>
      <c r="E164" s="169" t="s">
        <v>544</v>
      </c>
      <c r="F164" s="252" t="s">
        <v>545</v>
      </c>
      <c r="G164" s="252"/>
      <c r="H164" s="252"/>
      <c r="I164" s="252"/>
      <c r="J164" s="170" t="s">
        <v>208</v>
      </c>
      <c r="K164" s="171">
        <v>177</v>
      </c>
      <c r="L164" s="253">
        <v>0</v>
      </c>
      <c r="M164" s="253"/>
      <c r="N164" s="254">
        <f t="shared" si="25"/>
        <v>0</v>
      </c>
      <c r="O164" s="254"/>
      <c r="P164" s="254"/>
      <c r="Q164" s="254"/>
      <c r="R164" s="143"/>
      <c r="T164" s="172" t="s">
        <v>5</v>
      </c>
      <c r="U164" s="47" t="s">
        <v>46</v>
      </c>
      <c r="V164" s="39"/>
      <c r="W164" s="173">
        <f t="shared" si="26"/>
        <v>0</v>
      </c>
      <c r="X164" s="173">
        <v>0</v>
      </c>
      <c r="Y164" s="173">
        <f t="shared" si="27"/>
        <v>0</v>
      </c>
      <c r="Z164" s="173">
        <v>0</v>
      </c>
      <c r="AA164" s="174">
        <f t="shared" si="28"/>
        <v>0</v>
      </c>
      <c r="AR164" s="22" t="s">
        <v>479</v>
      </c>
      <c r="AT164" s="22" t="s">
        <v>186</v>
      </c>
      <c r="AU164" s="22" t="s">
        <v>90</v>
      </c>
      <c r="AY164" s="22" t="s">
        <v>185</v>
      </c>
      <c r="BE164" s="116">
        <f t="shared" si="29"/>
        <v>0</v>
      </c>
      <c r="BF164" s="116">
        <f t="shared" si="30"/>
        <v>0</v>
      </c>
      <c r="BG164" s="116">
        <f t="shared" si="31"/>
        <v>0</v>
      </c>
      <c r="BH164" s="116">
        <f t="shared" si="32"/>
        <v>0</v>
      </c>
      <c r="BI164" s="116">
        <f t="shared" si="33"/>
        <v>0</v>
      </c>
      <c r="BJ164" s="22" t="s">
        <v>90</v>
      </c>
      <c r="BK164" s="116">
        <f t="shared" si="34"/>
        <v>0</v>
      </c>
      <c r="BL164" s="22" t="s">
        <v>479</v>
      </c>
      <c r="BM164" s="22" t="s">
        <v>557</v>
      </c>
    </row>
    <row r="165" spans="2:65" s="1" customFormat="1" ht="16.5" customHeight="1">
      <c r="B165" s="140"/>
      <c r="C165" s="168" t="s">
        <v>354</v>
      </c>
      <c r="D165" s="168" t="s">
        <v>186</v>
      </c>
      <c r="E165" s="169" t="s">
        <v>546</v>
      </c>
      <c r="F165" s="252" t="s">
        <v>547</v>
      </c>
      <c r="G165" s="252"/>
      <c r="H165" s="252"/>
      <c r="I165" s="252"/>
      <c r="J165" s="170" t="s">
        <v>203</v>
      </c>
      <c r="K165" s="171">
        <v>61.95</v>
      </c>
      <c r="L165" s="253">
        <v>0</v>
      </c>
      <c r="M165" s="253"/>
      <c r="N165" s="254">
        <f t="shared" si="25"/>
        <v>0</v>
      </c>
      <c r="O165" s="254"/>
      <c r="P165" s="254"/>
      <c r="Q165" s="254"/>
      <c r="R165" s="143"/>
      <c r="T165" s="172" t="s">
        <v>5</v>
      </c>
      <c r="U165" s="47" t="s">
        <v>46</v>
      </c>
      <c r="V165" s="39"/>
      <c r="W165" s="173">
        <f t="shared" si="26"/>
        <v>0</v>
      </c>
      <c r="X165" s="173">
        <v>0</v>
      </c>
      <c r="Y165" s="173">
        <f t="shared" si="27"/>
        <v>0</v>
      </c>
      <c r="Z165" s="173">
        <v>0</v>
      </c>
      <c r="AA165" s="174">
        <f t="shared" si="28"/>
        <v>0</v>
      </c>
      <c r="AR165" s="22" t="s">
        <v>479</v>
      </c>
      <c r="AT165" s="22" t="s">
        <v>186</v>
      </c>
      <c r="AU165" s="22" t="s">
        <v>90</v>
      </c>
      <c r="AY165" s="22" t="s">
        <v>185</v>
      </c>
      <c r="BE165" s="116">
        <f t="shared" si="29"/>
        <v>0</v>
      </c>
      <c r="BF165" s="116">
        <f t="shared" si="30"/>
        <v>0</v>
      </c>
      <c r="BG165" s="116">
        <f t="shared" si="31"/>
        <v>0</v>
      </c>
      <c r="BH165" s="116">
        <f t="shared" si="32"/>
        <v>0</v>
      </c>
      <c r="BI165" s="116">
        <f t="shared" si="33"/>
        <v>0</v>
      </c>
      <c r="BJ165" s="22" t="s">
        <v>90</v>
      </c>
      <c r="BK165" s="116">
        <f t="shared" si="34"/>
        <v>0</v>
      </c>
      <c r="BL165" s="22" t="s">
        <v>479</v>
      </c>
      <c r="BM165" s="22" t="s">
        <v>685</v>
      </c>
    </row>
    <row r="166" spans="2:65" s="1" customFormat="1" ht="49.9" customHeight="1">
      <c r="B166" s="38"/>
      <c r="C166" s="39"/>
      <c r="D166" s="160" t="s">
        <v>468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268">
        <f>BK166</f>
        <v>0</v>
      </c>
      <c r="O166" s="269"/>
      <c r="P166" s="269"/>
      <c r="Q166" s="269"/>
      <c r="R166" s="40"/>
      <c r="T166" s="203"/>
      <c r="U166" s="59"/>
      <c r="V166" s="59"/>
      <c r="W166" s="59"/>
      <c r="X166" s="59"/>
      <c r="Y166" s="59"/>
      <c r="Z166" s="59"/>
      <c r="AA166" s="61"/>
      <c r="AT166" s="22" t="s">
        <v>78</v>
      </c>
      <c r="AU166" s="22" t="s">
        <v>79</v>
      </c>
      <c r="AY166" s="22" t="s">
        <v>469</v>
      </c>
      <c r="BK166" s="116">
        <v>0</v>
      </c>
    </row>
    <row r="167" spans="2:65" s="1" customFormat="1" ht="6.95" customHeight="1">
      <c r="B167" s="62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4"/>
    </row>
  </sheetData>
  <mergeCells count="191">
    <mergeCell ref="F148:I148"/>
    <mergeCell ref="F150:I150"/>
    <mergeCell ref="L148:M148"/>
    <mergeCell ref="N148:Q148"/>
    <mergeCell ref="F149:I149"/>
    <mergeCell ref="L149:M149"/>
    <mergeCell ref="N149:Q149"/>
    <mergeCell ref="L150:M150"/>
    <mergeCell ref="N150:Q150"/>
    <mergeCell ref="F145:I145"/>
    <mergeCell ref="F147:I147"/>
    <mergeCell ref="L145:M145"/>
    <mergeCell ref="N145:Q145"/>
    <mergeCell ref="F146:I146"/>
    <mergeCell ref="L146:M146"/>
    <mergeCell ref="N146:Q146"/>
    <mergeCell ref="L147:M147"/>
    <mergeCell ref="N147:Q147"/>
    <mergeCell ref="F142:I142"/>
    <mergeCell ref="F144:I144"/>
    <mergeCell ref="L142:M142"/>
    <mergeCell ref="N142:Q142"/>
    <mergeCell ref="F143:I143"/>
    <mergeCell ref="L143:M143"/>
    <mergeCell ref="N143:Q143"/>
    <mergeCell ref="L144:M144"/>
    <mergeCell ref="N144:Q144"/>
    <mergeCell ref="F139:I139"/>
    <mergeCell ref="F141:I141"/>
    <mergeCell ref="L139:M139"/>
    <mergeCell ref="N139:Q139"/>
    <mergeCell ref="F140:I140"/>
    <mergeCell ref="L140:M140"/>
    <mergeCell ref="N140:Q140"/>
    <mergeCell ref="L141:M141"/>
    <mergeCell ref="N141:Q141"/>
    <mergeCell ref="N134:Q134"/>
    <mergeCell ref="F136:I136"/>
    <mergeCell ref="F138:I138"/>
    <mergeCell ref="L136:M136"/>
    <mergeCell ref="N136:Q136"/>
    <mergeCell ref="F137:I137"/>
    <mergeCell ref="L137:M137"/>
    <mergeCell ref="N137:Q137"/>
    <mergeCell ref="L138:M138"/>
    <mergeCell ref="N138:Q138"/>
    <mergeCell ref="N135:Q135"/>
    <mergeCell ref="F131:I131"/>
    <mergeCell ref="F133:I133"/>
    <mergeCell ref="L131:M131"/>
    <mergeCell ref="N131:Q131"/>
    <mergeCell ref="F132:I132"/>
    <mergeCell ref="L132:M132"/>
    <mergeCell ref="N132:Q132"/>
    <mergeCell ref="L133:M133"/>
    <mergeCell ref="N133:Q133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L157:M157"/>
    <mergeCell ref="N157:Q157"/>
    <mergeCell ref="F158:I158"/>
    <mergeCell ref="F160:I160"/>
    <mergeCell ref="L158:M158"/>
    <mergeCell ref="N158:Q158"/>
    <mergeCell ref="F159:I159"/>
    <mergeCell ref="L159:M159"/>
    <mergeCell ref="N159:Q159"/>
    <mergeCell ref="L160:M160"/>
    <mergeCell ref="N160:Q160"/>
    <mergeCell ref="F164:I164"/>
    <mergeCell ref="L164:M164"/>
    <mergeCell ref="N164:Q164"/>
    <mergeCell ref="F165:I165"/>
    <mergeCell ref="L165:M165"/>
    <mergeCell ref="N165:Q165"/>
    <mergeCell ref="N166:Q166"/>
    <mergeCell ref="F151:I151"/>
    <mergeCell ref="F153:I153"/>
    <mergeCell ref="L151:M151"/>
    <mergeCell ref="N151:Q151"/>
    <mergeCell ref="F152:I152"/>
    <mergeCell ref="L152:M152"/>
    <mergeCell ref="N152:Q152"/>
    <mergeCell ref="L153:M153"/>
    <mergeCell ref="N153:Q153"/>
    <mergeCell ref="N154:Q154"/>
    <mergeCell ref="F155:I155"/>
    <mergeCell ref="F157:I157"/>
    <mergeCell ref="L155:M155"/>
    <mergeCell ref="N155:Q155"/>
    <mergeCell ref="F156:I156"/>
    <mergeCell ref="L156:M156"/>
    <mergeCell ref="N156:Q156"/>
    <mergeCell ref="F163:I163"/>
    <mergeCell ref="F161:I161"/>
    <mergeCell ref="L161:M161"/>
    <mergeCell ref="N161:Q161"/>
    <mergeCell ref="F162:I162"/>
    <mergeCell ref="L162:M162"/>
    <mergeCell ref="N162:Q162"/>
    <mergeCell ref="L163:M163"/>
    <mergeCell ref="N163:Q163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9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105</v>
      </c>
      <c r="AZ2" s="124" t="s">
        <v>122</v>
      </c>
      <c r="BA2" s="124" t="s">
        <v>5</v>
      </c>
      <c r="BB2" s="124" t="s">
        <v>5</v>
      </c>
      <c r="BC2" s="124" t="s">
        <v>123</v>
      </c>
      <c r="BD2" s="124" t="s">
        <v>90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  <c r="AZ3" s="124" t="s">
        <v>686</v>
      </c>
      <c r="BA3" s="124" t="s">
        <v>5</v>
      </c>
      <c r="BB3" s="124" t="s">
        <v>5</v>
      </c>
      <c r="BC3" s="124" t="s">
        <v>687</v>
      </c>
      <c r="BD3" s="124" t="s">
        <v>90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  <c r="AZ4" s="124" t="s">
        <v>688</v>
      </c>
      <c r="BA4" s="124" t="s">
        <v>5</v>
      </c>
      <c r="BB4" s="124" t="s">
        <v>5</v>
      </c>
      <c r="BC4" s="124" t="s">
        <v>689</v>
      </c>
      <c r="BD4" s="124" t="s">
        <v>90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  <c r="AZ5" s="124" t="s">
        <v>690</v>
      </c>
      <c r="BA5" s="124" t="s">
        <v>5</v>
      </c>
      <c r="BB5" s="124" t="s">
        <v>5</v>
      </c>
      <c r="BC5" s="124" t="s">
        <v>691</v>
      </c>
      <c r="BD5" s="124" t="s">
        <v>90</v>
      </c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  <c r="AZ6" s="124" t="s">
        <v>692</v>
      </c>
      <c r="BA6" s="124" t="s">
        <v>5</v>
      </c>
      <c r="BB6" s="124" t="s">
        <v>5</v>
      </c>
      <c r="BC6" s="124" t="s">
        <v>693</v>
      </c>
      <c r="BD6" s="124" t="s">
        <v>90</v>
      </c>
    </row>
    <row r="7" spans="1:66" ht="25.35" customHeight="1">
      <c r="B7" s="26"/>
      <c r="C7" s="29"/>
      <c r="D7" s="33" t="s">
        <v>133</v>
      </c>
      <c r="E7" s="29"/>
      <c r="F7" s="270" t="s">
        <v>694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  <c r="AZ7" s="124" t="s">
        <v>695</v>
      </c>
      <c r="BA7" s="124" t="s">
        <v>5</v>
      </c>
      <c r="BB7" s="124" t="s">
        <v>5</v>
      </c>
      <c r="BC7" s="124" t="s">
        <v>696</v>
      </c>
      <c r="BD7" s="124" t="s">
        <v>90</v>
      </c>
    </row>
    <row r="8" spans="1:66" s="1" customFormat="1" ht="32.85" customHeight="1">
      <c r="B8" s="38"/>
      <c r="C8" s="39"/>
      <c r="D8" s="32" t="s">
        <v>137</v>
      </c>
      <c r="E8" s="39"/>
      <c r="F8" s="228" t="s">
        <v>697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  <c r="AZ8" s="124" t="s">
        <v>127</v>
      </c>
      <c r="BA8" s="124" t="s">
        <v>5</v>
      </c>
      <c r="BB8" s="124" t="s">
        <v>5</v>
      </c>
      <c r="BC8" s="124" t="s">
        <v>698</v>
      </c>
      <c r="BD8" s="124" t="s">
        <v>90</v>
      </c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  <c r="AZ9" s="124" t="s">
        <v>135</v>
      </c>
      <c r="BA9" s="124" t="s">
        <v>5</v>
      </c>
      <c r="BB9" s="124" t="s">
        <v>5</v>
      </c>
      <c r="BC9" s="124" t="s">
        <v>699</v>
      </c>
      <c r="BD9" s="124" t="s">
        <v>90</v>
      </c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  <c r="AZ10" s="124" t="s">
        <v>139</v>
      </c>
      <c r="BA10" s="124" t="s">
        <v>5</v>
      </c>
      <c r="BB10" s="124" t="s">
        <v>5</v>
      </c>
      <c r="BC10" s="124" t="s">
        <v>700</v>
      </c>
      <c r="BD10" s="124" t="s">
        <v>90</v>
      </c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  <c r="AZ11" s="124" t="s">
        <v>141</v>
      </c>
      <c r="BA11" s="124" t="s">
        <v>5</v>
      </c>
      <c r="BB11" s="124" t="s">
        <v>5</v>
      </c>
      <c r="BC11" s="124" t="s">
        <v>142</v>
      </c>
      <c r="BD11" s="124" t="s">
        <v>90</v>
      </c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  <c r="AZ12" s="124" t="s">
        <v>143</v>
      </c>
      <c r="BA12" s="124" t="s">
        <v>5</v>
      </c>
      <c r="BB12" s="124" t="s">
        <v>5</v>
      </c>
      <c r="BC12" s="124" t="s">
        <v>123</v>
      </c>
      <c r="BD12" s="124" t="s">
        <v>90</v>
      </c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  <c r="AZ13" s="124" t="s">
        <v>144</v>
      </c>
      <c r="BA13" s="124" t="s">
        <v>5</v>
      </c>
      <c r="BB13" s="124" t="s">
        <v>5</v>
      </c>
      <c r="BC13" s="124" t="s">
        <v>145</v>
      </c>
      <c r="BD13" s="124" t="s">
        <v>90</v>
      </c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  <c r="AZ14" s="124" t="s">
        <v>701</v>
      </c>
      <c r="BA14" s="124" t="s">
        <v>5</v>
      </c>
      <c r="BB14" s="124" t="s">
        <v>5</v>
      </c>
      <c r="BC14" s="124" t="s">
        <v>702</v>
      </c>
      <c r="BD14" s="124" t="s">
        <v>90</v>
      </c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N101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(SUM(BE101:BE108)+SUM(BE127:BE289))</f>
        <v>0</v>
      </c>
      <c r="I33" s="272"/>
      <c r="J33" s="272"/>
      <c r="K33" s="39"/>
      <c r="L33" s="39"/>
      <c r="M33" s="279">
        <f>ROUND((SUM(BE101:BE108)+SUM(BE127:BE289)),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(SUM(BF101:BF108)+SUM(BF127:BF289))</f>
        <v>0</v>
      </c>
      <c r="I34" s="272"/>
      <c r="J34" s="272"/>
      <c r="K34" s="39"/>
      <c r="L34" s="39"/>
      <c r="M34" s="279">
        <f>ROUND((SUM(BF101:BF108)+SUM(BF127:BF289)),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(SUM(BG101:BG108)+SUM(BG127:BG289))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(SUM(BH101:BH108)+SUM(BH127:BH289))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(SUM(BI101:BI108)+SUM(BI127:BI289))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694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01 - SO -03 SPEVNENÉ PLOCHY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N127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156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N128</f>
        <v>0</v>
      </c>
      <c r="O90" s="287"/>
      <c r="P90" s="287"/>
      <c r="Q90" s="287"/>
      <c r="R90" s="135"/>
    </row>
    <row r="91" spans="2:47" s="8" customFormat="1" ht="19.899999999999999" customHeight="1">
      <c r="B91" s="136"/>
      <c r="C91" s="101"/>
      <c r="D91" s="112" t="s">
        <v>157</v>
      </c>
      <c r="E91" s="101"/>
      <c r="F91" s="101"/>
      <c r="G91" s="101"/>
      <c r="H91" s="101"/>
      <c r="I91" s="101"/>
      <c r="J91" s="101"/>
      <c r="K91" s="101"/>
      <c r="L91" s="101"/>
      <c r="M91" s="101"/>
      <c r="N91" s="224">
        <f>N138</f>
        <v>0</v>
      </c>
      <c r="O91" s="225"/>
      <c r="P91" s="225"/>
      <c r="Q91" s="225"/>
      <c r="R91" s="137"/>
    </row>
    <row r="92" spans="2:47" s="8" customFormat="1" ht="19.899999999999999" customHeight="1">
      <c r="B92" s="136"/>
      <c r="C92" s="101"/>
      <c r="D92" s="112" t="s">
        <v>158</v>
      </c>
      <c r="E92" s="101"/>
      <c r="F92" s="101"/>
      <c r="G92" s="101"/>
      <c r="H92" s="101"/>
      <c r="I92" s="101"/>
      <c r="J92" s="101"/>
      <c r="K92" s="101"/>
      <c r="L92" s="101"/>
      <c r="M92" s="101"/>
      <c r="N92" s="224">
        <f>N183</f>
        <v>0</v>
      </c>
      <c r="O92" s="225"/>
      <c r="P92" s="225"/>
      <c r="Q92" s="225"/>
      <c r="R92" s="137"/>
    </row>
    <row r="93" spans="2:47" s="8" customFormat="1" ht="19.899999999999999" customHeight="1">
      <c r="B93" s="136"/>
      <c r="C93" s="101"/>
      <c r="D93" s="112" t="s">
        <v>558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N190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159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N194</f>
        <v>0</v>
      </c>
      <c r="O94" s="225"/>
      <c r="P94" s="225"/>
      <c r="Q94" s="225"/>
      <c r="R94" s="137"/>
    </row>
    <row r="95" spans="2:47" s="8" customFormat="1" ht="19.899999999999999" customHeight="1">
      <c r="B95" s="136"/>
      <c r="C95" s="101"/>
      <c r="D95" s="112" t="s">
        <v>160</v>
      </c>
      <c r="E95" s="101"/>
      <c r="F95" s="101"/>
      <c r="G95" s="101"/>
      <c r="H95" s="101"/>
      <c r="I95" s="101"/>
      <c r="J95" s="101"/>
      <c r="K95" s="101"/>
      <c r="L95" s="101"/>
      <c r="M95" s="101"/>
      <c r="N95" s="224">
        <f>N235</f>
        <v>0</v>
      </c>
      <c r="O95" s="225"/>
      <c r="P95" s="225"/>
      <c r="Q95" s="225"/>
      <c r="R95" s="137"/>
    </row>
    <row r="96" spans="2:47" s="8" customFormat="1" ht="19.899999999999999" customHeight="1">
      <c r="B96" s="136"/>
      <c r="C96" s="101"/>
      <c r="D96" s="112" t="s">
        <v>161</v>
      </c>
      <c r="E96" s="101"/>
      <c r="F96" s="101"/>
      <c r="G96" s="101"/>
      <c r="H96" s="101"/>
      <c r="I96" s="101"/>
      <c r="J96" s="101"/>
      <c r="K96" s="101"/>
      <c r="L96" s="101"/>
      <c r="M96" s="101"/>
      <c r="N96" s="224">
        <f>N263</f>
        <v>0</v>
      </c>
      <c r="O96" s="225"/>
      <c r="P96" s="225"/>
      <c r="Q96" s="225"/>
      <c r="R96" s="137"/>
    </row>
    <row r="97" spans="2:65" s="7" customFormat="1" ht="24.95" customHeight="1">
      <c r="B97" s="132"/>
      <c r="C97" s="133"/>
      <c r="D97" s="134" t="s">
        <v>559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86">
        <f>N265</f>
        <v>0</v>
      </c>
      <c r="O97" s="287"/>
      <c r="P97" s="287"/>
      <c r="Q97" s="287"/>
      <c r="R97" s="135"/>
    </row>
    <row r="98" spans="2:65" s="8" customFormat="1" ht="19.899999999999999" customHeight="1">
      <c r="B98" s="136"/>
      <c r="C98" s="101"/>
      <c r="D98" s="112" t="s">
        <v>560</v>
      </c>
      <c r="E98" s="101"/>
      <c r="F98" s="101"/>
      <c r="G98" s="101"/>
      <c r="H98" s="101"/>
      <c r="I98" s="101"/>
      <c r="J98" s="101"/>
      <c r="K98" s="101"/>
      <c r="L98" s="101"/>
      <c r="M98" s="101"/>
      <c r="N98" s="224">
        <f>N266</f>
        <v>0</v>
      </c>
      <c r="O98" s="225"/>
      <c r="P98" s="225"/>
      <c r="Q98" s="225"/>
      <c r="R98" s="137"/>
    </row>
    <row r="99" spans="2:65" s="8" customFormat="1" ht="19.899999999999999" customHeight="1">
      <c r="B99" s="136"/>
      <c r="C99" s="101"/>
      <c r="D99" s="112" t="s">
        <v>703</v>
      </c>
      <c r="E99" s="101"/>
      <c r="F99" s="101"/>
      <c r="G99" s="101"/>
      <c r="H99" s="101"/>
      <c r="I99" s="101"/>
      <c r="J99" s="101"/>
      <c r="K99" s="101"/>
      <c r="L99" s="101"/>
      <c r="M99" s="101"/>
      <c r="N99" s="224">
        <f>N285</f>
        <v>0</v>
      </c>
      <c r="O99" s="225"/>
      <c r="P99" s="225"/>
      <c r="Q99" s="225"/>
      <c r="R99" s="137"/>
    </row>
    <row r="100" spans="2:65" s="1" customFormat="1" ht="21.75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/>
    </row>
    <row r="101" spans="2:65" s="1" customFormat="1" ht="29.25" customHeight="1">
      <c r="B101" s="38"/>
      <c r="C101" s="131" t="s">
        <v>162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284">
        <f>ROUND(N102+N103+N104+N105+N106+N107,2)</f>
        <v>0</v>
      </c>
      <c r="O101" s="285"/>
      <c r="P101" s="285"/>
      <c r="Q101" s="285"/>
      <c r="R101" s="40"/>
      <c r="T101" s="138"/>
      <c r="U101" s="139" t="s">
        <v>43</v>
      </c>
    </row>
    <row r="102" spans="2:65" s="1" customFormat="1" ht="18" customHeight="1">
      <c r="B102" s="140"/>
      <c r="C102" s="141"/>
      <c r="D102" s="244" t="s">
        <v>163</v>
      </c>
      <c r="E102" s="289"/>
      <c r="F102" s="289"/>
      <c r="G102" s="289"/>
      <c r="H102" s="289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5"/>
      <c r="U102" s="146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164</v>
      </c>
      <c r="AZ102" s="144"/>
      <c r="BA102" s="144"/>
      <c r="BB102" s="144"/>
      <c r="BC102" s="144"/>
      <c r="BD102" s="144"/>
      <c r="BE102" s="148">
        <f t="shared" ref="BE102:BE107" si="0">IF(U102="základná",N102,0)</f>
        <v>0</v>
      </c>
      <c r="BF102" s="148">
        <f t="shared" ref="BF102:BF107" si="1">IF(U102="znížená",N102,0)</f>
        <v>0</v>
      </c>
      <c r="BG102" s="148">
        <f t="shared" ref="BG102:BG107" si="2">IF(U102="zákl. prenesená",N102,0)</f>
        <v>0</v>
      </c>
      <c r="BH102" s="148">
        <f t="shared" ref="BH102:BH107" si="3">IF(U102="zníž. prenesená",N102,0)</f>
        <v>0</v>
      </c>
      <c r="BI102" s="148">
        <f t="shared" ref="BI102:BI107" si="4">IF(U102="nulová",N102,0)</f>
        <v>0</v>
      </c>
      <c r="BJ102" s="147" t="s">
        <v>90</v>
      </c>
      <c r="BK102" s="144"/>
      <c r="BL102" s="144"/>
      <c r="BM102" s="144"/>
    </row>
    <row r="103" spans="2:65" s="1" customFormat="1" ht="18" customHeight="1">
      <c r="B103" s="140"/>
      <c r="C103" s="141"/>
      <c r="D103" s="244" t="s">
        <v>165</v>
      </c>
      <c r="E103" s="289"/>
      <c r="F103" s="289"/>
      <c r="G103" s="289"/>
      <c r="H103" s="289"/>
      <c r="I103" s="141"/>
      <c r="J103" s="141"/>
      <c r="K103" s="141"/>
      <c r="L103" s="141"/>
      <c r="M103" s="141"/>
      <c r="N103" s="246">
        <f>ROUND(N89*T103,2)</f>
        <v>0</v>
      </c>
      <c r="O103" s="288"/>
      <c r="P103" s="288"/>
      <c r="Q103" s="288"/>
      <c r="R103" s="143"/>
      <c r="S103" s="144"/>
      <c r="T103" s="145"/>
      <c r="U103" s="146" t="s">
        <v>46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7" t="s">
        <v>164</v>
      </c>
      <c r="AZ103" s="144"/>
      <c r="BA103" s="144"/>
      <c r="BB103" s="144"/>
      <c r="BC103" s="144"/>
      <c r="BD103" s="144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90</v>
      </c>
      <c r="BK103" s="144"/>
      <c r="BL103" s="144"/>
      <c r="BM103" s="144"/>
    </row>
    <row r="104" spans="2:65" s="1" customFormat="1" ht="18" customHeight="1">
      <c r="B104" s="140"/>
      <c r="C104" s="141"/>
      <c r="D104" s="244" t="s">
        <v>166</v>
      </c>
      <c r="E104" s="289"/>
      <c r="F104" s="289"/>
      <c r="G104" s="289"/>
      <c r="H104" s="289"/>
      <c r="I104" s="141"/>
      <c r="J104" s="141"/>
      <c r="K104" s="141"/>
      <c r="L104" s="141"/>
      <c r="M104" s="141"/>
      <c r="N104" s="246">
        <f>ROUND(N89*T104,2)</f>
        <v>0</v>
      </c>
      <c r="O104" s="288"/>
      <c r="P104" s="288"/>
      <c r="Q104" s="288"/>
      <c r="R104" s="143"/>
      <c r="S104" s="144"/>
      <c r="T104" s="145"/>
      <c r="U104" s="146" t="s">
        <v>46</v>
      </c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7" t="s">
        <v>164</v>
      </c>
      <c r="AZ104" s="144"/>
      <c r="BA104" s="144"/>
      <c r="BB104" s="144"/>
      <c r="BC104" s="144"/>
      <c r="BD104" s="144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90</v>
      </c>
      <c r="BK104" s="144"/>
      <c r="BL104" s="144"/>
      <c r="BM104" s="144"/>
    </row>
    <row r="105" spans="2:65" s="1" customFormat="1" ht="18" customHeight="1">
      <c r="B105" s="140"/>
      <c r="C105" s="141"/>
      <c r="D105" s="244" t="s">
        <v>167</v>
      </c>
      <c r="E105" s="289"/>
      <c r="F105" s="289"/>
      <c r="G105" s="289"/>
      <c r="H105" s="289"/>
      <c r="I105" s="141"/>
      <c r="J105" s="141"/>
      <c r="K105" s="141"/>
      <c r="L105" s="141"/>
      <c r="M105" s="141"/>
      <c r="N105" s="246">
        <f>ROUND(N89*T105,2)</f>
        <v>0</v>
      </c>
      <c r="O105" s="288"/>
      <c r="P105" s="288"/>
      <c r="Q105" s="288"/>
      <c r="R105" s="143"/>
      <c r="S105" s="144"/>
      <c r="T105" s="145"/>
      <c r="U105" s="146" t="s">
        <v>46</v>
      </c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7" t="s">
        <v>164</v>
      </c>
      <c r="AZ105" s="144"/>
      <c r="BA105" s="144"/>
      <c r="BB105" s="144"/>
      <c r="BC105" s="144"/>
      <c r="BD105" s="144"/>
      <c r="BE105" s="148">
        <f t="shared" si="0"/>
        <v>0</v>
      </c>
      <c r="BF105" s="148">
        <f t="shared" si="1"/>
        <v>0</v>
      </c>
      <c r="BG105" s="148">
        <f t="shared" si="2"/>
        <v>0</v>
      </c>
      <c r="BH105" s="148">
        <f t="shared" si="3"/>
        <v>0</v>
      </c>
      <c r="BI105" s="148">
        <f t="shared" si="4"/>
        <v>0</v>
      </c>
      <c r="BJ105" s="147" t="s">
        <v>90</v>
      </c>
      <c r="BK105" s="144"/>
      <c r="BL105" s="144"/>
      <c r="BM105" s="144"/>
    </row>
    <row r="106" spans="2:65" s="1" customFormat="1" ht="18" customHeight="1">
      <c r="B106" s="140"/>
      <c r="C106" s="141"/>
      <c r="D106" s="244" t="s">
        <v>168</v>
      </c>
      <c r="E106" s="289"/>
      <c r="F106" s="289"/>
      <c r="G106" s="289"/>
      <c r="H106" s="289"/>
      <c r="I106" s="141"/>
      <c r="J106" s="141"/>
      <c r="K106" s="141"/>
      <c r="L106" s="141"/>
      <c r="M106" s="141"/>
      <c r="N106" s="246">
        <f>ROUND(N89*T106,2)</f>
        <v>0</v>
      </c>
      <c r="O106" s="288"/>
      <c r="P106" s="288"/>
      <c r="Q106" s="288"/>
      <c r="R106" s="143"/>
      <c r="S106" s="144"/>
      <c r="T106" s="145"/>
      <c r="U106" s="146" t="s">
        <v>46</v>
      </c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7" t="s">
        <v>164</v>
      </c>
      <c r="AZ106" s="144"/>
      <c r="BA106" s="144"/>
      <c r="BB106" s="144"/>
      <c r="BC106" s="144"/>
      <c r="BD106" s="144"/>
      <c r="BE106" s="148">
        <f t="shared" si="0"/>
        <v>0</v>
      </c>
      <c r="BF106" s="148">
        <f t="shared" si="1"/>
        <v>0</v>
      </c>
      <c r="BG106" s="148">
        <f t="shared" si="2"/>
        <v>0</v>
      </c>
      <c r="BH106" s="148">
        <f t="shared" si="3"/>
        <v>0</v>
      </c>
      <c r="BI106" s="148">
        <f t="shared" si="4"/>
        <v>0</v>
      </c>
      <c r="BJ106" s="147" t="s">
        <v>90</v>
      </c>
      <c r="BK106" s="144"/>
      <c r="BL106" s="144"/>
      <c r="BM106" s="144"/>
    </row>
    <row r="107" spans="2:65" s="1" customFormat="1" ht="18" customHeight="1">
      <c r="B107" s="140"/>
      <c r="C107" s="141"/>
      <c r="D107" s="142" t="s">
        <v>169</v>
      </c>
      <c r="E107" s="141"/>
      <c r="F107" s="141"/>
      <c r="G107" s="141"/>
      <c r="H107" s="141"/>
      <c r="I107" s="141"/>
      <c r="J107" s="141"/>
      <c r="K107" s="141"/>
      <c r="L107" s="141"/>
      <c r="M107" s="141"/>
      <c r="N107" s="246">
        <f>ROUND(N89*T107,2)</f>
        <v>0</v>
      </c>
      <c r="O107" s="288"/>
      <c r="P107" s="288"/>
      <c r="Q107" s="288"/>
      <c r="R107" s="143"/>
      <c r="S107" s="144"/>
      <c r="T107" s="149"/>
      <c r="U107" s="150" t="s">
        <v>46</v>
      </c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7" t="s">
        <v>170</v>
      </c>
      <c r="AZ107" s="144"/>
      <c r="BA107" s="144"/>
      <c r="BB107" s="144"/>
      <c r="BC107" s="144"/>
      <c r="BD107" s="144"/>
      <c r="BE107" s="148">
        <f t="shared" si="0"/>
        <v>0</v>
      </c>
      <c r="BF107" s="148">
        <f t="shared" si="1"/>
        <v>0</v>
      </c>
      <c r="BG107" s="148">
        <f t="shared" si="2"/>
        <v>0</v>
      </c>
      <c r="BH107" s="148">
        <f t="shared" si="3"/>
        <v>0</v>
      </c>
      <c r="BI107" s="148">
        <f t="shared" si="4"/>
        <v>0</v>
      </c>
      <c r="BJ107" s="147" t="s">
        <v>90</v>
      </c>
      <c r="BK107" s="144"/>
      <c r="BL107" s="144"/>
      <c r="BM107" s="144"/>
    </row>
    <row r="108" spans="2:65" s="1" customFormat="1" ht="13.5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/>
    </row>
    <row r="109" spans="2:65" s="1" customFormat="1" ht="29.25" customHeight="1">
      <c r="B109" s="38"/>
      <c r="C109" s="121" t="s">
        <v>116</v>
      </c>
      <c r="D109" s="122"/>
      <c r="E109" s="122"/>
      <c r="F109" s="122"/>
      <c r="G109" s="122"/>
      <c r="H109" s="122"/>
      <c r="I109" s="122"/>
      <c r="J109" s="122"/>
      <c r="K109" s="122"/>
      <c r="L109" s="248">
        <f>ROUND(SUM(N89+N101),2)</f>
        <v>0</v>
      </c>
      <c r="M109" s="248"/>
      <c r="N109" s="248"/>
      <c r="O109" s="248"/>
      <c r="P109" s="248"/>
      <c r="Q109" s="248"/>
      <c r="R109" s="40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4" spans="2:63" s="1" customFormat="1" ht="6.95" customHeight="1"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7"/>
    </row>
    <row r="115" spans="2:63" s="1" customFormat="1" ht="36.950000000000003" customHeight="1">
      <c r="B115" s="38"/>
      <c r="C115" s="219" t="s">
        <v>171</v>
      </c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40"/>
    </row>
    <row r="116" spans="2:63" s="1" customFormat="1" ht="6.9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3" s="1" customFormat="1" ht="30" customHeight="1">
      <c r="B117" s="38"/>
      <c r="C117" s="33" t="s">
        <v>18</v>
      </c>
      <c r="D117" s="39"/>
      <c r="E117" s="39"/>
      <c r="F117" s="270" t="str">
        <f>F6</f>
        <v>REVITALIZÁCIA VNÚTROBLOKOVÝCH PRIESTOROV NA SÍDLISKU OD VŔŠKY V ŽIARI NAD HRONOM</v>
      </c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39"/>
      <c r="R117" s="40"/>
    </row>
    <row r="118" spans="2:63" ht="30" customHeight="1">
      <c r="B118" s="26"/>
      <c r="C118" s="33" t="s">
        <v>133</v>
      </c>
      <c r="D118" s="29"/>
      <c r="E118" s="29"/>
      <c r="F118" s="270" t="s">
        <v>694</v>
      </c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9"/>
      <c r="R118" s="27"/>
    </row>
    <row r="119" spans="2:63" s="1" customFormat="1" ht="36.950000000000003" customHeight="1">
      <c r="B119" s="38"/>
      <c r="C119" s="72" t="s">
        <v>137</v>
      </c>
      <c r="D119" s="39"/>
      <c r="E119" s="39"/>
      <c r="F119" s="233" t="str">
        <f>F8</f>
        <v>01 - SO -03 SPEVNENÉ PLOCHY</v>
      </c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39"/>
      <c r="R119" s="40"/>
    </row>
    <row r="120" spans="2:63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3" s="1" customFormat="1" ht="18" customHeight="1">
      <c r="B121" s="38"/>
      <c r="C121" s="33" t="s">
        <v>22</v>
      </c>
      <c r="D121" s="39"/>
      <c r="E121" s="39"/>
      <c r="F121" s="31" t="str">
        <f>F10</f>
        <v xml:space="preserve"> Žiar nad Hronom</v>
      </c>
      <c r="G121" s="39"/>
      <c r="H121" s="39"/>
      <c r="I121" s="39"/>
      <c r="J121" s="39"/>
      <c r="K121" s="33" t="s">
        <v>24</v>
      </c>
      <c r="L121" s="39"/>
      <c r="M121" s="274" t="str">
        <f>IF(O10="","",O10)</f>
        <v>30. 5. 2018</v>
      </c>
      <c r="N121" s="274"/>
      <c r="O121" s="274"/>
      <c r="P121" s="274"/>
      <c r="Q121" s="39"/>
      <c r="R121" s="40"/>
    </row>
    <row r="122" spans="2:63" s="1" customFormat="1" ht="6.95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3" s="1" customFormat="1">
      <c r="B123" s="38"/>
      <c r="C123" s="33" t="s">
        <v>26</v>
      </c>
      <c r="D123" s="39"/>
      <c r="E123" s="39"/>
      <c r="F123" s="31" t="str">
        <f>E13</f>
        <v xml:space="preserve"> Mesto Žiar nad Hronom</v>
      </c>
      <c r="G123" s="39"/>
      <c r="H123" s="39"/>
      <c r="I123" s="39"/>
      <c r="J123" s="39"/>
      <c r="K123" s="33" t="s">
        <v>32</v>
      </c>
      <c r="L123" s="39"/>
      <c r="M123" s="223" t="str">
        <f>E19</f>
        <v>ING. ARCH. S. BARÉNYI,ING. ARCH. I. TEPLAN</v>
      </c>
      <c r="N123" s="223"/>
      <c r="O123" s="223"/>
      <c r="P123" s="223"/>
      <c r="Q123" s="223"/>
      <c r="R123" s="40"/>
    </row>
    <row r="124" spans="2:63" s="1" customFormat="1" ht="14.45" customHeight="1">
      <c r="B124" s="38"/>
      <c r="C124" s="33" t="s">
        <v>30</v>
      </c>
      <c r="D124" s="39"/>
      <c r="E124" s="39"/>
      <c r="F124" s="31" t="str">
        <f>IF(E16="","",E16)</f>
        <v>určí výberové konanie</v>
      </c>
      <c r="G124" s="39"/>
      <c r="H124" s="39"/>
      <c r="I124" s="39"/>
      <c r="J124" s="39"/>
      <c r="K124" s="33" t="s">
        <v>35</v>
      </c>
      <c r="L124" s="39"/>
      <c r="M124" s="223" t="str">
        <f>E22</f>
        <v>Ing. Emília Kurillová</v>
      </c>
      <c r="N124" s="223"/>
      <c r="O124" s="223"/>
      <c r="P124" s="223"/>
      <c r="Q124" s="223"/>
      <c r="R124" s="40"/>
    </row>
    <row r="125" spans="2:63" s="1" customFormat="1" ht="10.3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</row>
    <row r="126" spans="2:63" s="9" customFormat="1" ht="29.25" customHeight="1">
      <c r="B126" s="151"/>
      <c r="C126" s="152" t="s">
        <v>172</v>
      </c>
      <c r="D126" s="153" t="s">
        <v>173</v>
      </c>
      <c r="E126" s="153" t="s">
        <v>61</v>
      </c>
      <c r="F126" s="290" t="s">
        <v>174</v>
      </c>
      <c r="G126" s="290"/>
      <c r="H126" s="290"/>
      <c r="I126" s="290"/>
      <c r="J126" s="153" t="s">
        <v>175</v>
      </c>
      <c r="K126" s="153" t="s">
        <v>176</v>
      </c>
      <c r="L126" s="290" t="s">
        <v>177</v>
      </c>
      <c r="M126" s="290"/>
      <c r="N126" s="290" t="s">
        <v>153</v>
      </c>
      <c r="O126" s="290"/>
      <c r="P126" s="290"/>
      <c r="Q126" s="291"/>
      <c r="R126" s="154"/>
      <c r="T126" s="78" t="s">
        <v>178</v>
      </c>
      <c r="U126" s="79" t="s">
        <v>43</v>
      </c>
      <c r="V126" s="79" t="s">
        <v>179</v>
      </c>
      <c r="W126" s="79" t="s">
        <v>180</v>
      </c>
      <c r="X126" s="79" t="s">
        <v>181</v>
      </c>
      <c r="Y126" s="79" t="s">
        <v>182</v>
      </c>
      <c r="Z126" s="79" t="s">
        <v>183</v>
      </c>
      <c r="AA126" s="80" t="s">
        <v>184</v>
      </c>
    </row>
    <row r="127" spans="2:63" s="1" customFormat="1" ht="29.25" customHeight="1">
      <c r="B127" s="38"/>
      <c r="C127" s="82" t="s">
        <v>149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296">
        <f>BK127</f>
        <v>0</v>
      </c>
      <c r="O127" s="297"/>
      <c r="P127" s="297"/>
      <c r="Q127" s="297"/>
      <c r="R127" s="40"/>
      <c r="T127" s="81"/>
      <c r="U127" s="54"/>
      <c r="V127" s="54"/>
      <c r="W127" s="155">
        <f>W128+W265+W290</f>
        <v>0</v>
      </c>
      <c r="X127" s="54"/>
      <c r="Y127" s="155">
        <f>Y128+Y265+Y290</f>
        <v>380.04334780000005</v>
      </c>
      <c r="Z127" s="54"/>
      <c r="AA127" s="156">
        <f>AA128+AA265+AA290</f>
        <v>94.677080000000004</v>
      </c>
      <c r="AT127" s="22" t="s">
        <v>78</v>
      </c>
      <c r="AU127" s="22" t="s">
        <v>155</v>
      </c>
      <c r="BK127" s="157">
        <f>BK128+BK265+BK290</f>
        <v>0</v>
      </c>
    </row>
    <row r="128" spans="2:63" s="10" customFormat="1" ht="37.35" customHeight="1">
      <c r="B128" s="158"/>
      <c r="C128" s="159"/>
      <c r="D128" s="160" t="s">
        <v>156</v>
      </c>
      <c r="E128" s="160"/>
      <c r="F128" s="160"/>
      <c r="G128" s="160"/>
      <c r="H128" s="160"/>
      <c r="I128" s="160"/>
      <c r="J128" s="160"/>
      <c r="K128" s="160"/>
      <c r="L128" s="160"/>
      <c r="M128" s="160"/>
      <c r="N128" s="298">
        <f>BK128</f>
        <v>0</v>
      </c>
      <c r="O128" s="299"/>
      <c r="P128" s="299"/>
      <c r="Q128" s="299"/>
      <c r="R128" s="161"/>
      <c r="T128" s="162"/>
      <c r="U128" s="159"/>
      <c r="V128" s="159"/>
      <c r="W128" s="163">
        <f>W129+SUM(W130:W138)+W183+W190+W194+W235+W263</f>
        <v>0</v>
      </c>
      <c r="X128" s="159"/>
      <c r="Y128" s="163">
        <f>Y129+SUM(Y130:Y138)+Y183+Y190+Y194+Y235+Y263</f>
        <v>373.15434780000004</v>
      </c>
      <c r="Z128" s="159"/>
      <c r="AA128" s="164">
        <f>AA129+SUM(AA130:AA138)+AA183+AA190+AA194+AA235+AA263</f>
        <v>94.677080000000004</v>
      </c>
      <c r="AR128" s="165" t="s">
        <v>86</v>
      </c>
      <c r="AT128" s="166" t="s">
        <v>78</v>
      </c>
      <c r="AU128" s="166" t="s">
        <v>79</v>
      </c>
      <c r="AY128" s="165" t="s">
        <v>185</v>
      </c>
      <c r="BK128" s="167">
        <f>BK129+SUM(BK130:BK138)+BK183+BK190+BK194+BK235+BK263</f>
        <v>0</v>
      </c>
    </row>
    <row r="129" spans="2:65" s="1" customFormat="1" ht="16.5" customHeight="1">
      <c r="B129" s="140"/>
      <c r="C129" s="168" t="s">
        <v>86</v>
      </c>
      <c r="D129" s="168" t="s">
        <v>186</v>
      </c>
      <c r="E129" s="169" t="s">
        <v>187</v>
      </c>
      <c r="F129" s="252" t="s">
        <v>188</v>
      </c>
      <c r="G129" s="252"/>
      <c r="H129" s="252"/>
      <c r="I129" s="252"/>
      <c r="J129" s="170" t="s">
        <v>5</v>
      </c>
      <c r="K129" s="171">
        <v>0</v>
      </c>
      <c r="L129" s="253">
        <v>0</v>
      </c>
      <c r="M129" s="253"/>
      <c r="N129" s="254">
        <f>ROUND(L129*K129,2)</f>
        <v>0</v>
      </c>
      <c r="O129" s="254"/>
      <c r="P129" s="254"/>
      <c r="Q129" s="254"/>
      <c r="R129" s="143"/>
      <c r="T129" s="172" t="s">
        <v>5</v>
      </c>
      <c r="U129" s="47" t="s">
        <v>46</v>
      </c>
      <c r="V129" s="39"/>
      <c r="W129" s="173">
        <f>V129*K129</f>
        <v>0</v>
      </c>
      <c r="X129" s="173">
        <v>1.7999999999999999E-2</v>
      </c>
      <c r="Y129" s="173">
        <f>X129*K129</f>
        <v>0</v>
      </c>
      <c r="Z129" s="173">
        <v>0</v>
      </c>
      <c r="AA129" s="174">
        <f>Z129*K129</f>
        <v>0</v>
      </c>
      <c r="AR129" s="22" t="s">
        <v>189</v>
      </c>
      <c r="AT129" s="22" t="s">
        <v>186</v>
      </c>
      <c r="AU129" s="22" t="s">
        <v>86</v>
      </c>
      <c r="AY129" s="22" t="s">
        <v>185</v>
      </c>
      <c r="BE129" s="116">
        <f>IF(U129="základná",N129,0)</f>
        <v>0</v>
      </c>
      <c r="BF129" s="116">
        <f>IF(U129="znížená",N129,0)</f>
        <v>0</v>
      </c>
      <c r="BG129" s="116">
        <f>IF(U129="zákl. prenesená",N129,0)</f>
        <v>0</v>
      </c>
      <c r="BH129" s="116">
        <f>IF(U129="zníž. prenesená",N129,0)</f>
        <v>0</v>
      </c>
      <c r="BI129" s="116">
        <f>IF(U129="nulová",N129,0)</f>
        <v>0</v>
      </c>
      <c r="BJ129" s="22" t="s">
        <v>90</v>
      </c>
      <c r="BK129" s="116">
        <f>ROUND(L129*K129,2)</f>
        <v>0</v>
      </c>
      <c r="BL129" s="22" t="s">
        <v>189</v>
      </c>
      <c r="BM129" s="22" t="s">
        <v>190</v>
      </c>
    </row>
    <row r="130" spans="2:65" s="11" customFormat="1" ht="25.5" customHeight="1">
      <c r="B130" s="175"/>
      <c r="C130" s="176"/>
      <c r="D130" s="176"/>
      <c r="E130" s="177" t="s">
        <v>5</v>
      </c>
      <c r="F130" s="292" t="s">
        <v>191</v>
      </c>
      <c r="G130" s="293"/>
      <c r="H130" s="293"/>
      <c r="I130" s="293"/>
      <c r="J130" s="176"/>
      <c r="K130" s="177" t="s">
        <v>5</v>
      </c>
      <c r="L130" s="176"/>
      <c r="M130" s="176"/>
      <c r="N130" s="176"/>
      <c r="O130" s="176"/>
      <c r="P130" s="176"/>
      <c r="Q130" s="176"/>
      <c r="R130" s="178"/>
      <c r="T130" s="179"/>
      <c r="U130" s="176"/>
      <c r="V130" s="176"/>
      <c r="W130" s="176"/>
      <c r="X130" s="176"/>
      <c r="Y130" s="176"/>
      <c r="Z130" s="176"/>
      <c r="AA130" s="180"/>
      <c r="AT130" s="181" t="s">
        <v>192</v>
      </c>
      <c r="AU130" s="181" t="s">
        <v>86</v>
      </c>
      <c r="AV130" s="11" t="s">
        <v>86</v>
      </c>
      <c r="AW130" s="11" t="s">
        <v>34</v>
      </c>
      <c r="AX130" s="11" t="s">
        <v>79</v>
      </c>
      <c r="AY130" s="181" t="s">
        <v>185</v>
      </c>
    </row>
    <row r="131" spans="2:65" s="11" customFormat="1" ht="16.5" customHeight="1">
      <c r="B131" s="175"/>
      <c r="C131" s="176"/>
      <c r="D131" s="176"/>
      <c r="E131" s="177" t="s">
        <v>5</v>
      </c>
      <c r="F131" s="294" t="s">
        <v>193</v>
      </c>
      <c r="G131" s="295"/>
      <c r="H131" s="295"/>
      <c r="I131" s="295"/>
      <c r="J131" s="176"/>
      <c r="K131" s="177" t="s">
        <v>5</v>
      </c>
      <c r="L131" s="176"/>
      <c r="M131" s="176"/>
      <c r="N131" s="176"/>
      <c r="O131" s="176"/>
      <c r="P131" s="176"/>
      <c r="Q131" s="176"/>
      <c r="R131" s="178"/>
      <c r="T131" s="179"/>
      <c r="U131" s="176"/>
      <c r="V131" s="176"/>
      <c r="W131" s="176"/>
      <c r="X131" s="176"/>
      <c r="Y131" s="176"/>
      <c r="Z131" s="176"/>
      <c r="AA131" s="180"/>
      <c r="AT131" s="181" t="s">
        <v>192</v>
      </c>
      <c r="AU131" s="181" t="s">
        <v>86</v>
      </c>
      <c r="AV131" s="11" t="s">
        <v>86</v>
      </c>
      <c r="AW131" s="11" t="s">
        <v>34</v>
      </c>
      <c r="AX131" s="11" t="s">
        <v>79</v>
      </c>
      <c r="AY131" s="181" t="s">
        <v>185</v>
      </c>
    </row>
    <row r="132" spans="2:65" s="11" customFormat="1" ht="38.25" customHeight="1">
      <c r="B132" s="175"/>
      <c r="C132" s="176"/>
      <c r="D132" s="176"/>
      <c r="E132" s="177" t="s">
        <v>5</v>
      </c>
      <c r="F132" s="294" t="s">
        <v>194</v>
      </c>
      <c r="G132" s="295"/>
      <c r="H132" s="295"/>
      <c r="I132" s="295"/>
      <c r="J132" s="176"/>
      <c r="K132" s="177" t="s">
        <v>5</v>
      </c>
      <c r="L132" s="176"/>
      <c r="M132" s="176"/>
      <c r="N132" s="176"/>
      <c r="O132" s="176"/>
      <c r="P132" s="176"/>
      <c r="Q132" s="176"/>
      <c r="R132" s="178"/>
      <c r="T132" s="179"/>
      <c r="U132" s="176"/>
      <c r="V132" s="176"/>
      <c r="W132" s="176"/>
      <c r="X132" s="176"/>
      <c r="Y132" s="176"/>
      <c r="Z132" s="176"/>
      <c r="AA132" s="180"/>
      <c r="AT132" s="181" t="s">
        <v>192</v>
      </c>
      <c r="AU132" s="181" t="s">
        <v>86</v>
      </c>
      <c r="AV132" s="11" t="s">
        <v>86</v>
      </c>
      <c r="AW132" s="11" t="s">
        <v>34</v>
      </c>
      <c r="AX132" s="11" t="s">
        <v>79</v>
      </c>
      <c r="AY132" s="181" t="s">
        <v>185</v>
      </c>
    </row>
    <row r="133" spans="2:65" s="11" customFormat="1" ht="25.5" customHeight="1">
      <c r="B133" s="175"/>
      <c r="C133" s="176"/>
      <c r="D133" s="176"/>
      <c r="E133" s="177" t="s">
        <v>5</v>
      </c>
      <c r="F133" s="294" t="s">
        <v>195</v>
      </c>
      <c r="G133" s="295"/>
      <c r="H133" s="295"/>
      <c r="I133" s="295"/>
      <c r="J133" s="176"/>
      <c r="K133" s="177" t="s">
        <v>5</v>
      </c>
      <c r="L133" s="176"/>
      <c r="M133" s="176"/>
      <c r="N133" s="176"/>
      <c r="O133" s="176"/>
      <c r="P133" s="176"/>
      <c r="Q133" s="176"/>
      <c r="R133" s="178"/>
      <c r="T133" s="179"/>
      <c r="U133" s="176"/>
      <c r="V133" s="176"/>
      <c r="W133" s="176"/>
      <c r="X133" s="176"/>
      <c r="Y133" s="176"/>
      <c r="Z133" s="176"/>
      <c r="AA133" s="180"/>
      <c r="AT133" s="181" t="s">
        <v>192</v>
      </c>
      <c r="AU133" s="181" t="s">
        <v>86</v>
      </c>
      <c r="AV133" s="11" t="s">
        <v>86</v>
      </c>
      <c r="AW133" s="11" t="s">
        <v>34</v>
      </c>
      <c r="AX133" s="11" t="s">
        <v>79</v>
      </c>
      <c r="AY133" s="181" t="s">
        <v>185</v>
      </c>
    </row>
    <row r="134" spans="2:65" s="12" customFormat="1" ht="16.5" customHeight="1">
      <c r="B134" s="182"/>
      <c r="C134" s="183"/>
      <c r="D134" s="183"/>
      <c r="E134" s="184" t="s">
        <v>5</v>
      </c>
      <c r="F134" s="257" t="s">
        <v>196</v>
      </c>
      <c r="G134" s="258"/>
      <c r="H134" s="258"/>
      <c r="I134" s="258"/>
      <c r="J134" s="183"/>
      <c r="K134" s="185">
        <v>0</v>
      </c>
      <c r="L134" s="183"/>
      <c r="M134" s="183"/>
      <c r="N134" s="183"/>
      <c r="O134" s="183"/>
      <c r="P134" s="183"/>
      <c r="Q134" s="183"/>
      <c r="R134" s="186"/>
      <c r="T134" s="187"/>
      <c r="U134" s="183"/>
      <c r="V134" s="183"/>
      <c r="W134" s="183"/>
      <c r="X134" s="183"/>
      <c r="Y134" s="183"/>
      <c r="Z134" s="183"/>
      <c r="AA134" s="188"/>
      <c r="AT134" s="189" t="s">
        <v>192</v>
      </c>
      <c r="AU134" s="189" t="s">
        <v>86</v>
      </c>
      <c r="AV134" s="12" t="s">
        <v>189</v>
      </c>
      <c r="AW134" s="12" t="s">
        <v>34</v>
      </c>
      <c r="AX134" s="12" t="s">
        <v>86</v>
      </c>
      <c r="AY134" s="189" t="s">
        <v>185</v>
      </c>
    </row>
    <row r="135" spans="2:65" s="1" customFormat="1" ht="16.5" customHeight="1">
      <c r="B135" s="140"/>
      <c r="C135" s="168" t="s">
        <v>90</v>
      </c>
      <c r="D135" s="168" t="s">
        <v>186</v>
      </c>
      <c r="E135" s="169" t="s">
        <v>197</v>
      </c>
      <c r="F135" s="252" t="s">
        <v>188</v>
      </c>
      <c r="G135" s="252"/>
      <c r="H135" s="252"/>
      <c r="I135" s="252"/>
      <c r="J135" s="170" t="s">
        <v>5</v>
      </c>
      <c r="K135" s="171">
        <v>0</v>
      </c>
      <c r="L135" s="253">
        <v>0</v>
      </c>
      <c r="M135" s="253"/>
      <c r="N135" s="254">
        <f>ROUND(L135*K135,2)</f>
        <v>0</v>
      </c>
      <c r="O135" s="254"/>
      <c r="P135" s="254"/>
      <c r="Q135" s="254"/>
      <c r="R135" s="143"/>
      <c r="T135" s="172" t="s">
        <v>5</v>
      </c>
      <c r="U135" s="47" t="s">
        <v>46</v>
      </c>
      <c r="V135" s="39"/>
      <c r="W135" s="173">
        <f>V135*K135</f>
        <v>0</v>
      </c>
      <c r="X135" s="173">
        <v>1.7999999999999999E-2</v>
      </c>
      <c r="Y135" s="173">
        <f>X135*K135</f>
        <v>0</v>
      </c>
      <c r="Z135" s="173">
        <v>0</v>
      </c>
      <c r="AA135" s="174">
        <f>Z135*K135</f>
        <v>0</v>
      </c>
      <c r="AR135" s="22" t="s">
        <v>189</v>
      </c>
      <c r="AT135" s="22" t="s">
        <v>186</v>
      </c>
      <c r="AU135" s="22" t="s">
        <v>86</v>
      </c>
      <c r="AY135" s="22" t="s">
        <v>185</v>
      </c>
      <c r="BE135" s="116">
        <f>IF(U135="základná",N135,0)</f>
        <v>0</v>
      </c>
      <c r="BF135" s="116">
        <f>IF(U135="znížená",N135,0)</f>
        <v>0</v>
      </c>
      <c r="BG135" s="116">
        <f>IF(U135="zákl. prenesená",N135,0)</f>
        <v>0</v>
      </c>
      <c r="BH135" s="116">
        <f>IF(U135="zníž. prenesená",N135,0)</f>
        <v>0</v>
      </c>
      <c r="BI135" s="116">
        <f>IF(U135="nulová",N135,0)</f>
        <v>0</v>
      </c>
      <c r="BJ135" s="22" t="s">
        <v>90</v>
      </c>
      <c r="BK135" s="116">
        <f>ROUND(L135*K135,2)</f>
        <v>0</v>
      </c>
      <c r="BL135" s="22" t="s">
        <v>189</v>
      </c>
      <c r="BM135" s="22" t="s">
        <v>198</v>
      </c>
    </row>
    <row r="136" spans="2:65" s="11" customFormat="1" ht="25.5" customHeight="1">
      <c r="B136" s="175"/>
      <c r="C136" s="176"/>
      <c r="D136" s="176"/>
      <c r="E136" s="177" t="s">
        <v>5</v>
      </c>
      <c r="F136" s="292" t="s">
        <v>199</v>
      </c>
      <c r="G136" s="293"/>
      <c r="H136" s="293"/>
      <c r="I136" s="293"/>
      <c r="J136" s="176"/>
      <c r="K136" s="177" t="s">
        <v>5</v>
      </c>
      <c r="L136" s="176"/>
      <c r="M136" s="176"/>
      <c r="N136" s="176"/>
      <c r="O136" s="176"/>
      <c r="P136" s="176"/>
      <c r="Q136" s="176"/>
      <c r="R136" s="178"/>
      <c r="T136" s="179"/>
      <c r="U136" s="176"/>
      <c r="V136" s="176"/>
      <c r="W136" s="176"/>
      <c r="X136" s="176"/>
      <c r="Y136" s="176"/>
      <c r="Z136" s="176"/>
      <c r="AA136" s="180"/>
      <c r="AT136" s="181" t="s">
        <v>192</v>
      </c>
      <c r="AU136" s="181" t="s">
        <v>86</v>
      </c>
      <c r="AV136" s="11" t="s">
        <v>86</v>
      </c>
      <c r="AW136" s="11" t="s">
        <v>34</v>
      </c>
      <c r="AX136" s="11" t="s">
        <v>79</v>
      </c>
      <c r="AY136" s="181" t="s">
        <v>185</v>
      </c>
    </row>
    <row r="137" spans="2:65" s="12" customFormat="1" ht="16.5" customHeight="1">
      <c r="B137" s="182"/>
      <c r="C137" s="183"/>
      <c r="D137" s="183"/>
      <c r="E137" s="184" t="s">
        <v>5</v>
      </c>
      <c r="F137" s="257" t="s">
        <v>196</v>
      </c>
      <c r="G137" s="258"/>
      <c r="H137" s="258"/>
      <c r="I137" s="258"/>
      <c r="J137" s="183"/>
      <c r="K137" s="185">
        <v>0</v>
      </c>
      <c r="L137" s="183"/>
      <c r="M137" s="183"/>
      <c r="N137" s="183"/>
      <c r="O137" s="183"/>
      <c r="P137" s="183"/>
      <c r="Q137" s="183"/>
      <c r="R137" s="186"/>
      <c r="T137" s="187"/>
      <c r="U137" s="183"/>
      <c r="V137" s="183"/>
      <c r="W137" s="183"/>
      <c r="X137" s="183"/>
      <c r="Y137" s="183"/>
      <c r="Z137" s="183"/>
      <c r="AA137" s="188"/>
      <c r="AT137" s="189" t="s">
        <v>192</v>
      </c>
      <c r="AU137" s="189" t="s">
        <v>86</v>
      </c>
      <c r="AV137" s="12" t="s">
        <v>189</v>
      </c>
      <c r="AW137" s="12" t="s">
        <v>34</v>
      </c>
      <c r="AX137" s="12" t="s">
        <v>86</v>
      </c>
      <c r="AY137" s="189" t="s">
        <v>185</v>
      </c>
    </row>
    <row r="138" spans="2:65" s="10" customFormat="1" ht="29.85" customHeight="1">
      <c r="B138" s="158"/>
      <c r="C138" s="159"/>
      <c r="D138" s="190" t="s">
        <v>157</v>
      </c>
      <c r="E138" s="190"/>
      <c r="F138" s="190"/>
      <c r="G138" s="190"/>
      <c r="H138" s="190"/>
      <c r="I138" s="190"/>
      <c r="J138" s="190"/>
      <c r="K138" s="190"/>
      <c r="L138" s="190"/>
      <c r="M138" s="190"/>
      <c r="N138" s="259">
        <f>BK138</f>
        <v>0</v>
      </c>
      <c r="O138" s="260"/>
      <c r="P138" s="260"/>
      <c r="Q138" s="260"/>
      <c r="R138" s="161"/>
      <c r="T138" s="162"/>
      <c r="U138" s="159"/>
      <c r="V138" s="159"/>
      <c r="W138" s="163">
        <f>SUM(W139:W182)</f>
        <v>0</v>
      </c>
      <c r="X138" s="159"/>
      <c r="Y138" s="163">
        <f>SUM(Y139:Y182)</f>
        <v>3.7080000000000004E-3</v>
      </c>
      <c r="Z138" s="159"/>
      <c r="AA138" s="164">
        <f>SUM(AA139:AA182)</f>
        <v>89.934280000000001</v>
      </c>
      <c r="AR138" s="165" t="s">
        <v>86</v>
      </c>
      <c r="AT138" s="166" t="s">
        <v>78</v>
      </c>
      <c r="AU138" s="166" t="s">
        <v>86</v>
      </c>
      <c r="AY138" s="165" t="s">
        <v>185</v>
      </c>
      <c r="BK138" s="167">
        <f>SUM(BK139:BK182)</f>
        <v>0</v>
      </c>
    </row>
    <row r="139" spans="2:65" s="1" customFormat="1" ht="38.25" customHeight="1">
      <c r="B139" s="140"/>
      <c r="C139" s="168" t="s">
        <v>200</v>
      </c>
      <c r="D139" s="168" t="s">
        <v>186</v>
      </c>
      <c r="E139" s="169" t="s">
        <v>201</v>
      </c>
      <c r="F139" s="252" t="s">
        <v>202</v>
      </c>
      <c r="G139" s="252"/>
      <c r="H139" s="252"/>
      <c r="I139" s="252"/>
      <c r="J139" s="170" t="s">
        <v>203</v>
      </c>
      <c r="K139" s="171">
        <v>28.06</v>
      </c>
      <c r="L139" s="253">
        <v>0</v>
      </c>
      <c r="M139" s="253"/>
      <c r="N139" s="254">
        <f>ROUND(L139*K139,2)</f>
        <v>0</v>
      </c>
      <c r="O139" s="254"/>
      <c r="P139" s="254"/>
      <c r="Q139" s="254"/>
      <c r="R139" s="143"/>
      <c r="T139" s="172" t="s">
        <v>5</v>
      </c>
      <c r="U139" s="47" t="s">
        <v>46</v>
      </c>
      <c r="V139" s="39"/>
      <c r="W139" s="173">
        <f>V139*K139</f>
        <v>0</v>
      </c>
      <c r="X139" s="173">
        <v>0</v>
      </c>
      <c r="Y139" s="173">
        <f>X139*K139</f>
        <v>0</v>
      </c>
      <c r="Z139" s="173">
        <v>0.13800000000000001</v>
      </c>
      <c r="AA139" s="174">
        <f>Z139*K139</f>
        <v>3.8722799999999999</v>
      </c>
      <c r="AR139" s="22" t="s">
        <v>189</v>
      </c>
      <c r="AT139" s="22" t="s">
        <v>186</v>
      </c>
      <c r="AU139" s="22" t="s">
        <v>90</v>
      </c>
      <c r="AY139" s="22" t="s">
        <v>185</v>
      </c>
      <c r="BE139" s="116">
        <f>IF(U139="základná",N139,0)</f>
        <v>0</v>
      </c>
      <c r="BF139" s="116">
        <f>IF(U139="znížená",N139,0)</f>
        <v>0</v>
      </c>
      <c r="BG139" s="116">
        <f>IF(U139="zákl. prenesená",N139,0)</f>
        <v>0</v>
      </c>
      <c r="BH139" s="116">
        <f>IF(U139="zníž. prenesená",N139,0)</f>
        <v>0</v>
      </c>
      <c r="BI139" s="116">
        <f>IF(U139="nulová",N139,0)</f>
        <v>0</v>
      </c>
      <c r="BJ139" s="22" t="s">
        <v>90</v>
      </c>
      <c r="BK139" s="116">
        <f>ROUND(L139*K139,2)</f>
        <v>0</v>
      </c>
      <c r="BL139" s="22" t="s">
        <v>189</v>
      </c>
      <c r="BM139" s="22" t="s">
        <v>204</v>
      </c>
    </row>
    <row r="140" spans="2:65" s="13" customFormat="1" ht="16.5" customHeight="1">
      <c r="B140" s="191"/>
      <c r="C140" s="192"/>
      <c r="D140" s="192"/>
      <c r="E140" s="193" t="s">
        <v>5</v>
      </c>
      <c r="F140" s="255" t="s">
        <v>704</v>
      </c>
      <c r="G140" s="256"/>
      <c r="H140" s="256"/>
      <c r="I140" s="256"/>
      <c r="J140" s="192"/>
      <c r="K140" s="194">
        <v>28.06</v>
      </c>
      <c r="L140" s="192"/>
      <c r="M140" s="192"/>
      <c r="N140" s="192"/>
      <c r="O140" s="192"/>
      <c r="P140" s="192"/>
      <c r="Q140" s="192"/>
      <c r="R140" s="195"/>
      <c r="T140" s="196"/>
      <c r="U140" s="192"/>
      <c r="V140" s="192"/>
      <c r="W140" s="192"/>
      <c r="X140" s="192"/>
      <c r="Y140" s="192"/>
      <c r="Z140" s="192"/>
      <c r="AA140" s="197"/>
      <c r="AT140" s="198" t="s">
        <v>192</v>
      </c>
      <c r="AU140" s="198" t="s">
        <v>90</v>
      </c>
      <c r="AV140" s="13" t="s">
        <v>90</v>
      </c>
      <c r="AW140" s="13" t="s">
        <v>34</v>
      </c>
      <c r="AX140" s="13" t="s">
        <v>86</v>
      </c>
      <c r="AY140" s="198" t="s">
        <v>185</v>
      </c>
    </row>
    <row r="141" spans="2:65" s="1" customFormat="1" ht="38.25" customHeight="1">
      <c r="B141" s="140"/>
      <c r="C141" s="168" t="s">
        <v>189</v>
      </c>
      <c r="D141" s="168" t="s">
        <v>186</v>
      </c>
      <c r="E141" s="169" t="s">
        <v>206</v>
      </c>
      <c r="F141" s="252" t="s">
        <v>207</v>
      </c>
      <c r="G141" s="252"/>
      <c r="H141" s="252"/>
      <c r="I141" s="252"/>
      <c r="J141" s="170" t="s">
        <v>208</v>
      </c>
      <c r="K141" s="171">
        <v>23.3</v>
      </c>
      <c r="L141" s="253">
        <v>0</v>
      </c>
      <c r="M141" s="253"/>
      <c r="N141" s="254">
        <f>ROUND(L141*K141,2)</f>
        <v>0</v>
      </c>
      <c r="O141" s="254"/>
      <c r="P141" s="254"/>
      <c r="Q141" s="254"/>
      <c r="R141" s="143"/>
      <c r="T141" s="172" t="s">
        <v>5</v>
      </c>
      <c r="U141" s="47" t="s">
        <v>46</v>
      </c>
      <c r="V141" s="39"/>
      <c r="W141" s="173">
        <f>V141*K141</f>
        <v>0</v>
      </c>
      <c r="X141" s="173">
        <v>0</v>
      </c>
      <c r="Y141" s="173">
        <f>X141*K141</f>
        <v>0</v>
      </c>
      <c r="Z141" s="173">
        <v>0.14499999999999999</v>
      </c>
      <c r="AA141" s="174">
        <f>Z141*K141</f>
        <v>3.3784999999999998</v>
      </c>
      <c r="AR141" s="22" t="s">
        <v>189</v>
      </c>
      <c r="AT141" s="22" t="s">
        <v>186</v>
      </c>
      <c r="AU141" s="22" t="s">
        <v>90</v>
      </c>
      <c r="AY141" s="22" t="s">
        <v>185</v>
      </c>
      <c r="BE141" s="116">
        <f>IF(U141="základná",N141,0)</f>
        <v>0</v>
      </c>
      <c r="BF141" s="116">
        <f>IF(U141="znížená",N141,0)</f>
        <v>0</v>
      </c>
      <c r="BG141" s="116">
        <f>IF(U141="zákl. prenesená",N141,0)</f>
        <v>0</v>
      </c>
      <c r="BH141" s="116">
        <f>IF(U141="zníž. prenesená",N141,0)</f>
        <v>0</v>
      </c>
      <c r="BI141" s="116">
        <f>IF(U141="nulová",N141,0)</f>
        <v>0</v>
      </c>
      <c r="BJ141" s="22" t="s">
        <v>90</v>
      </c>
      <c r="BK141" s="116">
        <f>ROUND(L141*K141,2)</f>
        <v>0</v>
      </c>
      <c r="BL141" s="22" t="s">
        <v>189</v>
      </c>
      <c r="BM141" s="22" t="s">
        <v>209</v>
      </c>
    </row>
    <row r="142" spans="2:65" s="1" customFormat="1" ht="25.5" customHeight="1">
      <c r="B142" s="140"/>
      <c r="C142" s="168" t="s">
        <v>210</v>
      </c>
      <c r="D142" s="168" t="s">
        <v>186</v>
      </c>
      <c r="E142" s="169" t="s">
        <v>211</v>
      </c>
      <c r="F142" s="252" t="s">
        <v>212</v>
      </c>
      <c r="G142" s="252"/>
      <c r="H142" s="252"/>
      <c r="I142" s="252"/>
      <c r="J142" s="170" t="s">
        <v>208</v>
      </c>
      <c r="K142" s="171">
        <v>31.5</v>
      </c>
      <c r="L142" s="253">
        <v>0</v>
      </c>
      <c r="M142" s="253"/>
      <c r="N142" s="254">
        <f>ROUND(L142*K142,2)</f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>V142*K142</f>
        <v>0</v>
      </c>
      <c r="X142" s="173">
        <v>0</v>
      </c>
      <c r="Y142" s="173">
        <f>X142*K142</f>
        <v>0</v>
      </c>
      <c r="Z142" s="173">
        <v>0.04</v>
      </c>
      <c r="AA142" s="174">
        <f>Z142*K142</f>
        <v>1.26</v>
      </c>
      <c r="AR142" s="22" t="s">
        <v>189</v>
      </c>
      <c r="AT142" s="22" t="s">
        <v>186</v>
      </c>
      <c r="AU142" s="22" t="s">
        <v>90</v>
      </c>
      <c r="AY142" s="22" t="s">
        <v>185</v>
      </c>
      <c r="BE142" s="116">
        <f>IF(U142="základná",N142,0)</f>
        <v>0</v>
      </c>
      <c r="BF142" s="116">
        <f>IF(U142="znížená",N142,0)</f>
        <v>0</v>
      </c>
      <c r="BG142" s="116">
        <f>IF(U142="zákl. prenesená",N142,0)</f>
        <v>0</v>
      </c>
      <c r="BH142" s="116">
        <f>IF(U142="zníž. prenesená",N142,0)</f>
        <v>0</v>
      </c>
      <c r="BI142" s="116">
        <f>IF(U142="nulová",N142,0)</f>
        <v>0</v>
      </c>
      <c r="BJ142" s="22" t="s">
        <v>90</v>
      </c>
      <c r="BK142" s="116">
        <f>ROUND(L142*K142,2)</f>
        <v>0</v>
      </c>
      <c r="BL142" s="22" t="s">
        <v>189</v>
      </c>
      <c r="BM142" s="22" t="s">
        <v>213</v>
      </c>
    </row>
    <row r="143" spans="2:65" s="1" customFormat="1" ht="38.25" customHeight="1">
      <c r="B143" s="140"/>
      <c r="C143" s="168" t="s">
        <v>214</v>
      </c>
      <c r="D143" s="168" t="s">
        <v>186</v>
      </c>
      <c r="E143" s="169" t="s">
        <v>219</v>
      </c>
      <c r="F143" s="252" t="s">
        <v>220</v>
      </c>
      <c r="G143" s="252"/>
      <c r="H143" s="252"/>
      <c r="I143" s="252"/>
      <c r="J143" s="170" t="s">
        <v>203</v>
      </c>
      <c r="K143" s="171">
        <v>165.25</v>
      </c>
      <c r="L143" s="253">
        <v>0</v>
      </c>
      <c r="M143" s="253"/>
      <c r="N143" s="254">
        <f>ROUND(L143*K143,2)</f>
        <v>0</v>
      </c>
      <c r="O143" s="254"/>
      <c r="P143" s="254"/>
      <c r="Q143" s="254"/>
      <c r="R143" s="143"/>
      <c r="T143" s="172" t="s">
        <v>5</v>
      </c>
      <c r="U143" s="47" t="s">
        <v>46</v>
      </c>
      <c r="V143" s="39"/>
      <c r="W143" s="173">
        <f>V143*K143</f>
        <v>0</v>
      </c>
      <c r="X143" s="173">
        <v>0</v>
      </c>
      <c r="Y143" s="173">
        <f>X143*K143</f>
        <v>0</v>
      </c>
      <c r="Z143" s="173">
        <v>0.22500000000000001</v>
      </c>
      <c r="AA143" s="174">
        <f>Z143*K143</f>
        <v>37.181249999999999</v>
      </c>
      <c r="AR143" s="22" t="s">
        <v>189</v>
      </c>
      <c r="AT143" s="22" t="s">
        <v>186</v>
      </c>
      <c r="AU143" s="22" t="s">
        <v>90</v>
      </c>
      <c r="AY143" s="22" t="s">
        <v>185</v>
      </c>
      <c r="BE143" s="116">
        <f>IF(U143="základná",N143,0)</f>
        <v>0</v>
      </c>
      <c r="BF143" s="116">
        <f>IF(U143="znížená",N143,0)</f>
        <v>0</v>
      </c>
      <c r="BG143" s="116">
        <f>IF(U143="zákl. prenesená",N143,0)</f>
        <v>0</v>
      </c>
      <c r="BH143" s="116">
        <f>IF(U143="zníž. prenesená",N143,0)</f>
        <v>0</v>
      </c>
      <c r="BI143" s="116">
        <f>IF(U143="nulová",N143,0)</f>
        <v>0</v>
      </c>
      <c r="BJ143" s="22" t="s">
        <v>90</v>
      </c>
      <c r="BK143" s="116">
        <f>ROUND(L143*K143,2)</f>
        <v>0</v>
      </c>
      <c r="BL143" s="22" t="s">
        <v>189</v>
      </c>
      <c r="BM143" s="22" t="s">
        <v>221</v>
      </c>
    </row>
    <row r="144" spans="2:65" s="13" customFormat="1" ht="16.5" customHeight="1">
      <c r="B144" s="191"/>
      <c r="C144" s="192"/>
      <c r="D144" s="192"/>
      <c r="E144" s="193" t="s">
        <v>5</v>
      </c>
      <c r="F144" s="255" t="s">
        <v>566</v>
      </c>
      <c r="G144" s="256"/>
      <c r="H144" s="256"/>
      <c r="I144" s="256"/>
      <c r="J144" s="192"/>
      <c r="K144" s="194">
        <v>165.25</v>
      </c>
      <c r="L144" s="192"/>
      <c r="M144" s="192"/>
      <c r="N144" s="192"/>
      <c r="O144" s="192"/>
      <c r="P144" s="192"/>
      <c r="Q144" s="192"/>
      <c r="R144" s="195"/>
      <c r="T144" s="196"/>
      <c r="U144" s="192"/>
      <c r="V144" s="192"/>
      <c r="W144" s="192"/>
      <c r="X144" s="192"/>
      <c r="Y144" s="192"/>
      <c r="Z144" s="192"/>
      <c r="AA144" s="197"/>
      <c r="AT144" s="198" t="s">
        <v>192</v>
      </c>
      <c r="AU144" s="198" t="s">
        <v>90</v>
      </c>
      <c r="AV144" s="13" t="s">
        <v>90</v>
      </c>
      <c r="AW144" s="13" t="s">
        <v>34</v>
      </c>
      <c r="AX144" s="13" t="s">
        <v>86</v>
      </c>
      <c r="AY144" s="198" t="s">
        <v>185</v>
      </c>
    </row>
    <row r="145" spans="2:65" s="1" customFormat="1" ht="38.25" customHeight="1">
      <c r="B145" s="140"/>
      <c r="C145" s="168" t="s">
        <v>218</v>
      </c>
      <c r="D145" s="168" t="s">
        <v>186</v>
      </c>
      <c r="E145" s="169" t="s">
        <v>224</v>
      </c>
      <c r="F145" s="252" t="s">
        <v>225</v>
      </c>
      <c r="G145" s="252"/>
      <c r="H145" s="252"/>
      <c r="I145" s="252"/>
      <c r="J145" s="170" t="s">
        <v>203</v>
      </c>
      <c r="K145" s="171">
        <v>85.75</v>
      </c>
      <c r="L145" s="253">
        <v>0</v>
      </c>
      <c r="M145" s="253"/>
      <c r="N145" s="254">
        <f>ROUND(L145*K145,2)</f>
        <v>0</v>
      </c>
      <c r="O145" s="254"/>
      <c r="P145" s="254"/>
      <c r="Q145" s="254"/>
      <c r="R145" s="143"/>
      <c r="T145" s="172" t="s">
        <v>5</v>
      </c>
      <c r="U145" s="47" t="s">
        <v>46</v>
      </c>
      <c r="V145" s="39"/>
      <c r="W145" s="173">
        <f>V145*K145</f>
        <v>0</v>
      </c>
      <c r="X145" s="173">
        <v>0</v>
      </c>
      <c r="Y145" s="173">
        <f>X145*K145</f>
        <v>0</v>
      </c>
      <c r="Z145" s="173">
        <v>0.254</v>
      </c>
      <c r="AA145" s="174">
        <f>Z145*K145</f>
        <v>21.7805</v>
      </c>
      <c r="AR145" s="22" t="s">
        <v>189</v>
      </c>
      <c r="AT145" s="22" t="s">
        <v>186</v>
      </c>
      <c r="AU145" s="22" t="s">
        <v>90</v>
      </c>
      <c r="AY145" s="22" t="s">
        <v>185</v>
      </c>
      <c r="BE145" s="116">
        <f>IF(U145="základná",N145,0)</f>
        <v>0</v>
      </c>
      <c r="BF145" s="116">
        <f>IF(U145="znížená",N145,0)</f>
        <v>0</v>
      </c>
      <c r="BG145" s="116">
        <f>IF(U145="zákl. prenesená",N145,0)</f>
        <v>0</v>
      </c>
      <c r="BH145" s="116">
        <f>IF(U145="zníž. prenesená",N145,0)</f>
        <v>0</v>
      </c>
      <c r="BI145" s="116">
        <f>IF(U145="nulová",N145,0)</f>
        <v>0</v>
      </c>
      <c r="BJ145" s="22" t="s">
        <v>90</v>
      </c>
      <c r="BK145" s="116">
        <f>ROUND(L145*K145,2)</f>
        <v>0</v>
      </c>
      <c r="BL145" s="22" t="s">
        <v>189</v>
      </c>
      <c r="BM145" s="22" t="s">
        <v>226</v>
      </c>
    </row>
    <row r="146" spans="2:65" s="13" customFormat="1" ht="16.5" customHeight="1">
      <c r="B146" s="191"/>
      <c r="C146" s="192"/>
      <c r="D146" s="192"/>
      <c r="E146" s="193" t="s">
        <v>5</v>
      </c>
      <c r="F146" s="255" t="s">
        <v>705</v>
      </c>
      <c r="G146" s="256"/>
      <c r="H146" s="256"/>
      <c r="I146" s="256"/>
      <c r="J146" s="192"/>
      <c r="K146" s="194">
        <v>77</v>
      </c>
      <c r="L146" s="192"/>
      <c r="M146" s="192"/>
      <c r="N146" s="192"/>
      <c r="O146" s="192"/>
      <c r="P146" s="192"/>
      <c r="Q146" s="192"/>
      <c r="R146" s="195"/>
      <c r="T146" s="196"/>
      <c r="U146" s="192"/>
      <c r="V146" s="192"/>
      <c r="W146" s="192"/>
      <c r="X146" s="192"/>
      <c r="Y146" s="192"/>
      <c r="Z146" s="192"/>
      <c r="AA146" s="197"/>
      <c r="AT146" s="198" t="s">
        <v>192</v>
      </c>
      <c r="AU146" s="198" t="s">
        <v>90</v>
      </c>
      <c r="AV146" s="13" t="s">
        <v>90</v>
      </c>
      <c r="AW146" s="13" t="s">
        <v>34</v>
      </c>
      <c r="AX146" s="13" t="s">
        <v>79</v>
      </c>
      <c r="AY146" s="198" t="s">
        <v>185</v>
      </c>
    </row>
    <row r="147" spans="2:65" s="13" customFormat="1" ht="16.5" customHeight="1">
      <c r="B147" s="191"/>
      <c r="C147" s="192"/>
      <c r="D147" s="192"/>
      <c r="E147" s="193" t="s">
        <v>5</v>
      </c>
      <c r="F147" s="264" t="s">
        <v>706</v>
      </c>
      <c r="G147" s="265"/>
      <c r="H147" s="265"/>
      <c r="I147" s="265"/>
      <c r="J147" s="192"/>
      <c r="K147" s="194">
        <v>8.75</v>
      </c>
      <c r="L147" s="192"/>
      <c r="M147" s="192"/>
      <c r="N147" s="192"/>
      <c r="O147" s="192"/>
      <c r="P147" s="192"/>
      <c r="Q147" s="192"/>
      <c r="R147" s="195"/>
      <c r="T147" s="196"/>
      <c r="U147" s="192"/>
      <c r="V147" s="192"/>
      <c r="W147" s="192"/>
      <c r="X147" s="192"/>
      <c r="Y147" s="192"/>
      <c r="Z147" s="192"/>
      <c r="AA147" s="197"/>
      <c r="AT147" s="198" t="s">
        <v>192</v>
      </c>
      <c r="AU147" s="198" t="s">
        <v>90</v>
      </c>
      <c r="AV147" s="13" t="s">
        <v>90</v>
      </c>
      <c r="AW147" s="13" t="s">
        <v>34</v>
      </c>
      <c r="AX147" s="13" t="s">
        <v>79</v>
      </c>
      <c r="AY147" s="198" t="s">
        <v>185</v>
      </c>
    </row>
    <row r="148" spans="2:65" s="12" customFormat="1" ht="16.5" customHeight="1">
      <c r="B148" s="182"/>
      <c r="C148" s="183"/>
      <c r="D148" s="183"/>
      <c r="E148" s="184" t="s">
        <v>5</v>
      </c>
      <c r="F148" s="257" t="s">
        <v>196</v>
      </c>
      <c r="G148" s="258"/>
      <c r="H148" s="258"/>
      <c r="I148" s="258"/>
      <c r="J148" s="183"/>
      <c r="K148" s="185">
        <v>85.75</v>
      </c>
      <c r="L148" s="183"/>
      <c r="M148" s="183"/>
      <c r="N148" s="183"/>
      <c r="O148" s="183"/>
      <c r="P148" s="183"/>
      <c r="Q148" s="183"/>
      <c r="R148" s="186"/>
      <c r="T148" s="187"/>
      <c r="U148" s="183"/>
      <c r="V148" s="183"/>
      <c r="W148" s="183"/>
      <c r="X148" s="183"/>
      <c r="Y148" s="183"/>
      <c r="Z148" s="183"/>
      <c r="AA148" s="188"/>
      <c r="AT148" s="189" t="s">
        <v>192</v>
      </c>
      <c r="AU148" s="189" t="s">
        <v>90</v>
      </c>
      <c r="AV148" s="12" t="s">
        <v>189</v>
      </c>
      <c r="AW148" s="12" t="s">
        <v>34</v>
      </c>
      <c r="AX148" s="12" t="s">
        <v>86</v>
      </c>
      <c r="AY148" s="189" t="s">
        <v>185</v>
      </c>
    </row>
    <row r="149" spans="2:65" s="1" customFormat="1" ht="38.25" customHeight="1">
      <c r="B149" s="140"/>
      <c r="C149" s="168" t="s">
        <v>223</v>
      </c>
      <c r="D149" s="168" t="s">
        <v>186</v>
      </c>
      <c r="E149" s="169" t="s">
        <v>219</v>
      </c>
      <c r="F149" s="252" t="s">
        <v>220</v>
      </c>
      <c r="G149" s="252"/>
      <c r="H149" s="252"/>
      <c r="I149" s="252"/>
      <c r="J149" s="170" t="s">
        <v>203</v>
      </c>
      <c r="K149" s="171">
        <v>99.83</v>
      </c>
      <c r="L149" s="253">
        <v>0</v>
      </c>
      <c r="M149" s="253"/>
      <c r="N149" s="254">
        <f>ROUND(L149*K149,2)</f>
        <v>0</v>
      </c>
      <c r="O149" s="254"/>
      <c r="P149" s="254"/>
      <c r="Q149" s="254"/>
      <c r="R149" s="143"/>
      <c r="T149" s="172" t="s">
        <v>5</v>
      </c>
      <c r="U149" s="47" t="s">
        <v>46</v>
      </c>
      <c r="V149" s="39"/>
      <c r="W149" s="173">
        <f>V149*K149</f>
        <v>0</v>
      </c>
      <c r="X149" s="173">
        <v>0</v>
      </c>
      <c r="Y149" s="173">
        <f>X149*K149</f>
        <v>0</v>
      </c>
      <c r="Z149" s="173">
        <v>0.22500000000000001</v>
      </c>
      <c r="AA149" s="174">
        <f>Z149*K149</f>
        <v>22.461749999999999</v>
      </c>
      <c r="AR149" s="22" t="s">
        <v>189</v>
      </c>
      <c r="AT149" s="22" t="s">
        <v>186</v>
      </c>
      <c r="AU149" s="22" t="s">
        <v>90</v>
      </c>
      <c r="AY149" s="22" t="s">
        <v>185</v>
      </c>
      <c r="BE149" s="116">
        <f>IF(U149="základná",N149,0)</f>
        <v>0</v>
      </c>
      <c r="BF149" s="116">
        <f>IF(U149="znížená",N149,0)</f>
        <v>0</v>
      </c>
      <c r="BG149" s="116">
        <f>IF(U149="zákl. prenesená",N149,0)</f>
        <v>0</v>
      </c>
      <c r="BH149" s="116">
        <f>IF(U149="zníž. prenesená",N149,0)</f>
        <v>0</v>
      </c>
      <c r="BI149" s="116">
        <f>IF(U149="nulová",N149,0)</f>
        <v>0</v>
      </c>
      <c r="BJ149" s="22" t="s">
        <v>90</v>
      </c>
      <c r="BK149" s="116">
        <f>ROUND(L149*K149,2)</f>
        <v>0</v>
      </c>
      <c r="BL149" s="22" t="s">
        <v>189</v>
      </c>
      <c r="BM149" s="22" t="s">
        <v>229</v>
      </c>
    </row>
    <row r="150" spans="2:65" s="13" customFormat="1" ht="16.5" customHeight="1">
      <c r="B150" s="191"/>
      <c r="C150" s="192"/>
      <c r="D150" s="192"/>
      <c r="E150" s="193" t="s">
        <v>5</v>
      </c>
      <c r="F150" s="255" t="s">
        <v>707</v>
      </c>
      <c r="G150" s="256"/>
      <c r="H150" s="256"/>
      <c r="I150" s="256"/>
      <c r="J150" s="192"/>
      <c r="K150" s="194">
        <v>99.83</v>
      </c>
      <c r="L150" s="192"/>
      <c r="M150" s="192"/>
      <c r="N150" s="192"/>
      <c r="O150" s="192"/>
      <c r="P150" s="192"/>
      <c r="Q150" s="192"/>
      <c r="R150" s="195"/>
      <c r="T150" s="196"/>
      <c r="U150" s="192"/>
      <c r="V150" s="192"/>
      <c r="W150" s="192"/>
      <c r="X150" s="192"/>
      <c r="Y150" s="192"/>
      <c r="Z150" s="192"/>
      <c r="AA150" s="197"/>
      <c r="AT150" s="198" t="s">
        <v>192</v>
      </c>
      <c r="AU150" s="198" t="s">
        <v>90</v>
      </c>
      <c r="AV150" s="13" t="s">
        <v>90</v>
      </c>
      <c r="AW150" s="13" t="s">
        <v>34</v>
      </c>
      <c r="AX150" s="13" t="s">
        <v>86</v>
      </c>
      <c r="AY150" s="198" t="s">
        <v>185</v>
      </c>
    </row>
    <row r="151" spans="2:65" s="1" customFormat="1" ht="38.25" customHeight="1">
      <c r="B151" s="140"/>
      <c r="C151" s="168" t="s">
        <v>228</v>
      </c>
      <c r="D151" s="168" t="s">
        <v>186</v>
      </c>
      <c r="E151" s="169" t="s">
        <v>232</v>
      </c>
      <c r="F151" s="252" t="s">
        <v>233</v>
      </c>
      <c r="G151" s="252"/>
      <c r="H151" s="252"/>
      <c r="I151" s="252"/>
      <c r="J151" s="170" t="s">
        <v>234</v>
      </c>
      <c r="K151" s="171">
        <v>76.742000000000004</v>
      </c>
      <c r="L151" s="253">
        <v>0</v>
      </c>
      <c r="M151" s="253"/>
      <c r="N151" s="254">
        <f>ROUND(L151*K151,2)</f>
        <v>0</v>
      </c>
      <c r="O151" s="254"/>
      <c r="P151" s="254"/>
      <c r="Q151" s="254"/>
      <c r="R151" s="143"/>
      <c r="T151" s="172" t="s">
        <v>5</v>
      </c>
      <c r="U151" s="47" t="s">
        <v>46</v>
      </c>
      <c r="V151" s="39"/>
      <c r="W151" s="173">
        <f>V151*K151</f>
        <v>0</v>
      </c>
      <c r="X151" s="173">
        <v>0</v>
      </c>
      <c r="Y151" s="173">
        <f>X151*K151</f>
        <v>0</v>
      </c>
      <c r="Z151" s="173">
        <v>0</v>
      </c>
      <c r="AA151" s="174">
        <f>Z151*K151</f>
        <v>0</v>
      </c>
      <c r="AR151" s="22" t="s">
        <v>189</v>
      </c>
      <c r="AT151" s="22" t="s">
        <v>186</v>
      </c>
      <c r="AU151" s="22" t="s">
        <v>90</v>
      </c>
      <c r="AY151" s="22" t="s">
        <v>185</v>
      </c>
      <c r="BE151" s="116">
        <f>IF(U151="základná",N151,0)</f>
        <v>0</v>
      </c>
      <c r="BF151" s="116">
        <f>IF(U151="znížená",N151,0)</f>
        <v>0</v>
      </c>
      <c r="BG151" s="116">
        <f>IF(U151="zákl. prenesená",N151,0)</f>
        <v>0</v>
      </c>
      <c r="BH151" s="116">
        <f>IF(U151="zníž. prenesená",N151,0)</f>
        <v>0</v>
      </c>
      <c r="BI151" s="116">
        <f>IF(U151="nulová",N151,0)</f>
        <v>0</v>
      </c>
      <c r="BJ151" s="22" t="s">
        <v>90</v>
      </c>
      <c r="BK151" s="116">
        <f>ROUND(L151*K151,2)</f>
        <v>0</v>
      </c>
      <c r="BL151" s="22" t="s">
        <v>189</v>
      </c>
      <c r="BM151" s="22" t="s">
        <v>235</v>
      </c>
    </row>
    <row r="152" spans="2:65" s="13" customFormat="1" ht="16.5" customHeight="1">
      <c r="B152" s="191"/>
      <c r="C152" s="192"/>
      <c r="D152" s="192"/>
      <c r="E152" s="193" t="s">
        <v>5</v>
      </c>
      <c r="F152" s="255" t="s">
        <v>708</v>
      </c>
      <c r="G152" s="256"/>
      <c r="H152" s="256"/>
      <c r="I152" s="256"/>
      <c r="J152" s="192"/>
      <c r="K152" s="194">
        <v>51</v>
      </c>
      <c r="L152" s="192"/>
      <c r="M152" s="192"/>
      <c r="N152" s="192"/>
      <c r="O152" s="192"/>
      <c r="P152" s="192"/>
      <c r="Q152" s="192"/>
      <c r="R152" s="195"/>
      <c r="T152" s="196"/>
      <c r="U152" s="192"/>
      <c r="V152" s="192"/>
      <c r="W152" s="192"/>
      <c r="X152" s="192"/>
      <c r="Y152" s="192"/>
      <c r="Z152" s="192"/>
      <c r="AA152" s="197"/>
      <c r="AT152" s="198" t="s">
        <v>192</v>
      </c>
      <c r="AU152" s="198" t="s">
        <v>90</v>
      </c>
      <c r="AV152" s="13" t="s">
        <v>90</v>
      </c>
      <c r="AW152" s="13" t="s">
        <v>34</v>
      </c>
      <c r="AX152" s="13" t="s">
        <v>79</v>
      </c>
      <c r="AY152" s="198" t="s">
        <v>185</v>
      </c>
    </row>
    <row r="153" spans="2:65" s="13" customFormat="1" ht="16.5" customHeight="1">
      <c r="B153" s="191"/>
      <c r="C153" s="192"/>
      <c r="D153" s="192"/>
      <c r="E153" s="193" t="s">
        <v>5</v>
      </c>
      <c r="F153" s="264" t="s">
        <v>709</v>
      </c>
      <c r="G153" s="265"/>
      <c r="H153" s="265"/>
      <c r="I153" s="265"/>
      <c r="J153" s="192"/>
      <c r="K153" s="194">
        <v>4.2089999999999996</v>
      </c>
      <c r="L153" s="192"/>
      <c r="M153" s="192"/>
      <c r="N153" s="192"/>
      <c r="O153" s="192"/>
      <c r="P153" s="192"/>
      <c r="Q153" s="192"/>
      <c r="R153" s="195"/>
      <c r="T153" s="196"/>
      <c r="U153" s="192"/>
      <c r="V153" s="192"/>
      <c r="W153" s="192"/>
      <c r="X153" s="192"/>
      <c r="Y153" s="192"/>
      <c r="Z153" s="192"/>
      <c r="AA153" s="197"/>
      <c r="AT153" s="198" t="s">
        <v>192</v>
      </c>
      <c r="AU153" s="198" t="s">
        <v>90</v>
      </c>
      <c r="AV153" s="13" t="s">
        <v>90</v>
      </c>
      <c r="AW153" s="13" t="s">
        <v>34</v>
      </c>
      <c r="AX153" s="13" t="s">
        <v>79</v>
      </c>
      <c r="AY153" s="198" t="s">
        <v>185</v>
      </c>
    </row>
    <row r="154" spans="2:65" s="13" customFormat="1" ht="16.5" customHeight="1">
      <c r="B154" s="191"/>
      <c r="C154" s="192"/>
      <c r="D154" s="192"/>
      <c r="E154" s="193" t="s">
        <v>5</v>
      </c>
      <c r="F154" s="264" t="s">
        <v>710</v>
      </c>
      <c r="G154" s="265"/>
      <c r="H154" s="265"/>
      <c r="I154" s="265"/>
      <c r="J154" s="192"/>
      <c r="K154" s="194">
        <v>9.9830000000000005</v>
      </c>
      <c r="L154" s="192"/>
      <c r="M154" s="192"/>
      <c r="N154" s="192"/>
      <c r="O154" s="192"/>
      <c r="P154" s="192"/>
      <c r="Q154" s="192"/>
      <c r="R154" s="195"/>
      <c r="T154" s="196"/>
      <c r="U154" s="192"/>
      <c r="V154" s="192"/>
      <c r="W154" s="192"/>
      <c r="X154" s="192"/>
      <c r="Y154" s="192"/>
      <c r="Z154" s="192"/>
      <c r="AA154" s="197"/>
      <c r="AT154" s="198" t="s">
        <v>192</v>
      </c>
      <c r="AU154" s="198" t="s">
        <v>90</v>
      </c>
      <c r="AV154" s="13" t="s">
        <v>90</v>
      </c>
      <c r="AW154" s="13" t="s">
        <v>34</v>
      </c>
      <c r="AX154" s="13" t="s">
        <v>79</v>
      </c>
      <c r="AY154" s="198" t="s">
        <v>185</v>
      </c>
    </row>
    <row r="155" spans="2:65" s="13" customFormat="1" ht="16.5" customHeight="1">
      <c r="B155" s="191"/>
      <c r="C155" s="192"/>
      <c r="D155" s="192"/>
      <c r="E155" s="193" t="s">
        <v>5</v>
      </c>
      <c r="F155" s="264" t="s">
        <v>711</v>
      </c>
      <c r="G155" s="265"/>
      <c r="H155" s="265"/>
      <c r="I155" s="265"/>
      <c r="J155" s="192"/>
      <c r="K155" s="194">
        <v>11.55</v>
      </c>
      <c r="L155" s="192"/>
      <c r="M155" s="192"/>
      <c r="N155" s="192"/>
      <c r="O155" s="192"/>
      <c r="P155" s="192"/>
      <c r="Q155" s="192"/>
      <c r="R155" s="195"/>
      <c r="T155" s="196"/>
      <c r="U155" s="192"/>
      <c r="V155" s="192"/>
      <c r="W155" s="192"/>
      <c r="X155" s="192"/>
      <c r="Y155" s="192"/>
      <c r="Z155" s="192"/>
      <c r="AA155" s="197"/>
      <c r="AT155" s="198" t="s">
        <v>192</v>
      </c>
      <c r="AU155" s="198" t="s">
        <v>90</v>
      </c>
      <c r="AV155" s="13" t="s">
        <v>90</v>
      </c>
      <c r="AW155" s="13" t="s">
        <v>34</v>
      </c>
      <c r="AX155" s="13" t="s">
        <v>79</v>
      </c>
      <c r="AY155" s="198" t="s">
        <v>185</v>
      </c>
    </row>
    <row r="156" spans="2:65" s="12" customFormat="1" ht="16.5" customHeight="1">
      <c r="B156" s="182"/>
      <c r="C156" s="183"/>
      <c r="D156" s="183"/>
      <c r="E156" s="184" t="s">
        <v>5</v>
      </c>
      <c r="F156" s="257" t="s">
        <v>196</v>
      </c>
      <c r="G156" s="258"/>
      <c r="H156" s="258"/>
      <c r="I156" s="258"/>
      <c r="J156" s="183"/>
      <c r="K156" s="185">
        <v>76.742000000000004</v>
      </c>
      <c r="L156" s="183"/>
      <c r="M156" s="183"/>
      <c r="N156" s="183"/>
      <c r="O156" s="183"/>
      <c r="P156" s="183"/>
      <c r="Q156" s="183"/>
      <c r="R156" s="186"/>
      <c r="T156" s="187"/>
      <c r="U156" s="183"/>
      <c r="V156" s="183"/>
      <c r="W156" s="183"/>
      <c r="X156" s="183"/>
      <c r="Y156" s="183"/>
      <c r="Z156" s="183"/>
      <c r="AA156" s="188"/>
      <c r="AT156" s="189" t="s">
        <v>192</v>
      </c>
      <c r="AU156" s="189" t="s">
        <v>90</v>
      </c>
      <c r="AV156" s="12" t="s">
        <v>189</v>
      </c>
      <c r="AW156" s="12" t="s">
        <v>34</v>
      </c>
      <c r="AX156" s="12" t="s">
        <v>86</v>
      </c>
      <c r="AY156" s="189" t="s">
        <v>185</v>
      </c>
    </row>
    <row r="157" spans="2:65" s="1" customFormat="1" ht="25.5" customHeight="1">
      <c r="B157" s="140"/>
      <c r="C157" s="168" t="s">
        <v>231</v>
      </c>
      <c r="D157" s="168" t="s">
        <v>186</v>
      </c>
      <c r="E157" s="169" t="s">
        <v>712</v>
      </c>
      <c r="F157" s="252" t="s">
        <v>713</v>
      </c>
      <c r="G157" s="252"/>
      <c r="H157" s="252"/>
      <c r="I157" s="252"/>
      <c r="J157" s="170" t="s">
        <v>234</v>
      </c>
      <c r="K157" s="171">
        <v>2.7360000000000002</v>
      </c>
      <c r="L157" s="253">
        <v>0</v>
      </c>
      <c r="M157" s="253"/>
      <c r="N157" s="254">
        <f>ROUND(L157*K157,2)</f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>V157*K157</f>
        <v>0</v>
      </c>
      <c r="X157" s="173">
        <v>0</v>
      </c>
      <c r="Y157" s="173">
        <f>X157*K157</f>
        <v>0</v>
      </c>
      <c r="Z157" s="173">
        <v>0</v>
      </c>
      <c r="AA157" s="174">
        <f>Z157*K157</f>
        <v>0</v>
      </c>
      <c r="AR157" s="22" t="s">
        <v>189</v>
      </c>
      <c r="AT157" s="22" t="s">
        <v>186</v>
      </c>
      <c r="AU157" s="22" t="s">
        <v>90</v>
      </c>
      <c r="AY157" s="22" t="s">
        <v>185</v>
      </c>
      <c r="BE157" s="116">
        <f>IF(U157="základná",N157,0)</f>
        <v>0</v>
      </c>
      <c r="BF157" s="116">
        <f>IF(U157="znížená",N157,0)</f>
        <v>0</v>
      </c>
      <c r="BG157" s="116">
        <f>IF(U157="zákl. prenesená",N157,0)</f>
        <v>0</v>
      </c>
      <c r="BH157" s="116">
        <f>IF(U157="zníž. prenesená",N157,0)</f>
        <v>0</v>
      </c>
      <c r="BI157" s="116">
        <f>IF(U157="nulová",N157,0)</f>
        <v>0</v>
      </c>
      <c r="BJ157" s="22" t="s">
        <v>90</v>
      </c>
      <c r="BK157" s="116">
        <f>ROUND(L157*K157,2)</f>
        <v>0</v>
      </c>
      <c r="BL157" s="22" t="s">
        <v>189</v>
      </c>
      <c r="BM157" s="22" t="s">
        <v>714</v>
      </c>
    </row>
    <row r="158" spans="2:65" s="13" customFormat="1" ht="16.5" customHeight="1">
      <c r="B158" s="191"/>
      <c r="C158" s="192"/>
      <c r="D158" s="192"/>
      <c r="E158" s="193" t="s">
        <v>5</v>
      </c>
      <c r="F158" s="255" t="s">
        <v>715</v>
      </c>
      <c r="G158" s="256"/>
      <c r="H158" s="256"/>
      <c r="I158" s="256"/>
      <c r="J158" s="192"/>
      <c r="K158" s="194">
        <v>2.7360000000000002</v>
      </c>
      <c r="L158" s="192"/>
      <c r="M158" s="192"/>
      <c r="N158" s="192"/>
      <c r="O158" s="192"/>
      <c r="P158" s="192"/>
      <c r="Q158" s="192"/>
      <c r="R158" s="195"/>
      <c r="T158" s="196"/>
      <c r="U158" s="192"/>
      <c r="V158" s="192"/>
      <c r="W158" s="192"/>
      <c r="X158" s="192"/>
      <c r="Y158" s="192"/>
      <c r="Z158" s="192"/>
      <c r="AA158" s="197"/>
      <c r="AT158" s="198" t="s">
        <v>192</v>
      </c>
      <c r="AU158" s="198" t="s">
        <v>90</v>
      </c>
      <c r="AV158" s="13" t="s">
        <v>90</v>
      </c>
      <c r="AW158" s="13" t="s">
        <v>34</v>
      </c>
      <c r="AX158" s="13" t="s">
        <v>79</v>
      </c>
      <c r="AY158" s="198" t="s">
        <v>185</v>
      </c>
    </row>
    <row r="159" spans="2:65" s="12" customFormat="1" ht="16.5" customHeight="1">
      <c r="B159" s="182"/>
      <c r="C159" s="183"/>
      <c r="D159" s="183"/>
      <c r="E159" s="184" t="s">
        <v>701</v>
      </c>
      <c r="F159" s="257" t="s">
        <v>196</v>
      </c>
      <c r="G159" s="258"/>
      <c r="H159" s="258"/>
      <c r="I159" s="258"/>
      <c r="J159" s="183"/>
      <c r="K159" s="185">
        <v>2.7360000000000002</v>
      </c>
      <c r="L159" s="183"/>
      <c r="M159" s="183"/>
      <c r="N159" s="183"/>
      <c r="O159" s="183"/>
      <c r="P159" s="183"/>
      <c r="Q159" s="183"/>
      <c r="R159" s="186"/>
      <c r="T159" s="187"/>
      <c r="U159" s="183"/>
      <c r="V159" s="183"/>
      <c r="W159" s="183"/>
      <c r="X159" s="183"/>
      <c r="Y159" s="183"/>
      <c r="Z159" s="183"/>
      <c r="AA159" s="188"/>
      <c r="AT159" s="189" t="s">
        <v>192</v>
      </c>
      <c r="AU159" s="189" t="s">
        <v>90</v>
      </c>
      <c r="AV159" s="12" t="s">
        <v>189</v>
      </c>
      <c r="AW159" s="12" t="s">
        <v>34</v>
      </c>
      <c r="AX159" s="12" t="s">
        <v>86</v>
      </c>
      <c r="AY159" s="189" t="s">
        <v>185</v>
      </c>
    </row>
    <row r="160" spans="2:65" s="1" customFormat="1" ht="38.25" customHeight="1">
      <c r="B160" s="140"/>
      <c r="C160" s="168" t="s">
        <v>240</v>
      </c>
      <c r="D160" s="168" t="s">
        <v>186</v>
      </c>
      <c r="E160" s="169" t="s">
        <v>716</v>
      </c>
      <c r="F160" s="252" t="s">
        <v>717</v>
      </c>
      <c r="G160" s="252"/>
      <c r="H160" s="252"/>
      <c r="I160" s="252"/>
      <c r="J160" s="170" t="s">
        <v>234</v>
      </c>
      <c r="K160" s="171">
        <v>2.7360000000000002</v>
      </c>
      <c r="L160" s="253">
        <v>0</v>
      </c>
      <c r="M160" s="253"/>
      <c r="N160" s="254">
        <f>ROUND(L160*K160,2)</f>
        <v>0</v>
      </c>
      <c r="O160" s="254"/>
      <c r="P160" s="254"/>
      <c r="Q160" s="254"/>
      <c r="R160" s="143"/>
      <c r="T160" s="172" t="s">
        <v>5</v>
      </c>
      <c r="U160" s="47" t="s">
        <v>46</v>
      </c>
      <c r="V160" s="39"/>
      <c r="W160" s="173">
        <f>V160*K160</f>
        <v>0</v>
      </c>
      <c r="X160" s="173">
        <v>0</v>
      </c>
      <c r="Y160" s="173">
        <f>X160*K160</f>
        <v>0</v>
      </c>
      <c r="Z160" s="173">
        <v>0</v>
      </c>
      <c r="AA160" s="174">
        <f>Z160*K160</f>
        <v>0</v>
      </c>
      <c r="AR160" s="22" t="s">
        <v>189</v>
      </c>
      <c r="AT160" s="22" t="s">
        <v>186</v>
      </c>
      <c r="AU160" s="22" t="s">
        <v>90</v>
      </c>
      <c r="AY160" s="22" t="s">
        <v>185</v>
      </c>
      <c r="BE160" s="116">
        <f>IF(U160="základná",N160,0)</f>
        <v>0</v>
      </c>
      <c r="BF160" s="116">
        <f>IF(U160="znížená",N160,0)</f>
        <v>0</v>
      </c>
      <c r="BG160" s="116">
        <f>IF(U160="zákl. prenesená",N160,0)</f>
        <v>0</v>
      </c>
      <c r="BH160" s="116">
        <f>IF(U160="zníž. prenesená",N160,0)</f>
        <v>0</v>
      </c>
      <c r="BI160" s="116">
        <f>IF(U160="nulová",N160,0)</f>
        <v>0</v>
      </c>
      <c r="BJ160" s="22" t="s">
        <v>90</v>
      </c>
      <c r="BK160" s="116">
        <f>ROUND(L160*K160,2)</f>
        <v>0</v>
      </c>
      <c r="BL160" s="22" t="s">
        <v>189</v>
      </c>
      <c r="BM160" s="22" t="s">
        <v>718</v>
      </c>
    </row>
    <row r="161" spans="2:65" s="13" customFormat="1" ht="16.5" customHeight="1">
      <c r="B161" s="191"/>
      <c r="C161" s="192"/>
      <c r="D161" s="192"/>
      <c r="E161" s="193" t="s">
        <v>5</v>
      </c>
      <c r="F161" s="255" t="s">
        <v>701</v>
      </c>
      <c r="G161" s="256"/>
      <c r="H161" s="256"/>
      <c r="I161" s="256"/>
      <c r="J161" s="192"/>
      <c r="K161" s="194">
        <v>2.7360000000000002</v>
      </c>
      <c r="L161" s="192"/>
      <c r="M161" s="192"/>
      <c r="N161" s="192"/>
      <c r="O161" s="192"/>
      <c r="P161" s="192"/>
      <c r="Q161" s="192"/>
      <c r="R161" s="195"/>
      <c r="T161" s="196"/>
      <c r="U161" s="192"/>
      <c r="V161" s="192"/>
      <c r="W161" s="192"/>
      <c r="X161" s="192"/>
      <c r="Y161" s="192"/>
      <c r="Z161" s="192"/>
      <c r="AA161" s="197"/>
      <c r="AT161" s="198" t="s">
        <v>192</v>
      </c>
      <c r="AU161" s="198" t="s">
        <v>90</v>
      </c>
      <c r="AV161" s="13" t="s">
        <v>90</v>
      </c>
      <c r="AW161" s="13" t="s">
        <v>34</v>
      </c>
      <c r="AX161" s="13" t="s">
        <v>86</v>
      </c>
      <c r="AY161" s="198" t="s">
        <v>185</v>
      </c>
    </row>
    <row r="162" spans="2:65" s="1" customFormat="1" ht="25.5" customHeight="1">
      <c r="B162" s="140"/>
      <c r="C162" s="168" t="s">
        <v>245</v>
      </c>
      <c r="D162" s="168" t="s">
        <v>186</v>
      </c>
      <c r="E162" s="169" t="s">
        <v>250</v>
      </c>
      <c r="F162" s="252" t="s">
        <v>251</v>
      </c>
      <c r="G162" s="252"/>
      <c r="H162" s="252"/>
      <c r="I162" s="252"/>
      <c r="J162" s="170" t="s">
        <v>234</v>
      </c>
      <c r="K162" s="171">
        <v>2.7360000000000002</v>
      </c>
      <c r="L162" s="253">
        <v>0</v>
      </c>
      <c r="M162" s="253"/>
      <c r="N162" s="254">
        <f>ROUND(L162*K162,2)</f>
        <v>0</v>
      </c>
      <c r="O162" s="254"/>
      <c r="P162" s="254"/>
      <c r="Q162" s="254"/>
      <c r="R162" s="143"/>
      <c r="T162" s="172" t="s">
        <v>5</v>
      </c>
      <c r="U162" s="47" t="s">
        <v>46</v>
      </c>
      <c r="V162" s="39"/>
      <c r="W162" s="173">
        <f>V162*K162</f>
        <v>0</v>
      </c>
      <c r="X162" s="173">
        <v>0</v>
      </c>
      <c r="Y162" s="173">
        <f>X162*K162</f>
        <v>0</v>
      </c>
      <c r="Z162" s="173">
        <v>0</v>
      </c>
      <c r="AA162" s="174">
        <f>Z162*K162</f>
        <v>0</v>
      </c>
      <c r="AR162" s="22" t="s">
        <v>189</v>
      </c>
      <c r="AT162" s="22" t="s">
        <v>186</v>
      </c>
      <c r="AU162" s="22" t="s">
        <v>90</v>
      </c>
      <c r="AY162" s="22" t="s">
        <v>185</v>
      </c>
      <c r="BE162" s="116">
        <f>IF(U162="základná",N162,0)</f>
        <v>0</v>
      </c>
      <c r="BF162" s="116">
        <f>IF(U162="znížená",N162,0)</f>
        <v>0</v>
      </c>
      <c r="BG162" s="116">
        <f>IF(U162="zákl. prenesená",N162,0)</f>
        <v>0</v>
      </c>
      <c r="BH162" s="116">
        <f>IF(U162="zníž. prenesená",N162,0)</f>
        <v>0</v>
      </c>
      <c r="BI162" s="116">
        <f>IF(U162="nulová",N162,0)</f>
        <v>0</v>
      </c>
      <c r="BJ162" s="22" t="s">
        <v>90</v>
      </c>
      <c r="BK162" s="116">
        <f>ROUND(L162*K162,2)</f>
        <v>0</v>
      </c>
      <c r="BL162" s="22" t="s">
        <v>189</v>
      </c>
      <c r="BM162" s="22" t="s">
        <v>252</v>
      </c>
    </row>
    <row r="163" spans="2:65" s="1" customFormat="1" ht="25.5" customHeight="1">
      <c r="B163" s="140"/>
      <c r="C163" s="168" t="s">
        <v>249</v>
      </c>
      <c r="D163" s="168" t="s">
        <v>186</v>
      </c>
      <c r="E163" s="169" t="s">
        <v>254</v>
      </c>
      <c r="F163" s="252" t="s">
        <v>255</v>
      </c>
      <c r="G163" s="252"/>
      <c r="H163" s="252"/>
      <c r="I163" s="252"/>
      <c r="J163" s="170" t="s">
        <v>234</v>
      </c>
      <c r="K163" s="171">
        <v>2.7360000000000002</v>
      </c>
      <c r="L163" s="253">
        <v>0</v>
      </c>
      <c r="M163" s="253"/>
      <c r="N163" s="254">
        <f>ROUND(L163*K163,2)</f>
        <v>0</v>
      </c>
      <c r="O163" s="254"/>
      <c r="P163" s="254"/>
      <c r="Q163" s="254"/>
      <c r="R163" s="143"/>
      <c r="T163" s="172" t="s">
        <v>5</v>
      </c>
      <c r="U163" s="47" t="s">
        <v>46</v>
      </c>
      <c r="V163" s="39"/>
      <c r="W163" s="173">
        <f>V163*K163</f>
        <v>0</v>
      </c>
      <c r="X163" s="173">
        <v>0</v>
      </c>
      <c r="Y163" s="173">
        <f>X163*K163</f>
        <v>0</v>
      </c>
      <c r="Z163" s="173">
        <v>0</v>
      </c>
      <c r="AA163" s="174">
        <f>Z163*K163</f>
        <v>0</v>
      </c>
      <c r="AR163" s="22" t="s">
        <v>189</v>
      </c>
      <c r="AT163" s="22" t="s">
        <v>186</v>
      </c>
      <c r="AU163" s="22" t="s">
        <v>90</v>
      </c>
      <c r="AY163" s="22" t="s">
        <v>185</v>
      </c>
      <c r="BE163" s="116">
        <f>IF(U163="základná",N163,0)</f>
        <v>0</v>
      </c>
      <c r="BF163" s="116">
        <f>IF(U163="znížená",N163,0)</f>
        <v>0</v>
      </c>
      <c r="BG163" s="116">
        <f>IF(U163="zákl. prenesená",N163,0)</f>
        <v>0</v>
      </c>
      <c r="BH163" s="116">
        <f>IF(U163="zníž. prenesená",N163,0)</f>
        <v>0</v>
      </c>
      <c r="BI163" s="116">
        <f>IF(U163="nulová",N163,0)</f>
        <v>0</v>
      </c>
      <c r="BJ163" s="22" t="s">
        <v>90</v>
      </c>
      <c r="BK163" s="116">
        <f>ROUND(L163*K163,2)</f>
        <v>0</v>
      </c>
      <c r="BL163" s="22" t="s">
        <v>189</v>
      </c>
      <c r="BM163" s="22" t="s">
        <v>256</v>
      </c>
    </row>
    <row r="164" spans="2:65" s="1" customFormat="1" ht="16.5" customHeight="1">
      <c r="B164" s="140"/>
      <c r="C164" s="168" t="s">
        <v>253</v>
      </c>
      <c r="D164" s="168" t="s">
        <v>186</v>
      </c>
      <c r="E164" s="169" t="s">
        <v>258</v>
      </c>
      <c r="F164" s="252" t="s">
        <v>259</v>
      </c>
      <c r="G164" s="252"/>
      <c r="H164" s="252"/>
      <c r="I164" s="252"/>
      <c r="J164" s="170" t="s">
        <v>234</v>
      </c>
      <c r="K164" s="171">
        <v>2.7360000000000002</v>
      </c>
      <c r="L164" s="253">
        <v>0</v>
      </c>
      <c r="M164" s="253"/>
      <c r="N164" s="254">
        <f>ROUND(L164*K164,2)</f>
        <v>0</v>
      </c>
      <c r="O164" s="254"/>
      <c r="P164" s="254"/>
      <c r="Q164" s="254"/>
      <c r="R164" s="143"/>
      <c r="T164" s="172" t="s">
        <v>5</v>
      </c>
      <c r="U164" s="47" t="s">
        <v>46</v>
      </c>
      <c r="V164" s="39"/>
      <c r="W164" s="173">
        <f>V164*K164</f>
        <v>0</v>
      </c>
      <c r="X164" s="173">
        <v>0</v>
      </c>
      <c r="Y164" s="173">
        <f>X164*K164</f>
        <v>0</v>
      </c>
      <c r="Z164" s="173">
        <v>0</v>
      </c>
      <c r="AA164" s="174">
        <f>Z164*K164</f>
        <v>0</v>
      </c>
      <c r="AR164" s="22" t="s">
        <v>189</v>
      </c>
      <c r="AT164" s="22" t="s">
        <v>186</v>
      </c>
      <c r="AU164" s="22" t="s">
        <v>90</v>
      </c>
      <c r="AY164" s="22" t="s">
        <v>185</v>
      </c>
      <c r="BE164" s="116">
        <f>IF(U164="základná",N164,0)</f>
        <v>0</v>
      </c>
      <c r="BF164" s="116">
        <f>IF(U164="znížená",N164,0)</f>
        <v>0</v>
      </c>
      <c r="BG164" s="116">
        <f>IF(U164="zákl. prenesená",N164,0)</f>
        <v>0</v>
      </c>
      <c r="BH164" s="116">
        <f>IF(U164="zníž. prenesená",N164,0)</f>
        <v>0</v>
      </c>
      <c r="BI164" s="116">
        <f>IF(U164="nulová",N164,0)</f>
        <v>0</v>
      </c>
      <c r="BJ164" s="22" t="s">
        <v>90</v>
      </c>
      <c r="BK164" s="116">
        <f>ROUND(L164*K164,2)</f>
        <v>0</v>
      </c>
      <c r="BL164" s="22" t="s">
        <v>189</v>
      </c>
      <c r="BM164" s="22" t="s">
        <v>260</v>
      </c>
    </row>
    <row r="165" spans="2:65" s="1" customFormat="1" ht="16.5" customHeight="1">
      <c r="B165" s="140"/>
      <c r="C165" s="168" t="s">
        <v>257</v>
      </c>
      <c r="D165" s="168" t="s">
        <v>186</v>
      </c>
      <c r="E165" s="169" t="s">
        <v>262</v>
      </c>
      <c r="F165" s="252" t="s">
        <v>263</v>
      </c>
      <c r="G165" s="252"/>
      <c r="H165" s="252"/>
      <c r="I165" s="252"/>
      <c r="J165" s="170" t="s">
        <v>234</v>
      </c>
      <c r="K165" s="171">
        <v>2.7360000000000002</v>
      </c>
      <c r="L165" s="253">
        <v>0</v>
      </c>
      <c r="M165" s="253"/>
      <c r="N165" s="254">
        <f>ROUND(L165*K165,2)</f>
        <v>0</v>
      </c>
      <c r="O165" s="254"/>
      <c r="P165" s="254"/>
      <c r="Q165" s="254"/>
      <c r="R165" s="143"/>
      <c r="T165" s="172" t="s">
        <v>5</v>
      </c>
      <c r="U165" s="47" t="s">
        <v>46</v>
      </c>
      <c r="V165" s="39"/>
      <c r="W165" s="173">
        <f>V165*K165</f>
        <v>0</v>
      </c>
      <c r="X165" s="173">
        <v>0</v>
      </c>
      <c r="Y165" s="173">
        <f>X165*K165</f>
        <v>0</v>
      </c>
      <c r="Z165" s="173">
        <v>0</v>
      </c>
      <c r="AA165" s="174">
        <f>Z165*K165</f>
        <v>0</v>
      </c>
      <c r="AR165" s="22" t="s">
        <v>189</v>
      </c>
      <c r="AT165" s="22" t="s">
        <v>186</v>
      </c>
      <c r="AU165" s="22" t="s">
        <v>90</v>
      </c>
      <c r="AY165" s="22" t="s">
        <v>185</v>
      </c>
      <c r="BE165" s="116">
        <f>IF(U165="základná",N165,0)</f>
        <v>0</v>
      </c>
      <c r="BF165" s="116">
        <f>IF(U165="znížená",N165,0)</f>
        <v>0</v>
      </c>
      <c r="BG165" s="116">
        <f>IF(U165="zákl. prenesená",N165,0)</f>
        <v>0</v>
      </c>
      <c r="BH165" s="116">
        <f>IF(U165="zníž. prenesená",N165,0)</f>
        <v>0</v>
      </c>
      <c r="BI165" s="116">
        <f>IF(U165="nulová",N165,0)</f>
        <v>0</v>
      </c>
      <c r="BJ165" s="22" t="s">
        <v>90</v>
      </c>
      <c r="BK165" s="116">
        <f>ROUND(L165*K165,2)</f>
        <v>0</v>
      </c>
      <c r="BL165" s="22" t="s">
        <v>189</v>
      </c>
      <c r="BM165" s="22" t="s">
        <v>264</v>
      </c>
    </row>
    <row r="166" spans="2:65" s="1" customFormat="1" ht="16.5" customHeight="1">
      <c r="B166" s="140"/>
      <c r="C166" s="168" t="s">
        <v>261</v>
      </c>
      <c r="D166" s="168" t="s">
        <v>186</v>
      </c>
      <c r="E166" s="169" t="s">
        <v>270</v>
      </c>
      <c r="F166" s="252" t="s">
        <v>271</v>
      </c>
      <c r="G166" s="252"/>
      <c r="H166" s="252"/>
      <c r="I166" s="252"/>
      <c r="J166" s="170" t="s">
        <v>203</v>
      </c>
      <c r="K166" s="171">
        <v>98</v>
      </c>
      <c r="L166" s="253">
        <v>0</v>
      </c>
      <c r="M166" s="253"/>
      <c r="N166" s="254">
        <f>ROUND(L166*K166,2)</f>
        <v>0</v>
      </c>
      <c r="O166" s="254"/>
      <c r="P166" s="254"/>
      <c r="Q166" s="254"/>
      <c r="R166" s="143"/>
      <c r="T166" s="172" t="s">
        <v>5</v>
      </c>
      <c r="U166" s="47" t="s">
        <v>46</v>
      </c>
      <c r="V166" s="39"/>
      <c r="W166" s="173">
        <f>V166*K166</f>
        <v>0</v>
      </c>
      <c r="X166" s="173">
        <v>0</v>
      </c>
      <c r="Y166" s="173">
        <f>X166*K166</f>
        <v>0</v>
      </c>
      <c r="Z166" s="173">
        <v>0</v>
      </c>
      <c r="AA166" s="174">
        <f>Z166*K166</f>
        <v>0</v>
      </c>
      <c r="AR166" s="22" t="s">
        <v>189</v>
      </c>
      <c r="AT166" s="22" t="s">
        <v>186</v>
      </c>
      <c r="AU166" s="22" t="s">
        <v>90</v>
      </c>
      <c r="AY166" s="22" t="s">
        <v>185</v>
      </c>
      <c r="BE166" s="116">
        <f>IF(U166="základná",N166,0)</f>
        <v>0</v>
      </c>
      <c r="BF166" s="116">
        <f>IF(U166="znížená",N166,0)</f>
        <v>0</v>
      </c>
      <c r="BG166" s="116">
        <f>IF(U166="zákl. prenesená",N166,0)</f>
        <v>0</v>
      </c>
      <c r="BH166" s="116">
        <f>IF(U166="zníž. prenesená",N166,0)</f>
        <v>0</v>
      </c>
      <c r="BI166" s="116">
        <f>IF(U166="nulová",N166,0)</f>
        <v>0</v>
      </c>
      <c r="BJ166" s="22" t="s">
        <v>90</v>
      </c>
      <c r="BK166" s="116">
        <f>ROUND(L166*K166,2)</f>
        <v>0</v>
      </c>
      <c r="BL166" s="22" t="s">
        <v>189</v>
      </c>
      <c r="BM166" s="22" t="s">
        <v>272</v>
      </c>
    </row>
    <row r="167" spans="2:65" s="13" customFormat="1" ht="16.5" customHeight="1">
      <c r="B167" s="191"/>
      <c r="C167" s="192"/>
      <c r="D167" s="192"/>
      <c r="E167" s="193" t="s">
        <v>5</v>
      </c>
      <c r="F167" s="255" t="s">
        <v>273</v>
      </c>
      <c r="G167" s="256"/>
      <c r="H167" s="256"/>
      <c r="I167" s="256"/>
      <c r="J167" s="192"/>
      <c r="K167" s="194">
        <v>98</v>
      </c>
      <c r="L167" s="192"/>
      <c r="M167" s="192"/>
      <c r="N167" s="192"/>
      <c r="O167" s="192"/>
      <c r="P167" s="192"/>
      <c r="Q167" s="192"/>
      <c r="R167" s="195"/>
      <c r="T167" s="196"/>
      <c r="U167" s="192"/>
      <c r="V167" s="192"/>
      <c r="W167" s="192"/>
      <c r="X167" s="192"/>
      <c r="Y167" s="192"/>
      <c r="Z167" s="192"/>
      <c r="AA167" s="197"/>
      <c r="AT167" s="198" t="s">
        <v>192</v>
      </c>
      <c r="AU167" s="198" t="s">
        <v>90</v>
      </c>
      <c r="AV167" s="13" t="s">
        <v>90</v>
      </c>
      <c r="AW167" s="13" t="s">
        <v>34</v>
      </c>
      <c r="AX167" s="13" t="s">
        <v>86</v>
      </c>
      <c r="AY167" s="198" t="s">
        <v>185</v>
      </c>
    </row>
    <row r="168" spans="2:65" s="1" customFormat="1" ht="25.5" customHeight="1">
      <c r="B168" s="140"/>
      <c r="C168" s="168" t="s">
        <v>265</v>
      </c>
      <c r="D168" s="168" t="s">
        <v>186</v>
      </c>
      <c r="E168" s="169" t="s">
        <v>275</v>
      </c>
      <c r="F168" s="252" t="s">
        <v>276</v>
      </c>
      <c r="G168" s="252"/>
      <c r="H168" s="252"/>
      <c r="I168" s="252"/>
      <c r="J168" s="170" t="s">
        <v>203</v>
      </c>
      <c r="K168" s="171">
        <v>44.5</v>
      </c>
      <c r="L168" s="253">
        <v>0</v>
      </c>
      <c r="M168" s="253"/>
      <c r="N168" s="254">
        <f>ROUND(L168*K168,2)</f>
        <v>0</v>
      </c>
      <c r="O168" s="254"/>
      <c r="P168" s="254"/>
      <c r="Q168" s="254"/>
      <c r="R168" s="143"/>
      <c r="T168" s="172" t="s">
        <v>5</v>
      </c>
      <c r="U168" s="47" t="s">
        <v>46</v>
      </c>
      <c r="V168" s="39"/>
      <c r="W168" s="173">
        <f>V168*K168</f>
        <v>0</v>
      </c>
      <c r="X168" s="173">
        <v>0</v>
      </c>
      <c r="Y168" s="173">
        <f>X168*K168</f>
        <v>0</v>
      </c>
      <c r="Z168" s="173">
        <v>0</v>
      </c>
      <c r="AA168" s="174">
        <f>Z168*K168</f>
        <v>0</v>
      </c>
      <c r="AR168" s="22" t="s">
        <v>189</v>
      </c>
      <c r="AT168" s="22" t="s">
        <v>186</v>
      </c>
      <c r="AU168" s="22" t="s">
        <v>90</v>
      </c>
      <c r="AY168" s="22" t="s">
        <v>185</v>
      </c>
      <c r="BE168" s="116">
        <f>IF(U168="základná",N168,0)</f>
        <v>0</v>
      </c>
      <c r="BF168" s="116">
        <f>IF(U168="znížená",N168,0)</f>
        <v>0</v>
      </c>
      <c r="BG168" s="116">
        <f>IF(U168="zákl. prenesená",N168,0)</f>
        <v>0</v>
      </c>
      <c r="BH168" s="116">
        <f>IF(U168="zníž. prenesená",N168,0)</f>
        <v>0</v>
      </c>
      <c r="BI168" s="116">
        <f>IF(U168="nulová",N168,0)</f>
        <v>0</v>
      </c>
      <c r="BJ168" s="22" t="s">
        <v>90</v>
      </c>
      <c r="BK168" s="116">
        <f>ROUND(L168*K168,2)</f>
        <v>0</v>
      </c>
      <c r="BL168" s="22" t="s">
        <v>189</v>
      </c>
      <c r="BM168" s="22" t="s">
        <v>277</v>
      </c>
    </row>
    <row r="169" spans="2:65" s="13" customFormat="1" ht="25.5" customHeight="1">
      <c r="B169" s="191"/>
      <c r="C169" s="192"/>
      <c r="D169" s="192"/>
      <c r="E169" s="193" t="s">
        <v>5</v>
      </c>
      <c r="F169" s="255" t="s">
        <v>719</v>
      </c>
      <c r="G169" s="256"/>
      <c r="H169" s="256"/>
      <c r="I169" s="256"/>
      <c r="J169" s="192"/>
      <c r="K169" s="194">
        <v>44.5</v>
      </c>
      <c r="L169" s="192"/>
      <c r="M169" s="192"/>
      <c r="N169" s="192"/>
      <c r="O169" s="192"/>
      <c r="P169" s="192"/>
      <c r="Q169" s="192"/>
      <c r="R169" s="195"/>
      <c r="T169" s="196"/>
      <c r="U169" s="192"/>
      <c r="V169" s="192"/>
      <c r="W169" s="192"/>
      <c r="X169" s="192"/>
      <c r="Y169" s="192"/>
      <c r="Z169" s="192"/>
      <c r="AA169" s="197"/>
      <c r="AT169" s="198" t="s">
        <v>192</v>
      </c>
      <c r="AU169" s="198" t="s">
        <v>90</v>
      </c>
      <c r="AV169" s="13" t="s">
        <v>90</v>
      </c>
      <c r="AW169" s="13" t="s">
        <v>34</v>
      </c>
      <c r="AX169" s="13" t="s">
        <v>79</v>
      </c>
      <c r="AY169" s="198" t="s">
        <v>185</v>
      </c>
    </row>
    <row r="170" spans="2:65" s="12" customFormat="1" ht="16.5" customHeight="1">
      <c r="B170" s="182"/>
      <c r="C170" s="183"/>
      <c r="D170" s="183"/>
      <c r="E170" s="184" t="s">
        <v>144</v>
      </c>
      <c r="F170" s="257" t="s">
        <v>196</v>
      </c>
      <c r="G170" s="258"/>
      <c r="H170" s="258"/>
      <c r="I170" s="258"/>
      <c r="J170" s="183"/>
      <c r="K170" s="185">
        <v>44.5</v>
      </c>
      <c r="L170" s="183"/>
      <c r="M170" s="183"/>
      <c r="N170" s="183"/>
      <c r="O170" s="183"/>
      <c r="P170" s="183"/>
      <c r="Q170" s="183"/>
      <c r="R170" s="186"/>
      <c r="T170" s="187"/>
      <c r="U170" s="183"/>
      <c r="V170" s="183"/>
      <c r="W170" s="183"/>
      <c r="X170" s="183"/>
      <c r="Y170" s="183"/>
      <c r="Z170" s="183"/>
      <c r="AA170" s="188"/>
      <c r="AT170" s="189" t="s">
        <v>192</v>
      </c>
      <c r="AU170" s="189" t="s">
        <v>90</v>
      </c>
      <c r="AV170" s="12" t="s">
        <v>189</v>
      </c>
      <c r="AW170" s="12" t="s">
        <v>34</v>
      </c>
      <c r="AX170" s="12" t="s">
        <v>86</v>
      </c>
      <c r="AY170" s="189" t="s">
        <v>185</v>
      </c>
    </row>
    <row r="171" spans="2:65" s="1" customFormat="1" ht="16.5" customHeight="1">
      <c r="B171" s="140"/>
      <c r="C171" s="199" t="s">
        <v>269</v>
      </c>
      <c r="D171" s="199" t="s">
        <v>279</v>
      </c>
      <c r="E171" s="200" t="s">
        <v>280</v>
      </c>
      <c r="F171" s="261" t="s">
        <v>281</v>
      </c>
      <c r="G171" s="261"/>
      <c r="H171" s="261"/>
      <c r="I171" s="261"/>
      <c r="J171" s="201" t="s">
        <v>282</v>
      </c>
      <c r="K171" s="202">
        <v>3.7080000000000002</v>
      </c>
      <c r="L171" s="262">
        <v>0</v>
      </c>
      <c r="M171" s="262"/>
      <c r="N171" s="263">
        <f>ROUND(L171*K171,2)</f>
        <v>0</v>
      </c>
      <c r="O171" s="254"/>
      <c r="P171" s="254"/>
      <c r="Q171" s="254"/>
      <c r="R171" s="143"/>
      <c r="T171" s="172" t="s">
        <v>5</v>
      </c>
      <c r="U171" s="47" t="s">
        <v>46</v>
      </c>
      <c r="V171" s="39"/>
      <c r="W171" s="173">
        <f>V171*K171</f>
        <v>0</v>
      </c>
      <c r="X171" s="173">
        <v>1E-3</v>
      </c>
      <c r="Y171" s="173">
        <f>X171*K171</f>
        <v>3.7080000000000004E-3</v>
      </c>
      <c r="Z171" s="173">
        <v>0</v>
      </c>
      <c r="AA171" s="174">
        <f>Z171*K171</f>
        <v>0</v>
      </c>
      <c r="AR171" s="22" t="s">
        <v>223</v>
      </c>
      <c r="AT171" s="22" t="s">
        <v>279</v>
      </c>
      <c r="AU171" s="22" t="s">
        <v>90</v>
      </c>
      <c r="AY171" s="22" t="s">
        <v>185</v>
      </c>
      <c r="BE171" s="116">
        <f>IF(U171="základná",N171,0)</f>
        <v>0</v>
      </c>
      <c r="BF171" s="116">
        <f>IF(U171="znížená",N171,0)</f>
        <v>0</v>
      </c>
      <c r="BG171" s="116">
        <f>IF(U171="zákl. prenesená",N171,0)</f>
        <v>0</v>
      </c>
      <c r="BH171" s="116">
        <f>IF(U171="zníž. prenesená",N171,0)</f>
        <v>0</v>
      </c>
      <c r="BI171" s="116">
        <f>IF(U171="nulová",N171,0)</f>
        <v>0</v>
      </c>
      <c r="BJ171" s="22" t="s">
        <v>90</v>
      </c>
      <c r="BK171" s="116">
        <f>ROUND(L171*K171,2)</f>
        <v>0</v>
      </c>
      <c r="BL171" s="22" t="s">
        <v>189</v>
      </c>
      <c r="BM171" s="22" t="s">
        <v>283</v>
      </c>
    </row>
    <row r="172" spans="2:65" s="13" customFormat="1" ht="16.5" customHeight="1">
      <c r="B172" s="191"/>
      <c r="C172" s="192"/>
      <c r="D172" s="192"/>
      <c r="E172" s="193" t="s">
        <v>5</v>
      </c>
      <c r="F172" s="255" t="s">
        <v>284</v>
      </c>
      <c r="G172" s="256"/>
      <c r="H172" s="256"/>
      <c r="I172" s="256"/>
      <c r="J172" s="192"/>
      <c r="K172" s="194">
        <v>3.7080000000000002</v>
      </c>
      <c r="L172" s="192"/>
      <c r="M172" s="192"/>
      <c r="N172" s="192"/>
      <c r="O172" s="192"/>
      <c r="P172" s="192"/>
      <c r="Q172" s="192"/>
      <c r="R172" s="195"/>
      <c r="T172" s="196"/>
      <c r="U172" s="192"/>
      <c r="V172" s="192"/>
      <c r="W172" s="192"/>
      <c r="X172" s="192"/>
      <c r="Y172" s="192"/>
      <c r="Z172" s="192"/>
      <c r="AA172" s="197"/>
      <c r="AT172" s="198" t="s">
        <v>192</v>
      </c>
      <c r="AU172" s="198" t="s">
        <v>90</v>
      </c>
      <c r="AV172" s="13" t="s">
        <v>90</v>
      </c>
      <c r="AW172" s="13" t="s">
        <v>34</v>
      </c>
      <c r="AX172" s="13" t="s">
        <v>86</v>
      </c>
      <c r="AY172" s="198" t="s">
        <v>185</v>
      </c>
    </row>
    <row r="173" spans="2:65" s="1" customFormat="1" ht="25.5" customHeight="1">
      <c r="B173" s="140"/>
      <c r="C173" s="168" t="s">
        <v>274</v>
      </c>
      <c r="D173" s="168" t="s">
        <v>186</v>
      </c>
      <c r="E173" s="169" t="s">
        <v>286</v>
      </c>
      <c r="F173" s="252" t="s">
        <v>287</v>
      </c>
      <c r="G173" s="252"/>
      <c r="H173" s="252"/>
      <c r="I173" s="252"/>
      <c r="J173" s="170" t="s">
        <v>203</v>
      </c>
      <c r="K173" s="171">
        <v>44.5</v>
      </c>
      <c r="L173" s="253">
        <v>0</v>
      </c>
      <c r="M173" s="253"/>
      <c r="N173" s="254">
        <f>ROUND(L173*K173,2)</f>
        <v>0</v>
      </c>
      <c r="O173" s="254"/>
      <c r="P173" s="254"/>
      <c r="Q173" s="254"/>
      <c r="R173" s="143"/>
      <c r="T173" s="172" t="s">
        <v>5</v>
      </c>
      <c r="U173" s="47" t="s">
        <v>46</v>
      </c>
      <c r="V173" s="39"/>
      <c r="W173" s="173">
        <f>V173*K173</f>
        <v>0</v>
      </c>
      <c r="X173" s="173">
        <v>0</v>
      </c>
      <c r="Y173" s="173">
        <f>X173*K173</f>
        <v>0</v>
      </c>
      <c r="Z173" s="173">
        <v>0</v>
      </c>
      <c r="AA173" s="174">
        <f>Z173*K173</f>
        <v>0</v>
      </c>
      <c r="AR173" s="22" t="s">
        <v>189</v>
      </c>
      <c r="AT173" s="22" t="s">
        <v>186</v>
      </c>
      <c r="AU173" s="22" t="s">
        <v>90</v>
      </c>
      <c r="AY173" s="22" t="s">
        <v>185</v>
      </c>
      <c r="BE173" s="116">
        <f>IF(U173="základná",N173,0)</f>
        <v>0</v>
      </c>
      <c r="BF173" s="116">
        <f>IF(U173="znížená",N173,0)</f>
        <v>0</v>
      </c>
      <c r="BG173" s="116">
        <f>IF(U173="zákl. prenesená",N173,0)</f>
        <v>0</v>
      </c>
      <c r="BH173" s="116">
        <f>IF(U173="zníž. prenesená",N173,0)</f>
        <v>0</v>
      </c>
      <c r="BI173" s="116">
        <f>IF(U173="nulová",N173,0)</f>
        <v>0</v>
      </c>
      <c r="BJ173" s="22" t="s">
        <v>90</v>
      </c>
      <c r="BK173" s="116">
        <f>ROUND(L173*K173,2)</f>
        <v>0</v>
      </c>
      <c r="BL173" s="22" t="s">
        <v>189</v>
      </c>
      <c r="BM173" s="22" t="s">
        <v>288</v>
      </c>
    </row>
    <row r="174" spans="2:65" s="13" customFormat="1" ht="16.5" customHeight="1">
      <c r="B174" s="191"/>
      <c r="C174" s="192"/>
      <c r="D174" s="192"/>
      <c r="E174" s="193" t="s">
        <v>5</v>
      </c>
      <c r="F174" s="255" t="s">
        <v>144</v>
      </c>
      <c r="G174" s="256"/>
      <c r="H174" s="256"/>
      <c r="I174" s="256"/>
      <c r="J174" s="192"/>
      <c r="K174" s="194">
        <v>44.5</v>
      </c>
      <c r="L174" s="192"/>
      <c r="M174" s="192"/>
      <c r="N174" s="192"/>
      <c r="O174" s="192"/>
      <c r="P174" s="192"/>
      <c r="Q174" s="192"/>
      <c r="R174" s="195"/>
      <c r="T174" s="196"/>
      <c r="U174" s="192"/>
      <c r="V174" s="192"/>
      <c r="W174" s="192"/>
      <c r="X174" s="192"/>
      <c r="Y174" s="192"/>
      <c r="Z174" s="192"/>
      <c r="AA174" s="197"/>
      <c r="AT174" s="198" t="s">
        <v>192</v>
      </c>
      <c r="AU174" s="198" t="s">
        <v>90</v>
      </c>
      <c r="AV174" s="13" t="s">
        <v>90</v>
      </c>
      <c r="AW174" s="13" t="s">
        <v>34</v>
      </c>
      <c r="AX174" s="13" t="s">
        <v>86</v>
      </c>
      <c r="AY174" s="198" t="s">
        <v>185</v>
      </c>
    </row>
    <row r="175" spans="2:65" s="1" customFormat="1" ht="25.5" customHeight="1">
      <c r="B175" s="140"/>
      <c r="C175" s="168" t="s">
        <v>10</v>
      </c>
      <c r="D175" s="168" t="s">
        <v>186</v>
      </c>
      <c r="E175" s="169" t="s">
        <v>290</v>
      </c>
      <c r="F175" s="252" t="s">
        <v>291</v>
      </c>
      <c r="G175" s="252"/>
      <c r="H175" s="252"/>
      <c r="I175" s="252"/>
      <c r="J175" s="170" t="s">
        <v>203</v>
      </c>
      <c r="K175" s="171">
        <v>142.5</v>
      </c>
      <c r="L175" s="253">
        <v>0</v>
      </c>
      <c r="M175" s="253"/>
      <c r="N175" s="254">
        <f>ROUND(L175*K175,2)</f>
        <v>0</v>
      </c>
      <c r="O175" s="254"/>
      <c r="P175" s="254"/>
      <c r="Q175" s="254"/>
      <c r="R175" s="143"/>
      <c r="T175" s="172" t="s">
        <v>5</v>
      </c>
      <c r="U175" s="47" t="s">
        <v>46</v>
      </c>
      <c r="V175" s="39"/>
      <c r="W175" s="173">
        <f>V175*K175</f>
        <v>0</v>
      </c>
      <c r="X175" s="173">
        <v>0</v>
      </c>
      <c r="Y175" s="173">
        <f>X175*K175</f>
        <v>0</v>
      </c>
      <c r="Z175" s="173">
        <v>0</v>
      </c>
      <c r="AA175" s="174">
        <f>Z175*K175</f>
        <v>0</v>
      </c>
      <c r="AR175" s="22" t="s">
        <v>189</v>
      </c>
      <c r="AT175" s="22" t="s">
        <v>186</v>
      </c>
      <c r="AU175" s="22" t="s">
        <v>90</v>
      </c>
      <c r="AY175" s="22" t="s">
        <v>185</v>
      </c>
      <c r="BE175" s="116">
        <f>IF(U175="základná",N175,0)</f>
        <v>0</v>
      </c>
      <c r="BF175" s="116">
        <f>IF(U175="znížená",N175,0)</f>
        <v>0</v>
      </c>
      <c r="BG175" s="116">
        <f>IF(U175="zákl. prenesená",N175,0)</f>
        <v>0</v>
      </c>
      <c r="BH175" s="116">
        <f>IF(U175="zníž. prenesená",N175,0)</f>
        <v>0</v>
      </c>
      <c r="BI175" s="116">
        <f>IF(U175="nulová",N175,0)</f>
        <v>0</v>
      </c>
      <c r="BJ175" s="22" t="s">
        <v>90</v>
      </c>
      <c r="BK175" s="116">
        <f>ROUND(L175*K175,2)</f>
        <v>0</v>
      </c>
      <c r="BL175" s="22" t="s">
        <v>189</v>
      </c>
      <c r="BM175" s="22" t="s">
        <v>292</v>
      </c>
    </row>
    <row r="176" spans="2:65" s="13" customFormat="1" ht="16.5" customHeight="1">
      <c r="B176" s="191"/>
      <c r="C176" s="192"/>
      <c r="D176" s="192"/>
      <c r="E176" s="193" t="s">
        <v>5</v>
      </c>
      <c r="F176" s="255" t="s">
        <v>144</v>
      </c>
      <c r="G176" s="256"/>
      <c r="H176" s="256"/>
      <c r="I176" s="256"/>
      <c r="J176" s="192"/>
      <c r="K176" s="194">
        <v>44.5</v>
      </c>
      <c r="L176" s="192"/>
      <c r="M176" s="192"/>
      <c r="N176" s="192"/>
      <c r="O176" s="192"/>
      <c r="P176" s="192"/>
      <c r="Q176" s="192"/>
      <c r="R176" s="195"/>
      <c r="T176" s="196"/>
      <c r="U176" s="192"/>
      <c r="V176" s="192"/>
      <c r="W176" s="192"/>
      <c r="X176" s="192"/>
      <c r="Y176" s="192"/>
      <c r="Z176" s="192"/>
      <c r="AA176" s="197"/>
      <c r="AT176" s="198" t="s">
        <v>192</v>
      </c>
      <c r="AU176" s="198" t="s">
        <v>90</v>
      </c>
      <c r="AV176" s="13" t="s">
        <v>90</v>
      </c>
      <c r="AW176" s="13" t="s">
        <v>34</v>
      </c>
      <c r="AX176" s="13" t="s">
        <v>79</v>
      </c>
      <c r="AY176" s="198" t="s">
        <v>185</v>
      </c>
    </row>
    <row r="177" spans="2:65" s="13" customFormat="1" ht="16.5" customHeight="1">
      <c r="B177" s="191"/>
      <c r="C177" s="192"/>
      <c r="D177" s="192"/>
      <c r="E177" s="193" t="s">
        <v>5</v>
      </c>
      <c r="F177" s="264" t="s">
        <v>273</v>
      </c>
      <c r="G177" s="265"/>
      <c r="H177" s="265"/>
      <c r="I177" s="265"/>
      <c r="J177" s="192"/>
      <c r="K177" s="194">
        <v>98</v>
      </c>
      <c r="L177" s="192"/>
      <c r="M177" s="192"/>
      <c r="N177" s="192"/>
      <c r="O177" s="192"/>
      <c r="P177" s="192"/>
      <c r="Q177" s="192"/>
      <c r="R177" s="195"/>
      <c r="T177" s="196"/>
      <c r="U177" s="192"/>
      <c r="V177" s="192"/>
      <c r="W177" s="192"/>
      <c r="X177" s="192"/>
      <c r="Y177" s="192"/>
      <c r="Z177" s="192"/>
      <c r="AA177" s="197"/>
      <c r="AT177" s="198" t="s">
        <v>192</v>
      </c>
      <c r="AU177" s="198" t="s">
        <v>90</v>
      </c>
      <c r="AV177" s="13" t="s">
        <v>90</v>
      </c>
      <c r="AW177" s="13" t="s">
        <v>34</v>
      </c>
      <c r="AX177" s="13" t="s">
        <v>79</v>
      </c>
      <c r="AY177" s="198" t="s">
        <v>185</v>
      </c>
    </row>
    <row r="178" spans="2:65" s="12" customFormat="1" ht="16.5" customHeight="1">
      <c r="B178" s="182"/>
      <c r="C178" s="183"/>
      <c r="D178" s="183"/>
      <c r="E178" s="184" t="s">
        <v>5</v>
      </c>
      <c r="F178" s="257" t="s">
        <v>196</v>
      </c>
      <c r="G178" s="258"/>
      <c r="H178" s="258"/>
      <c r="I178" s="258"/>
      <c r="J178" s="183"/>
      <c r="K178" s="185">
        <v>142.5</v>
      </c>
      <c r="L178" s="183"/>
      <c r="M178" s="183"/>
      <c r="N178" s="183"/>
      <c r="O178" s="183"/>
      <c r="P178" s="183"/>
      <c r="Q178" s="183"/>
      <c r="R178" s="186"/>
      <c r="T178" s="187"/>
      <c r="U178" s="183"/>
      <c r="V178" s="183"/>
      <c r="W178" s="183"/>
      <c r="X178" s="183"/>
      <c r="Y178" s="183"/>
      <c r="Z178" s="183"/>
      <c r="AA178" s="188"/>
      <c r="AT178" s="189" t="s">
        <v>192</v>
      </c>
      <c r="AU178" s="189" t="s">
        <v>90</v>
      </c>
      <c r="AV178" s="12" t="s">
        <v>189</v>
      </c>
      <c r="AW178" s="12" t="s">
        <v>34</v>
      </c>
      <c r="AX178" s="12" t="s">
        <v>86</v>
      </c>
      <c r="AY178" s="189" t="s">
        <v>185</v>
      </c>
    </row>
    <row r="179" spans="2:65" s="1" customFormat="1" ht="16.5" customHeight="1">
      <c r="B179" s="140"/>
      <c r="C179" s="168" t="s">
        <v>285</v>
      </c>
      <c r="D179" s="168" t="s">
        <v>186</v>
      </c>
      <c r="E179" s="169" t="s">
        <v>294</v>
      </c>
      <c r="F179" s="252" t="s">
        <v>295</v>
      </c>
      <c r="G179" s="252"/>
      <c r="H179" s="252"/>
      <c r="I179" s="252"/>
      <c r="J179" s="170" t="s">
        <v>208</v>
      </c>
      <c r="K179" s="171">
        <v>305</v>
      </c>
      <c r="L179" s="253">
        <v>0</v>
      </c>
      <c r="M179" s="253"/>
      <c r="N179" s="254">
        <f>ROUND(L179*K179,2)</f>
        <v>0</v>
      </c>
      <c r="O179" s="254"/>
      <c r="P179" s="254"/>
      <c r="Q179" s="254"/>
      <c r="R179" s="143"/>
      <c r="T179" s="172" t="s">
        <v>5</v>
      </c>
      <c r="U179" s="47" t="s">
        <v>46</v>
      </c>
      <c r="V179" s="39"/>
      <c r="W179" s="173">
        <f>V179*K179</f>
        <v>0</v>
      </c>
      <c r="X179" s="173">
        <v>0</v>
      </c>
      <c r="Y179" s="173">
        <f>X179*K179</f>
        <v>0</v>
      </c>
      <c r="Z179" s="173">
        <v>0</v>
      </c>
      <c r="AA179" s="174">
        <f>Z179*K179</f>
        <v>0</v>
      </c>
      <c r="AR179" s="22" t="s">
        <v>189</v>
      </c>
      <c r="AT179" s="22" t="s">
        <v>186</v>
      </c>
      <c r="AU179" s="22" t="s">
        <v>90</v>
      </c>
      <c r="AY179" s="22" t="s">
        <v>185</v>
      </c>
      <c r="BE179" s="116">
        <f>IF(U179="základná",N179,0)</f>
        <v>0</v>
      </c>
      <c r="BF179" s="116">
        <f>IF(U179="znížená",N179,0)</f>
        <v>0</v>
      </c>
      <c r="BG179" s="116">
        <f>IF(U179="zákl. prenesená",N179,0)</f>
        <v>0</v>
      </c>
      <c r="BH179" s="116">
        <f>IF(U179="zníž. prenesená",N179,0)</f>
        <v>0</v>
      </c>
      <c r="BI179" s="116">
        <f>IF(U179="nulová",N179,0)</f>
        <v>0</v>
      </c>
      <c r="BJ179" s="22" t="s">
        <v>90</v>
      </c>
      <c r="BK179" s="116">
        <f>ROUND(L179*K179,2)</f>
        <v>0</v>
      </c>
      <c r="BL179" s="22" t="s">
        <v>189</v>
      </c>
      <c r="BM179" s="22" t="s">
        <v>296</v>
      </c>
    </row>
    <row r="180" spans="2:65" s="13" customFormat="1" ht="16.5" customHeight="1">
      <c r="B180" s="191"/>
      <c r="C180" s="192"/>
      <c r="D180" s="192"/>
      <c r="E180" s="193" t="s">
        <v>5</v>
      </c>
      <c r="F180" s="255" t="s">
        <v>720</v>
      </c>
      <c r="G180" s="256"/>
      <c r="H180" s="256"/>
      <c r="I180" s="256"/>
      <c r="J180" s="192"/>
      <c r="K180" s="194">
        <v>305</v>
      </c>
      <c r="L180" s="192"/>
      <c r="M180" s="192"/>
      <c r="N180" s="192"/>
      <c r="O180" s="192"/>
      <c r="P180" s="192"/>
      <c r="Q180" s="192"/>
      <c r="R180" s="195"/>
      <c r="T180" s="196"/>
      <c r="U180" s="192"/>
      <c r="V180" s="192"/>
      <c r="W180" s="192"/>
      <c r="X180" s="192"/>
      <c r="Y180" s="192"/>
      <c r="Z180" s="192"/>
      <c r="AA180" s="197"/>
      <c r="AT180" s="198" t="s">
        <v>192</v>
      </c>
      <c r="AU180" s="198" t="s">
        <v>90</v>
      </c>
      <c r="AV180" s="13" t="s">
        <v>90</v>
      </c>
      <c r="AW180" s="13" t="s">
        <v>34</v>
      </c>
      <c r="AX180" s="13" t="s">
        <v>86</v>
      </c>
      <c r="AY180" s="198" t="s">
        <v>185</v>
      </c>
    </row>
    <row r="181" spans="2:65" s="1" customFormat="1" ht="16.5" customHeight="1">
      <c r="B181" s="140"/>
      <c r="C181" s="168" t="s">
        <v>289</v>
      </c>
      <c r="D181" s="168" t="s">
        <v>186</v>
      </c>
      <c r="E181" s="169" t="s">
        <v>299</v>
      </c>
      <c r="F181" s="252" t="s">
        <v>300</v>
      </c>
      <c r="G181" s="252"/>
      <c r="H181" s="252"/>
      <c r="I181" s="252"/>
      <c r="J181" s="170" t="s">
        <v>208</v>
      </c>
      <c r="K181" s="171">
        <v>305</v>
      </c>
      <c r="L181" s="253">
        <v>0</v>
      </c>
      <c r="M181" s="253"/>
      <c r="N181" s="254">
        <f>ROUND(L181*K181,2)</f>
        <v>0</v>
      </c>
      <c r="O181" s="254"/>
      <c r="P181" s="254"/>
      <c r="Q181" s="254"/>
      <c r="R181" s="143"/>
      <c r="T181" s="172" t="s">
        <v>5</v>
      </c>
      <c r="U181" s="47" t="s">
        <v>46</v>
      </c>
      <c r="V181" s="39"/>
      <c r="W181" s="173">
        <f>V181*K181</f>
        <v>0</v>
      </c>
      <c r="X181" s="173">
        <v>0</v>
      </c>
      <c r="Y181" s="173">
        <f>X181*K181</f>
        <v>0</v>
      </c>
      <c r="Z181" s="173">
        <v>0</v>
      </c>
      <c r="AA181" s="174">
        <f>Z181*K181</f>
        <v>0</v>
      </c>
      <c r="AR181" s="22" t="s">
        <v>189</v>
      </c>
      <c r="AT181" s="22" t="s">
        <v>186</v>
      </c>
      <c r="AU181" s="22" t="s">
        <v>90</v>
      </c>
      <c r="AY181" s="22" t="s">
        <v>185</v>
      </c>
      <c r="BE181" s="116">
        <f>IF(U181="základná",N181,0)</f>
        <v>0</v>
      </c>
      <c r="BF181" s="116">
        <f>IF(U181="znížená",N181,0)</f>
        <v>0</v>
      </c>
      <c r="BG181" s="116">
        <f>IF(U181="zákl. prenesená",N181,0)</f>
        <v>0</v>
      </c>
      <c r="BH181" s="116">
        <f>IF(U181="zníž. prenesená",N181,0)</f>
        <v>0</v>
      </c>
      <c r="BI181" s="116">
        <f>IF(U181="nulová",N181,0)</f>
        <v>0</v>
      </c>
      <c r="BJ181" s="22" t="s">
        <v>90</v>
      </c>
      <c r="BK181" s="116">
        <f>ROUND(L181*K181,2)</f>
        <v>0</v>
      </c>
      <c r="BL181" s="22" t="s">
        <v>189</v>
      </c>
      <c r="BM181" s="22" t="s">
        <v>301</v>
      </c>
    </row>
    <row r="182" spans="2:65" s="13" customFormat="1" ht="16.5" customHeight="1">
      <c r="B182" s="191"/>
      <c r="C182" s="192"/>
      <c r="D182" s="192"/>
      <c r="E182" s="193" t="s">
        <v>5</v>
      </c>
      <c r="F182" s="255" t="s">
        <v>721</v>
      </c>
      <c r="G182" s="256"/>
      <c r="H182" s="256"/>
      <c r="I182" s="256"/>
      <c r="J182" s="192"/>
      <c r="K182" s="194">
        <v>305</v>
      </c>
      <c r="L182" s="192"/>
      <c r="M182" s="192"/>
      <c r="N182" s="192"/>
      <c r="O182" s="192"/>
      <c r="P182" s="192"/>
      <c r="Q182" s="192"/>
      <c r="R182" s="195"/>
      <c r="T182" s="196"/>
      <c r="U182" s="192"/>
      <c r="V182" s="192"/>
      <c r="W182" s="192"/>
      <c r="X182" s="192"/>
      <c r="Y182" s="192"/>
      <c r="Z182" s="192"/>
      <c r="AA182" s="197"/>
      <c r="AT182" s="198" t="s">
        <v>192</v>
      </c>
      <c r="AU182" s="198" t="s">
        <v>90</v>
      </c>
      <c r="AV182" s="13" t="s">
        <v>90</v>
      </c>
      <c r="AW182" s="13" t="s">
        <v>34</v>
      </c>
      <c r="AX182" s="13" t="s">
        <v>86</v>
      </c>
      <c r="AY182" s="198" t="s">
        <v>185</v>
      </c>
    </row>
    <row r="183" spans="2:65" s="10" customFormat="1" ht="29.85" customHeight="1">
      <c r="B183" s="158"/>
      <c r="C183" s="159"/>
      <c r="D183" s="190" t="s">
        <v>158</v>
      </c>
      <c r="E183" s="190"/>
      <c r="F183" s="190"/>
      <c r="G183" s="190"/>
      <c r="H183" s="190"/>
      <c r="I183" s="190"/>
      <c r="J183" s="190"/>
      <c r="K183" s="190"/>
      <c r="L183" s="190"/>
      <c r="M183" s="190"/>
      <c r="N183" s="259">
        <f>BK183</f>
        <v>0</v>
      </c>
      <c r="O183" s="260"/>
      <c r="P183" s="260"/>
      <c r="Q183" s="260"/>
      <c r="R183" s="161"/>
      <c r="T183" s="162"/>
      <c r="U183" s="159"/>
      <c r="V183" s="159"/>
      <c r="W183" s="163">
        <f>SUM(W184:W189)</f>
        <v>0</v>
      </c>
      <c r="X183" s="159"/>
      <c r="Y183" s="163">
        <f>SUM(Y184:Y189)</f>
        <v>3.7662000000000001E-2</v>
      </c>
      <c r="Z183" s="159"/>
      <c r="AA183" s="164">
        <f>SUM(AA184:AA189)</f>
        <v>0</v>
      </c>
      <c r="AR183" s="165" t="s">
        <v>86</v>
      </c>
      <c r="AT183" s="166" t="s">
        <v>78</v>
      </c>
      <c r="AU183" s="166" t="s">
        <v>86</v>
      </c>
      <c r="AY183" s="165" t="s">
        <v>185</v>
      </c>
      <c r="BK183" s="167">
        <f>SUM(BK184:BK189)</f>
        <v>0</v>
      </c>
    </row>
    <row r="184" spans="2:65" s="1" customFormat="1" ht="16.5" customHeight="1">
      <c r="B184" s="140"/>
      <c r="C184" s="168" t="s">
        <v>293</v>
      </c>
      <c r="D184" s="168" t="s">
        <v>186</v>
      </c>
      <c r="E184" s="169" t="s">
        <v>303</v>
      </c>
      <c r="F184" s="252" t="s">
        <v>304</v>
      </c>
      <c r="G184" s="252"/>
      <c r="H184" s="252"/>
      <c r="I184" s="252"/>
      <c r="J184" s="170" t="s">
        <v>203</v>
      </c>
      <c r="K184" s="171">
        <v>941.55</v>
      </c>
      <c r="L184" s="253">
        <v>0</v>
      </c>
      <c r="M184" s="253"/>
      <c r="N184" s="254">
        <f>ROUND(L184*K184,2)</f>
        <v>0</v>
      </c>
      <c r="O184" s="254"/>
      <c r="P184" s="254"/>
      <c r="Q184" s="254"/>
      <c r="R184" s="143"/>
      <c r="T184" s="172" t="s">
        <v>5</v>
      </c>
      <c r="U184" s="47" t="s">
        <v>46</v>
      </c>
      <c r="V184" s="39"/>
      <c r="W184" s="173">
        <f>V184*K184</f>
        <v>0</v>
      </c>
      <c r="X184" s="173">
        <v>4.0000000000000003E-5</v>
      </c>
      <c r="Y184" s="173">
        <f>X184*K184</f>
        <v>3.7662000000000001E-2</v>
      </c>
      <c r="Z184" s="173">
        <v>0</v>
      </c>
      <c r="AA184" s="174">
        <f>Z184*K184</f>
        <v>0</v>
      </c>
      <c r="AR184" s="22" t="s">
        <v>189</v>
      </c>
      <c r="AT184" s="22" t="s">
        <v>186</v>
      </c>
      <c r="AU184" s="22" t="s">
        <v>90</v>
      </c>
      <c r="AY184" s="22" t="s">
        <v>185</v>
      </c>
      <c r="BE184" s="116">
        <f>IF(U184="základná",N184,0)</f>
        <v>0</v>
      </c>
      <c r="BF184" s="116">
        <f>IF(U184="znížená",N184,0)</f>
        <v>0</v>
      </c>
      <c r="BG184" s="116">
        <f>IF(U184="zákl. prenesená",N184,0)</f>
        <v>0</v>
      </c>
      <c r="BH184" s="116">
        <f>IF(U184="zníž. prenesená",N184,0)</f>
        <v>0</v>
      </c>
      <c r="BI184" s="116">
        <f>IF(U184="nulová",N184,0)</f>
        <v>0</v>
      </c>
      <c r="BJ184" s="22" t="s">
        <v>90</v>
      </c>
      <c r="BK184" s="116">
        <f>ROUND(L184*K184,2)</f>
        <v>0</v>
      </c>
      <c r="BL184" s="22" t="s">
        <v>189</v>
      </c>
      <c r="BM184" s="22" t="s">
        <v>305</v>
      </c>
    </row>
    <row r="185" spans="2:65" s="13" customFormat="1" ht="16.5" customHeight="1">
      <c r="B185" s="191"/>
      <c r="C185" s="192"/>
      <c r="D185" s="192"/>
      <c r="E185" s="193" t="s">
        <v>5</v>
      </c>
      <c r="F185" s="255" t="s">
        <v>135</v>
      </c>
      <c r="G185" s="256"/>
      <c r="H185" s="256"/>
      <c r="I185" s="256"/>
      <c r="J185" s="192"/>
      <c r="K185" s="194">
        <v>457</v>
      </c>
      <c r="L185" s="192"/>
      <c r="M185" s="192"/>
      <c r="N185" s="192"/>
      <c r="O185" s="192"/>
      <c r="P185" s="192"/>
      <c r="Q185" s="192"/>
      <c r="R185" s="195"/>
      <c r="T185" s="196"/>
      <c r="U185" s="192"/>
      <c r="V185" s="192"/>
      <c r="W185" s="192"/>
      <c r="X185" s="192"/>
      <c r="Y185" s="192"/>
      <c r="Z185" s="192"/>
      <c r="AA185" s="197"/>
      <c r="AT185" s="198" t="s">
        <v>192</v>
      </c>
      <c r="AU185" s="198" t="s">
        <v>90</v>
      </c>
      <c r="AV185" s="13" t="s">
        <v>90</v>
      </c>
      <c r="AW185" s="13" t="s">
        <v>34</v>
      </c>
      <c r="AX185" s="13" t="s">
        <v>79</v>
      </c>
      <c r="AY185" s="198" t="s">
        <v>185</v>
      </c>
    </row>
    <row r="186" spans="2:65" s="13" customFormat="1" ht="16.5" customHeight="1">
      <c r="B186" s="191"/>
      <c r="C186" s="192"/>
      <c r="D186" s="192"/>
      <c r="E186" s="193" t="s">
        <v>5</v>
      </c>
      <c r="F186" s="264" t="s">
        <v>686</v>
      </c>
      <c r="G186" s="265"/>
      <c r="H186" s="265"/>
      <c r="I186" s="265"/>
      <c r="J186" s="192"/>
      <c r="K186" s="194">
        <v>89.2</v>
      </c>
      <c r="L186" s="192"/>
      <c r="M186" s="192"/>
      <c r="N186" s="192"/>
      <c r="O186" s="192"/>
      <c r="P186" s="192"/>
      <c r="Q186" s="192"/>
      <c r="R186" s="195"/>
      <c r="T186" s="196"/>
      <c r="U186" s="192"/>
      <c r="V186" s="192"/>
      <c r="W186" s="192"/>
      <c r="X186" s="192"/>
      <c r="Y186" s="192"/>
      <c r="Z186" s="192"/>
      <c r="AA186" s="197"/>
      <c r="AT186" s="198" t="s">
        <v>192</v>
      </c>
      <c r="AU186" s="198" t="s">
        <v>90</v>
      </c>
      <c r="AV186" s="13" t="s">
        <v>90</v>
      </c>
      <c r="AW186" s="13" t="s">
        <v>34</v>
      </c>
      <c r="AX186" s="13" t="s">
        <v>79</v>
      </c>
      <c r="AY186" s="198" t="s">
        <v>185</v>
      </c>
    </row>
    <row r="187" spans="2:65" s="13" customFormat="1" ht="16.5" customHeight="1">
      <c r="B187" s="191"/>
      <c r="C187" s="192"/>
      <c r="D187" s="192"/>
      <c r="E187" s="193" t="s">
        <v>5</v>
      </c>
      <c r="F187" s="264" t="s">
        <v>690</v>
      </c>
      <c r="G187" s="265"/>
      <c r="H187" s="265"/>
      <c r="I187" s="265"/>
      <c r="J187" s="192"/>
      <c r="K187" s="194">
        <v>111.95</v>
      </c>
      <c r="L187" s="192"/>
      <c r="M187" s="192"/>
      <c r="N187" s="192"/>
      <c r="O187" s="192"/>
      <c r="P187" s="192"/>
      <c r="Q187" s="192"/>
      <c r="R187" s="195"/>
      <c r="T187" s="196"/>
      <c r="U187" s="192"/>
      <c r="V187" s="192"/>
      <c r="W187" s="192"/>
      <c r="X187" s="192"/>
      <c r="Y187" s="192"/>
      <c r="Z187" s="192"/>
      <c r="AA187" s="197"/>
      <c r="AT187" s="198" t="s">
        <v>192</v>
      </c>
      <c r="AU187" s="198" t="s">
        <v>90</v>
      </c>
      <c r="AV187" s="13" t="s">
        <v>90</v>
      </c>
      <c r="AW187" s="13" t="s">
        <v>34</v>
      </c>
      <c r="AX187" s="13" t="s">
        <v>79</v>
      </c>
      <c r="AY187" s="198" t="s">
        <v>185</v>
      </c>
    </row>
    <row r="188" spans="2:65" s="13" customFormat="1" ht="16.5" customHeight="1">
      <c r="B188" s="191"/>
      <c r="C188" s="192"/>
      <c r="D188" s="192"/>
      <c r="E188" s="193" t="s">
        <v>5</v>
      </c>
      <c r="F188" s="264" t="s">
        <v>695</v>
      </c>
      <c r="G188" s="265"/>
      <c r="H188" s="265"/>
      <c r="I188" s="265"/>
      <c r="J188" s="192"/>
      <c r="K188" s="194">
        <v>283.39999999999998</v>
      </c>
      <c r="L188" s="192"/>
      <c r="M188" s="192"/>
      <c r="N188" s="192"/>
      <c r="O188" s="192"/>
      <c r="P188" s="192"/>
      <c r="Q188" s="192"/>
      <c r="R188" s="195"/>
      <c r="T188" s="196"/>
      <c r="U188" s="192"/>
      <c r="V188" s="192"/>
      <c r="W188" s="192"/>
      <c r="X188" s="192"/>
      <c r="Y188" s="192"/>
      <c r="Z188" s="192"/>
      <c r="AA188" s="197"/>
      <c r="AT188" s="198" t="s">
        <v>192</v>
      </c>
      <c r="AU188" s="198" t="s">
        <v>90</v>
      </c>
      <c r="AV188" s="13" t="s">
        <v>90</v>
      </c>
      <c r="AW188" s="13" t="s">
        <v>34</v>
      </c>
      <c r="AX188" s="13" t="s">
        <v>79</v>
      </c>
      <c r="AY188" s="198" t="s">
        <v>185</v>
      </c>
    </row>
    <row r="189" spans="2:65" s="12" customFormat="1" ht="16.5" customHeight="1">
      <c r="B189" s="182"/>
      <c r="C189" s="183"/>
      <c r="D189" s="183"/>
      <c r="E189" s="184" t="s">
        <v>5</v>
      </c>
      <c r="F189" s="257" t="s">
        <v>196</v>
      </c>
      <c r="G189" s="258"/>
      <c r="H189" s="258"/>
      <c r="I189" s="258"/>
      <c r="J189" s="183"/>
      <c r="K189" s="185">
        <v>941.55</v>
      </c>
      <c r="L189" s="183"/>
      <c r="M189" s="183"/>
      <c r="N189" s="183"/>
      <c r="O189" s="183"/>
      <c r="P189" s="183"/>
      <c r="Q189" s="183"/>
      <c r="R189" s="186"/>
      <c r="T189" s="187"/>
      <c r="U189" s="183"/>
      <c r="V189" s="183"/>
      <c r="W189" s="183"/>
      <c r="X189" s="183"/>
      <c r="Y189" s="183"/>
      <c r="Z189" s="183"/>
      <c r="AA189" s="188"/>
      <c r="AT189" s="189" t="s">
        <v>192</v>
      </c>
      <c r="AU189" s="189" t="s">
        <v>90</v>
      </c>
      <c r="AV189" s="12" t="s">
        <v>189</v>
      </c>
      <c r="AW189" s="12" t="s">
        <v>34</v>
      </c>
      <c r="AX189" s="12" t="s">
        <v>86</v>
      </c>
      <c r="AY189" s="189" t="s">
        <v>185</v>
      </c>
    </row>
    <row r="190" spans="2:65" s="10" customFormat="1" ht="29.85" customHeight="1">
      <c r="B190" s="158"/>
      <c r="C190" s="159"/>
      <c r="D190" s="190" t="s">
        <v>558</v>
      </c>
      <c r="E190" s="190"/>
      <c r="F190" s="190"/>
      <c r="G190" s="190"/>
      <c r="H190" s="190"/>
      <c r="I190" s="190"/>
      <c r="J190" s="190"/>
      <c r="K190" s="190"/>
      <c r="L190" s="190"/>
      <c r="M190" s="190"/>
      <c r="N190" s="259">
        <f>BK190</f>
        <v>0</v>
      </c>
      <c r="O190" s="260"/>
      <c r="P190" s="260"/>
      <c r="Q190" s="260"/>
      <c r="R190" s="161"/>
      <c r="T190" s="162"/>
      <c r="U190" s="159"/>
      <c r="V190" s="159"/>
      <c r="W190" s="163">
        <f>SUM(W191:W193)</f>
        <v>0</v>
      </c>
      <c r="X190" s="159"/>
      <c r="Y190" s="163">
        <f>SUM(Y191:Y193)</f>
        <v>5.7716987999999994</v>
      </c>
      <c r="Z190" s="159"/>
      <c r="AA190" s="164">
        <f>SUM(AA191:AA193)</f>
        <v>0</v>
      </c>
      <c r="AR190" s="165" t="s">
        <v>86</v>
      </c>
      <c r="AT190" s="166" t="s">
        <v>78</v>
      </c>
      <c r="AU190" s="166" t="s">
        <v>86</v>
      </c>
      <c r="AY190" s="165" t="s">
        <v>185</v>
      </c>
      <c r="BK190" s="167">
        <f>SUM(BK191:BK193)</f>
        <v>0</v>
      </c>
    </row>
    <row r="191" spans="2:65" s="1" customFormat="1" ht="51" customHeight="1">
      <c r="B191" s="140"/>
      <c r="C191" s="168" t="s">
        <v>298</v>
      </c>
      <c r="D191" s="168" t="s">
        <v>186</v>
      </c>
      <c r="E191" s="169" t="s">
        <v>722</v>
      </c>
      <c r="F191" s="252" t="s">
        <v>723</v>
      </c>
      <c r="G191" s="252"/>
      <c r="H191" s="252"/>
      <c r="I191" s="252"/>
      <c r="J191" s="170" t="s">
        <v>234</v>
      </c>
      <c r="K191" s="171">
        <v>3.4020000000000001</v>
      </c>
      <c r="L191" s="253">
        <v>0</v>
      </c>
      <c r="M191" s="253"/>
      <c r="N191" s="254">
        <f>ROUND(L191*K191,2)</f>
        <v>0</v>
      </c>
      <c r="O191" s="254"/>
      <c r="P191" s="254"/>
      <c r="Q191" s="254"/>
      <c r="R191" s="143"/>
      <c r="T191" s="172" t="s">
        <v>5</v>
      </c>
      <c r="U191" s="47" t="s">
        <v>46</v>
      </c>
      <c r="V191" s="39"/>
      <c r="W191" s="173">
        <f>V191*K191</f>
        <v>0</v>
      </c>
      <c r="X191" s="173">
        <v>1.67</v>
      </c>
      <c r="Y191" s="173">
        <f>X191*K191</f>
        <v>5.6813399999999996</v>
      </c>
      <c r="Z191" s="173">
        <v>0</v>
      </c>
      <c r="AA191" s="174">
        <f>Z191*K191</f>
        <v>0</v>
      </c>
      <c r="AR191" s="22" t="s">
        <v>189</v>
      </c>
      <c r="AT191" s="22" t="s">
        <v>186</v>
      </c>
      <c r="AU191" s="22" t="s">
        <v>90</v>
      </c>
      <c r="AY191" s="22" t="s">
        <v>185</v>
      </c>
      <c r="BE191" s="116">
        <f>IF(U191="základná",N191,0)</f>
        <v>0</v>
      </c>
      <c r="BF191" s="116">
        <f>IF(U191="znížená",N191,0)</f>
        <v>0</v>
      </c>
      <c r="BG191" s="116">
        <f>IF(U191="zákl. prenesená",N191,0)</f>
        <v>0</v>
      </c>
      <c r="BH191" s="116">
        <f>IF(U191="zníž. prenesená",N191,0)</f>
        <v>0</v>
      </c>
      <c r="BI191" s="116">
        <f>IF(U191="nulová",N191,0)</f>
        <v>0</v>
      </c>
      <c r="BJ191" s="22" t="s">
        <v>90</v>
      </c>
      <c r="BK191" s="116">
        <f>ROUND(L191*K191,2)</f>
        <v>0</v>
      </c>
      <c r="BL191" s="22" t="s">
        <v>189</v>
      </c>
      <c r="BM191" s="22" t="s">
        <v>724</v>
      </c>
    </row>
    <row r="192" spans="2:65" s="13" customFormat="1" ht="16.5" customHeight="1">
      <c r="B192" s="191"/>
      <c r="C192" s="192"/>
      <c r="D192" s="192"/>
      <c r="E192" s="193" t="s">
        <v>5</v>
      </c>
      <c r="F192" s="255" t="s">
        <v>725</v>
      </c>
      <c r="G192" s="256"/>
      <c r="H192" s="256"/>
      <c r="I192" s="256"/>
      <c r="J192" s="192"/>
      <c r="K192" s="194">
        <v>3.4020000000000001</v>
      </c>
      <c r="L192" s="192"/>
      <c r="M192" s="192"/>
      <c r="N192" s="192"/>
      <c r="O192" s="192"/>
      <c r="P192" s="192"/>
      <c r="Q192" s="192"/>
      <c r="R192" s="195"/>
      <c r="T192" s="196"/>
      <c r="U192" s="192"/>
      <c r="V192" s="192"/>
      <c r="W192" s="192"/>
      <c r="X192" s="192"/>
      <c r="Y192" s="192"/>
      <c r="Z192" s="192"/>
      <c r="AA192" s="197"/>
      <c r="AT192" s="198" t="s">
        <v>192</v>
      </c>
      <c r="AU192" s="198" t="s">
        <v>90</v>
      </c>
      <c r="AV192" s="13" t="s">
        <v>90</v>
      </c>
      <c r="AW192" s="13" t="s">
        <v>34</v>
      </c>
      <c r="AX192" s="13" t="s">
        <v>86</v>
      </c>
      <c r="AY192" s="198" t="s">
        <v>185</v>
      </c>
    </row>
    <row r="193" spans="2:65" s="1" customFormat="1" ht="38.25" customHeight="1">
      <c r="B193" s="140"/>
      <c r="C193" s="199" t="s">
        <v>302</v>
      </c>
      <c r="D193" s="199" t="s">
        <v>279</v>
      </c>
      <c r="E193" s="200" t="s">
        <v>726</v>
      </c>
      <c r="F193" s="261" t="s">
        <v>727</v>
      </c>
      <c r="G193" s="261"/>
      <c r="H193" s="261"/>
      <c r="I193" s="261"/>
      <c r="J193" s="201" t="s">
        <v>234</v>
      </c>
      <c r="K193" s="202">
        <v>3.47</v>
      </c>
      <c r="L193" s="262">
        <v>0</v>
      </c>
      <c r="M193" s="262"/>
      <c r="N193" s="263">
        <f>ROUND(L193*K193,2)</f>
        <v>0</v>
      </c>
      <c r="O193" s="254"/>
      <c r="P193" s="254"/>
      <c r="Q193" s="254"/>
      <c r="R193" s="143"/>
      <c r="T193" s="172" t="s">
        <v>5</v>
      </c>
      <c r="U193" s="47" t="s">
        <v>46</v>
      </c>
      <c r="V193" s="39"/>
      <c r="W193" s="173">
        <f>V193*K193</f>
        <v>0</v>
      </c>
      <c r="X193" s="173">
        <v>2.6040000000000001E-2</v>
      </c>
      <c r="Y193" s="173">
        <f>X193*K193</f>
        <v>9.0358800000000003E-2</v>
      </c>
      <c r="Z193" s="173">
        <v>0</v>
      </c>
      <c r="AA193" s="174">
        <f>Z193*K193</f>
        <v>0</v>
      </c>
      <c r="AR193" s="22" t="s">
        <v>223</v>
      </c>
      <c r="AT193" s="22" t="s">
        <v>279</v>
      </c>
      <c r="AU193" s="22" t="s">
        <v>90</v>
      </c>
      <c r="AY193" s="22" t="s">
        <v>185</v>
      </c>
      <c r="BE193" s="116">
        <f>IF(U193="základná",N193,0)</f>
        <v>0</v>
      </c>
      <c r="BF193" s="116">
        <f>IF(U193="znížená",N193,0)</f>
        <v>0</v>
      </c>
      <c r="BG193" s="116">
        <f>IF(U193="zákl. prenesená",N193,0)</f>
        <v>0</v>
      </c>
      <c r="BH193" s="116">
        <f>IF(U193="zníž. prenesená",N193,0)</f>
        <v>0</v>
      </c>
      <c r="BI193" s="116">
        <f>IF(U193="nulová",N193,0)</f>
        <v>0</v>
      </c>
      <c r="BJ193" s="22" t="s">
        <v>90</v>
      </c>
      <c r="BK193" s="116">
        <f>ROUND(L193*K193,2)</f>
        <v>0</v>
      </c>
      <c r="BL193" s="22" t="s">
        <v>189</v>
      </c>
      <c r="BM193" s="22" t="s">
        <v>728</v>
      </c>
    </row>
    <row r="194" spans="2:65" s="10" customFormat="1" ht="29.85" customHeight="1">
      <c r="B194" s="158"/>
      <c r="C194" s="159"/>
      <c r="D194" s="190" t="s">
        <v>159</v>
      </c>
      <c r="E194" s="190"/>
      <c r="F194" s="190"/>
      <c r="G194" s="190"/>
      <c r="H194" s="190"/>
      <c r="I194" s="190"/>
      <c r="J194" s="190"/>
      <c r="K194" s="190"/>
      <c r="L194" s="190"/>
      <c r="M194" s="190"/>
      <c r="N194" s="266">
        <f>BK194</f>
        <v>0</v>
      </c>
      <c r="O194" s="267"/>
      <c r="P194" s="267"/>
      <c r="Q194" s="267"/>
      <c r="R194" s="161"/>
      <c r="T194" s="162"/>
      <c r="U194" s="159"/>
      <c r="V194" s="159"/>
      <c r="W194" s="163">
        <f>SUM(W195:W234)</f>
        <v>0</v>
      </c>
      <c r="X194" s="159"/>
      <c r="Y194" s="163">
        <f>SUM(Y195:Y234)</f>
        <v>321.81886900000006</v>
      </c>
      <c r="Z194" s="159"/>
      <c r="AA194" s="164">
        <f>SUM(AA195:AA234)</f>
        <v>0</v>
      </c>
      <c r="AR194" s="165" t="s">
        <v>86</v>
      </c>
      <c r="AT194" s="166" t="s">
        <v>78</v>
      </c>
      <c r="AU194" s="166" t="s">
        <v>86</v>
      </c>
      <c r="AY194" s="165" t="s">
        <v>185</v>
      </c>
      <c r="BK194" s="167">
        <f>SUM(BK195:BK234)</f>
        <v>0</v>
      </c>
    </row>
    <row r="195" spans="2:65" s="1" customFormat="1" ht="38.25" customHeight="1">
      <c r="B195" s="140"/>
      <c r="C195" s="168" t="s">
        <v>306</v>
      </c>
      <c r="D195" s="168" t="s">
        <v>186</v>
      </c>
      <c r="E195" s="169" t="s">
        <v>618</v>
      </c>
      <c r="F195" s="252" t="s">
        <v>619</v>
      </c>
      <c r="G195" s="252"/>
      <c r="H195" s="252"/>
      <c r="I195" s="252"/>
      <c r="J195" s="170" t="s">
        <v>203</v>
      </c>
      <c r="K195" s="171">
        <v>5.9</v>
      </c>
      <c r="L195" s="253">
        <v>0</v>
      </c>
      <c r="M195" s="253"/>
      <c r="N195" s="254">
        <f>ROUND(L195*K195,2)</f>
        <v>0</v>
      </c>
      <c r="O195" s="254"/>
      <c r="P195" s="254"/>
      <c r="Q195" s="254"/>
      <c r="R195" s="143"/>
      <c r="T195" s="172" t="s">
        <v>5</v>
      </c>
      <c r="U195" s="47" t="s">
        <v>46</v>
      </c>
      <c r="V195" s="39"/>
      <c r="W195" s="173">
        <f>V195*K195</f>
        <v>0</v>
      </c>
      <c r="X195" s="173">
        <v>0.27994000000000002</v>
      </c>
      <c r="Y195" s="173">
        <f>X195*K195</f>
        <v>1.6516460000000002</v>
      </c>
      <c r="Z195" s="173">
        <v>0</v>
      </c>
      <c r="AA195" s="174">
        <f>Z195*K195</f>
        <v>0</v>
      </c>
      <c r="AR195" s="22" t="s">
        <v>189</v>
      </c>
      <c r="AT195" s="22" t="s">
        <v>186</v>
      </c>
      <c r="AU195" s="22" t="s">
        <v>90</v>
      </c>
      <c r="AY195" s="22" t="s">
        <v>185</v>
      </c>
      <c r="BE195" s="116">
        <f>IF(U195="základná",N195,0)</f>
        <v>0</v>
      </c>
      <c r="BF195" s="116">
        <f>IF(U195="znížená",N195,0)</f>
        <v>0</v>
      </c>
      <c r="BG195" s="116">
        <f>IF(U195="zákl. prenesená",N195,0)</f>
        <v>0</v>
      </c>
      <c r="BH195" s="116">
        <f>IF(U195="zníž. prenesená",N195,0)</f>
        <v>0</v>
      </c>
      <c r="BI195" s="116">
        <f>IF(U195="nulová",N195,0)</f>
        <v>0</v>
      </c>
      <c r="BJ195" s="22" t="s">
        <v>90</v>
      </c>
      <c r="BK195" s="116">
        <f>ROUND(L195*K195,2)</f>
        <v>0</v>
      </c>
      <c r="BL195" s="22" t="s">
        <v>189</v>
      </c>
      <c r="BM195" s="22" t="s">
        <v>620</v>
      </c>
    </row>
    <row r="196" spans="2:65" s="13" customFormat="1" ht="16.5" customHeight="1">
      <c r="B196" s="191"/>
      <c r="C196" s="192"/>
      <c r="D196" s="192"/>
      <c r="E196" s="193" t="s">
        <v>5</v>
      </c>
      <c r="F196" s="255" t="s">
        <v>692</v>
      </c>
      <c r="G196" s="256"/>
      <c r="H196" s="256"/>
      <c r="I196" s="256"/>
      <c r="J196" s="192"/>
      <c r="K196" s="194">
        <v>5.9</v>
      </c>
      <c r="L196" s="192"/>
      <c r="M196" s="192"/>
      <c r="N196" s="192"/>
      <c r="O196" s="192"/>
      <c r="P196" s="192"/>
      <c r="Q196" s="192"/>
      <c r="R196" s="195"/>
      <c r="T196" s="196"/>
      <c r="U196" s="192"/>
      <c r="V196" s="192"/>
      <c r="W196" s="192"/>
      <c r="X196" s="192"/>
      <c r="Y196" s="192"/>
      <c r="Z196" s="192"/>
      <c r="AA196" s="197"/>
      <c r="AT196" s="198" t="s">
        <v>192</v>
      </c>
      <c r="AU196" s="198" t="s">
        <v>90</v>
      </c>
      <c r="AV196" s="13" t="s">
        <v>90</v>
      </c>
      <c r="AW196" s="13" t="s">
        <v>34</v>
      </c>
      <c r="AX196" s="13" t="s">
        <v>86</v>
      </c>
      <c r="AY196" s="198" t="s">
        <v>185</v>
      </c>
    </row>
    <row r="197" spans="2:65" s="1" customFormat="1" ht="25.5" customHeight="1">
      <c r="B197" s="140"/>
      <c r="C197" s="168" t="s">
        <v>310</v>
      </c>
      <c r="D197" s="168" t="s">
        <v>186</v>
      </c>
      <c r="E197" s="169" t="s">
        <v>331</v>
      </c>
      <c r="F197" s="252" t="s">
        <v>332</v>
      </c>
      <c r="G197" s="252"/>
      <c r="H197" s="252"/>
      <c r="I197" s="252"/>
      <c r="J197" s="170" t="s">
        <v>333</v>
      </c>
      <c r="K197" s="171">
        <v>419.4</v>
      </c>
      <c r="L197" s="253">
        <v>0</v>
      </c>
      <c r="M197" s="253"/>
      <c r="N197" s="254">
        <f>ROUND(L197*K197,2)</f>
        <v>0</v>
      </c>
      <c r="O197" s="254"/>
      <c r="P197" s="254"/>
      <c r="Q197" s="254"/>
      <c r="R197" s="143"/>
      <c r="T197" s="172" t="s">
        <v>5</v>
      </c>
      <c r="U197" s="47" t="s">
        <v>46</v>
      </c>
      <c r="V197" s="39"/>
      <c r="W197" s="173">
        <f>V197*K197</f>
        <v>0</v>
      </c>
      <c r="X197" s="173">
        <v>0</v>
      </c>
      <c r="Y197" s="173">
        <f>X197*K197</f>
        <v>0</v>
      </c>
      <c r="Z197" s="173">
        <v>0</v>
      </c>
      <c r="AA197" s="174">
        <f>Z197*K197</f>
        <v>0</v>
      </c>
      <c r="AR197" s="22" t="s">
        <v>189</v>
      </c>
      <c r="AT197" s="22" t="s">
        <v>186</v>
      </c>
      <c r="AU197" s="22" t="s">
        <v>90</v>
      </c>
      <c r="AY197" s="22" t="s">
        <v>185</v>
      </c>
      <c r="BE197" s="116">
        <f>IF(U197="základná",N197,0)</f>
        <v>0</v>
      </c>
      <c r="BF197" s="116">
        <f>IF(U197="znížená",N197,0)</f>
        <v>0</v>
      </c>
      <c r="BG197" s="116">
        <f>IF(U197="zákl. prenesená",N197,0)</f>
        <v>0</v>
      </c>
      <c r="BH197" s="116">
        <f>IF(U197="zníž. prenesená",N197,0)</f>
        <v>0</v>
      </c>
      <c r="BI197" s="116">
        <f>IF(U197="nulová",N197,0)</f>
        <v>0</v>
      </c>
      <c r="BJ197" s="22" t="s">
        <v>90</v>
      </c>
      <c r="BK197" s="116">
        <f>ROUND(L197*K197,2)</f>
        <v>0</v>
      </c>
      <c r="BL197" s="22" t="s">
        <v>189</v>
      </c>
      <c r="BM197" s="22" t="s">
        <v>337</v>
      </c>
    </row>
    <row r="198" spans="2:65" s="13" customFormat="1" ht="16.5" customHeight="1">
      <c r="B198" s="191"/>
      <c r="C198" s="192"/>
      <c r="D198" s="192"/>
      <c r="E198" s="193" t="s">
        <v>5</v>
      </c>
      <c r="F198" s="255" t="s">
        <v>139</v>
      </c>
      <c r="G198" s="256"/>
      <c r="H198" s="256"/>
      <c r="I198" s="256"/>
      <c r="J198" s="192"/>
      <c r="K198" s="194">
        <v>323.60000000000002</v>
      </c>
      <c r="L198" s="192"/>
      <c r="M198" s="192"/>
      <c r="N198" s="192"/>
      <c r="O198" s="192"/>
      <c r="P198" s="192"/>
      <c r="Q198" s="192"/>
      <c r="R198" s="195"/>
      <c r="T198" s="196"/>
      <c r="U198" s="192"/>
      <c r="V198" s="192"/>
      <c r="W198" s="192"/>
      <c r="X198" s="192"/>
      <c r="Y198" s="192"/>
      <c r="Z198" s="192"/>
      <c r="AA198" s="197"/>
      <c r="AT198" s="198" t="s">
        <v>192</v>
      </c>
      <c r="AU198" s="198" t="s">
        <v>90</v>
      </c>
      <c r="AV198" s="13" t="s">
        <v>90</v>
      </c>
      <c r="AW198" s="13" t="s">
        <v>34</v>
      </c>
      <c r="AX198" s="13" t="s">
        <v>79</v>
      </c>
      <c r="AY198" s="198" t="s">
        <v>185</v>
      </c>
    </row>
    <row r="199" spans="2:65" s="13" customFormat="1" ht="16.5" customHeight="1">
      <c r="B199" s="191"/>
      <c r="C199" s="192"/>
      <c r="D199" s="192"/>
      <c r="E199" s="193" t="s">
        <v>5</v>
      </c>
      <c r="F199" s="264" t="s">
        <v>127</v>
      </c>
      <c r="G199" s="265"/>
      <c r="H199" s="265"/>
      <c r="I199" s="265"/>
      <c r="J199" s="192"/>
      <c r="K199" s="194">
        <v>75</v>
      </c>
      <c r="L199" s="192"/>
      <c r="M199" s="192"/>
      <c r="N199" s="192"/>
      <c r="O199" s="192"/>
      <c r="P199" s="192"/>
      <c r="Q199" s="192"/>
      <c r="R199" s="195"/>
      <c r="T199" s="196"/>
      <c r="U199" s="192"/>
      <c r="V199" s="192"/>
      <c r="W199" s="192"/>
      <c r="X199" s="192"/>
      <c r="Y199" s="192"/>
      <c r="Z199" s="192"/>
      <c r="AA199" s="197"/>
      <c r="AT199" s="198" t="s">
        <v>192</v>
      </c>
      <c r="AU199" s="198" t="s">
        <v>90</v>
      </c>
      <c r="AV199" s="13" t="s">
        <v>90</v>
      </c>
      <c r="AW199" s="13" t="s">
        <v>34</v>
      </c>
      <c r="AX199" s="13" t="s">
        <v>79</v>
      </c>
      <c r="AY199" s="198" t="s">
        <v>185</v>
      </c>
    </row>
    <row r="200" spans="2:65" s="13" customFormat="1" ht="16.5" customHeight="1">
      <c r="B200" s="191"/>
      <c r="C200" s="192"/>
      <c r="D200" s="192"/>
      <c r="E200" s="193" t="s">
        <v>5</v>
      </c>
      <c r="F200" s="264" t="s">
        <v>143</v>
      </c>
      <c r="G200" s="265"/>
      <c r="H200" s="265"/>
      <c r="I200" s="265"/>
      <c r="J200" s="192"/>
      <c r="K200" s="194">
        <v>20.8</v>
      </c>
      <c r="L200" s="192"/>
      <c r="M200" s="192"/>
      <c r="N200" s="192"/>
      <c r="O200" s="192"/>
      <c r="P200" s="192"/>
      <c r="Q200" s="192"/>
      <c r="R200" s="195"/>
      <c r="T200" s="196"/>
      <c r="U200" s="192"/>
      <c r="V200" s="192"/>
      <c r="W200" s="192"/>
      <c r="X200" s="192"/>
      <c r="Y200" s="192"/>
      <c r="Z200" s="192"/>
      <c r="AA200" s="197"/>
      <c r="AT200" s="198" t="s">
        <v>192</v>
      </c>
      <c r="AU200" s="198" t="s">
        <v>90</v>
      </c>
      <c r="AV200" s="13" t="s">
        <v>90</v>
      </c>
      <c r="AW200" s="13" t="s">
        <v>34</v>
      </c>
      <c r="AX200" s="13" t="s">
        <v>79</v>
      </c>
      <c r="AY200" s="198" t="s">
        <v>185</v>
      </c>
    </row>
    <row r="201" spans="2:65" s="12" customFormat="1" ht="16.5" customHeight="1">
      <c r="B201" s="182"/>
      <c r="C201" s="183"/>
      <c r="D201" s="183"/>
      <c r="E201" s="184" t="s">
        <v>5</v>
      </c>
      <c r="F201" s="257" t="s">
        <v>196</v>
      </c>
      <c r="G201" s="258"/>
      <c r="H201" s="258"/>
      <c r="I201" s="258"/>
      <c r="J201" s="183"/>
      <c r="K201" s="185">
        <v>419.4</v>
      </c>
      <c r="L201" s="183"/>
      <c r="M201" s="183"/>
      <c r="N201" s="183"/>
      <c r="O201" s="183"/>
      <c r="P201" s="183"/>
      <c r="Q201" s="183"/>
      <c r="R201" s="186"/>
      <c r="T201" s="187"/>
      <c r="U201" s="183"/>
      <c r="V201" s="183"/>
      <c r="W201" s="183"/>
      <c r="X201" s="183"/>
      <c r="Y201" s="183"/>
      <c r="Z201" s="183"/>
      <c r="AA201" s="188"/>
      <c r="AT201" s="189" t="s">
        <v>192</v>
      </c>
      <c r="AU201" s="189" t="s">
        <v>90</v>
      </c>
      <c r="AV201" s="12" t="s">
        <v>189</v>
      </c>
      <c r="AW201" s="12" t="s">
        <v>34</v>
      </c>
      <c r="AX201" s="12" t="s">
        <v>86</v>
      </c>
      <c r="AY201" s="189" t="s">
        <v>185</v>
      </c>
    </row>
    <row r="202" spans="2:65" s="1" customFormat="1" ht="25.5" customHeight="1">
      <c r="B202" s="140"/>
      <c r="C202" s="168" t="s">
        <v>314</v>
      </c>
      <c r="D202" s="168" t="s">
        <v>186</v>
      </c>
      <c r="E202" s="169" t="s">
        <v>339</v>
      </c>
      <c r="F202" s="252" t="s">
        <v>340</v>
      </c>
      <c r="G202" s="252"/>
      <c r="H202" s="252"/>
      <c r="I202" s="252"/>
      <c r="J202" s="170" t="s">
        <v>203</v>
      </c>
      <c r="K202" s="171">
        <v>425</v>
      </c>
      <c r="L202" s="253">
        <v>0</v>
      </c>
      <c r="M202" s="253"/>
      <c r="N202" s="254">
        <f>ROUND(L202*K202,2)</f>
        <v>0</v>
      </c>
      <c r="O202" s="254"/>
      <c r="P202" s="254"/>
      <c r="Q202" s="254"/>
      <c r="R202" s="143"/>
      <c r="T202" s="172" t="s">
        <v>5</v>
      </c>
      <c r="U202" s="47" t="s">
        <v>46</v>
      </c>
      <c r="V202" s="39"/>
      <c r="W202" s="173">
        <f>V202*K202</f>
        <v>0</v>
      </c>
      <c r="X202" s="173">
        <v>0.22847999999999999</v>
      </c>
      <c r="Y202" s="173">
        <f>X202*K202</f>
        <v>97.103999999999999</v>
      </c>
      <c r="Z202" s="173">
        <v>0</v>
      </c>
      <c r="AA202" s="174">
        <f>Z202*K202</f>
        <v>0</v>
      </c>
      <c r="AR202" s="22" t="s">
        <v>189</v>
      </c>
      <c r="AT202" s="22" t="s">
        <v>186</v>
      </c>
      <c r="AU202" s="22" t="s">
        <v>90</v>
      </c>
      <c r="AY202" s="22" t="s">
        <v>185</v>
      </c>
      <c r="BE202" s="116">
        <f>IF(U202="základná",N202,0)</f>
        <v>0</v>
      </c>
      <c r="BF202" s="116">
        <f>IF(U202="znížená",N202,0)</f>
        <v>0</v>
      </c>
      <c r="BG202" s="116">
        <f>IF(U202="zákl. prenesená",N202,0)</f>
        <v>0</v>
      </c>
      <c r="BH202" s="116">
        <f>IF(U202="zníž. prenesená",N202,0)</f>
        <v>0</v>
      </c>
      <c r="BI202" s="116">
        <f>IF(U202="nulová",N202,0)</f>
        <v>0</v>
      </c>
      <c r="BJ202" s="22" t="s">
        <v>90</v>
      </c>
      <c r="BK202" s="116">
        <f>ROUND(L202*K202,2)</f>
        <v>0</v>
      </c>
      <c r="BL202" s="22" t="s">
        <v>189</v>
      </c>
      <c r="BM202" s="22" t="s">
        <v>341</v>
      </c>
    </row>
    <row r="203" spans="2:65" s="13" customFormat="1" ht="16.5" customHeight="1">
      <c r="B203" s="191"/>
      <c r="C203" s="192"/>
      <c r="D203" s="192"/>
      <c r="E203" s="193" t="s">
        <v>5</v>
      </c>
      <c r="F203" s="255" t="s">
        <v>139</v>
      </c>
      <c r="G203" s="256"/>
      <c r="H203" s="256"/>
      <c r="I203" s="256"/>
      <c r="J203" s="192"/>
      <c r="K203" s="194">
        <v>323.60000000000002</v>
      </c>
      <c r="L203" s="192"/>
      <c r="M203" s="192"/>
      <c r="N203" s="192"/>
      <c r="O203" s="192"/>
      <c r="P203" s="192"/>
      <c r="Q203" s="192"/>
      <c r="R203" s="195"/>
      <c r="T203" s="196"/>
      <c r="U203" s="192"/>
      <c r="V203" s="192"/>
      <c r="W203" s="192"/>
      <c r="X203" s="192"/>
      <c r="Y203" s="192"/>
      <c r="Z203" s="192"/>
      <c r="AA203" s="197"/>
      <c r="AT203" s="198" t="s">
        <v>192</v>
      </c>
      <c r="AU203" s="198" t="s">
        <v>90</v>
      </c>
      <c r="AV203" s="13" t="s">
        <v>90</v>
      </c>
      <c r="AW203" s="13" t="s">
        <v>34</v>
      </c>
      <c r="AX203" s="13" t="s">
        <v>79</v>
      </c>
      <c r="AY203" s="198" t="s">
        <v>185</v>
      </c>
    </row>
    <row r="204" spans="2:65" s="13" customFormat="1" ht="16.5" customHeight="1">
      <c r="B204" s="191"/>
      <c r="C204" s="192"/>
      <c r="D204" s="192"/>
      <c r="E204" s="193" t="s">
        <v>5</v>
      </c>
      <c r="F204" s="264" t="s">
        <v>688</v>
      </c>
      <c r="G204" s="265"/>
      <c r="H204" s="265"/>
      <c r="I204" s="265"/>
      <c r="J204" s="192"/>
      <c r="K204" s="194">
        <v>20.5</v>
      </c>
      <c r="L204" s="192"/>
      <c r="M204" s="192"/>
      <c r="N204" s="192"/>
      <c r="O204" s="192"/>
      <c r="P204" s="192"/>
      <c r="Q204" s="192"/>
      <c r="R204" s="195"/>
      <c r="T204" s="196"/>
      <c r="U204" s="192"/>
      <c r="V204" s="192"/>
      <c r="W204" s="192"/>
      <c r="X204" s="192"/>
      <c r="Y204" s="192"/>
      <c r="Z204" s="192"/>
      <c r="AA204" s="197"/>
      <c r="AT204" s="198" t="s">
        <v>192</v>
      </c>
      <c r="AU204" s="198" t="s">
        <v>90</v>
      </c>
      <c r="AV204" s="13" t="s">
        <v>90</v>
      </c>
      <c r="AW204" s="13" t="s">
        <v>34</v>
      </c>
      <c r="AX204" s="13" t="s">
        <v>79</v>
      </c>
      <c r="AY204" s="198" t="s">
        <v>185</v>
      </c>
    </row>
    <row r="205" spans="2:65" s="13" customFormat="1" ht="16.5" customHeight="1">
      <c r="B205" s="191"/>
      <c r="C205" s="192"/>
      <c r="D205" s="192"/>
      <c r="E205" s="193" t="s">
        <v>5</v>
      </c>
      <c r="F205" s="264" t="s">
        <v>692</v>
      </c>
      <c r="G205" s="265"/>
      <c r="H205" s="265"/>
      <c r="I205" s="265"/>
      <c r="J205" s="192"/>
      <c r="K205" s="194">
        <v>5.9</v>
      </c>
      <c r="L205" s="192"/>
      <c r="M205" s="192"/>
      <c r="N205" s="192"/>
      <c r="O205" s="192"/>
      <c r="P205" s="192"/>
      <c r="Q205" s="192"/>
      <c r="R205" s="195"/>
      <c r="T205" s="196"/>
      <c r="U205" s="192"/>
      <c r="V205" s="192"/>
      <c r="W205" s="192"/>
      <c r="X205" s="192"/>
      <c r="Y205" s="192"/>
      <c r="Z205" s="192"/>
      <c r="AA205" s="197"/>
      <c r="AT205" s="198" t="s">
        <v>192</v>
      </c>
      <c r="AU205" s="198" t="s">
        <v>90</v>
      </c>
      <c r="AV205" s="13" t="s">
        <v>90</v>
      </c>
      <c r="AW205" s="13" t="s">
        <v>34</v>
      </c>
      <c r="AX205" s="13" t="s">
        <v>79</v>
      </c>
      <c r="AY205" s="198" t="s">
        <v>185</v>
      </c>
    </row>
    <row r="206" spans="2:65" s="13" customFormat="1" ht="16.5" customHeight="1">
      <c r="B206" s="191"/>
      <c r="C206" s="192"/>
      <c r="D206" s="192"/>
      <c r="E206" s="193" t="s">
        <v>5</v>
      </c>
      <c r="F206" s="264" t="s">
        <v>127</v>
      </c>
      <c r="G206" s="265"/>
      <c r="H206" s="265"/>
      <c r="I206" s="265"/>
      <c r="J206" s="192"/>
      <c r="K206" s="194">
        <v>75</v>
      </c>
      <c r="L206" s="192"/>
      <c r="M206" s="192"/>
      <c r="N206" s="192"/>
      <c r="O206" s="192"/>
      <c r="P206" s="192"/>
      <c r="Q206" s="192"/>
      <c r="R206" s="195"/>
      <c r="T206" s="196"/>
      <c r="U206" s="192"/>
      <c r="V206" s="192"/>
      <c r="W206" s="192"/>
      <c r="X206" s="192"/>
      <c r="Y206" s="192"/>
      <c r="Z206" s="192"/>
      <c r="AA206" s="197"/>
      <c r="AT206" s="198" t="s">
        <v>192</v>
      </c>
      <c r="AU206" s="198" t="s">
        <v>90</v>
      </c>
      <c r="AV206" s="13" t="s">
        <v>90</v>
      </c>
      <c r="AW206" s="13" t="s">
        <v>34</v>
      </c>
      <c r="AX206" s="13" t="s">
        <v>79</v>
      </c>
      <c r="AY206" s="198" t="s">
        <v>185</v>
      </c>
    </row>
    <row r="207" spans="2:65" s="12" customFormat="1" ht="16.5" customHeight="1">
      <c r="B207" s="182"/>
      <c r="C207" s="183"/>
      <c r="D207" s="183"/>
      <c r="E207" s="184" t="s">
        <v>5</v>
      </c>
      <c r="F207" s="257" t="s">
        <v>196</v>
      </c>
      <c r="G207" s="258"/>
      <c r="H207" s="258"/>
      <c r="I207" s="258"/>
      <c r="J207" s="183"/>
      <c r="K207" s="185">
        <v>425</v>
      </c>
      <c r="L207" s="183"/>
      <c r="M207" s="183"/>
      <c r="N207" s="183"/>
      <c r="O207" s="183"/>
      <c r="P207" s="183"/>
      <c r="Q207" s="183"/>
      <c r="R207" s="186"/>
      <c r="T207" s="187"/>
      <c r="U207" s="183"/>
      <c r="V207" s="183"/>
      <c r="W207" s="183"/>
      <c r="X207" s="183"/>
      <c r="Y207" s="183"/>
      <c r="Z207" s="183"/>
      <c r="AA207" s="188"/>
      <c r="AT207" s="189" t="s">
        <v>192</v>
      </c>
      <c r="AU207" s="189" t="s">
        <v>90</v>
      </c>
      <c r="AV207" s="12" t="s">
        <v>189</v>
      </c>
      <c r="AW207" s="12" t="s">
        <v>34</v>
      </c>
      <c r="AX207" s="12" t="s">
        <v>86</v>
      </c>
      <c r="AY207" s="189" t="s">
        <v>185</v>
      </c>
    </row>
    <row r="208" spans="2:65" s="1" customFormat="1" ht="38.25" customHeight="1">
      <c r="B208" s="140"/>
      <c r="C208" s="168" t="s">
        <v>318</v>
      </c>
      <c r="D208" s="168" t="s">
        <v>186</v>
      </c>
      <c r="E208" s="169" t="s">
        <v>347</v>
      </c>
      <c r="F208" s="252" t="s">
        <v>348</v>
      </c>
      <c r="G208" s="252"/>
      <c r="H208" s="252"/>
      <c r="I208" s="252"/>
      <c r="J208" s="170" t="s">
        <v>203</v>
      </c>
      <c r="K208" s="171">
        <v>176.75</v>
      </c>
      <c r="L208" s="253">
        <v>0</v>
      </c>
      <c r="M208" s="253"/>
      <c r="N208" s="254">
        <f>ROUND(L208*K208,2)</f>
        <v>0</v>
      </c>
      <c r="O208" s="254"/>
      <c r="P208" s="254"/>
      <c r="Q208" s="254"/>
      <c r="R208" s="143"/>
      <c r="T208" s="172" t="s">
        <v>5</v>
      </c>
      <c r="U208" s="47" t="s">
        <v>46</v>
      </c>
      <c r="V208" s="39"/>
      <c r="W208" s="173">
        <f>V208*K208</f>
        <v>0</v>
      </c>
      <c r="X208" s="173">
        <v>0.47117999999999999</v>
      </c>
      <c r="Y208" s="173">
        <f>X208*K208</f>
        <v>83.281064999999998</v>
      </c>
      <c r="Z208" s="173">
        <v>0</v>
      </c>
      <c r="AA208" s="174">
        <f>Z208*K208</f>
        <v>0</v>
      </c>
      <c r="AR208" s="22" t="s">
        <v>189</v>
      </c>
      <c r="AT208" s="22" t="s">
        <v>186</v>
      </c>
      <c r="AU208" s="22" t="s">
        <v>90</v>
      </c>
      <c r="AY208" s="22" t="s">
        <v>185</v>
      </c>
      <c r="BE208" s="116">
        <f>IF(U208="základná",N208,0)</f>
        <v>0</v>
      </c>
      <c r="BF208" s="116">
        <f>IF(U208="znížená",N208,0)</f>
        <v>0</v>
      </c>
      <c r="BG208" s="116">
        <f>IF(U208="zákl. prenesená",N208,0)</f>
        <v>0</v>
      </c>
      <c r="BH208" s="116">
        <f>IF(U208="zníž. prenesená",N208,0)</f>
        <v>0</v>
      </c>
      <c r="BI208" s="116">
        <f>IF(U208="nulová",N208,0)</f>
        <v>0</v>
      </c>
      <c r="BJ208" s="22" t="s">
        <v>90</v>
      </c>
      <c r="BK208" s="116">
        <f>ROUND(L208*K208,2)</f>
        <v>0</v>
      </c>
      <c r="BL208" s="22" t="s">
        <v>189</v>
      </c>
      <c r="BM208" s="22" t="s">
        <v>349</v>
      </c>
    </row>
    <row r="209" spans="2:65" s="13" customFormat="1" ht="16.5" customHeight="1">
      <c r="B209" s="191"/>
      <c r="C209" s="192"/>
      <c r="D209" s="192"/>
      <c r="E209" s="193" t="s">
        <v>5</v>
      </c>
      <c r="F209" s="255" t="s">
        <v>141</v>
      </c>
      <c r="G209" s="256"/>
      <c r="H209" s="256"/>
      <c r="I209" s="256"/>
      <c r="J209" s="192"/>
      <c r="K209" s="194">
        <v>155.94999999999999</v>
      </c>
      <c r="L209" s="192"/>
      <c r="M209" s="192"/>
      <c r="N209" s="192"/>
      <c r="O209" s="192"/>
      <c r="P209" s="192"/>
      <c r="Q209" s="192"/>
      <c r="R209" s="195"/>
      <c r="T209" s="196"/>
      <c r="U209" s="192"/>
      <c r="V209" s="192"/>
      <c r="W209" s="192"/>
      <c r="X209" s="192"/>
      <c r="Y209" s="192"/>
      <c r="Z209" s="192"/>
      <c r="AA209" s="197"/>
      <c r="AT209" s="198" t="s">
        <v>192</v>
      </c>
      <c r="AU209" s="198" t="s">
        <v>90</v>
      </c>
      <c r="AV209" s="13" t="s">
        <v>90</v>
      </c>
      <c r="AW209" s="13" t="s">
        <v>34</v>
      </c>
      <c r="AX209" s="13" t="s">
        <v>79</v>
      </c>
      <c r="AY209" s="198" t="s">
        <v>185</v>
      </c>
    </row>
    <row r="210" spans="2:65" s="13" customFormat="1" ht="16.5" customHeight="1">
      <c r="B210" s="191"/>
      <c r="C210" s="192"/>
      <c r="D210" s="192"/>
      <c r="E210" s="193" t="s">
        <v>5</v>
      </c>
      <c r="F210" s="264" t="s">
        <v>143</v>
      </c>
      <c r="G210" s="265"/>
      <c r="H210" s="265"/>
      <c r="I210" s="265"/>
      <c r="J210" s="192"/>
      <c r="K210" s="194">
        <v>20.8</v>
      </c>
      <c r="L210" s="192"/>
      <c r="M210" s="192"/>
      <c r="N210" s="192"/>
      <c r="O210" s="192"/>
      <c r="P210" s="192"/>
      <c r="Q210" s="192"/>
      <c r="R210" s="195"/>
      <c r="T210" s="196"/>
      <c r="U210" s="192"/>
      <c r="V210" s="192"/>
      <c r="W210" s="192"/>
      <c r="X210" s="192"/>
      <c r="Y210" s="192"/>
      <c r="Z210" s="192"/>
      <c r="AA210" s="197"/>
      <c r="AT210" s="198" t="s">
        <v>192</v>
      </c>
      <c r="AU210" s="198" t="s">
        <v>90</v>
      </c>
      <c r="AV210" s="13" t="s">
        <v>90</v>
      </c>
      <c r="AW210" s="13" t="s">
        <v>34</v>
      </c>
      <c r="AX210" s="13" t="s">
        <v>79</v>
      </c>
      <c r="AY210" s="198" t="s">
        <v>185</v>
      </c>
    </row>
    <row r="211" spans="2:65" s="12" customFormat="1" ht="16.5" customHeight="1">
      <c r="B211" s="182"/>
      <c r="C211" s="183"/>
      <c r="D211" s="183"/>
      <c r="E211" s="184" t="s">
        <v>5</v>
      </c>
      <c r="F211" s="257" t="s">
        <v>196</v>
      </c>
      <c r="G211" s="258"/>
      <c r="H211" s="258"/>
      <c r="I211" s="258"/>
      <c r="J211" s="183"/>
      <c r="K211" s="185">
        <v>176.75</v>
      </c>
      <c r="L211" s="183"/>
      <c r="M211" s="183"/>
      <c r="N211" s="183"/>
      <c r="O211" s="183"/>
      <c r="P211" s="183"/>
      <c r="Q211" s="183"/>
      <c r="R211" s="186"/>
      <c r="T211" s="187"/>
      <c r="U211" s="183"/>
      <c r="V211" s="183"/>
      <c r="W211" s="183"/>
      <c r="X211" s="183"/>
      <c r="Y211" s="183"/>
      <c r="Z211" s="183"/>
      <c r="AA211" s="188"/>
      <c r="AT211" s="189" t="s">
        <v>192</v>
      </c>
      <c r="AU211" s="189" t="s">
        <v>90</v>
      </c>
      <c r="AV211" s="12" t="s">
        <v>189</v>
      </c>
      <c r="AW211" s="12" t="s">
        <v>34</v>
      </c>
      <c r="AX211" s="12" t="s">
        <v>86</v>
      </c>
      <c r="AY211" s="189" t="s">
        <v>185</v>
      </c>
    </row>
    <row r="212" spans="2:65" s="1" customFormat="1" ht="38.25" customHeight="1">
      <c r="B212" s="140"/>
      <c r="C212" s="168" t="s">
        <v>320</v>
      </c>
      <c r="D212" s="168" t="s">
        <v>186</v>
      </c>
      <c r="E212" s="169" t="s">
        <v>351</v>
      </c>
      <c r="F212" s="252" t="s">
        <v>352</v>
      </c>
      <c r="G212" s="252"/>
      <c r="H212" s="252"/>
      <c r="I212" s="252"/>
      <c r="J212" s="170" t="s">
        <v>203</v>
      </c>
      <c r="K212" s="171">
        <v>780.6</v>
      </c>
      <c r="L212" s="253">
        <v>0</v>
      </c>
      <c r="M212" s="253"/>
      <c r="N212" s="254">
        <f>ROUND(L212*K212,2)</f>
        <v>0</v>
      </c>
      <c r="O212" s="254"/>
      <c r="P212" s="254"/>
      <c r="Q212" s="254"/>
      <c r="R212" s="143"/>
      <c r="T212" s="172" t="s">
        <v>5</v>
      </c>
      <c r="U212" s="47" t="s">
        <v>46</v>
      </c>
      <c r="V212" s="39"/>
      <c r="W212" s="173">
        <f>V212*K212</f>
        <v>0</v>
      </c>
      <c r="X212" s="173">
        <v>7.1000000000000002E-4</v>
      </c>
      <c r="Y212" s="173">
        <f>X212*K212</f>
        <v>0.554226</v>
      </c>
      <c r="Z212" s="173">
        <v>0</v>
      </c>
      <c r="AA212" s="174">
        <f>Z212*K212</f>
        <v>0</v>
      </c>
      <c r="AR212" s="22" t="s">
        <v>189</v>
      </c>
      <c r="AT212" s="22" t="s">
        <v>186</v>
      </c>
      <c r="AU212" s="22" t="s">
        <v>90</v>
      </c>
      <c r="AY212" s="22" t="s">
        <v>185</v>
      </c>
      <c r="BE212" s="116">
        <f>IF(U212="základná",N212,0)</f>
        <v>0</v>
      </c>
      <c r="BF212" s="116">
        <f>IF(U212="znížená",N212,0)</f>
        <v>0</v>
      </c>
      <c r="BG212" s="116">
        <f>IF(U212="zákl. prenesená",N212,0)</f>
        <v>0</v>
      </c>
      <c r="BH212" s="116">
        <f>IF(U212="zníž. prenesená",N212,0)</f>
        <v>0</v>
      </c>
      <c r="BI212" s="116">
        <f>IF(U212="nulová",N212,0)</f>
        <v>0</v>
      </c>
      <c r="BJ212" s="22" t="s">
        <v>90</v>
      </c>
      <c r="BK212" s="116">
        <f>ROUND(L212*K212,2)</f>
        <v>0</v>
      </c>
      <c r="BL212" s="22" t="s">
        <v>189</v>
      </c>
      <c r="BM212" s="22" t="s">
        <v>353</v>
      </c>
    </row>
    <row r="213" spans="2:65" s="1" customFormat="1" ht="16.5" customHeight="1">
      <c r="B213" s="140"/>
      <c r="C213" s="168" t="s">
        <v>325</v>
      </c>
      <c r="D213" s="168" t="s">
        <v>186</v>
      </c>
      <c r="E213" s="169" t="s">
        <v>355</v>
      </c>
      <c r="F213" s="252" t="s">
        <v>356</v>
      </c>
      <c r="G213" s="252"/>
      <c r="H213" s="252"/>
      <c r="I213" s="252"/>
      <c r="J213" s="170" t="s">
        <v>203</v>
      </c>
      <c r="K213" s="171">
        <v>780.6</v>
      </c>
      <c r="L213" s="253">
        <v>0</v>
      </c>
      <c r="M213" s="253"/>
      <c r="N213" s="254">
        <f>ROUND(L213*K213,2)</f>
        <v>0</v>
      </c>
      <c r="O213" s="254"/>
      <c r="P213" s="254"/>
      <c r="Q213" s="254"/>
      <c r="R213" s="143"/>
      <c r="T213" s="172" t="s">
        <v>5</v>
      </c>
      <c r="U213" s="47" t="s">
        <v>46</v>
      </c>
      <c r="V213" s="39"/>
      <c r="W213" s="173">
        <f>V213*K213</f>
        <v>0</v>
      </c>
      <c r="X213" s="173">
        <v>0.12966</v>
      </c>
      <c r="Y213" s="173">
        <f>X213*K213</f>
        <v>101.212596</v>
      </c>
      <c r="Z213" s="173">
        <v>0</v>
      </c>
      <c r="AA213" s="174">
        <f>Z213*K213</f>
        <v>0</v>
      </c>
      <c r="AR213" s="22" t="s">
        <v>189</v>
      </c>
      <c r="AT213" s="22" t="s">
        <v>186</v>
      </c>
      <c r="AU213" s="22" t="s">
        <v>90</v>
      </c>
      <c r="AY213" s="22" t="s">
        <v>185</v>
      </c>
      <c r="BE213" s="116">
        <f>IF(U213="základná",N213,0)</f>
        <v>0</v>
      </c>
      <c r="BF213" s="116">
        <f>IF(U213="znížená",N213,0)</f>
        <v>0</v>
      </c>
      <c r="BG213" s="116">
        <f>IF(U213="zákl. prenesená",N213,0)</f>
        <v>0</v>
      </c>
      <c r="BH213" s="116">
        <f>IF(U213="zníž. prenesená",N213,0)</f>
        <v>0</v>
      </c>
      <c r="BI213" s="116">
        <f>IF(U213="nulová",N213,0)</f>
        <v>0</v>
      </c>
      <c r="BJ213" s="22" t="s">
        <v>90</v>
      </c>
      <c r="BK213" s="116">
        <f>ROUND(L213*K213,2)</f>
        <v>0</v>
      </c>
      <c r="BL213" s="22" t="s">
        <v>189</v>
      </c>
      <c r="BM213" s="22" t="s">
        <v>357</v>
      </c>
    </row>
    <row r="214" spans="2:65" s="13" customFormat="1" ht="16.5" customHeight="1">
      <c r="B214" s="191"/>
      <c r="C214" s="192"/>
      <c r="D214" s="192"/>
      <c r="E214" s="193" t="s">
        <v>135</v>
      </c>
      <c r="F214" s="255" t="s">
        <v>729</v>
      </c>
      <c r="G214" s="256"/>
      <c r="H214" s="256"/>
      <c r="I214" s="256"/>
      <c r="J214" s="192"/>
      <c r="K214" s="194">
        <v>457</v>
      </c>
      <c r="L214" s="192"/>
      <c r="M214" s="192"/>
      <c r="N214" s="192"/>
      <c r="O214" s="192"/>
      <c r="P214" s="192"/>
      <c r="Q214" s="192"/>
      <c r="R214" s="195"/>
      <c r="T214" s="196"/>
      <c r="U214" s="192"/>
      <c r="V214" s="192"/>
      <c r="W214" s="192"/>
      <c r="X214" s="192"/>
      <c r="Y214" s="192"/>
      <c r="Z214" s="192"/>
      <c r="AA214" s="197"/>
      <c r="AT214" s="198" t="s">
        <v>192</v>
      </c>
      <c r="AU214" s="198" t="s">
        <v>90</v>
      </c>
      <c r="AV214" s="13" t="s">
        <v>90</v>
      </c>
      <c r="AW214" s="13" t="s">
        <v>34</v>
      </c>
      <c r="AX214" s="13" t="s">
        <v>79</v>
      </c>
      <c r="AY214" s="198" t="s">
        <v>185</v>
      </c>
    </row>
    <row r="215" spans="2:65" s="13" customFormat="1" ht="16.5" customHeight="1">
      <c r="B215" s="191"/>
      <c r="C215" s="192"/>
      <c r="D215" s="192"/>
      <c r="E215" s="193" t="s">
        <v>139</v>
      </c>
      <c r="F215" s="264" t="s">
        <v>730</v>
      </c>
      <c r="G215" s="265"/>
      <c r="H215" s="265"/>
      <c r="I215" s="265"/>
      <c r="J215" s="192"/>
      <c r="K215" s="194">
        <v>323.60000000000002</v>
      </c>
      <c r="L215" s="192"/>
      <c r="M215" s="192"/>
      <c r="N215" s="192"/>
      <c r="O215" s="192"/>
      <c r="P215" s="192"/>
      <c r="Q215" s="192"/>
      <c r="R215" s="195"/>
      <c r="T215" s="196"/>
      <c r="U215" s="192"/>
      <c r="V215" s="192"/>
      <c r="W215" s="192"/>
      <c r="X215" s="192"/>
      <c r="Y215" s="192"/>
      <c r="Z215" s="192"/>
      <c r="AA215" s="197"/>
      <c r="AT215" s="198" t="s">
        <v>192</v>
      </c>
      <c r="AU215" s="198" t="s">
        <v>90</v>
      </c>
      <c r="AV215" s="13" t="s">
        <v>90</v>
      </c>
      <c r="AW215" s="13" t="s">
        <v>34</v>
      </c>
      <c r="AX215" s="13" t="s">
        <v>79</v>
      </c>
      <c r="AY215" s="198" t="s">
        <v>185</v>
      </c>
    </row>
    <row r="216" spans="2:65" s="12" customFormat="1" ht="16.5" customHeight="1">
      <c r="B216" s="182"/>
      <c r="C216" s="183"/>
      <c r="D216" s="183"/>
      <c r="E216" s="184" t="s">
        <v>359</v>
      </c>
      <c r="F216" s="257" t="s">
        <v>196</v>
      </c>
      <c r="G216" s="258"/>
      <c r="H216" s="258"/>
      <c r="I216" s="258"/>
      <c r="J216" s="183"/>
      <c r="K216" s="185">
        <v>780.6</v>
      </c>
      <c r="L216" s="183"/>
      <c r="M216" s="183"/>
      <c r="N216" s="183"/>
      <c r="O216" s="183"/>
      <c r="P216" s="183"/>
      <c r="Q216" s="183"/>
      <c r="R216" s="186"/>
      <c r="T216" s="187"/>
      <c r="U216" s="183"/>
      <c r="V216" s="183"/>
      <c r="W216" s="183"/>
      <c r="X216" s="183"/>
      <c r="Y216" s="183"/>
      <c r="Z216" s="183"/>
      <c r="AA216" s="188"/>
      <c r="AT216" s="189" t="s">
        <v>192</v>
      </c>
      <c r="AU216" s="189" t="s">
        <v>90</v>
      </c>
      <c r="AV216" s="12" t="s">
        <v>189</v>
      </c>
      <c r="AW216" s="12" t="s">
        <v>34</v>
      </c>
      <c r="AX216" s="12" t="s">
        <v>86</v>
      </c>
      <c r="AY216" s="189" t="s">
        <v>185</v>
      </c>
    </row>
    <row r="217" spans="2:65" s="1" customFormat="1" ht="51" customHeight="1">
      <c r="B217" s="140"/>
      <c r="C217" s="168" t="s">
        <v>330</v>
      </c>
      <c r="D217" s="168" t="s">
        <v>186</v>
      </c>
      <c r="E217" s="169" t="s">
        <v>731</v>
      </c>
      <c r="F217" s="252" t="s">
        <v>362</v>
      </c>
      <c r="G217" s="252"/>
      <c r="H217" s="252"/>
      <c r="I217" s="252"/>
      <c r="J217" s="170" t="s">
        <v>203</v>
      </c>
      <c r="K217" s="171">
        <v>283.39999999999998</v>
      </c>
      <c r="L217" s="253">
        <v>0</v>
      </c>
      <c r="M217" s="253"/>
      <c r="N217" s="254">
        <f>ROUND(L217*K217,2)</f>
        <v>0</v>
      </c>
      <c r="O217" s="254"/>
      <c r="P217" s="254"/>
      <c r="Q217" s="254"/>
      <c r="R217" s="143"/>
      <c r="T217" s="172" t="s">
        <v>5</v>
      </c>
      <c r="U217" s="47" t="s">
        <v>46</v>
      </c>
      <c r="V217" s="39"/>
      <c r="W217" s="173">
        <f>V217*K217</f>
        <v>0</v>
      </c>
      <c r="X217" s="173">
        <v>0.05</v>
      </c>
      <c r="Y217" s="173">
        <f>X217*K217</f>
        <v>14.17</v>
      </c>
      <c r="Z217" s="173">
        <v>0</v>
      </c>
      <c r="AA217" s="174">
        <f>Z217*K217</f>
        <v>0</v>
      </c>
      <c r="AR217" s="22" t="s">
        <v>189</v>
      </c>
      <c r="AT217" s="22" t="s">
        <v>186</v>
      </c>
      <c r="AU217" s="22" t="s">
        <v>90</v>
      </c>
      <c r="AY217" s="22" t="s">
        <v>185</v>
      </c>
      <c r="BE217" s="116">
        <f>IF(U217="základná",N217,0)</f>
        <v>0</v>
      </c>
      <c r="BF217" s="116">
        <f>IF(U217="znížená",N217,0)</f>
        <v>0</v>
      </c>
      <c r="BG217" s="116">
        <f>IF(U217="zákl. prenesená",N217,0)</f>
        <v>0</v>
      </c>
      <c r="BH217" s="116">
        <f>IF(U217="zníž. prenesená",N217,0)</f>
        <v>0</v>
      </c>
      <c r="BI217" s="116">
        <f>IF(U217="nulová",N217,0)</f>
        <v>0</v>
      </c>
      <c r="BJ217" s="22" t="s">
        <v>90</v>
      </c>
      <c r="BK217" s="116">
        <f>ROUND(L217*K217,2)</f>
        <v>0</v>
      </c>
      <c r="BL217" s="22" t="s">
        <v>189</v>
      </c>
      <c r="BM217" s="22" t="s">
        <v>363</v>
      </c>
    </row>
    <row r="218" spans="2:65" s="13" customFormat="1" ht="16.5" customHeight="1">
      <c r="B218" s="191"/>
      <c r="C218" s="192"/>
      <c r="D218" s="192"/>
      <c r="E218" s="193" t="s">
        <v>695</v>
      </c>
      <c r="F218" s="255" t="s">
        <v>732</v>
      </c>
      <c r="G218" s="256"/>
      <c r="H218" s="256"/>
      <c r="I218" s="256"/>
      <c r="J218" s="192"/>
      <c r="K218" s="194">
        <v>283.39999999999998</v>
      </c>
      <c r="L218" s="192"/>
      <c r="M218" s="192"/>
      <c r="N218" s="192"/>
      <c r="O218" s="192"/>
      <c r="P218" s="192"/>
      <c r="Q218" s="192"/>
      <c r="R218" s="195"/>
      <c r="T218" s="196"/>
      <c r="U218" s="192"/>
      <c r="V218" s="192"/>
      <c r="W218" s="192"/>
      <c r="X218" s="192"/>
      <c r="Y218" s="192"/>
      <c r="Z218" s="192"/>
      <c r="AA218" s="197"/>
      <c r="AT218" s="198" t="s">
        <v>192</v>
      </c>
      <c r="AU218" s="198" t="s">
        <v>90</v>
      </c>
      <c r="AV218" s="13" t="s">
        <v>90</v>
      </c>
      <c r="AW218" s="13" t="s">
        <v>34</v>
      </c>
      <c r="AX218" s="13" t="s">
        <v>79</v>
      </c>
      <c r="AY218" s="198" t="s">
        <v>185</v>
      </c>
    </row>
    <row r="219" spans="2:65" s="12" customFormat="1" ht="16.5" customHeight="1">
      <c r="B219" s="182"/>
      <c r="C219" s="183"/>
      <c r="D219" s="183"/>
      <c r="E219" s="184" t="s">
        <v>367</v>
      </c>
      <c r="F219" s="257" t="s">
        <v>196</v>
      </c>
      <c r="G219" s="258"/>
      <c r="H219" s="258"/>
      <c r="I219" s="258"/>
      <c r="J219" s="183"/>
      <c r="K219" s="185">
        <v>283.39999999999998</v>
      </c>
      <c r="L219" s="183"/>
      <c r="M219" s="183"/>
      <c r="N219" s="183"/>
      <c r="O219" s="183"/>
      <c r="P219" s="183"/>
      <c r="Q219" s="183"/>
      <c r="R219" s="186"/>
      <c r="T219" s="187"/>
      <c r="U219" s="183"/>
      <c r="V219" s="183"/>
      <c r="W219" s="183"/>
      <c r="X219" s="183"/>
      <c r="Y219" s="183"/>
      <c r="Z219" s="183"/>
      <c r="AA219" s="188"/>
      <c r="AT219" s="189" t="s">
        <v>192</v>
      </c>
      <c r="AU219" s="189" t="s">
        <v>90</v>
      </c>
      <c r="AV219" s="12" t="s">
        <v>189</v>
      </c>
      <c r="AW219" s="12" t="s">
        <v>34</v>
      </c>
      <c r="AX219" s="12" t="s">
        <v>86</v>
      </c>
      <c r="AY219" s="189" t="s">
        <v>185</v>
      </c>
    </row>
    <row r="220" spans="2:65" s="1" customFormat="1" ht="51" customHeight="1">
      <c r="B220" s="140"/>
      <c r="C220" s="168" t="s">
        <v>336</v>
      </c>
      <c r="D220" s="168" t="s">
        <v>186</v>
      </c>
      <c r="E220" s="169" t="s">
        <v>733</v>
      </c>
      <c r="F220" s="252" t="s">
        <v>362</v>
      </c>
      <c r="G220" s="252"/>
      <c r="H220" s="252"/>
      <c r="I220" s="252"/>
      <c r="J220" s="170" t="s">
        <v>203</v>
      </c>
      <c r="K220" s="171">
        <v>75</v>
      </c>
      <c r="L220" s="253">
        <v>0</v>
      </c>
      <c r="M220" s="253"/>
      <c r="N220" s="254">
        <f>ROUND(L220*K220,2)</f>
        <v>0</v>
      </c>
      <c r="O220" s="254"/>
      <c r="P220" s="254"/>
      <c r="Q220" s="254"/>
      <c r="R220" s="143"/>
      <c r="T220" s="172" t="s">
        <v>5</v>
      </c>
      <c r="U220" s="47" t="s">
        <v>46</v>
      </c>
      <c r="V220" s="39"/>
      <c r="W220" s="173">
        <f>V220*K220</f>
        <v>0</v>
      </c>
      <c r="X220" s="173">
        <v>0.05</v>
      </c>
      <c r="Y220" s="173">
        <f>X220*K220</f>
        <v>3.75</v>
      </c>
      <c r="Z220" s="173">
        <v>0</v>
      </c>
      <c r="AA220" s="174">
        <f>Z220*K220</f>
        <v>0</v>
      </c>
      <c r="AR220" s="22" t="s">
        <v>189</v>
      </c>
      <c r="AT220" s="22" t="s">
        <v>186</v>
      </c>
      <c r="AU220" s="22" t="s">
        <v>90</v>
      </c>
      <c r="AY220" s="22" t="s">
        <v>185</v>
      </c>
      <c r="BE220" s="116">
        <f>IF(U220="základná",N220,0)</f>
        <v>0</v>
      </c>
      <c r="BF220" s="116">
        <f>IF(U220="znížená",N220,0)</f>
        <v>0</v>
      </c>
      <c r="BG220" s="116">
        <f>IF(U220="zákl. prenesená",N220,0)</f>
        <v>0</v>
      </c>
      <c r="BH220" s="116">
        <f>IF(U220="zníž. prenesená",N220,0)</f>
        <v>0</v>
      </c>
      <c r="BI220" s="116">
        <f>IF(U220="nulová",N220,0)</f>
        <v>0</v>
      </c>
      <c r="BJ220" s="22" t="s">
        <v>90</v>
      </c>
      <c r="BK220" s="116">
        <f>ROUND(L220*K220,2)</f>
        <v>0</v>
      </c>
      <c r="BL220" s="22" t="s">
        <v>189</v>
      </c>
      <c r="BM220" s="22" t="s">
        <v>734</v>
      </c>
    </row>
    <row r="221" spans="2:65" s="13" customFormat="1" ht="16.5" customHeight="1">
      <c r="B221" s="191"/>
      <c r="C221" s="192"/>
      <c r="D221" s="192"/>
      <c r="E221" s="193" t="s">
        <v>735</v>
      </c>
      <c r="F221" s="255" t="s">
        <v>698</v>
      </c>
      <c r="G221" s="256"/>
      <c r="H221" s="256"/>
      <c r="I221" s="256"/>
      <c r="J221" s="192"/>
      <c r="K221" s="194">
        <v>75</v>
      </c>
      <c r="L221" s="192"/>
      <c r="M221" s="192"/>
      <c r="N221" s="192"/>
      <c r="O221" s="192"/>
      <c r="P221" s="192"/>
      <c r="Q221" s="192"/>
      <c r="R221" s="195"/>
      <c r="T221" s="196"/>
      <c r="U221" s="192"/>
      <c r="V221" s="192"/>
      <c r="W221" s="192"/>
      <c r="X221" s="192"/>
      <c r="Y221" s="192"/>
      <c r="Z221" s="192"/>
      <c r="AA221" s="197"/>
      <c r="AT221" s="198" t="s">
        <v>192</v>
      </c>
      <c r="AU221" s="198" t="s">
        <v>90</v>
      </c>
      <c r="AV221" s="13" t="s">
        <v>90</v>
      </c>
      <c r="AW221" s="13" t="s">
        <v>34</v>
      </c>
      <c r="AX221" s="13" t="s">
        <v>86</v>
      </c>
      <c r="AY221" s="198" t="s">
        <v>185</v>
      </c>
    </row>
    <row r="222" spans="2:65" s="1" customFormat="1" ht="51" customHeight="1">
      <c r="B222" s="140"/>
      <c r="C222" s="168" t="s">
        <v>338</v>
      </c>
      <c r="D222" s="168" t="s">
        <v>186</v>
      </c>
      <c r="E222" s="169" t="s">
        <v>736</v>
      </c>
      <c r="F222" s="252" t="s">
        <v>737</v>
      </c>
      <c r="G222" s="252"/>
      <c r="H222" s="252"/>
      <c r="I222" s="252"/>
      <c r="J222" s="170" t="s">
        <v>203</v>
      </c>
      <c r="K222" s="171">
        <v>109.7</v>
      </c>
      <c r="L222" s="253">
        <v>0</v>
      </c>
      <c r="M222" s="253"/>
      <c r="N222" s="254">
        <f>ROUND(L222*K222,2)</f>
        <v>0</v>
      </c>
      <c r="O222" s="254"/>
      <c r="P222" s="254"/>
      <c r="Q222" s="254"/>
      <c r="R222" s="143"/>
      <c r="T222" s="172" t="s">
        <v>5</v>
      </c>
      <c r="U222" s="47" t="s">
        <v>46</v>
      </c>
      <c r="V222" s="39"/>
      <c r="W222" s="173">
        <f>V222*K222</f>
        <v>0</v>
      </c>
      <c r="X222" s="173">
        <v>0.05</v>
      </c>
      <c r="Y222" s="173">
        <f>X222*K222</f>
        <v>5.4850000000000003</v>
      </c>
      <c r="Z222" s="173">
        <v>0</v>
      </c>
      <c r="AA222" s="174">
        <f>Z222*K222</f>
        <v>0</v>
      </c>
      <c r="AR222" s="22" t="s">
        <v>189</v>
      </c>
      <c r="AT222" s="22" t="s">
        <v>186</v>
      </c>
      <c r="AU222" s="22" t="s">
        <v>90</v>
      </c>
      <c r="AY222" s="22" t="s">
        <v>185</v>
      </c>
      <c r="BE222" s="116">
        <f>IF(U222="základná",N222,0)</f>
        <v>0</v>
      </c>
      <c r="BF222" s="116">
        <f>IF(U222="znížená",N222,0)</f>
        <v>0</v>
      </c>
      <c r="BG222" s="116">
        <f>IF(U222="zákl. prenesená",N222,0)</f>
        <v>0</v>
      </c>
      <c r="BH222" s="116">
        <f>IF(U222="zníž. prenesená",N222,0)</f>
        <v>0</v>
      </c>
      <c r="BI222" s="116">
        <f>IF(U222="nulová",N222,0)</f>
        <v>0</v>
      </c>
      <c r="BJ222" s="22" t="s">
        <v>90</v>
      </c>
      <c r="BK222" s="116">
        <f>ROUND(L222*K222,2)</f>
        <v>0</v>
      </c>
      <c r="BL222" s="22" t="s">
        <v>189</v>
      </c>
      <c r="BM222" s="22" t="s">
        <v>738</v>
      </c>
    </row>
    <row r="223" spans="2:65" s="13" customFormat="1" ht="16.5" customHeight="1">
      <c r="B223" s="191"/>
      <c r="C223" s="192"/>
      <c r="D223" s="192"/>
      <c r="E223" s="193" t="s">
        <v>686</v>
      </c>
      <c r="F223" s="255" t="s">
        <v>687</v>
      </c>
      <c r="G223" s="256"/>
      <c r="H223" s="256"/>
      <c r="I223" s="256"/>
      <c r="J223" s="192"/>
      <c r="K223" s="194">
        <v>89.2</v>
      </c>
      <c r="L223" s="192"/>
      <c r="M223" s="192"/>
      <c r="N223" s="192"/>
      <c r="O223" s="192"/>
      <c r="P223" s="192"/>
      <c r="Q223" s="192"/>
      <c r="R223" s="195"/>
      <c r="T223" s="196"/>
      <c r="U223" s="192"/>
      <c r="V223" s="192"/>
      <c r="W223" s="192"/>
      <c r="X223" s="192"/>
      <c r="Y223" s="192"/>
      <c r="Z223" s="192"/>
      <c r="AA223" s="197"/>
      <c r="AT223" s="198" t="s">
        <v>192</v>
      </c>
      <c r="AU223" s="198" t="s">
        <v>90</v>
      </c>
      <c r="AV223" s="13" t="s">
        <v>90</v>
      </c>
      <c r="AW223" s="13" t="s">
        <v>34</v>
      </c>
      <c r="AX223" s="13" t="s">
        <v>79</v>
      </c>
      <c r="AY223" s="198" t="s">
        <v>185</v>
      </c>
    </row>
    <row r="224" spans="2:65" s="13" customFormat="1" ht="16.5" customHeight="1">
      <c r="B224" s="191"/>
      <c r="C224" s="192"/>
      <c r="D224" s="192"/>
      <c r="E224" s="193" t="s">
        <v>688</v>
      </c>
      <c r="F224" s="264" t="s">
        <v>739</v>
      </c>
      <c r="G224" s="265"/>
      <c r="H224" s="265"/>
      <c r="I224" s="265"/>
      <c r="J224" s="192"/>
      <c r="K224" s="194">
        <v>20.5</v>
      </c>
      <c r="L224" s="192"/>
      <c r="M224" s="192"/>
      <c r="N224" s="192"/>
      <c r="O224" s="192"/>
      <c r="P224" s="192"/>
      <c r="Q224" s="192"/>
      <c r="R224" s="195"/>
      <c r="T224" s="196"/>
      <c r="U224" s="192"/>
      <c r="V224" s="192"/>
      <c r="W224" s="192"/>
      <c r="X224" s="192"/>
      <c r="Y224" s="192"/>
      <c r="Z224" s="192"/>
      <c r="AA224" s="197"/>
      <c r="AT224" s="198" t="s">
        <v>192</v>
      </c>
      <c r="AU224" s="198" t="s">
        <v>90</v>
      </c>
      <c r="AV224" s="13" t="s">
        <v>90</v>
      </c>
      <c r="AW224" s="13" t="s">
        <v>34</v>
      </c>
      <c r="AX224" s="13" t="s">
        <v>79</v>
      </c>
      <c r="AY224" s="198" t="s">
        <v>185</v>
      </c>
    </row>
    <row r="225" spans="2:65" s="12" customFormat="1" ht="16.5" customHeight="1">
      <c r="B225" s="182"/>
      <c r="C225" s="183"/>
      <c r="D225" s="183"/>
      <c r="E225" s="184" t="s">
        <v>5</v>
      </c>
      <c r="F225" s="257" t="s">
        <v>196</v>
      </c>
      <c r="G225" s="258"/>
      <c r="H225" s="258"/>
      <c r="I225" s="258"/>
      <c r="J225" s="183"/>
      <c r="K225" s="185">
        <v>109.7</v>
      </c>
      <c r="L225" s="183"/>
      <c r="M225" s="183"/>
      <c r="N225" s="183"/>
      <c r="O225" s="183"/>
      <c r="P225" s="183"/>
      <c r="Q225" s="183"/>
      <c r="R225" s="186"/>
      <c r="T225" s="187"/>
      <c r="U225" s="183"/>
      <c r="V225" s="183"/>
      <c r="W225" s="183"/>
      <c r="X225" s="183"/>
      <c r="Y225" s="183"/>
      <c r="Z225" s="183"/>
      <c r="AA225" s="188"/>
      <c r="AT225" s="189" t="s">
        <v>192</v>
      </c>
      <c r="AU225" s="189" t="s">
        <v>90</v>
      </c>
      <c r="AV225" s="12" t="s">
        <v>189</v>
      </c>
      <c r="AW225" s="12" t="s">
        <v>34</v>
      </c>
      <c r="AX225" s="12" t="s">
        <v>86</v>
      </c>
      <c r="AY225" s="189" t="s">
        <v>185</v>
      </c>
    </row>
    <row r="226" spans="2:65" s="1" customFormat="1" ht="51" customHeight="1">
      <c r="B226" s="140"/>
      <c r="C226" s="168" t="s">
        <v>342</v>
      </c>
      <c r="D226" s="168" t="s">
        <v>186</v>
      </c>
      <c r="E226" s="169" t="s">
        <v>740</v>
      </c>
      <c r="F226" s="252" t="s">
        <v>741</v>
      </c>
      <c r="G226" s="252"/>
      <c r="H226" s="252"/>
      <c r="I226" s="252"/>
      <c r="J226" s="170" t="s">
        <v>203</v>
      </c>
      <c r="K226" s="171">
        <v>117.85</v>
      </c>
      <c r="L226" s="253">
        <v>0</v>
      </c>
      <c r="M226" s="253"/>
      <c r="N226" s="254">
        <f>ROUND(L226*K226,2)</f>
        <v>0</v>
      </c>
      <c r="O226" s="254"/>
      <c r="P226" s="254"/>
      <c r="Q226" s="254"/>
      <c r="R226" s="143"/>
      <c r="T226" s="172" t="s">
        <v>5</v>
      </c>
      <c r="U226" s="47" t="s">
        <v>46</v>
      </c>
      <c r="V226" s="39"/>
      <c r="W226" s="173">
        <f>V226*K226</f>
        <v>0</v>
      </c>
      <c r="X226" s="173">
        <v>0.05</v>
      </c>
      <c r="Y226" s="173">
        <f>X226*K226</f>
        <v>5.8925000000000001</v>
      </c>
      <c r="Z226" s="173">
        <v>0</v>
      </c>
      <c r="AA226" s="174">
        <f>Z226*K226</f>
        <v>0</v>
      </c>
      <c r="AR226" s="22" t="s">
        <v>189</v>
      </c>
      <c r="AT226" s="22" t="s">
        <v>186</v>
      </c>
      <c r="AU226" s="22" t="s">
        <v>90</v>
      </c>
      <c r="AY226" s="22" t="s">
        <v>185</v>
      </c>
      <c r="BE226" s="116">
        <f>IF(U226="základná",N226,0)</f>
        <v>0</v>
      </c>
      <c r="BF226" s="116">
        <f>IF(U226="znížená",N226,0)</f>
        <v>0</v>
      </c>
      <c r="BG226" s="116">
        <f>IF(U226="zákl. prenesená",N226,0)</f>
        <v>0</v>
      </c>
      <c r="BH226" s="116">
        <f>IF(U226="zníž. prenesená",N226,0)</f>
        <v>0</v>
      </c>
      <c r="BI226" s="116">
        <f>IF(U226="nulová",N226,0)</f>
        <v>0</v>
      </c>
      <c r="BJ226" s="22" t="s">
        <v>90</v>
      </c>
      <c r="BK226" s="116">
        <f>ROUND(L226*K226,2)</f>
        <v>0</v>
      </c>
      <c r="BL226" s="22" t="s">
        <v>189</v>
      </c>
      <c r="BM226" s="22" t="s">
        <v>742</v>
      </c>
    </row>
    <row r="227" spans="2:65" s="13" customFormat="1" ht="16.5" customHeight="1">
      <c r="B227" s="191"/>
      <c r="C227" s="192"/>
      <c r="D227" s="192"/>
      <c r="E227" s="193" t="s">
        <v>690</v>
      </c>
      <c r="F227" s="255" t="s">
        <v>743</v>
      </c>
      <c r="G227" s="256"/>
      <c r="H227" s="256"/>
      <c r="I227" s="256"/>
      <c r="J227" s="192"/>
      <c r="K227" s="194">
        <v>111.95</v>
      </c>
      <c r="L227" s="192"/>
      <c r="M227" s="192"/>
      <c r="N227" s="192"/>
      <c r="O227" s="192"/>
      <c r="P227" s="192"/>
      <c r="Q227" s="192"/>
      <c r="R227" s="195"/>
      <c r="T227" s="196"/>
      <c r="U227" s="192"/>
      <c r="V227" s="192"/>
      <c r="W227" s="192"/>
      <c r="X227" s="192"/>
      <c r="Y227" s="192"/>
      <c r="Z227" s="192"/>
      <c r="AA227" s="197"/>
      <c r="AT227" s="198" t="s">
        <v>192</v>
      </c>
      <c r="AU227" s="198" t="s">
        <v>90</v>
      </c>
      <c r="AV227" s="13" t="s">
        <v>90</v>
      </c>
      <c r="AW227" s="13" t="s">
        <v>34</v>
      </c>
      <c r="AX227" s="13" t="s">
        <v>79</v>
      </c>
      <c r="AY227" s="198" t="s">
        <v>185</v>
      </c>
    </row>
    <row r="228" spans="2:65" s="13" customFormat="1" ht="16.5" customHeight="1">
      <c r="B228" s="191"/>
      <c r="C228" s="192"/>
      <c r="D228" s="192"/>
      <c r="E228" s="193" t="s">
        <v>692</v>
      </c>
      <c r="F228" s="264" t="s">
        <v>693</v>
      </c>
      <c r="G228" s="265"/>
      <c r="H228" s="265"/>
      <c r="I228" s="265"/>
      <c r="J228" s="192"/>
      <c r="K228" s="194">
        <v>5.9</v>
      </c>
      <c r="L228" s="192"/>
      <c r="M228" s="192"/>
      <c r="N228" s="192"/>
      <c r="O228" s="192"/>
      <c r="P228" s="192"/>
      <c r="Q228" s="192"/>
      <c r="R228" s="195"/>
      <c r="T228" s="196"/>
      <c r="U228" s="192"/>
      <c r="V228" s="192"/>
      <c r="W228" s="192"/>
      <c r="X228" s="192"/>
      <c r="Y228" s="192"/>
      <c r="Z228" s="192"/>
      <c r="AA228" s="197"/>
      <c r="AT228" s="198" t="s">
        <v>192</v>
      </c>
      <c r="AU228" s="198" t="s">
        <v>90</v>
      </c>
      <c r="AV228" s="13" t="s">
        <v>90</v>
      </c>
      <c r="AW228" s="13" t="s">
        <v>34</v>
      </c>
      <c r="AX228" s="13" t="s">
        <v>79</v>
      </c>
      <c r="AY228" s="198" t="s">
        <v>185</v>
      </c>
    </row>
    <row r="229" spans="2:65" s="12" customFormat="1" ht="16.5" customHeight="1">
      <c r="B229" s="182"/>
      <c r="C229" s="183"/>
      <c r="D229" s="183"/>
      <c r="E229" s="184" t="s">
        <v>5</v>
      </c>
      <c r="F229" s="257" t="s">
        <v>196</v>
      </c>
      <c r="G229" s="258"/>
      <c r="H229" s="258"/>
      <c r="I229" s="258"/>
      <c r="J229" s="183"/>
      <c r="K229" s="185">
        <v>117.85</v>
      </c>
      <c r="L229" s="183"/>
      <c r="M229" s="183"/>
      <c r="N229" s="183"/>
      <c r="O229" s="183"/>
      <c r="P229" s="183"/>
      <c r="Q229" s="183"/>
      <c r="R229" s="186"/>
      <c r="T229" s="187"/>
      <c r="U229" s="183"/>
      <c r="V229" s="183"/>
      <c r="W229" s="183"/>
      <c r="X229" s="183"/>
      <c r="Y229" s="183"/>
      <c r="Z229" s="183"/>
      <c r="AA229" s="188"/>
      <c r="AT229" s="189" t="s">
        <v>192</v>
      </c>
      <c r="AU229" s="189" t="s">
        <v>90</v>
      </c>
      <c r="AV229" s="12" t="s">
        <v>189</v>
      </c>
      <c r="AW229" s="12" t="s">
        <v>34</v>
      </c>
      <c r="AX229" s="12" t="s">
        <v>86</v>
      </c>
      <c r="AY229" s="189" t="s">
        <v>185</v>
      </c>
    </row>
    <row r="230" spans="2:65" s="1" customFormat="1" ht="76.5" customHeight="1">
      <c r="B230" s="140"/>
      <c r="C230" s="168" t="s">
        <v>346</v>
      </c>
      <c r="D230" s="168" t="s">
        <v>186</v>
      </c>
      <c r="E230" s="169" t="s">
        <v>369</v>
      </c>
      <c r="F230" s="252" t="s">
        <v>370</v>
      </c>
      <c r="G230" s="252"/>
      <c r="H230" s="252"/>
      <c r="I230" s="252"/>
      <c r="J230" s="170" t="s">
        <v>203</v>
      </c>
      <c r="K230" s="171">
        <v>20.8</v>
      </c>
      <c r="L230" s="253">
        <v>0</v>
      </c>
      <c r="M230" s="253"/>
      <c r="N230" s="254">
        <f>ROUND(L230*K230,2)</f>
        <v>0</v>
      </c>
      <c r="O230" s="254"/>
      <c r="P230" s="254"/>
      <c r="Q230" s="254"/>
      <c r="R230" s="143"/>
      <c r="T230" s="172" t="s">
        <v>5</v>
      </c>
      <c r="U230" s="47" t="s">
        <v>46</v>
      </c>
      <c r="V230" s="39"/>
      <c r="W230" s="173">
        <f>V230*K230</f>
        <v>0</v>
      </c>
      <c r="X230" s="173">
        <v>0.1837</v>
      </c>
      <c r="Y230" s="173">
        <f>X230*K230</f>
        <v>3.8209600000000004</v>
      </c>
      <c r="Z230" s="173">
        <v>0</v>
      </c>
      <c r="AA230" s="174">
        <f>Z230*K230</f>
        <v>0</v>
      </c>
      <c r="AR230" s="22" t="s">
        <v>189</v>
      </c>
      <c r="AT230" s="22" t="s">
        <v>186</v>
      </c>
      <c r="AU230" s="22" t="s">
        <v>90</v>
      </c>
      <c r="AY230" s="22" t="s">
        <v>185</v>
      </c>
      <c r="BE230" s="116">
        <f>IF(U230="základná",N230,0)</f>
        <v>0</v>
      </c>
      <c r="BF230" s="116">
        <f>IF(U230="znížená",N230,0)</f>
        <v>0</v>
      </c>
      <c r="BG230" s="116">
        <f>IF(U230="zákl. prenesená",N230,0)</f>
        <v>0</v>
      </c>
      <c r="BH230" s="116">
        <f>IF(U230="zníž. prenesená",N230,0)</f>
        <v>0</v>
      </c>
      <c r="BI230" s="116">
        <f>IF(U230="nulová",N230,0)</f>
        <v>0</v>
      </c>
      <c r="BJ230" s="22" t="s">
        <v>90</v>
      </c>
      <c r="BK230" s="116">
        <f>ROUND(L230*K230,2)</f>
        <v>0</v>
      </c>
      <c r="BL230" s="22" t="s">
        <v>189</v>
      </c>
      <c r="BM230" s="22" t="s">
        <v>371</v>
      </c>
    </row>
    <row r="231" spans="2:65" s="13" customFormat="1" ht="16.5" customHeight="1">
      <c r="B231" s="191"/>
      <c r="C231" s="192"/>
      <c r="D231" s="192"/>
      <c r="E231" s="193" t="s">
        <v>143</v>
      </c>
      <c r="F231" s="255" t="s">
        <v>123</v>
      </c>
      <c r="G231" s="256"/>
      <c r="H231" s="256"/>
      <c r="I231" s="256"/>
      <c r="J231" s="192"/>
      <c r="K231" s="194">
        <v>20.8</v>
      </c>
      <c r="L231" s="192"/>
      <c r="M231" s="192"/>
      <c r="N231" s="192"/>
      <c r="O231" s="192"/>
      <c r="P231" s="192"/>
      <c r="Q231" s="192"/>
      <c r="R231" s="195"/>
      <c r="T231" s="196"/>
      <c r="U231" s="192"/>
      <c r="V231" s="192"/>
      <c r="W231" s="192"/>
      <c r="X231" s="192"/>
      <c r="Y231" s="192"/>
      <c r="Z231" s="192"/>
      <c r="AA231" s="197"/>
      <c r="AT231" s="198" t="s">
        <v>192</v>
      </c>
      <c r="AU231" s="198" t="s">
        <v>90</v>
      </c>
      <c r="AV231" s="13" t="s">
        <v>90</v>
      </c>
      <c r="AW231" s="13" t="s">
        <v>34</v>
      </c>
      <c r="AX231" s="13" t="s">
        <v>79</v>
      </c>
      <c r="AY231" s="198" t="s">
        <v>185</v>
      </c>
    </row>
    <row r="232" spans="2:65" s="12" customFormat="1" ht="16.5" customHeight="1">
      <c r="B232" s="182"/>
      <c r="C232" s="183"/>
      <c r="D232" s="183"/>
      <c r="E232" s="184" t="s">
        <v>122</v>
      </c>
      <c r="F232" s="257" t="s">
        <v>196</v>
      </c>
      <c r="G232" s="258"/>
      <c r="H232" s="258"/>
      <c r="I232" s="258"/>
      <c r="J232" s="183"/>
      <c r="K232" s="185">
        <v>20.8</v>
      </c>
      <c r="L232" s="183"/>
      <c r="M232" s="183"/>
      <c r="N232" s="183"/>
      <c r="O232" s="183"/>
      <c r="P232" s="183"/>
      <c r="Q232" s="183"/>
      <c r="R232" s="186"/>
      <c r="T232" s="187"/>
      <c r="U232" s="183"/>
      <c r="V232" s="183"/>
      <c r="W232" s="183"/>
      <c r="X232" s="183"/>
      <c r="Y232" s="183"/>
      <c r="Z232" s="183"/>
      <c r="AA232" s="188"/>
      <c r="AT232" s="189" t="s">
        <v>192</v>
      </c>
      <c r="AU232" s="189" t="s">
        <v>90</v>
      </c>
      <c r="AV232" s="12" t="s">
        <v>189</v>
      </c>
      <c r="AW232" s="12" t="s">
        <v>34</v>
      </c>
      <c r="AX232" s="12" t="s">
        <v>86</v>
      </c>
      <c r="AY232" s="189" t="s">
        <v>185</v>
      </c>
    </row>
    <row r="233" spans="2:65" s="1" customFormat="1" ht="16.5" customHeight="1">
      <c r="B233" s="140"/>
      <c r="C233" s="199" t="s">
        <v>350</v>
      </c>
      <c r="D233" s="199" t="s">
        <v>279</v>
      </c>
      <c r="E233" s="200" t="s">
        <v>373</v>
      </c>
      <c r="F233" s="261" t="s">
        <v>374</v>
      </c>
      <c r="G233" s="261"/>
      <c r="H233" s="261"/>
      <c r="I233" s="261"/>
      <c r="J233" s="201" t="s">
        <v>203</v>
      </c>
      <c r="K233" s="202">
        <v>22.058</v>
      </c>
      <c r="L233" s="262">
        <v>0</v>
      </c>
      <c r="M233" s="262"/>
      <c r="N233" s="263">
        <f>ROUND(L233*K233,2)</f>
        <v>0</v>
      </c>
      <c r="O233" s="254"/>
      <c r="P233" s="254"/>
      <c r="Q233" s="254"/>
      <c r="R233" s="143"/>
      <c r="T233" s="172" t="s">
        <v>5</v>
      </c>
      <c r="U233" s="47" t="s">
        <v>46</v>
      </c>
      <c r="V233" s="39"/>
      <c r="W233" s="173">
        <f>V233*K233</f>
        <v>0</v>
      </c>
      <c r="X233" s="173">
        <v>0.222</v>
      </c>
      <c r="Y233" s="173">
        <f>X233*K233</f>
        <v>4.8968759999999998</v>
      </c>
      <c r="Z233" s="173">
        <v>0</v>
      </c>
      <c r="AA233" s="174">
        <f>Z233*K233</f>
        <v>0</v>
      </c>
      <c r="AR233" s="22" t="s">
        <v>223</v>
      </c>
      <c r="AT233" s="22" t="s">
        <v>279</v>
      </c>
      <c r="AU233" s="22" t="s">
        <v>90</v>
      </c>
      <c r="AY233" s="22" t="s">
        <v>185</v>
      </c>
      <c r="BE233" s="116">
        <f>IF(U233="základná",N233,0)</f>
        <v>0</v>
      </c>
      <c r="BF233" s="116">
        <f>IF(U233="znížená",N233,0)</f>
        <v>0</v>
      </c>
      <c r="BG233" s="116">
        <f>IF(U233="zákl. prenesená",N233,0)</f>
        <v>0</v>
      </c>
      <c r="BH233" s="116">
        <f>IF(U233="zníž. prenesená",N233,0)</f>
        <v>0</v>
      </c>
      <c r="BI233" s="116">
        <f>IF(U233="nulová",N233,0)</f>
        <v>0</v>
      </c>
      <c r="BJ233" s="22" t="s">
        <v>90</v>
      </c>
      <c r="BK233" s="116">
        <f>ROUND(L233*K233,2)</f>
        <v>0</v>
      </c>
      <c r="BL233" s="22" t="s">
        <v>189</v>
      </c>
      <c r="BM233" s="22" t="s">
        <v>375</v>
      </c>
    </row>
    <row r="234" spans="2:65" s="13" customFormat="1" ht="16.5" customHeight="1">
      <c r="B234" s="191"/>
      <c r="C234" s="192"/>
      <c r="D234" s="192"/>
      <c r="E234" s="193" t="s">
        <v>5</v>
      </c>
      <c r="F234" s="255" t="s">
        <v>376</v>
      </c>
      <c r="G234" s="256"/>
      <c r="H234" s="256"/>
      <c r="I234" s="256"/>
      <c r="J234" s="192"/>
      <c r="K234" s="194">
        <v>21.84</v>
      </c>
      <c r="L234" s="192"/>
      <c r="M234" s="192"/>
      <c r="N234" s="192"/>
      <c r="O234" s="192"/>
      <c r="P234" s="192"/>
      <c r="Q234" s="192"/>
      <c r="R234" s="195"/>
      <c r="T234" s="196"/>
      <c r="U234" s="192"/>
      <c r="V234" s="192"/>
      <c r="W234" s="192"/>
      <c r="X234" s="192"/>
      <c r="Y234" s="192"/>
      <c r="Z234" s="192"/>
      <c r="AA234" s="197"/>
      <c r="AT234" s="198" t="s">
        <v>192</v>
      </c>
      <c r="AU234" s="198" t="s">
        <v>90</v>
      </c>
      <c r="AV234" s="13" t="s">
        <v>90</v>
      </c>
      <c r="AW234" s="13" t="s">
        <v>34</v>
      </c>
      <c r="AX234" s="13" t="s">
        <v>86</v>
      </c>
      <c r="AY234" s="198" t="s">
        <v>185</v>
      </c>
    </row>
    <row r="235" spans="2:65" s="10" customFormat="1" ht="29.85" customHeight="1">
      <c r="B235" s="158"/>
      <c r="C235" s="159"/>
      <c r="D235" s="190" t="s">
        <v>160</v>
      </c>
      <c r="E235" s="190"/>
      <c r="F235" s="190"/>
      <c r="G235" s="190"/>
      <c r="H235" s="190"/>
      <c r="I235" s="190"/>
      <c r="J235" s="190"/>
      <c r="K235" s="190"/>
      <c r="L235" s="190"/>
      <c r="M235" s="190"/>
      <c r="N235" s="259">
        <f>BK235</f>
        <v>0</v>
      </c>
      <c r="O235" s="260"/>
      <c r="P235" s="260"/>
      <c r="Q235" s="260"/>
      <c r="R235" s="161"/>
      <c r="T235" s="162"/>
      <c r="U235" s="159"/>
      <c r="V235" s="159"/>
      <c r="W235" s="163">
        <f>SUM(W236:W262)</f>
        <v>0</v>
      </c>
      <c r="X235" s="159"/>
      <c r="Y235" s="163">
        <f>SUM(Y236:Y262)</f>
        <v>45.522409999999994</v>
      </c>
      <c r="Z235" s="159"/>
      <c r="AA235" s="164">
        <f>SUM(AA236:AA262)</f>
        <v>4.7427999999999999</v>
      </c>
      <c r="AR235" s="165" t="s">
        <v>86</v>
      </c>
      <c r="AT235" s="166" t="s">
        <v>78</v>
      </c>
      <c r="AU235" s="166" t="s">
        <v>86</v>
      </c>
      <c r="AY235" s="165" t="s">
        <v>185</v>
      </c>
      <c r="BK235" s="167">
        <f>SUM(BK236:BK262)</f>
        <v>0</v>
      </c>
    </row>
    <row r="236" spans="2:65" s="1" customFormat="1" ht="38.25" customHeight="1">
      <c r="B236" s="140"/>
      <c r="C236" s="168" t="s">
        <v>354</v>
      </c>
      <c r="D236" s="168" t="s">
        <v>186</v>
      </c>
      <c r="E236" s="169" t="s">
        <v>378</v>
      </c>
      <c r="F236" s="252" t="s">
        <v>379</v>
      </c>
      <c r="G236" s="252"/>
      <c r="H236" s="252"/>
      <c r="I236" s="252"/>
      <c r="J236" s="170" t="s">
        <v>208</v>
      </c>
      <c r="K236" s="171">
        <v>316</v>
      </c>
      <c r="L236" s="253">
        <v>0</v>
      </c>
      <c r="M236" s="253"/>
      <c r="N236" s="254">
        <f>ROUND(L236*K236,2)</f>
        <v>0</v>
      </c>
      <c r="O236" s="254"/>
      <c r="P236" s="254"/>
      <c r="Q236" s="254"/>
      <c r="R236" s="143"/>
      <c r="T236" s="172" t="s">
        <v>5</v>
      </c>
      <c r="U236" s="47" t="s">
        <v>46</v>
      </c>
      <c r="V236" s="39"/>
      <c r="W236" s="173">
        <f>V236*K236</f>
        <v>0</v>
      </c>
      <c r="X236" s="173">
        <v>9.7930000000000003E-2</v>
      </c>
      <c r="Y236" s="173">
        <f>X236*K236</f>
        <v>30.945880000000002</v>
      </c>
      <c r="Z236" s="173">
        <v>0</v>
      </c>
      <c r="AA236" s="174">
        <f>Z236*K236</f>
        <v>0</v>
      </c>
      <c r="AR236" s="22" t="s">
        <v>189</v>
      </c>
      <c r="AT236" s="22" t="s">
        <v>186</v>
      </c>
      <c r="AU236" s="22" t="s">
        <v>90</v>
      </c>
      <c r="AY236" s="22" t="s">
        <v>185</v>
      </c>
      <c r="BE236" s="116">
        <f>IF(U236="základná",N236,0)</f>
        <v>0</v>
      </c>
      <c r="BF236" s="116">
        <f>IF(U236="znížená",N236,0)</f>
        <v>0</v>
      </c>
      <c r="BG236" s="116">
        <f>IF(U236="zákl. prenesená",N236,0)</f>
        <v>0</v>
      </c>
      <c r="BH236" s="116">
        <f>IF(U236="zníž. prenesená",N236,0)</f>
        <v>0</v>
      </c>
      <c r="BI236" s="116">
        <f>IF(U236="nulová",N236,0)</f>
        <v>0</v>
      </c>
      <c r="BJ236" s="22" t="s">
        <v>90</v>
      </c>
      <c r="BK236" s="116">
        <f>ROUND(L236*K236,2)</f>
        <v>0</v>
      </c>
      <c r="BL236" s="22" t="s">
        <v>189</v>
      </c>
      <c r="BM236" s="22" t="s">
        <v>380</v>
      </c>
    </row>
    <row r="237" spans="2:65" s="1" customFormat="1" ht="25.5" customHeight="1">
      <c r="B237" s="140"/>
      <c r="C237" s="199" t="s">
        <v>360</v>
      </c>
      <c r="D237" s="199" t="s">
        <v>279</v>
      </c>
      <c r="E237" s="200" t="s">
        <v>383</v>
      </c>
      <c r="F237" s="261" t="s">
        <v>384</v>
      </c>
      <c r="G237" s="261"/>
      <c r="H237" s="261"/>
      <c r="I237" s="261"/>
      <c r="J237" s="201" t="s">
        <v>385</v>
      </c>
      <c r="K237" s="202">
        <v>318</v>
      </c>
      <c r="L237" s="262">
        <v>0</v>
      </c>
      <c r="M237" s="262"/>
      <c r="N237" s="263">
        <f>ROUND(L237*K237,2)</f>
        <v>0</v>
      </c>
      <c r="O237" s="254"/>
      <c r="P237" s="254"/>
      <c r="Q237" s="254"/>
      <c r="R237" s="143"/>
      <c r="T237" s="172" t="s">
        <v>5</v>
      </c>
      <c r="U237" s="47" t="s">
        <v>46</v>
      </c>
      <c r="V237" s="39"/>
      <c r="W237" s="173">
        <f>V237*K237</f>
        <v>0</v>
      </c>
      <c r="X237" s="173">
        <v>4.1000000000000002E-2</v>
      </c>
      <c r="Y237" s="173">
        <f>X237*K237</f>
        <v>13.038</v>
      </c>
      <c r="Z237" s="173">
        <v>0</v>
      </c>
      <c r="AA237" s="174">
        <f>Z237*K237</f>
        <v>0</v>
      </c>
      <c r="AR237" s="22" t="s">
        <v>223</v>
      </c>
      <c r="AT237" s="22" t="s">
        <v>279</v>
      </c>
      <c r="AU237" s="22" t="s">
        <v>90</v>
      </c>
      <c r="AY237" s="22" t="s">
        <v>185</v>
      </c>
      <c r="BE237" s="116">
        <f>IF(U237="základná",N237,0)</f>
        <v>0</v>
      </c>
      <c r="BF237" s="116">
        <f>IF(U237="znížená",N237,0)</f>
        <v>0</v>
      </c>
      <c r="BG237" s="116">
        <f>IF(U237="zákl. prenesená",N237,0)</f>
        <v>0</v>
      </c>
      <c r="BH237" s="116">
        <f>IF(U237="zníž. prenesená",N237,0)</f>
        <v>0</v>
      </c>
      <c r="BI237" s="116">
        <f>IF(U237="nulová",N237,0)</f>
        <v>0</v>
      </c>
      <c r="BJ237" s="22" t="s">
        <v>90</v>
      </c>
      <c r="BK237" s="116">
        <f>ROUND(L237*K237,2)</f>
        <v>0</v>
      </c>
      <c r="BL237" s="22" t="s">
        <v>189</v>
      </c>
      <c r="BM237" s="22" t="s">
        <v>386</v>
      </c>
    </row>
    <row r="238" spans="2:65" s="1" customFormat="1" ht="25.5" customHeight="1">
      <c r="B238" s="140"/>
      <c r="C238" s="168" t="s">
        <v>368</v>
      </c>
      <c r="D238" s="168" t="s">
        <v>186</v>
      </c>
      <c r="E238" s="169" t="s">
        <v>388</v>
      </c>
      <c r="F238" s="252" t="s">
        <v>389</v>
      </c>
      <c r="G238" s="252"/>
      <c r="H238" s="252"/>
      <c r="I238" s="252"/>
      <c r="J238" s="170" t="s">
        <v>279</v>
      </c>
      <c r="K238" s="171">
        <v>34.15</v>
      </c>
      <c r="L238" s="253">
        <v>0</v>
      </c>
      <c r="M238" s="253"/>
      <c r="N238" s="254">
        <f>ROUND(L238*K238,2)</f>
        <v>0</v>
      </c>
      <c r="O238" s="254"/>
      <c r="P238" s="254"/>
      <c r="Q238" s="254"/>
      <c r="R238" s="143"/>
      <c r="T238" s="172" t="s">
        <v>5</v>
      </c>
      <c r="U238" s="47" t="s">
        <v>46</v>
      </c>
      <c r="V238" s="39"/>
      <c r="W238" s="173">
        <f>V238*K238</f>
        <v>0</v>
      </c>
      <c r="X238" s="173">
        <v>0</v>
      </c>
      <c r="Y238" s="173">
        <f>X238*K238</f>
        <v>0</v>
      </c>
      <c r="Z238" s="173">
        <v>0</v>
      </c>
      <c r="AA238" s="174">
        <f>Z238*K238</f>
        <v>0</v>
      </c>
      <c r="AR238" s="22" t="s">
        <v>189</v>
      </c>
      <c r="AT238" s="22" t="s">
        <v>186</v>
      </c>
      <c r="AU238" s="22" t="s">
        <v>90</v>
      </c>
      <c r="AY238" s="22" t="s">
        <v>185</v>
      </c>
      <c r="BE238" s="116">
        <f>IF(U238="základná",N238,0)</f>
        <v>0</v>
      </c>
      <c r="BF238" s="116">
        <f>IF(U238="znížená",N238,0)</f>
        <v>0</v>
      </c>
      <c r="BG238" s="116">
        <f>IF(U238="zákl. prenesená",N238,0)</f>
        <v>0</v>
      </c>
      <c r="BH238" s="116">
        <f>IF(U238="zníž. prenesená",N238,0)</f>
        <v>0</v>
      </c>
      <c r="BI238" s="116">
        <f>IF(U238="nulová",N238,0)</f>
        <v>0</v>
      </c>
      <c r="BJ238" s="22" t="s">
        <v>90</v>
      </c>
      <c r="BK238" s="116">
        <f>ROUND(L238*K238,2)</f>
        <v>0</v>
      </c>
      <c r="BL238" s="22" t="s">
        <v>189</v>
      </c>
      <c r="BM238" s="22" t="s">
        <v>390</v>
      </c>
    </row>
    <row r="239" spans="2:65" s="13" customFormat="1" ht="16.5" customHeight="1">
      <c r="B239" s="191"/>
      <c r="C239" s="192"/>
      <c r="D239" s="192"/>
      <c r="E239" s="193" t="s">
        <v>5</v>
      </c>
      <c r="F239" s="255" t="s">
        <v>744</v>
      </c>
      <c r="G239" s="256"/>
      <c r="H239" s="256"/>
      <c r="I239" s="256"/>
      <c r="J239" s="192"/>
      <c r="K239" s="194">
        <v>34.15</v>
      </c>
      <c r="L239" s="192"/>
      <c r="M239" s="192"/>
      <c r="N239" s="192"/>
      <c r="O239" s="192"/>
      <c r="P239" s="192"/>
      <c r="Q239" s="192"/>
      <c r="R239" s="195"/>
      <c r="T239" s="196"/>
      <c r="U239" s="192"/>
      <c r="V239" s="192"/>
      <c r="W239" s="192"/>
      <c r="X239" s="192"/>
      <c r="Y239" s="192"/>
      <c r="Z239" s="192"/>
      <c r="AA239" s="197"/>
      <c r="AT239" s="198" t="s">
        <v>192</v>
      </c>
      <c r="AU239" s="198" t="s">
        <v>90</v>
      </c>
      <c r="AV239" s="13" t="s">
        <v>90</v>
      </c>
      <c r="AW239" s="13" t="s">
        <v>34</v>
      </c>
      <c r="AX239" s="13" t="s">
        <v>86</v>
      </c>
      <c r="AY239" s="198" t="s">
        <v>185</v>
      </c>
    </row>
    <row r="240" spans="2:65" s="1" customFormat="1" ht="25.5" customHeight="1">
      <c r="B240" s="140"/>
      <c r="C240" s="199" t="s">
        <v>372</v>
      </c>
      <c r="D240" s="199" t="s">
        <v>279</v>
      </c>
      <c r="E240" s="200" t="s">
        <v>392</v>
      </c>
      <c r="F240" s="261" t="s">
        <v>393</v>
      </c>
      <c r="G240" s="261"/>
      <c r="H240" s="261"/>
      <c r="I240" s="261"/>
      <c r="J240" s="201" t="s">
        <v>385</v>
      </c>
      <c r="K240" s="202">
        <v>21</v>
      </c>
      <c r="L240" s="262">
        <v>0</v>
      </c>
      <c r="M240" s="262"/>
      <c r="N240" s="263">
        <f>ROUND(L240*K240,2)</f>
        <v>0</v>
      </c>
      <c r="O240" s="254"/>
      <c r="P240" s="254"/>
      <c r="Q240" s="254"/>
      <c r="R240" s="143"/>
      <c r="T240" s="172" t="s">
        <v>5</v>
      </c>
      <c r="U240" s="47" t="s">
        <v>46</v>
      </c>
      <c r="V240" s="39"/>
      <c r="W240" s="173">
        <f>V240*K240</f>
        <v>0</v>
      </c>
      <c r="X240" s="173">
        <v>4.1000000000000002E-2</v>
      </c>
      <c r="Y240" s="173">
        <f>X240*K240</f>
        <v>0.86099999999999999</v>
      </c>
      <c r="Z240" s="173">
        <v>0</v>
      </c>
      <c r="AA240" s="174">
        <f>Z240*K240</f>
        <v>0</v>
      </c>
      <c r="AR240" s="22" t="s">
        <v>223</v>
      </c>
      <c r="AT240" s="22" t="s">
        <v>279</v>
      </c>
      <c r="AU240" s="22" t="s">
        <v>90</v>
      </c>
      <c r="AY240" s="22" t="s">
        <v>185</v>
      </c>
      <c r="BE240" s="116">
        <f>IF(U240="základná",N240,0)</f>
        <v>0</v>
      </c>
      <c r="BF240" s="116">
        <f>IF(U240="znížená",N240,0)</f>
        <v>0</v>
      </c>
      <c r="BG240" s="116">
        <f>IF(U240="zákl. prenesená",N240,0)</f>
        <v>0</v>
      </c>
      <c r="BH240" s="116">
        <f>IF(U240="zníž. prenesená",N240,0)</f>
        <v>0</v>
      </c>
      <c r="BI240" s="116">
        <f>IF(U240="nulová",N240,0)</f>
        <v>0</v>
      </c>
      <c r="BJ240" s="22" t="s">
        <v>90</v>
      </c>
      <c r="BK240" s="116">
        <f>ROUND(L240*K240,2)</f>
        <v>0</v>
      </c>
      <c r="BL240" s="22" t="s">
        <v>189</v>
      </c>
      <c r="BM240" s="22" t="s">
        <v>394</v>
      </c>
    </row>
    <row r="241" spans="2:65" s="1" customFormat="1" ht="25.5" customHeight="1">
      <c r="B241" s="140"/>
      <c r="C241" s="199" t="s">
        <v>377</v>
      </c>
      <c r="D241" s="199" t="s">
        <v>279</v>
      </c>
      <c r="E241" s="200" t="s">
        <v>745</v>
      </c>
      <c r="F241" s="261" t="s">
        <v>746</v>
      </c>
      <c r="G241" s="261"/>
      <c r="H241" s="261"/>
      <c r="I241" s="261"/>
      <c r="J241" s="201" t="s">
        <v>385</v>
      </c>
      <c r="K241" s="202">
        <v>14</v>
      </c>
      <c r="L241" s="262">
        <v>0</v>
      </c>
      <c r="M241" s="262"/>
      <c r="N241" s="263">
        <f>ROUND(L241*K241,2)</f>
        <v>0</v>
      </c>
      <c r="O241" s="254"/>
      <c r="P241" s="254"/>
      <c r="Q241" s="254"/>
      <c r="R241" s="143"/>
      <c r="T241" s="172" t="s">
        <v>5</v>
      </c>
      <c r="U241" s="47" t="s">
        <v>46</v>
      </c>
      <c r="V241" s="39"/>
      <c r="W241" s="173">
        <f>V241*K241</f>
        <v>0</v>
      </c>
      <c r="X241" s="173">
        <v>4.1000000000000002E-2</v>
      </c>
      <c r="Y241" s="173">
        <f>X241*K241</f>
        <v>0.57400000000000007</v>
      </c>
      <c r="Z241" s="173">
        <v>0</v>
      </c>
      <c r="AA241" s="174">
        <f>Z241*K241</f>
        <v>0</v>
      </c>
      <c r="AR241" s="22" t="s">
        <v>223</v>
      </c>
      <c r="AT241" s="22" t="s">
        <v>279</v>
      </c>
      <c r="AU241" s="22" t="s">
        <v>90</v>
      </c>
      <c r="AY241" s="22" t="s">
        <v>185</v>
      </c>
      <c r="BE241" s="116">
        <f>IF(U241="základná",N241,0)</f>
        <v>0</v>
      </c>
      <c r="BF241" s="116">
        <f>IF(U241="znížená",N241,0)</f>
        <v>0</v>
      </c>
      <c r="BG241" s="116">
        <f>IF(U241="zákl. prenesená",N241,0)</f>
        <v>0</v>
      </c>
      <c r="BH241" s="116">
        <f>IF(U241="zníž. prenesená",N241,0)</f>
        <v>0</v>
      </c>
      <c r="BI241" s="116">
        <f>IF(U241="nulová",N241,0)</f>
        <v>0</v>
      </c>
      <c r="BJ241" s="22" t="s">
        <v>90</v>
      </c>
      <c r="BK241" s="116">
        <f>ROUND(L241*K241,2)</f>
        <v>0</v>
      </c>
      <c r="BL241" s="22" t="s">
        <v>189</v>
      </c>
      <c r="BM241" s="22" t="s">
        <v>747</v>
      </c>
    </row>
    <row r="242" spans="2:65" s="1" customFormat="1" ht="25.5" customHeight="1">
      <c r="B242" s="140"/>
      <c r="C242" s="168" t="s">
        <v>382</v>
      </c>
      <c r="D242" s="168" t="s">
        <v>186</v>
      </c>
      <c r="E242" s="169" t="s">
        <v>396</v>
      </c>
      <c r="F242" s="252" t="s">
        <v>397</v>
      </c>
      <c r="G242" s="252"/>
      <c r="H242" s="252"/>
      <c r="I242" s="252"/>
      <c r="J242" s="170" t="s">
        <v>208</v>
      </c>
      <c r="K242" s="171">
        <v>62</v>
      </c>
      <c r="L242" s="253">
        <v>0</v>
      </c>
      <c r="M242" s="253"/>
      <c r="N242" s="254">
        <f>ROUND(L242*K242,2)</f>
        <v>0</v>
      </c>
      <c r="O242" s="254"/>
      <c r="P242" s="254"/>
      <c r="Q242" s="254"/>
      <c r="R242" s="143"/>
      <c r="T242" s="172" t="s">
        <v>5</v>
      </c>
      <c r="U242" s="47" t="s">
        <v>46</v>
      </c>
      <c r="V242" s="39"/>
      <c r="W242" s="173">
        <f>V242*K242</f>
        <v>0</v>
      </c>
      <c r="X242" s="173">
        <v>0</v>
      </c>
      <c r="Y242" s="173">
        <f>X242*K242</f>
        <v>0</v>
      </c>
      <c r="Z242" s="173">
        <v>0</v>
      </c>
      <c r="AA242" s="174">
        <f>Z242*K242</f>
        <v>0</v>
      </c>
      <c r="AR242" s="22" t="s">
        <v>189</v>
      </c>
      <c r="AT242" s="22" t="s">
        <v>186</v>
      </c>
      <c r="AU242" s="22" t="s">
        <v>90</v>
      </c>
      <c r="AY242" s="22" t="s">
        <v>185</v>
      </c>
      <c r="BE242" s="116">
        <f>IF(U242="základná",N242,0)</f>
        <v>0</v>
      </c>
      <c r="BF242" s="116">
        <f>IF(U242="znížená",N242,0)</f>
        <v>0</v>
      </c>
      <c r="BG242" s="116">
        <f>IF(U242="zákl. prenesená",N242,0)</f>
        <v>0</v>
      </c>
      <c r="BH242" s="116">
        <f>IF(U242="zníž. prenesená",N242,0)</f>
        <v>0</v>
      </c>
      <c r="BI242" s="116">
        <f>IF(U242="nulová",N242,0)</f>
        <v>0</v>
      </c>
      <c r="BJ242" s="22" t="s">
        <v>90</v>
      </c>
      <c r="BK242" s="116">
        <f>ROUND(L242*K242,2)</f>
        <v>0</v>
      </c>
      <c r="BL242" s="22" t="s">
        <v>189</v>
      </c>
      <c r="BM242" s="22" t="s">
        <v>398</v>
      </c>
    </row>
    <row r="243" spans="2:65" s="13" customFormat="1" ht="16.5" customHeight="1">
      <c r="B243" s="191"/>
      <c r="C243" s="192"/>
      <c r="D243" s="192"/>
      <c r="E243" s="193" t="s">
        <v>5</v>
      </c>
      <c r="F243" s="255" t="s">
        <v>748</v>
      </c>
      <c r="G243" s="256"/>
      <c r="H243" s="256"/>
      <c r="I243" s="256"/>
      <c r="J243" s="192"/>
      <c r="K243" s="194">
        <v>62</v>
      </c>
      <c r="L243" s="192"/>
      <c r="M243" s="192"/>
      <c r="N243" s="192"/>
      <c r="O243" s="192"/>
      <c r="P243" s="192"/>
      <c r="Q243" s="192"/>
      <c r="R243" s="195"/>
      <c r="T243" s="196"/>
      <c r="U243" s="192"/>
      <c r="V243" s="192"/>
      <c r="W243" s="192"/>
      <c r="X243" s="192"/>
      <c r="Y243" s="192"/>
      <c r="Z243" s="192"/>
      <c r="AA243" s="197"/>
      <c r="AT243" s="198" t="s">
        <v>192</v>
      </c>
      <c r="AU243" s="198" t="s">
        <v>90</v>
      </c>
      <c r="AV243" s="13" t="s">
        <v>90</v>
      </c>
      <c r="AW243" s="13" t="s">
        <v>34</v>
      </c>
      <c r="AX243" s="13" t="s">
        <v>86</v>
      </c>
      <c r="AY243" s="198" t="s">
        <v>185</v>
      </c>
    </row>
    <row r="244" spans="2:65" s="1" customFormat="1" ht="38.25" customHeight="1">
      <c r="B244" s="140"/>
      <c r="C244" s="168" t="s">
        <v>387</v>
      </c>
      <c r="D244" s="168" t="s">
        <v>186</v>
      </c>
      <c r="E244" s="169" t="s">
        <v>406</v>
      </c>
      <c r="F244" s="252" t="s">
        <v>407</v>
      </c>
      <c r="G244" s="252"/>
      <c r="H244" s="252"/>
      <c r="I244" s="252"/>
      <c r="J244" s="170" t="s">
        <v>208</v>
      </c>
      <c r="K244" s="171">
        <v>29</v>
      </c>
      <c r="L244" s="253">
        <v>0</v>
      </c>
      <c r="M244" s="253"/>
      <c r="N244" s="254">
        <f>ROUND(L244*K244,2)</f>
        <v>0</v>
      </c>
      <c r="O244" s="254"/>
      <c r="P244" s="254"/>
      <c r="Q244" s="254"/>
      <c r="R244" s="143"/>
      <c r="T244" s="172" t="s">
        <v>5</v>
      </c>
      <c r="U244" s="47" t="s">
        <v>46</v>
      </c>
      <c r="V244" s="39"/>
      <c r="W244" s="173">
        <f>V244*K244</f>
        <v>0</v>
      </c>
      <c r="X244" s="173">
        <v>3.5699999999999998E-3</v>
      </c>
      <c r="Y244" s="173">
        <f>X244*K244</f>
        <v>0.10353</v>
      </c>
      <c r="Z244" s="173">
        <v>0</v>
      </c>
      <c r="AA244" s="174">
        <f>Z244*K244</f>
        <v>0</v>
      </c>
      <c r="AR244" s="22" t="s">
        <v>189</v>
      </c>
      <c r="AT244" s="22" t="s">
        <v>186</v>
      </c>
      <c r="AU244" s="22" t="s">
        <v>90</v>
      </c>
      <c r="AY244" s="22" t="s">
        <v>185</v>
      </c>
      <c r="BE244" s="116">
        <f>IF(U244="základná",N244,0)</f>
        <v>0</v>
      </c>
      <c r="BF244" s="116">
        <f>IF(U244="znížená",N244,0)</f>
        <v>0</v>
      </c>
      <c r="BG244" s="116">
        <f>IF(U244="zákl. prenesená",N244,0)</f>
        <v>0</v>
      </c>
      <c r="BH244" s="116">
        <f>IF(U244="zníž. prenesená",N244,0)</f>
        <v>0</v>
      </c>
      <c r="BI244" s="116">
        <f>IF(U244="nulová",N244,0)</f>
        <v>0</v>
      </c>
      <c r="BJ244" s="22" t="s">
        <v>90</v>
      </c>
      <c r="BK244" s="116">
        <f>ROUND(L244*K244,2)</f>
        <v>0</v>
      </c>
      <c r="BL244" s="22" t="s">
        <v>189</v>
      </c>
      <c r="BM244" s="22" t="s">
        <v>408</v>
      </c>
    </row>
    <row r="245" spans="2:65" s="1" customFormat="1" ht="25.5" customHeight="1">
      <c r="B245" s="140"/>
      <c r="C245" s="168" t="s">
        <v>391</v>
      </c>
      <c r="D245" s="168" t="s">
        <v>186</v>
      </c>
      <c r="E245" s="169" t="s">
        <v>401</v>
      </c>
      <c r="F245" s="252" t="s">
        <v>402</v>
      </c>
      <c r="G245" s="252"/>
      <c r="H245" s="252"/>
      <c r="I245" s="252"/>
      <c r="J245" s="170" t="s">
        <v>208</v>
      </c>
      <c r="K245" s="171">
        <v>161</v>
      </c>
      <c r="L245" s="253">
        <v>0</v>
      </c>
      <c r="M245" s="253"/>
      <c r="N245" s="254">
        <f>ROUND(L245*K245,2)</f>
        <v>0</v>
      </c>
      <c r="O245" s="254"/>
      <c r="P245" s="254"/>
      <c r="Q245" s="254"/>
      <c r="R245" s="143"/>
      <c r="T245" s="172" t="s">
        <v>5</v>
      </c>
      <c r="U245" s="47" t="s">
        <v>46</v>
      </c>
      <c r="V245" s="39"/>
      <c r="W245" s="173">
        <f>V245*K245</f>
        <v>0</v>
      </c>
      <c r="X245" s="173">
        <v>0</v>
      </c>
      <c r="Y245" s="173">
        <f>X245*K245</f>
        <v>0</v>
      </c>
      <c r="Z245" s="173">
        <v>0</v>
      </c>
      <c r="AA245" s="174">
        <f>Z245*K245</f>
        <v>0</v>
      </c>
      <c r="AR245" s="22" t="s">
        <v>189</v>
      </c>
      <c r="AT245" s="22" t="s">
        <v>186</v>
      </c>
      <c r="AU245" s="22" t="s">
        <v>90</v>
      </c>
      <c r="AY245" s="22" t="s">
        <v>185</v>
      </c>
      <c r="BE245" s="116">
        <f>IF(U245="základná",N245,0)</f>
        <v>0</v>
      </c>
      <c r="BF245" s="116">
        <f>IF(U245="znížená",N245,0)</f>
        <v>0</v>
      </c>
      <c r="BG245" s="116">
        <f>IF(U245="zákl. prenesená",N245,0)</f>
        <v>0</v>
      </c>
      <c r="BH245" s="116">
        <f>IF(U245="zníž. prenesená",N245,0)</f>
        <v>0</v>
      </c>
      <c r="BI245" s="116">
        <f>IF(U245="nulová",N245,0)</f>
        <v>0</v>
      </c>
      <c r="BJ245" s="22" t="s">
        <v>90</v>
      </c>
      <c r="BK245" s="116">
        <f>ROUND(L245*K245,2)</f>
        <v>0</v>
      </c>
      <c r="BL245" s="22" t="s">
        <v>189</v>
      </c>
      <c r="BM245" s="22" t="s">
        <v>749</v>
      </c>
    </row>
    <row r="246" spans="2:65" s="13" customFormat="1" ht="16.5" customHeight="1">
      <c r="B246" s="191"/>
      <c r="C246" s="192"/>
      <c r="D246" s="192"/>
      <c r="E246" s="193" t="s">
        <v>5</v>
      </c>
      <c r="F246" s="255" t="s">
        <v>750</v>
      </c>
      <c r="G246" s="256"/>
      <c r="H246" s="256"/>
      <c r="I246" s="256"/>
      <c r="J246" s="192"/>
      <c r="K246" s="194">
        <v>161</v>
      </c>
      <c r="L246" s="192"/>
      <c r="M246" s="192"/>
      <c r="N246" s="192"/>
      <c r="O246" s="192"/>
      <c r="P246" s="192"/>
      <c r="Q246" s="192"/>
      <c r="R246" s="195"/>
      <c r="T246" s="196"/>
      <c r="U246" s="192"/>
      <c r="V246" s="192"/>
      <c r="W246" s="192"/>
      <c r="X246" s="192"/>
      <c r="Y246" s="192"/>
      <c r="Z246" s="192"/>
      <c r="AA246" s="197"/>
      <c r="AT246" s="198" t="s">
        <v>192</v>
      </c>
      <c r="AU246" s="198" t="s">
        <v>90</v>
      </c>
      <c r="AV246" s="13" t="s">
        <v>90</v>
      </c>
      <c r="AW246" s="13" t="s">
        <v>34</v>
      </c>
      <c r="AX246" s="13" t="s">
        <v>86</v>
      </c>
      <c r="AY246" s="198" t="s">
        <v>185</v>
      </c>
    </row>
    <row r="247" spans="2:65" s="1" customFormat="1" ht="38.25" customHeight="1">
      <c r="B247" s="140"/>
      <c r="C247" s="199" t="s">
        <v>395</v>
      </c>
      <c r="D247" s="199" t="s">
        <v>279</v>
      </c>
      <c r="E247" s="200" t="s">
        <v>751</v>
      </c>
      <c r="F247" s="261" t="s">
        <v>752</v>
      </c>
      <c r="G247" s="261"/>
      <c r="H247" s="261"/>
      <c r="I247" s="261"/>
      <c r="J247" s="201" t="s">
        <v>385</v>
      </c>
      <c r="K247" s="202">
        <v>2</v>
      </c>
      <c r="L247" s="262">
        <v>0</v>
      </c>
      <c r="M247" s="262"/>
      <c r="N247" s="263">
        <f t="shared" ref="N247:N253" si="5">ROUND(L247*K247,2)</f>
        <v>0</v>
      </c>
      <c r="O247" s="254"/>
      <c r="P247" s="254"/>
      <c r="Q247" s="254"/>
      <c r="R247" s="143"/>
      <c r="T247" s="172" t="s">
        <v>5</v>
      </c>
      <c r="U247" s="47" t="s">
        <v>46</v>
      </c>
      <c r="V247" s="39"/>
      <c r="W247" s="173">
        <f t="shared" ref="W247:W253" si="6">V247*K247</f>
        <v>0</v>
      </c>
      <c r="X247" s="173">
        <v>0</v>
      </c>
      <c r="Y247" s="173">
        <f t="shared" ref="Y247:Y253" si="7">X247*K247</f>
        <v>0</v>
      </c>
      <c r="Z247" s="173">
        <v>0</v>
      </c>
      <c r="AA247" s="174">
        <f t="shared" ref="AA247:AA253" si="8">Z247*K247</f>
        <v>0</v>
      </c>
      <c r="AR247" s="22" t="s">
        <v>223</v>
      </c>
      <c r="AT247" s="22" t="s">
        <v>279</v>
      </c>
      <c r="AU247" s="22" t="s">
        <v>90</v>
      </c>
      <c r="AY247" s="22" t="s">
        <v>185</v>
      </c>
      <c r="BE247" s="116">
        <f t="shared" ref="BE247:BE253" si="9">IF(U247="základná",N247,0)</f>
        <v>0</v>
      </c>
      <c r="BF247" s="116">
        <f t="shared" ref="BF247:BF253" si="10">IF(U247="znížená",N247,0)</f>
        <v>0</v>
      </c>
      <c r="BG247" s="116">
        <f t="shared" ref="BG247:BG253" si="11">IF(U247="zákl. prenesená",N247,0)</f>
        <v>0</v>
      </c>
      <c r="BH247" s="116">
        <f t="shared" ref="BH247:BH253" si="12">IF(U247="zníž. prenesená",N247,0)</f>
        <v>0</v>
      </c>
      <c r="BI247" s="116">
        <f t="shared" ref="BI247:BI253" si="13">IF(U247="nulová",N247,0)</f>
        <v>0</v>
      </c>
      <c r="BJ247" s="22" t="s">
        <v>90</v>
      </c>
      <c r="BK247" s="116">
        <f t="shared" ref="BK247:BK253" si="14">ROUND(L247*K247,2)</f>
        <v>0</v>
      </c>
      <c r="BL247" s="22" t="s">
        <v>189</v>
      </c>
      <c r="BM247" s="22" t="s">
        <v>753</v>
      </c>
    </row>
    <row r="248" spans="2:65" s="1" customFormat="1" ht="25.5" customHeight="1">
      <c r="B248" s="140"/>
      <c r="C248" s="168" t="s">
        <v>400</v>
      </c>
      <c r="D248" s="168" t="s">
        <v>186</v>
      </c>
      <c r="E248" s="169" t="s">
        <v>410</v>
      </c>
      <c r="F248" s="252" t="s">
        <v>411</v>
      </c>
      <c r="G248" s="252"/>
      <c r="H248" s="252"/>
      <c r="I248" s="252"/>
      <c r="J248" s="170" t="s">
        <v>385</v>
      </c>
      <c r="K248" s="171">
        <v>16</v>
      </c>
      <c r="L248" s="253">
        <v>0</v>
      </c>
      <c r="M248" s="253"/>
      <c r="N248" s="254">
        <f t="shared" si="5"/>
        <v>0</v>
      </c>
      <c r="O248" s="254"/>
      <c r="P248" s="254"/>
      <c r="Q248" s="254"/>
      <c r="R248" s="143"/>
      <c r="T248" s="172" t="s">
        <v>5</v>
      </c>
      <c r="U248" s="47" t="s">
        <v>46</v>
      </c>
      <c r="V248" s="39"/>
      <c r="W248" s="173">
        <f t="shared" si="6"/>
        <v>0</v>
      </c>
      <c r="X248" s="173">
        <v>0</v>
      </c>
      <c r="Y248" s="173">
        <f t="shared" si="7"/>
        <v>0</v>
      </c>
      <c r="Z248" s="173">
        <v>5.6000000000000001E-2</v>
      </c>
      <c r="AA248" s="174">
        <f t="shared" si="8"/>
        <v>0.89600000000000002</v>
      </c>
      <c r="AR248" s="22" t="s">
        <v>189</v>
      </c>
      <c r="AT248" s="22" t="s">
        <v>186</v>
      </c>
      <c r="AU248" s="22" t="s">
        <v>90</v>
      </c>
      <c r="AY248" s="22" t="s">
        <v>185</v>
      </c>
      <c r="BE248" s="116">
        <f t="shared" si="9"/>
        <v>0</v>
      </c>
      <c r="BF248" s="116">
        <f t="shared" si="10"/>
        <v>0</v>
      </c>
      <c r="BG248" s="116">
        <f t="shared" si="11"/>
        <v>0</v>
      </c>
      <c r="BH248" s="116">
        <f t="shared" si="12"/>
        <v>0</v>
      </c>
      <c r="BI248" s="116">
        <f t="shared" si="13"/>
        <v>0</v>
      </c>
      <c r="BJ248" s="22" t="s">
        <v>90</v>
      </c>
      <c r="BK248" s="116">
        <f t="shared" si="14"/>
        <v>0</v>
      </c>
      <c r="BL248" s="22" t="s">
        <v>189</v>
      </c>
      <c r="BM248" s="22" t="s">
        <v>412</v>
      </c>
    </row>
    <row r="249" spans="2:65" s="1" customFormat="1" ht="16.5" customHeight="1">
      <c r="B249" s="140"/>
      <c r="C249" s="168" t="s">
        <v>405</v>
      </c>
      <c r="D249" s="168" t="s">
        <v>186</v>
      </c>
      <c r="E249" s="169" t="s">
        <v>414</v>
      </c>
      <c r="F249" s="252" t="s">
        <v>415</v>
      </c>
      <c r="G249" s="252"/>
      <c r="H249" s="252"/>
      <c r="I249" s="252"/>
      <c r="J249" s="170" t="s">
        <v>385</v>
      </c>
      <c r="K249" s="171">
        <v>5</v>
      </c>
      <c r="L249" s="253">
        <v>0</v>
      </c>
      <c r="M249" s="253"/>
      <c r="N249" s="254">
        <f t="shared" si="5"/>
        <v>0</v>
      </c>
      <c r="O249" s="254"/>
      <c r="P249" s="254"/>
      <c r="Q249" s="254"/>
      <c r="R249" s="143"/>
      <c r="T249" s="172" t="s">
        <v>5</v>
      </c>
      <c r="U249" s="47" t="s">
        <v>46</v>
      </c>
      <c r="V249" s="39"/>
      <c r="W249" s="173">
        <f t="shared" si="6"/>
        <v>0</v>
      </c>
      <c r="X249" s="173">
        <v>0</v>
      </c>
      <c r="Y249" s="173">
        <f t="shared" si="7"/>
        <v>0</v>
      </c>
      <c r="Z249" s="173">
        <v>0.3</v>
      </c>
      <c r="AA249" s="174">
        <f t="shared" si="8"/>
        <v>1.5</v>
      </c>
      <c r="AR249" s="22" t="s">
        <v>189</v>
      </c>
      <c r="AT249" s="22" t="s">
        <v>186</v>
      </c>
      <c r="AU249" s="22" t="s">
        <v>90</v>
      </c>
      <c r="AY249" s="22" t="s">
        <v>185</v>
      </c>
      <c r="BE249" s="116">
        <f t="shared" si="9"/>
        <v>0</v>
      </c>
      <c r="BF249" s="116">
        <f t="shared" si="10"/>
        <v>0</v>
      </c>
      <c r="BG249" s="116">
        <f t="shared" si="11"/>
        <v>0</v>
      </c>
      <c r="BH249" s="116">
        <f t="shared" si="12"/>
        <v>0</v>
      </c>
      <c r="BI249" s="116">
        <f t="shared" si="13"/>
        <v>0</v>
      </c>
      <c r="BJ249" s="22" t="s">
        <v>90</v>
      </c>
      <c r="BK249" s="116">
        <f t="shared" si="14"/>
        <v>0</v>
      </c>
      <c r="BL249" s="22" t="s">
        <v>189</v>
      </c>
      <c r="BM249" s="22" t="s">
        <v>416</v>
      </c>
    </row>
    <row r="250" spans="2:65" s="1" customFormat="1" ht="16.5" customHeight="1">
      <c r="B250" s="140"/>
      <c r="C250" s="168" t="s">
        <v>409</v>
      </c>
      <c r="D250" s="168" t="s">
        <v>186</v>
      </c>
      <c r="E250" s="169" t="s">
        <v>418</v>
      </c>
      <c r="F250" s="252" t="s">
        <v>419</v>
      </c>
      <c r="G250" s="252"/>
      <c r="H250" s="252"/>
      <c r="I250" s="252"/>
      <c r="J250" s="170" t="s">
        <v>385</v>
      </c>
      <c r="K250" s="171">
        <v>1</v>
      </c>
      <c r="L250" s="253">
        <v>0</v>
      </c>
      <c r="M250" s="253"/>
      <c r="N250" s="254">
        <f t="shared" si="5"/>
        <v>0</v>
      </c>
      <c r="O250" s="254"/>
      <c r="P250" s="254"/>
      <c r="Q250" s="254"/>
      <c r="R250" s="143"/>
      <c r="T250" s="172" t="s">
        <v>5</v>
      </c>
      <c r="U250" s="47" t="s">
        <v>46</v>
      </c>
      <c r="V250" s="39"/>
      <c r="W250" s="173">
        <f t="shared" si="6"/>
        <v>0</v>
      </c>
      <c r="X250" s="173">
        <v>0</v>
      </c>
      <c r="Y250" s="173">
        <f t="shared" si="7"/>
        <v>0</v>
      </c>
      <c r="Z250" s="173">
        <v>0.5</v>
      </c>
      <c r="AA250" s="174">
        <f t="shared" si="8"/>
        <v>0.5</v>
      </c>
      <c r="AR250" s="22" t="s">
        <v>189</v>
      </c>
      <c r="AT250" s="22" t="s">
        <v>186</v>
      </c>
      <c r="AU250" s="22" t="s">
        <v>90</v>
      </c>
      <c r="AY250" s="22" t="s">
        <v>185</v>
      </c>
      <c r="BE250" s="116">
        <f t="shared" si="9"/>
        <v>0</v>
      </c>
      <c r="BF250" s="116">
        <f t="shared" si="10"/>
        <v>0</v>
      </c>
      <c r="BG250" s="116">
        <f t="shared" si="11"/>
        <v>0</v>
      </c>
      <c r="BH250" s="116">
        <f t="shared" si="12"/>
        <v>0</v>
      </c>
      <c r="BI250" s="116">
        <f t="shared" si="13"/>
        <v>0</v>
      </c>
      <c r="BJ250" s="22" t="s">
        <v>90</v>
      </c>
      <c r="BK250" s="116">
        <f t="shared" si="14"/>
        <v>0</v>
      </c>
      <c r="BL250" s="22" t="s">
        <v>189</v>
      </c>
      <c r="BM250" s="22" t="s">
        <v>420</v>
      </c>
    </row>
    <row r="251" spans="2:65" s="1" customFormat="1" ht="25.5" customHeight="1">
      <c r="B251" s="140"/>
      <c r="C251" s="168" t="s">
        <v>413</v>
      </c>
      <c r="D251" s="168" t="s">
        <v>186</v>
      </c>
      <c r="E251" s="169" t="s">
        <v>422</v>
      </c>
      <c r="F251" s="252" t="s">
        <v>423</v>
      </c>
      <c r="G251" s="252"/>
      <c r="H251" s="252"/>
      <c r="I251" s="252"/>
      <c r="J251" s="170" t="s">
        <v>385</v>
      </c>
      <c r="K251" s="171">
        <v>1</v>
      </c>
      <c r="L251" s="253">
        <v>0</v>
      </c>
      <c r="M251" s="253"/>
      <c r="N251" s="254">
        <f t="shared" si="5"/>
        <v>0</v>
      </c>
      <c r="O251" s="254"/>
      <c r="P251" s="254"/>
      <c r="Q251" s="254"/>
      <c r="R251" s="143"/>
      <c r="T251" s="172" t="s">
        <v>5</v>
      </c>
      <c r="U251" s="47" t="s">
        <v>46</v>
      </c>
      <c r="V251" s="39"/>
      <c r="W251" s="173">
        <f t="shared" si="6"/>
        <v>0</v>
      </c>
      <c r="X251" s="173">
        <v>0</v>
      </c>
      <c r="Y251" s="173">
        <f t="shared" si="7"/>
        <v>0</v>
      </c>
      <c r="Z251" s="173">
        <v>0.6</v>
      </c>
      <c r="AA251" s="174">
        <f t="shared" si="8"/>
        <v>0.6</v>
      </c>
      <c r="AR251" s="22" t="s">
        <v>189</v>
      </c>
      <c r="AT251" s="22" t="s">
        <v>186</v>
      </c>
      <c r="AU251" s="22" t="s">
        <v>90</v>
      </c>
      <c r="AY251" s="22" t="s">
        <v>185</v>
      </c>
      <c r="BE251" s="116">
        <f t="shared" si="9"/>
        <v>0</v>
      </c>
      <c r="BF251" s="116">
        <f t="shared" si="10"/>
        <v>0</v>
      </c>
      <c r="BG251" s="116">
        <f t="shared" si="11"/>
        <v>0</v>
      </c>
      <c r="BH251" s="116">
        <f t="shared" si="12"/>
        <v>0</v>
      </c>
      <c r="BI251" s="116">
        <f t="shared" si="13"/>
        <v>0</v>
      </c>
      <c r="BJ251" s="22" t="s">
        <v>90</v>
      </c>
      <c r="BK251" s="116">
        <f t="shared" si="14"/>
        <v>0</v>
      </c>
      <c r="BL251" s="22" t="s">
        <v>189</v>
      </c>
      <c r="BM251" s="22" t="s">
        <v>424</v>
      </c>
    </row>
    <row r="252" spans="2:65" s="1" customFormat="1" ht="16.5" customHeight="1">
      <c r="B252" s="140"/>
      <c r="C252" s="168" t="s">
        <v>417</v>
      </c>
      <c r="D252" s="168" t="s">
        <v>186</v>
      </c>
      <c r="E252" s="169" t="s">
        <v>426</v>
      </c>
      <c r="F252" s="252" t="s">
        <v>427</v>
      </c>
      <c r="G252" s="252"/>
      <c r="H252" s="252"/>
      <c r="I252" s="252"/>
      <c r="J252" s="170" t="s">
        <v>385</v>
      </c>
      <c r="K252" s="171">
        <v>4</v>
      </c>
      <c r="L252" s="253">
        <v>0</v>
      </c>
      <c r="M252" s="253"/>
      <c r="N252" s="254">
        <f t="shared" si="5"/>
        <v>0</v>
      </c>
      <c r="O252" s="254"/>
      <c r="P252" s="254"/>
      <c r="Q252" s="254"/>
      <c r="R252" s="143"/>
      <c r="T252" s="172" t="s">
        <v>5</v>
      </c>
      <c r="U252" s="47" t="s">
        <v>46</v>
      </c>
      <c r="V252" s="39"/>
      <c r="W252" s="173">
        <f t="shared" si="6"/>
        <v>0</v>
      </c>
      <c r="X252" s="173">
        <v>0</v>
      </c>
      <c r="Y252" s="173">
        <f t="shared" si="7"/>
        <v>0</v>
      </c>
      <c r="Z252" s="173">
        <v>0.12</v>
      </c>
      <c r="AA252" s="174">
        <f t="shared" si="8"/>
        <v>0.48</v>
      </c>
      <c r="AR252" s="22" t="s">
        <v>189</v>
      </c>
      <c r="AT252" s="22" t="s">
        <v>186</v>
      </c>
      <c r="AU252" s="22" t="s">
        <v>90</v>
      </c>
      <c r="AY252" s="22" t="s">
        <v>185</v>
      </c>
      <c r="BE252" s="116">
        <f t="shared" si="9"/>
        <v>0</v>
      </c>
      <c r="BF252" s="116">
        <f t="shared" si="10"/>
        <v>0</v>
      </c>
      <c r="BG252" s="116">
        <f t="shared" si="11"/>
        <v>0</v>
      </c>
      <c r="BH252" s="116">
        <f t="shared" si="12"/>
        <v>0</v>
      </c>
      <c r="BI252" s="116">
        <f t="shared" si="13"/>
        <v>0</v>
      </c>
      <c r="BJ252" s="22" t="s">
        <v>90</v>
      </c>
      <c r="BK252" s="116">
        <f t="shared" si="14"/>
        <v>0</v>
      </c>
      <c r="BL252" s="22" t="s">
        <v>189</v>
      </c>
      <c r="BM252" s="22" t="s">
        <v>428</v>
      </c>
    </row>
    <row r="253" spans="2:65" s="1" customFormat="1" ht="25.5" customHeight="1">
      <c r="B253" s="140"/>
      <c r="C253" s="168" t="s">
        <v>421</v>
      </c>
      <c r="D253" s="168" t="s">
        <v>186</v>
      </c>
      <c r="E253" s="169" t="s">
        <v>754</v>
      </c>
      <c r="F253" s="252" t="s">
        <v>755</v>
      </c>
      <c r="G253" s="252"/>
      <c r="H253" s="252"/>
      <c r="I253" s="252"/>
      <c r="J253" s="170" t="s">
        <v>208</v>
      </c>
      <c r="K253" s="171">
        <v>75</v>
      </c>
      <c r="L253" s="253">
        <v>0</v>
      </c>
      <c r="M253" s="253"/>
      <c r="N253" s="254">
        <f t="shared" si="5"/>
        <v>0</v>
      </c>
      <c r="O253" s="254"/>
      <c r="P253" s="254"/>
      <c r="Q253" s="254"/>
      <c r="R253" s="143"/>
      <c r="T253" s="172" t="s">
        <v>5</v>
      </c>
      <c r="U253" s="47" t="s">
        <v>46</v>
      </c>
      <c r="V253" s="39"/>
      <c r="W253" s="173">
        <f t="shared" si="6"/>
        <v>0</v>
      </c>
      <c r="X253" s="173">
        <v>0</v>
      </c>
      <c r="Y253" s="173">
        <f t="shared" si="7"/>
        <v>0</v>
      </c>
      <c r="Z253" s="173">
        <v>0.01</v>
      </c>
      <c r="AA253" s="174">
        <f t="shared" si="8"/>
        <v>0.75</v>
      </c>
      <c r="AR253" s="22" t="s">
        <v>189</v>
      </c>
      <c r="AT253" s="22" t="s">
        <v>186</v>
      </c>
      <c r="AU253" s="22" t="s">
        <v>90</v>
      </c>
      <c r="AY253" s="22" t="s">
        <v>185</v>
      </c>
      <c r="BE253" s="116">
        <f t="shared" si="9"/>
        <v>0</v>
      </c>
      <c r="BF253" s="116">
        <f t="shared" si="10"/>
        <v>0</v>
      </c>
      <c r="BG253" s="116">
        <f t="shared" si="11"/>
        <v>0</v>
      </c>
      <c r="BH253" s="116">
        <f t="shared" si="12"/>
        <v>0</v>
      </c>
      <c r="BI253" s="116">
        <f t="shared" si="13"/>
        <v>0</v>
      </c>
      <c r="BJ253" s="22" t="s">
        <v>90</v>
      </c>
      <c r="BK253" s="116">
        <f t="shared" si="14"/>
        <v>0</v>
      </c>
      <c r="BL253" s="22" t="s">
        <v>189</v>
      </c>
      <c r="BM253" s="22" t="s">
        <v>756</v>
      </c>
    </row>
    <row r="254" spans="2:65" s="13" customFormat="1" ht="16.5" customHeight="1">
      <c r="B254" s="191"/>
      <c r="C254" s="192"/>
      <c r="D254" s="192"/>
      <c r="E254" s="193" t="s">
        <v>5</v>
      </c>
      <c r="F254" s="255" t="s">
        <v>698</v>
      </c>
      <c r="G254" s="256"/>
      <c r="H254" s="256"/>
      <c r="I254" s="256"/>
      <c r="J254" s="192"/>
      <c r="K254" s="194">
        <v>75</v>
      </c>
      <c r="L254" s="192"/>
      <c r="M254" s="192"/>
      <c r="N254" s="192"/>
      <c r="O254" s="192"/>
      <c r="P254" s="192"/>
      <c r="Q254" s="192"/>
      <c r="R254" s="195"/>
      <c r="T254" s="196"/>
      <c r="U254" s="192"/>
      <c r="V254" s="192"/>
      <c r="W254" s="192"/>
      <c r="X254" s="192"/>
      <c r="Y254" s="192"/>
      <c r="Z254" s="192"/>
      <c r="AA254" s="197"/>
      <c r="AT254" s="198" t="s">
        <v>192</v>
      </c>
      <c r="AU254" s="198" t="s">
        <v>90</v>
      </c>
      <c r="AV254" s="13" t="s">
        <v>90</v>
      </c>
      <c r="AW254" s="13" t="s">
        <v>34</v>
      </c>
      <c r="AX254" s="13" t="s">
        <v>86</v>
      </c>
      <c r="AY254" s="198" t="s">
        <v>185</v>
      </c>
    </row>
    <row r="255" spans="2:65" s="1" customFormat="1" ht="38.25" customHeight="1">
      <c r="B255" s="140"/>
      <c r="C255" s="168" t="s">
        <v>425</v>
      </c>
      <c r="D255" s="168" t="s">
        <v>186</v>
      </c>
      <c r="E255" s="169" t="s">
        <v>434</v>
      </c>
      <c r="F255" s="252" t="s">
        <v>435</v>
      </c>
      <c r="G255" s="252"/>
      <c r="H255" s="252"/>
      <c r="I255" s="252"/>
      <c r="J255" s="170" t="s">
        <v>436</v>
      </c>
      <c r="K255" s="171">
        <v>840</v>
      </c>
      <c r="L255" s="253">
        <v>0</v>
      </c>
      <c r="M255" s="253"/>
      <c r="N255" s="254">
        <f>ROUND(L255*K255,2)</f>
        <v>0</v>
      </c>
      <c r="O255" s="254"/>
      <c r="P255" s="254"/>
      <c r="Q255" s="254"/>
      <c r="R255" s="143"/>
      <c r="T255" s="172" t="s">
        <v>5</v>
      </c>
      <c r="U255" s="47" t="s">
        <v>46</v>
      </c>
      <c r="V255" s="39"/>
      <c r="W255" s="173">
        <f>V255*K255</f>
        <v>0</v>
      </c>
      <c r="X255" s="173">
        <v>0</v>
      </c>
      <c r="Y255" s="173">
        <f>X255*K255</f>
        <v>0</v>
      </c>
      <c r="Z255" s="173">
        <v>2.0000000000000002E-5</v>
      </c>
      <c r="AA255" s="174">
        <f>Z255*K255</f>
        <v>1.6800000000000002E-2</v>
      </c>
      <c r="AR255" s="22" t="s">
        <v>189</v>
      </c>
      <c r="AT255" s="22" t="s">
        <v>186</v>
      </c>
      <c r="AU255" s="22" t="s">
        <v>90</v>
      </c>
      <c r="AY255" s="22" t="s">
        <v>185</v>
      </c>
      <c r="BE255" s="116">
        <f>IF(U255="základná",N255,0)</f>
        <v>0</v>
      </c>
      <c r="BF255" s="116">
        <f>IF(U255="znížená",N255,0)</f>
        <v>0</v>
      </c>
      <c r="BG255" s="116">
        <f>IF(U255="zákl. prenesená",N255,0)</f>
        <v>0</v>
      </c>
      <c r="BH255" s="116">
        <f>IF(U255="zníž. prenesená",N255,0)</f>
        <v>0</v>
      </c>
      <c r="BI255" s="116">
        <f>IF(U255="nulová",N255,0)</f>
        <v>0</v>
      </c>
      <c r="BJ255" s="22" t="s">
        <v>90</v>
      </c>
      <c r="BK255" s="116">
        <f>ROUND(L255*K255,2)</f>
        <v>0</v>
      </c>
      <c r="BL255" s="22" t="s">
        <v>189</v>
      </c>
      <c r="BM255" s="22" t="s">
        <v>437</v>
      </c>
    </row>
    <row r="256" spans="2:65" s="13" customFormat="1" ht="16.5" customHeight="1">
      <c r="B256" s="191"/>
      <c r="C256" s="192"/>
      <c r="D256" s="192"/>
      <c r="E256" s="193" t="s">
        <v>5</v>
      </c>
      <c r="F256" s="255" t="s">
        <v>757</v>
      </c>
      <c r="G256" s="256"/>
      <c r="H256" s="256"/>
      <c r="I256" s="256"/>
      <c r="J256" s="192"/>
      <c r="K256" s="194">
        <v>840</v>
      </c>
      <c r="L256" s="192"/>
      <c r="M256" s="192"/>
      <c r="N256" s="192"/>
      <c r="O256" s="192"/>
      <c r="P256" s="192"/>
      <c r="Q256" s="192"/>
      <c r="R256" s="195"/>
      <c r="T256" s="196"/>
      <c r="U256" s="192"/>
      <c r="V256" s="192"/>
      <c r="W256" s="192"/>
      <c r="X256" s="192"/>
      <c r="Y256" s="192"/>
      <c r="Z256" s="192"/>
      <c r="AA256" s="197"/>
      <c r="AT256" s="198" t="s">
        <v>192</v>
      </c>
      <c r="AU256" s="198" t="s">
        <v>90</v>
      </c>
      <c r="AV256" s="13" t="s">
        <v>90</v>
      </c>
      <c r="AW256" s="13" t="s">
        <v>34</v>
      </c>
      <c r="AX256" s="13" t="s">
        <v>86</v>
      </c>
      <c r="AY256" s="198" t="s">
        <v>185</v>
      </c>
    </row>
    <row r="257" spans="2:65" s="1" customFormat="1" ht="25.5" customHeight="1">
      <c r="B257" s="140"/>
      <c r="C257" s="168" t="s">
        <v>429</v>
      </c>
      <c r="D257" s="168" t="s">
        <v>186</v>
      </c>
      <c r="E257" s="169" t="s">
        <v>440</v>
      </c>
      <c r="F257" s="252" t="s">
        <v>441</v>
      </c>
      <c r="G257" s="252"/>
      <c r="H257" s="252"/>
      <c r="I257" s="252"/>
      <c r="J257" s="170" t="s">
        <v>442</v>
      </c>
      <c r="K257" s="171">
        <v>94.677000000000007</v>
      </c>
      <c r="L257" s="253">
        <v>0</v>
      </c>
      <c r="M257" s="253"/>
      <c r="N257" s="254">
        <f t="shared" ref="N257:N262" si="15">ROUND(L257*K257,2)</f>
        <v>0</v>
      </c>
      <c r="O257" s="254"/>
      <c r="P257" s="254"/>
      <c r="Q257" s="254"/>
      <c r="R257" s="143"/>
      <c r="T257" s="172" t="s">
        <v>5</v>
      </c>
      <c r="U257" s="47" t="s">
        <v>46</v>
      </c>
      <c r="V257" s="39"/>
      <c r="W257" s="173">
        <f t="shared" ref="W257:W262" si="16">V257*K257</f>
        <v>0</v>
      </c>
      <c r="X257" s="173">
        <v>0</v>
      </c>
      <c r="Y257" s="173">
        <f t="shared" ref="Y257:Y262" si="17">X257*K257</f>
        <v>0</v>
      </c>
      <c r="Z257" s="173">
        <v>0</v>
      </c>
      <c r="AA257" s="174">
        <f t="shared" ref="AA257:AA262" si="18">Z257*K257</f>
        <v>0</v>
      </c>
      <c r="AR257" s="22" t="s">
        <v>189</v>
      </c>
      <c r="AT257" s="22" t="s">
        <v>186</v>
      </c>
      <c r="AU257" s="22" t="s">
        <v>90</v>
      </c>
      <c r="AY257" s="22" t="s">
        <v>185</v>
      </c>
      <c r="BE257" s="116">
        <f t="shared" ref="BE257:BE262" si="19">IF(U257="základná",N257,0)</f>
        <v>0</v>
      </c>
      <c r="BF257" s="116">
        <f t="shared" ref="BF257:BF262" si="20">IF(U257="znížená",N257,0)</f>
        <v>0</v>
      </c>
      <c r="BG257" s="116">
        <f t="shared" ref="BG257:BG262" si="21">IF(U257="zákl. prenesená",N257,0)</f>
        <v>0</v>
      </c>
      <c r="BH257" s="116">
        <f t="shared" ref="BH257:BH262" si="22">IF(U257="zníž. prenesená",N257,0)</f>
        <v>0</v>
      </c>
      <c r="BI257" s="116">
        <f t="shared" ref="BI257:BI262" si="23">IF(U257="nulová",N257,0)</f>
        <v>0</v>
      </c>
      <c r="BJ257" s="22" t="s">
        <v>90</v>
      </c>
      <c r="BK257" s="116">
        <f t="shared" ref="BK257:BK262" si="24">ROUND(L257*K257,2)</f>
        <v>0</v>
      </c>
      <c r="BL257" s="22" t="s">
        <v>189</v>
      </c>
      <c r="BM257" s="22" t="s">
        <v>443</v>
      </c>
    </row>
    <row r="258" spans="2:65" s="1" customFormat="1" ht="25.5" customHeight="1">
      <c r="B258" s="140"/>
      <c r="C258" s="168" t="s">
        <v>433</v>
      </c>
      <c r="D258" s="168" t="s">
        <v>186</v>
      </c>
      <c r="E258" s="169" t="s">
        <v>445</v>
      </c>
      <c r="F258" s="252" t="s">
        <v>446</v>
      </c>
      <c r="G258" s="252"/>
      <c r="H258" s="252"/>
      <c r="I258" s="252"/>
      <c r="J258" s="170" t="s">
        <v>442</v>
      </c>
      <c r="K258" s="171">
        <v>1325.4780000000001</v>
      </c>
      <c r="L258" s="253">
        <v>0</v>
      </c>
      <c r="M258" s="253"/>
      <c r="N258" s="254">
        <f t="shared" si="15"/>
        <v>0</v>
      </c>
      <c r="O258" s="254"/>
      <c r="P258" s="254"/>
      <c r="Q258" s="254"/>
      <c r="R258" s="143"/>
      <c r="T258" s="172" t="s">
        <v>5</v>
      </c>
      <c r="U258" s="47" t="s">
        <v>46</v>
      </c>
      <c r="V258" s="39"/>
      <c r="W258" s="173">
        <f t="shared" si="16"/>
        <v>0</v>
      </c>
      <c r="X258" s="173">
        <v>0</v>
      </c>
      <c r="Y258" s="173">
        <f t="shared" si="17"/>
        <v>0</v>
      </c>
      <c r="Z258" s="173">
        <v>0</v>
      </c>
      <c r="AA258" s="174">
        <f t="shared" si="18"/>
        <v>0</v>
      </c>
      <c r="AR258" s="22" t="s">
        <v>189</v>
      </c>
      <c r="AT258" s="22" t="s">
        <v>186</v>
      </c>
      <c r="AU258" s="22" t="s">
        <v>90</v>
      </c>
      <c r="AY258" s="22" t="s">
        <v>185</v>
      </c>
      <c r="BE258" s="116">
        <f t="shared" si="19"/>
        <v>0</v>
      </c>
      <c r="BF258" s="116">
        <f t="shared" si="20"/>
        <v>0</v>
      </c>
      <c r="BG258" s="116">
        <f t="shared" si="21"/>
        <v>0</v>
      </c>
      <c r="BH258" s="116">
        <f t="shared" si="22"/>
        <v>0</v>
      </c>
      <c r="BI258" s="116">
        <f t="shared" si="23"/>
        <v>0</v>
      </c>
      <c r="BJ258" s="22" t="s">
        <v>90</v>
      </c>
      <c r="BK258" s="116">
        <f t="shared" si="24"/>
        <v>0</v>
      </c>
      <c r="BL258" s="22" t="s">
        <v>189</v>
      </c>
      <c r="BM258" s="22" t="s">
        <v>447</v>
      </c>
    </row>
    <row r="259" spans="2:65" s="1" customFormat="1" ht="25.5" customHeight="1">
      <c r="B259" s="140"/>
      <c r="C259" s="168" t="s">
        <v>439</v>
      </c>
      <c r="D259" s="168" t="s">
        <v>186</v>
      </c>
      <c r="E259" s="169" t="s">
        <v>449</v>
      </c>
      <c r="F259" s="252" t="s">
        <v>450</v>
      </c>
      <c r="G259" s="252"/>
      <c r="H259" s="252"/>
      <c r="I259" s="252"/>
      <c r="J259" s="170" t="s">
        <v>442</v>
      </c>
      <c r="K259" s="171">
        <v>94.677000000000007</v>
      </c>
      <c r="L259" s="253">
        <v>0</v>
      </c>
      <c r="M259" s="253"/>
      <c r="N259" s="254">
        <f t="shared" si="15"/>
        <v>0</v>
      </c>
      <c r="O259" s="254"/>
      <c r="P259" s="254"/>
      <c r="Q259" s="254"/>
      <c r="R259" s="143"/>
      <c r="T259" s="172" t="s">
        <v>5</v>
      </c>
      <c r="U259" s="47" t="s">
        <v>46</v>
      </c>
      <c r="V259" s="39"/>
      <c r="W259" s="173">
        <f t="shared" si="16"/>
        <v>0</v>
      </c>
      <c r="X259" s="173">
        <v>0</v>
      </c>
      <c r="Y259" s="173">
        <f t="shared" si="17"/>
        <v>0</v>
      </c>
      <c r="Z259" s="173">
        <v>0</v>
      </c>
      <c r="AA259" s="174">
        <f t="shared" si="18"/>
        <v>0</v>
      </c>
      <c r="AR259" s="22" t="s">
        <v>189</v>
      </c>
      <c r="AT259" s="22" t="s">
        <v>186</v>
      </c>
      <c r="AU259" s="22" t="s">
        <v>90</v>
      </c>
      <c r="AY259" s="22" t="s">
        <v>185</v>
      </c>
      <c r="BE259" s="116">
        <f t="shared" si="19"/>
        <v>0</v>
      </c>
      <c r="BF259" s="116">
        <f t="shared" si="20"/>
        <v>0</v>
      </c>
      <c r="BG259" s="116">
        <f t="shared" si="21"/>
        <v>0</v>
      </c>
      <c r="BH259" s="116">
        <f t="shared" si="22"/>
        <v>0</v>
      </c>
      <c r="BI259" s="116">
        <f t="shared" si="23"/>
        <v>0</v>
      </c>
      <c r="BJ259" s="22" t="s">
        <v>90</v>
      </c>
      <c r="BK259" s="116">
        <f t="shared" si="24"/>
        <v>0</v>
      </c>
      <c r="BL259" s="22" t="s">
        <v>189</v>
      </c>
      <c r="BM259" s="22" t="s">
        <v>451</v>
      </c>
    </row>
    <row r="260" spans="2:65" s="1" customFormat="1" ht="25.5" customHeight="1">
      <c r="B260" s="140"/>
      <c r="C260" s="168" t="s">
        <v>444</v>
      </c>
      <c r="D260" s="168" t="s">
        <v>186</v>
      </c>
      <c r="E260" s="169" t="s">
        <v>453</v>
      </c>
      <c r="F260" s="252" t="s">
        <v>454</v>
      </c>
      <c r="G260" s="252"/>
      <c r="H260" s="252"/>
      <c r="I260" s="252"/>
      <c r="J260" s="170" t="s">
        <v>442</v>
      </c>
      <c r="K260" s="171">
        <v>94.677000000000007</v>
      </c>
      <c r="L260" s="253">
        <v>0</v>
      </c>
      <c r="M260" s="253"/>
      <c r="N260" s="254">
        <f t="shared" si="15"/>
        <v>0</v>
      </c>
      <c r="O260" s="254"/>
      <c r="P260" s="254"/>
      <c r="Q260" s="254"/>
      <c r="R260" s="143"/>
      <c r="T260" s="172" t="s">
        <v>5</v>
      </c>
      <c r="U260" s="47" t="s">
        <v>46</v>
      </c>
      <c r="V260" s="39"/>
      <c r="W260" s="173">
        <f t="shared" si="16"/>
        <v>0</v>
      </c>
      <c r="X260" s="173">
        <v>0</v>
      </c>
      <c r="Y260" s="173">
        <f t="shared" si="17"/>
        <v>0</v>
      </c>
      <c r="Z260" s="173">
        <v>0</v>
      </c>
      <c r="AA260" s="174">
        <f t="shared" si="18"/>
        <v>0</v>
      </c>
      <c r="AR260" s="22" t="s">
        <v>189</v>
      </c>
      <c r="AT260" s="22" t="s">
        <v>186</v>
      </c>
      <c r="AU260" s="22" t="s">
        <v>90</v>
      </c>
      <c r="AY260" s="22" t="s">
        <v>185</v>
      </c>
      <c r="BE260" s="116">
        <f t="shared" si="19"/>
        <v>0</v>
      </c>
      <c r="BF260" s="116">
        <f t="shared" si="20"/>
        <v>0</v>
      </c>
      <c r="BG260" s="116">
        <f t="shared" si="21"/>
        <v>0</v>
      </c>
      <c r="BH260" s="116">
        <f t="shared" si="22"/>
        <v>0</v>
      </c>
      <c r="BI260" s="116">
        <f t="shared" si="23"/>
        <v>0</v>
      </c>
      <c r="BJ260" s="22" t="s">
        <v>90</v>
      </c>
      <c r="BK260" s="116">
        <f t="shared" si="24"/>
        <v>0</v>
      </c>
      <c r="BL260" s="22" t="s">
        <v>189</v>
      </c>
      <c r="BM260" s="22" t="s">
        <v>455</v>
      </c>
    </row>
    <row r="261" spans="2:65" s="1" customFormat="1" ht="16.5" customHeight="1">
      <c r="B261" s="140"/>
      <c r="C261" s="168" t="s">
        <v>448</v>
      </c>
      <c r="D261" s="168" t="s">
        <v>186</v>
      </c>
      <c r="E261" s="169" t="s">
        <v>457</v>
      </c>
      <c r="F261" s="252" t="s">
        <v>458</v>
      </c>
      <c r="G261" s="252"/>
      <c r="H261" s="252"/>
      <c r="I261" s="252"/>
      <c r="J261" s="170" t="s">
        <v>442</v>
      </c>
      <c r="K261" s="171">
        <v>94.677000000000007</v>
      </c>
      <c r="L261" s="253">
        <v>0</v>
      </c>
      <c r="M261" s="253"/>
      <c r="N261" s="254">
        <f t="shared" si="15"/>
        <v>0</v>
      </c>
      <c r="O261" s="254"/>
      <c r="P261" s="254"/>
      <c r="Q261" s="254"/>
      <c r="R261" s="143"/>
      <c r="T261" s="172" t="s">
        <v>5</v>
      </c>
      <c r="U261" s="47" t="s">
        <v>46</v>
      </c>
      <c r="V261" s="39"/>
      <c r="W261" s="173">
        <f t="shared" si="16"/>
        <v>0</v>
      </c>
      <c r="X261" s="173">
        <v>0</v>
      </c>
      <c r="Y261" s="173">
        <f t="shared" si="17"/>
        <v>0</v>
      </c>
      <c r="Z261" s="173">
        <v>0</v>
      </c>
      <c r="AA261" s="174">
        <f t="shared" si="18"/>
        <v>0</v>
      </c>
      <c r="AR261" s="22" t="s">
        <v>189</v>
      </c>
      <c r="AT261" s="22" t="s">
        <v>186</v>
      </c>
      <c r="AU261" s="22" t="s">
        <v>90</v>
      </c>
      <c r="AY261" s="22" t="s">
        <v>185</v>
      </c>
      <c r="BE261" s="116">
        <f t="shared" si="19"/>
        <v>0</v>
      </c>
      <c r="BF261" s="116">
        <f t="shared" si="20"/>
        <v>0</v>
      </c>
      <c r="BG261" s="116">
        <f t="shared" si="21"/>
        <v>0</v>
      </c>
      <c r="BH261" s="116">
        <f t="shared" si="22"/>
        <v>0</v>
      </c>
      <c r="BI261" s="116">
        <f t="shared" si="23"/>
        <v>0</v>
      </c>
      <c r="BJ261" s="22" t="s">
        <v>90</v>
      </c>
      <c r="BK261" s="116">
        <f t="shared" si="24"/>
        <v>0</v>
      </c>
      <c r="BL261" s="22" t="s">
        <v>189</v>
      </c>
      <c r="BM261" s="22" t="s">
        <v>459</v>
      </c>
    </row>
    <row r="262" spans="2:65" s="1" customFormat="1" ht="16.5" customHeight="1">
      <c r="B262" s="140"/>
      <c r="C262" s="168" t="s">
        <v>452</v>
      </c>
      <c r="D262" s="168" t="s">
        <v>186</v>
      </c>
      <c r="E262" s="169" t="s">
        <v>461</v>
      </c>
      <c r="F262" s="252" t="s">
        <v>462</v>
      </c>
      <c r="G262" s="252"/>
      <c r="H262" s="252"/>
      <c r="I262" s="252"/>
      <c r="J262" s="170" t="s">
        <v>385</v>
      </c>
      <c r="K262" s="171">
        <v>2</v>
      </c>
      <c r="L262" s="253">
        <v>0</v>
      </c>
      <c r="M262" s="253"/>
      <c r="N262" s="254">
        <f t="shared" si="15"/>
        <v>0</v>
      </c>
      <c r="O262" s="254"/>
      <c r="P262" s="254"/>
      <c r="Q262" s="254"/>
      <c r="R262" s="143"/>
      <c r="T262" s="172" t="s">
        <v>5</v>
      </c>
      <c r="U262" s="47" t="s">
        <v>46</v>
      </c>
      <c r="V262" s="39"/>
      <c r="W262" s="173">
        <f t="shared" si="16"/>
        <v>0</v>
      </c>
      <c r="X262" s="173">
        <v>0</v>
      </c>
      <c r="Y262" s="173">
        <f t="shared" si="17"/>
        <v>0</v>
      </c>
      <c r="Z262" s="173">
        <v>0</v>
      </c>
      <c r="AA262" s="174">
        <f t="shared" si="18"/>
        <v>0</v>
      </c>
      <c r="AR262" s="22" t="s">
        <v>189</v>
      </c>
      <c r="AT262" s="22" t="s">
        <v>186</v>
      </c>
      <c r="AU262" s="22" t="s">
        <v>90</v>
      </c>
      <c r="AY262" s="22" t="s">
        <v>185</v>
      </c>
      <c r="BE262" s="116">
        <f t="shared" si="19"/>
        <v>0</v>
      </c>
      <c r="BF262" s="116">
        <f t="shared" si="20"/>
        <v>0</v>
      </c>
      <c r="BG262" s="116">
        <f t="shared" si="21"/>
        <v>0</v>
      </c>
      <c r="BH262" s="116">
        <f t="shared" si="22"/>
        <v>0</v>
      </c>
      <c r="BI262" s="116">
        <f t="shared" si="23"/>
        <v>0</v>
      </c>
      <c r="BJ262" s="22" t="s">
        <v>90</v>
      </c>
      <c r="BK262" s="116">
        <f t="shared" si="24"/>
        <v>0</v>
      </c>
      <c r="BL262" s="22" t="s">
        <v>189</v>
      </c>
      <c r="BM262" s="22" t="s">
        <v>463</v>
      </c>
    </row>
    <row r="263" spans="2:65" s="10" customFormat="1" ht="29.85" customHeight="1">
      <c r="B263" s="158"/>
      <c r="C263" s="159"/>
      <c r="D263" s="190" t="s">
        <v>161</v>
      </c>
      <c r="E263" s="190"/>
      <c r="F263" s="190"/>
      <c r="G263" s="190"/>
      <c r="H263" s="190"/>
      <c r="I263" s="190"/>
      <c r="J263" s="190"/>
      <c r="K263" s="190"/>
      <c r="L263" s="190"/>
      <c r="M263" s="190"/>
      <c r="N263" s="266">
        <f>BK263</f>
        <v>0</v>
      </c>
      <c r="O263" s="267"/>
      <c r="P263" s="267"/>
      <c r="Q263" s="267"/>
      <c r="R263" s="161"/>
      <c r="T263" s="162"/>
      <c r="U263" s="159"/>
      <c r="V263" s="159"/>
      <c r="W263" s="163">
        <f>W264</f>
        <v>0</v>
      </c>
      <c r="X263" s="159"/>
      <c r="Y263" s="163">
        <f>Y264</f>
        <v>0</v>
      </c>
      <c r="Z263" s="159"/>
      <c r="AA263" s="164">
        <f>AA264</f>
        <v>0</v>
      </c>
      <c r="AR263" s="165" t="s">
        <v>86</v>
      </c>
      <c r="AT263" s="166" t="s">
        <v>78</v>
      </c>
      <c r="AU263" s="166" t="s">
        <v>86</v>
      </c>
      <c r="AY263" s="165" t="s">
        <v>185</v>
      </c>
      <c r="BK263" s="167">
        <f>BK264</f>
        <v>0</v>
      </c>
    </row>
    <row r="264" spans="2:65" s="1" customFormat="1" ht="16.5" customHeight="1">
      <c r="B264" s="140"/>
      <c r="C264" s="168" t="s">
        <v>456</v>
      </c>
      <c r="D264" s="168" t="s">
        <v>186</v>
      </c>
      <c r="E264" s="169" t="s">
        <v>465</v>
      </c>
      <c r="F264" s="252" t="s">
        <v>466</v>
      </c>
      <c r="G264" s="252"/>
      <c r="H264" s="252"/>
      <c r="I264" s="252"/>
      <c r="J264" s="170" t="s">
        <v>442</v>
      </c>
      <c r="K264" s="171">
        <v>378.96800000000002</v>
      </c>
      <c r="L264" s="253">
        <v>0</v>
      </c>
      <c r="M264" s="253"/>
      <c r="N264" s="254">
        <f>ROUND(L264*K264,2)</f>
        <v>0</v>
      </c>
      <c r="O264" s="254"/>
      <c r="P264" s="254"/>
      <c r="Q264" s="254"/>
      <c r="R264" s="143"/>
      <c r="T264" s="172" t="s">
        <v>5</v>
      </c>
      <c r="U264" s="47" t="s">
        <v>46</v>
      </c>
      <c r="V264" s="39"/>
      <c r="W264" s="173">
        <f>V264*K264</f>
        <v>0</v>
      </c>
      <c r="X264" s="173">
        <v>0</v>
      </c>
      <c r="Y264" s="173">
        <f>X264*K264</f>
        <v>0</v>
      </c>
      <c r="Z264" s="173">
        <v>0</v>
      </c>
      <c r="AA264" s="174">
        <f>Z264*K264</f>
        <v>0</v>
      </c>
      <c r="AR264" s="22" t="s">
        <v>189</v>
      </c>
      <c r="AT264" s="22" t="s">
        <v>186</v>
      </c>
      <c r="AU264" s="22" t="s">
        <v>90</v>
      </c>
      <c r="AY264" s="22" t="s">
        <v>185</v>
      </c>
      <c r="BE264" s="116">
        <f>IF(U264="základná",N264,0)</f>
        <v>0</v>
      </c>
      <c r="BF264" s="116">
        <f>IF(U264="znížená",N264,0)</f>
        <v>0</v>
      </c>
      <c r="BG264" s="116">
        <f>IF(U264="zákl. prenesená",N264,0)</f>
        <v>0</v>
      </c>
      <c r="BH264" s="116">
        <f>IF(U264="zníž. prenesená",N264,0)</f>
        <v>0</v>
      </c>
      <c r="BI264" s="116">
        <f>IF(U264="nulová",N264,0)</f>
        <v>0</v>
      </c>
      <c r="BJ264" s="22" t="s">
        <v>90</v>
      </c>
      <c r="BK264" s="116">
        <f>ROUND(L264*K264,2)</f>
        <v>0</v>
      </c>
      <c r="BL264" s="22" t="s">
        <v>189</v>
      </c>
      <c r="BM264" s="22" t="s">
        <v>467</v>
      </c>
    </row>
    <row r="265" spans="2:65" s="10" customFormat="1" ht="37.35" customHeight="1">
      <c r="B265" s="158"/>
      <c r="C265" s="159"/>
      <c r="D265" s="160" t="s">
        <v>559</v>
      </c>
      <c r="E265" s="160"/>
      <c r="F265" s="160"/>
      <c r="G265" s="160"/>
      <c r="H265" s="160"/>
      <c r="I265" s="160"/>
      <c r="J265" s="160"/>
      <c r="K265" s="160"/>
      <c r="L265" s="160"/>
      <c r="M265" s="160"/>
      <c r="N265" s="268">
        <f>BK265</f>
        <v>0</v>
      </c>
      <c r="O265" s="269"/>
      <c r="P265" s="269"/>
      <c r="Q265" s="269"/>
      <c r="R265" s="161"/>
      <c r="T265" s="162"/>
      <c r="U265" s="159"/>
      <c r="V265" s="159"/>
      <c r="W265" s="163">
        <f>W266+W285</f>
        <v>0</v>
      </c>
      <c r="X265" s="159"/>
      <c r="Y265" s="163">
        <f>Y266+Y285</f>
        <v>6.8890000000000011</v>
      </c>
      <c r="Z265" s="159"/>
      <c r="AA265" s="164">
        <f>AA266+AA285</f>
        <v>0</v>
      </c>
      <c r="AR265" s="165" t="s">
        <v>90</v>
      </c>
      <c r="AT265" s="166" t="s">
        <v>78</v>
      </c>
      <c r="AU265" s="166" t="s">
        <v>79</v>
      </c>
      <c r="AY265" s="165" t="s">
        <v>185</v>
      </c>
      <c r="BK265" s="167">
        <f>BK266+BK285</f>
        <v>0</v>
      </c>
    </row>
    <row r="266" spans="2:65" s="10" customFormat="1" ht="19.899999999999999" customHeight="1">
      <c r="B266" s="158"/>
      <c r="C266" s="159"/>
      <c r="D266" s="190" t="s">
        <v>560</v>
      </c>
      <c r="E266" s="190"/>
      <c r="F266" s="190"/>
      <c r="G266" s="190"/>
      <c r="H266" s="190"/>
      <c r="I266" s="190"/>
      <c r="J266" s="190"/>
      <c r="K266" s="190"/>
      <c r="L266" s="190"/>
      <c r="M266" s="190"/>
      <c r="N266" s="259">
        <f>BK266</f>
        <v>0</v>
      </c>
      <c r="O266" s="260"/>
      <c r="P266" s="260"/>
      <c r="Q266" s="260"/>
      <c r="R266" s="161"/>
      <c r="T266" s="162"/>
      <c r="U266" s="159"/>
      <c r="V266" s="159"/>
      <c r="W266" s="163">
        <f>SUM(W267:W284)</f>
        <v>0</v>
      </c>
      <c r="X266" s="159"/>
      <c r="Y266" s="163">
        <f>SUM(Y267:Y284)</f>
        <v>6.799100000000001</v>
      </c>
      <c r="Z266" s="159"/>
      <c r="AA266" s="164">
        <f>SUM(AA267:AA284)</f>
        <v>0</v>
      </c>
      <c r="AR266" s="165" t="s">
        <v>90</v>
      </c>
      <c r="AT266" s="166" t="s">
        <v>78</v>
      </c>
      <c r="AU266" s="166" t="s">
        <v>86</v>
      </c>
      <c r="AY266" s="165" t="s">
        <v>185</v>
      </c>
      <c r="BK266" s="167">
        <f>SUM(BK267:BK284)</f>
        <v>0</v>
      </c>
    </row>
    <row r="267" spans="2:65" s="1" customFormat="1" ht="25.5" customHeight="1">
      <c r="B267" s="140"/>
      <c r="C267" s="168" t="s">
        <v>460</v>
      </c>
      <c r="D267" s="168" t="s">
        <v>186</v>
      </c>
      <c r="E267" s="169" t="s">
        <v>758</v>
      </c>
      <c r="F267" s="252" t="s">
        <v>759</v>
      </c>
      <c r="G267" s="252"/>
      <c r="H267" s="252"/>
      <c r="I267" s="252"/>
      <c r="J267" s="170" t="s">
        <v>208</v>
      </c>
      <c r="K267" s="171">
        <v>75</v>
      </c>
      <c r="L267" s="253">
        <v>0</v>
      </c>
      <c r="M267" s="253"/>
      <c r="N267" s="254">
        <f>ROUND(L267*K267,2)</f>
        <v>0</v>
      </c>
      <c r="O267" s="254"/>
      <c r="P267" s="254"/>
      <c r="Q267" s="254"/>
      <c r="R267" s="143"/>
      <c r="T267" s="172" t="s">
        <v>5</v>
      </c>
      <c r="U267" s="47" t="s">
        <v>46</v>
      </c>
      <c r="V267" s="39"/>
      <c r="W267" s="173">
        <f>V267*K267</f>
        <v>0</v>
      </c>
      <c r="X267" s="173">
        <v>0</v>
      </c>
      <c r="Y267" s="173">
        <f>X267*K267</f>
        <v>0</v>
      </c>
      <c r="Z267" s="173">
        <v>0</v>
      </c>
      <c r="AA267" s="174">
        <f>Z267*K267</f>
        <v>0</v>
      </c>
      <c r="AR267" s="22" t="s">
        <v>261</v>
      </c>
      <c r="AT267" s="22" t="s">
        <v>186</v>
      </c>
      <c r="AU267" s="22" t="s">
        <v>90</v>
      </c>
      <c r="AY267" s="22" t="s">
        <v>185</v>
      </c>
      <c r="BE267" s="116">
        <f>IF(U267="základná",N267,0)</f>
        <v>0</v>
      </c>
      <c r="BF267" s="116">
        <f>IF(U267="znížená",N267,0)</f>
        <v>0</v>
      </c>
      <c r="BG267" s="116">
        <f>IF(U267="zákl. prenesená",N267,0)</f>
        <v>0</v>
      </c>
      <c r="BH267" s="116">
        <f>IF(U267="zníž. prenesená",N267,0)</f>
        <v>0</v>
      </c>
      <c r="BI267" s="116">
        <f>IF(U267="nulová",N267,0)</f>
        <v>0</v>
      </c>
      <c r="BJ267" s="22" t="s">
        <v>90</v>
      </c>
      <c r="BK267" s="116">
        <f>ROUND(L267*K267,2)</f>
        <v>0</v>
      </c>
      <c r="BL267" s="22" t="s">
        <v>261</v>
      </c>
      <c r="BM267" s="22" t="s">
        <v>760</v>
      </c>
    </row>
    <row r="268" spans="2:65" s="13" customFormat="1" ht="16.5" customHeight="1">
      <c r="B268" s="191"/>
      <c r="C268" s="192"/>
      <c r="D268" s="192"/>
      <c r="E268" s="193" t="s">
        <v>5</v>
      </c>
      <c r="F268" s="255" t="s">
        <v>698</v>
      </c>
      <c r="G268" s="256"/>
      <c r="H268" s="256"/>
      <c r="I268" s="256"/>
      <c r="J268" s="192"/>
      <c r="K268" s="194">
        <v>75</v>
      </c>
      <c r="L268" s="192"/>
      <c r="M268" s="192"/>
      <c r="N268" s="192"/>
      <c r="O268" s="192"/>
      <c r="P268" s="192"/>
      <c r="Q268" s="192"/>
      <c r="R268" s="195"/>
      <c r="T268" s="196"/>
      <c r="U268" s="192"/>
      <c r="V268" s="192"/>
      <c r="W268" s="192"/>
      <c r="X268" s="192"/>
      <c r="Y268" s="192"/>
      <c r="Z268" s="192"/>
      <c r="AA268" s="197"/>
      <c r="AT268" s="198" t="s">
        <v>192</v>
      </c>
      <c r="AU268" s="198" t="s">
        <v>90</v>
      </c>
      <c r="AV268" s="13" t="s">
        <v>90</v>
      </c>
      <c r="AW268" s="13" t="s">
        <v>34</v>
      </c>
      <c r="AX268" s="13" t="s">
        <v>79</v>
      </c>
      <c r="AY268" s="198" t="s">
        <v>185</v>
      </c>
    </row>
    <row r="269" spans="2:65" s="12" customFormat="1" ht="16.5" customHeight="1">
      <c r="B269" s="182"/>
      <c r="C269" s="183"/>
      <c r="D269" s="183"/>
      <c r="E269" s="184" t="s">
        <v>761</v>
      </c>
      <c r="F269" s="257" t="s">
        <v>196</v>
      </c>
      <c r="G269" s="258"/>
      <c r="H269" s="258"/>
      <c r="I269" s="258"/>
      <c r="J269" s="183"/>
      <c r="K269" s="185">
        <v>75</v>
      </c>
      <c r="L269" s="183"/>
      <c r="M269" s="183"/>
      <c r="N269" s="183"/>
      <c r="O269" s="183"/>
      <c r="P269" s="183"/>
      <c r="Q269" s="183"/>
      <c r="R269" s="186"/>
      <c r="T269" s="187"/>
      <c r="U269" s="183"/>
      <c r="V269" s="183"/>
      <c r="W269" s="183"/>
      <c r="X269" s="183"/>
      <c r="Y269" s="183"/>
      <c r="Z269" s="183"/>
      <c r="AA269" s="188"/>
      <c r="AT269" s="189" t="s">
        <v>192</v>
      </c>
      <c r="AU269" s="189" t="s">
        <v>90</v>
      </c>
      <c r="AV269" s="12" t="s">
        <v>189</v>
      </c>
      <c r="AW269" s="12" t="s">
        <v>34</v>
      </c>
      <c r="AX269" s="12" t="s">
        <v>86</v>
      </c>
      <c r="AY269" s="189" t="s">
        <v>185</v>
      </c>
    </row>
    <row r="270" spans="2:65" s="1" customFormat="1" ht="16.5" customHeight="1">
      <c r="B270" s="140"/>
      <c r="C270" s="199" t="s">
        <v>464</v>
      </c>
      <c r="D270" s="199" t="s">
        <v>279</v>
      </c>
      <c r="E270" s="200" t="s">
        <v>762</v>
      </c>
      <c r="F270" s="261" t="s">
        <v>763</v>
      </c>
      <c r="G270" s="261"/>
      <c r="H270" s="261"/>
      <c r="I270" s="261"/>
      <c r="J270" s="201" t="s">
        <v>208</v>
      </c>
      <c r="K270" s="202">
        <v>75</v>
      </c>
      <c r="L270" s="262">
        <v>0</v>
      </c>
      <c r="M270" s="262"/>
      <c r="N270" s="263">
        <f>ROUND(L270*K270,2)</f>
        <v>0</v>
      </c>
      <c r="O270" s="254"/>
      <c r="P270" s="254"/>
      <c r="Q270" s="254"/>
      <c r="R270" s="143"/>
      <c r="T270" s="172" t="s">
        <v>5</v>
      </c>
      <c r="U270" s="47" t="s">
        <v>46</v>
      </c>
      <c r="V270" s="39"/>
      <c r="W270" s="173">
        <f>V270*K270</f>
        <v>0</v>
      </c>
      <c r="X270" s="173">
        <v>3.4200000000000001E-2</v>
      </c>
      <c r="Y270" s="173">
        <f>X270*K270</f>
        <v>2.5649999999999999</v>
      </c>
      <c r="Z270" s="173">
        <v>0</v>
      </c>
      <c r="AA270" s="174">
        <f>Z270*K270</f>
        <v>0</v>
      </c>
      <c r="AR270" s="22" t="s">
        <v>330</v>
      </c>
      <c r="AT270" s="22" t="s">
        <v>279</v>
      </c>
      <c r="AU270" s="22" t="s">
        <v>90</v>
      </c>
      <c r="AY270" s="22" t="s">
        <v>185</v>
      </c>
      <c r="BE270" s="116">
        <f>IF(U270="základná",N270,0)</f>
        <v>0</v>
      </c>
      <c r="BF270" s="116">
        <f>IF(U270="znížená",N270,0)</f>
        <v>0</v>
      </c>
      <c r="BG270" s="116">
        <f>IF(U270="zákl. prenesená",N270,0)</f>
        <v>0</v>
      </c>
      <c r="BH270" s="116">
        <f>IF(U270="zníž. prenesená",N270,0)</f>
        <v>0</v>
      </c>
      <c r="BI270" s="116">
        <f>IF(U270="nulová",N270,0)</f>
        <v>0</v>
      </c>
      <c r="BJ270" s="22" t="s">
        <v>90</v>
      </c>
      <c r="BK270" s="116">
        <f>ROUND(L270*K270,2)</f>
        <v>0</v>
      </c>
      <c r="BL270" s="22" t="s">
        <v>261</v>
      </c>
      <c r="BM270" s="22" t="s">
        <v>764</v>
      </c>
    </row>
    <row r="271" spans="2:65" s="1" customFormat="1" ht="16.5" customHeight="1">
      <c r="B271" s="140"/>
      <c r="C271" s="199" t="s">
        <v>648</v>
      </c>
      <c r="D271" s="199" t="s">
        <v>279</v>
      </c>
      <c r="E271" s="200" t="s">
        <v>765</v>
      </c>
      <c r="F271" s="261" t="s">
        <v>766</v>
      </c>
      <c r="G271" s="261"/>
      <c r="H271" s="261"/>
      <c r="I271" s="261"/>
      <c r="J271" s="201" t="s">
        <v>385</v>
      </c>
      <c r="K271" s="202">
        <v>10</v>
      </c>
      <c r="L271" s="262">
        <v>0</v>
      </c>
      <c r="M271" s="262"/>
      <c r="N271" s="263">
        <f>ROUND(L271*K271,2)</f>
        <v>0</v>
      </c>
      <c r="O271" s="254"/>
      <c r="P271" s="254"/>
      <c r="Q271" s="254"/>
      <c r="R271" s="143"/>
      <c r="T271" s="172" t="s">
        <v>5</v>
      </c>
      <c r="U271" s="47" t="s">
        <v>46</v>
      </c>
      <c r="V271" s="39"/>
      <c r="W271" s="173">
        <f>V271*K271</f>
        <v>0</v>
      </c>
      <c r="X271" s="173">
        <v>3.8999999999999998E-3</v>
      </c>
      <c r="Y271" s="173">
        <f>X271*K271</f>
        <v>3.9E-2</v>
      </c>
      <c r="Z271" s="173">
        <v>0</v>
      </c>
      <c r="AA271" s="174">
        <f>Z271*K271</f>
        <v>0</v>
      </c>
      <c r="AR271" s="22" t="s">
        <v>330</v>
      </c>
      <c r="AT271" s="22" t="s">
        <v>279</v>
      </c>
      <c r="AU271" s="22" t="s">
        <v>90</v>
      </c>
      <c r="AY271" s="22" t="s">
        <v>185</v>
      </c>
      <c r="BE271" s="116">
        <f>IF(U271="základná",N271,0)</f>
        <v>0</v>
      </c>
      <c r="BF271" s="116">
        <f>IF(U271="znížená",N271,0)</f>
        <v>0</v>
      </c>
      <c r="BG271" s="116">
        <f>IF(U271="zákl. prenesená",N271,0)</f>
        <v>0</v>
      </c>
      <c r="BH271" s="116">
        <f>IF(U271="zníž. prenesená",N271,0)</f>
        <v>0</v>
      </c>
      <c r="BI271" s="116">
        <f>IF(U271="nulová",N271,0)</f>
        <v>0</v>
      </c>
      <c r="BJ271" s="22" t="s">
        <v>90</v>
      </c>
      <c r="BK271" s="116">
        <f>ROUND(L271*K271,2)</f>
        <v>0</v>
      </c>
      <c r="BL271" s="22" t="s">
        <v>261</v>
      </c>
      <c r="BM271" s="22" t="s">
        <v>767</v>
      </c>
    </row>
    <row r="272" spans="2:65" s="13" customFormat="1" ht="16.5" customHeight="1">
      <c r="B272" s="191"/>
      <c r="C272" s="192"/>
      <c r="D272" s="192"/>
      <c r="E272" s="193" t="s">
        <v>5</v>
      </c>
      <c r="F272" s="255" t="s">
        <v>768</v>
      </c>
      <c r="G272" s="256"/>
      <c r="H272" s="256"/>
      <c r="I272" s="256"/>
      <c r="J272" s="192"/>
      <c r="K272" s="194">
        <v>300</v>
      </c>
      <c r="L272" s="192"/>
      <c r="M272" s="192"/>
      <c r="N272" s="192"/>
      <c r="O272" s="192"/>
      <c r="P272" s="192"/>
      <c r="Q272" s="192"/>
      <c r="R272" s="195"/>
      <c r="T272" s="196"/>
      <c r="U272" s="192"/>
      <c r="V272" s="192"/>
      <c r="W272" s="192"/>
      <c r="X272" s="192"/>
      <c r="Y272" s="192"/>
      <c r="Z272" s="192"/>
      <c r="AA272" s="197"/>
      <c r="AT272" s="198" t="s">
        <v>192</v>
      </c>
      <c r="AU272" s="198" t="s">
        <v>90</v>
      </c>
      <c r="AV272" s="13" t="s">
        <v>90</v>
      </c>
      <c r="AW272" s="13" t="s">
        <v>34</v>
      </c>
      <c r="AX272" s="13" t="s">
        <v>79</v>
      </c>
      <c r="AY272" s="198" t="s">
        <v>185</v>
      </c>
    </row>
    <row r="273" spans="2:65" s="12" customFormat="1" ht="16.5" customHeight="1">
      <c r="B273" s="182"/>
      <c r="C273" s="183"/>
      <c r="D273" s="183"/>
      <c r="E273" s="184" t="s">
        <v>5</v>
      </c>
      <c r="F273" s="257" t="s">
        <v>196</v>
      </c>
      <c r="G273" s="258"/>
      <c r="H273" s="258"/>
      <c r="I273" s="258"/>
      <c r="J273" s="183"/>
      <c r="K273" s="185">
        <v>300</v>
      </c>
      <c r="L273" s="183"/>
      <c r="M273" s="183"/>
      <c r="N273" s="183"/>
      <c r="O273" s="183"/>
      <c r="P273" s="183"/>
      <c r="Q273" s="183"/>
      <c r="R273" s="186"/>
      <c r="T273" s="187"/>
      <c r="U273" s="183"/>
      <c r="V273" s="183"/>
      <c r="W273" s="183"/>
      <c r="X273" s="183"/>
      <c r="Y273" s="183"/>
      <c r="Z273" s="183"/>
      <c r="AA273" s="188"/>
      <c r="AT273" s="189" t="s">
        <v>192</v>
      </c>
      <c r="AU273" s="189" t="s">
        <v>90</v>
      </c>
      <c r="AV273" s="12" t="s">
        <v>189</v>
      </c>
      <c r="AW273" s="12" t="s">
        <v>34</v>
      </c>
      <c r="AX273" s="12" t="s">
        <v>79</v>
      </c>
      <c r="AY273" s="189" t="s">
        <v>185</v>
      </c>
    </row>
    <row r="274" spans="2:65" s="13" customFormat="1" ht="16.5" customHeight="1">
      <c r="B274" s="191"/>
      <c r="C274" s="192"/>
      <c r="D274" s="192"/>
      <c r="E274" s="193" t="s">
        <v>5</v>
      </c>
      <c r="F274" s="264" t="s">
        <v>231</v>
      </c>
      <c r="G274" s="265"/>
      <c r="H274" s="265"/>
      <c r="I274" s="265"/>
      <c r="J274" s="192"/>
      <c r="K274" s="194">
        <v>10</v>
      </c>
      <c r="L274" s="192"/>
      <c r="M274" s="192"/>
      <c r="N274" s="192"/>
      <c r="O274" s="192"/>
      <c r="P274" s="192"/>
      <c r="Q274" s="192"/>
      <c r="R274" s="195"/>
      <c r="T274" s="196"/>
      <c r="U274" s="192"/>
      <c r="V274" s="192"/>
      <c r="W274" s="192"/>
      <c r="X274" s="192"/>
      <c r="Y274" s="192"/>
      <c r="Z274" s="192"/>
      <c r="AA274" s="197"/>
      <c r="AT274" s="198" t="s">
        <v>192</v>
      </c>
      <c r="AU274" s="198" t="s">
        <v>90</v>
      </c>
      <c r="AV274" s="13" t="s">
        <v>90</v>
      </c>
      <c r="AW274" s="13" t="s">
        <v>34</v>
      </c>
      <c r="AX274" s="13" t="s">
        <v>86</v>
      </c>
      <c r="AY274" s="198" t="s">
        <v>185</v>
      </c>
    </row>
    <row r="275" spans="2:65" s="1" customFormat="1" ht="25.5" customHeight="1">
      <c r="B275" s="140"/>
      <c r="C275" s="199" t="s">
        <v>479</v>
      </c>
      <c r="D275" s="199" t="s">
        <v>279</v>
      </c>
      <c r="E275" s="200" t="s">
        <v>769</v>
      </c>
      <c r="F275" s="261" t="s">
        <v>770</v>
      </c>
      <c r="G275" s="261"/>
      <c r="H275" s="261"/>
      <c r="I275" s="261"/>
      <c r="J275" s="201" t="s">
        <v>385</v>
      </c>
      <c r="K275" s="202">
        <v>10</v>
      </c>
      <c r="L275" s="262">
        <v>0</v>
      </c>
      <c r="M275" s="262"/>
      <c r="N275" s="263">
        <f>ROUND(L275*K275,2)</f>
        <v>0</v>
      </c>
      <c r="O275" s="254"/>
      <c r="P275" s="254"/>
      <c r="Q275" s="254"/>
      <c r="R275" s="143"/>
      <c r="T275" s="172" t="s">
        <v>5</v>
      </c>
      <c r="U275" s="47" t="s">
        <v>46</v>
      </c>
      <c r="V275" s="39"/>
      <c r="W275" s="173">
        <f>V275*K275</f>
        <v>0</v>
      </c>
      <c r="X275" s="173">
        <v>9.1000000000000004E-3</v>
      </c>
      <c r="Y275" s="173">
        <f>X275*K275</f>
        <v>9.0999999999999998E-2</v>
      </c>
      <c r="Z275" s="173">
        <v>0</v>
      </c>
      <c r="AA275" s="174">
        <f>Z275*K275</f>
        <v>0</v>
      </c>
      <c r="AR275" s="22" t="s">
        <v>330</v>
      </c>
      <c r="AT275" s="22" t="s">
        <v>279</v>
      </c>
      <c r="AU275" s="22" t="s">
        <v>90</v>
      </c>
      <c r="AY275" s="22" t="s">
        <v>185</v>
      </c>
      <c r="BE275" s="116">
        <f>IF(U275="základná",N275,0)</f>
        <v>0</v>
      </c>
      <c r="BF275" s="116">
        <f>IF(U275="znížená",N275,0)</f>
        <v>0</v>
      </c>
      <c r="BG275" s="116">
        <f>IF(U275="zákl. prenesená",N275,0)</f>
        <v>0</v>
      </c>
      <c r="BH275" s="116">
        <f>IF(U275="zníž. prenesená",N275,0)</f>
        <v>0</v>
      </c>
      <c r="BI275" s="116">
        <f>IF(U275="nulová",N275,0)</f>
        <v>0</v>
      </c>
      <c r="BJ275" s="22" t="s">
        <v>90</v>
      </c>
      <c r="BK275" s="116">
        <f>ROUND(L275*K275,2)</f>
        <v>0</v>
      </c>
      <c r="BL275" s="22" t="s">
        <v>261</v>
      </c>
      <c r="BM275" s="22" t="s">
        <v>771</v>
      </c>
    </row>
    <row r="276" spans="2:65" s="1" customFormat="1" ht="16.5" customHeight="1">
      <c r="B276" s="140"/>
      <c r="C276" s="199" t="s">
        <v>655</v>
      </c>
      <c r="D276" s="199" t="s">
        <v>279</v>
      </c>
      <c r="E276" s="200" t="s">
        <v>772</v>
      </c>
      <c r="F276" s="261" t="s">
        <v>773</v>
      </c>
      <c r="G276" s="261"/>
      <c r="H276" s="261"/>
      <c r="I276" s="261"/>
      <c r="J276" s="201" t="s">
        <v>385</v>
      </c>
      <c r="K276" s="202">
        <v>1</v>
      </c>
      <c r="L276" s="262">
        <v>0</v>
      </c>
      <c r="M276" s="262"/>
      <c r="N276" s="263">
        <f>ROUND(L276*K276,2)</f>
        <v>0</v>
      </c>
      <c r="O276" s="254"/>
      <c r="P276" s="254"/>
      <c r="Q276" s="254"/>
      <c r="R276" s="143"/>
      <c r="T276" s="172" t="s">
        <v>5</v>
      </c>
      <c r="U276" s="47" t="s">
        <v>46</v>
      </c>
      <c r="V276" s="39"/>
      <c r="W276" s="173">
        <f>V276*K276</f>
        <v>0</v>
      </c>
      <c r="X276" s="173">
        <v>9.1000000000000004E-3</v>
      </c>
      <c r="Y276" s="173">
        <f>X276*K276</f>
        <v>9.1000000000000004E-3</v>
      </c>
      <c r="Z276" s="173">
        <v>0</v>
      </c>
      <c r="AA276" s="174">
        <f>Z276*K276</f>
        <v>0</v>
      </c>
      <c r="AR276" s="22" t="s">
        <v>330</v>
      </c>
      <c r="AT276" s="22" t="s">
        <v>279</v>
      </c>
      <c r="AU276" s="22" t="s">
        <v>90</v>
      </c>
      <c r="AY276" s="22" t="s">
        <v>185</v>
      </c>
      <c r="BE276" s="116">
        <f>IF(U276="základná",N276,0)</f>
        <v>0</v>
      </c>
      <c r="BF276" s="116">
        <f>IF(U276="znížená",N276,0)</f>
        <v>0</v>
      </c>
      <c r="BG276" s="116">
        <f>IF(U276="zákl. prenesená",N276,0)</f>
        <v>0</v>
      </c>
      <c r="BH276" s="116">
        <f>IF(U276="zníž. prenesená",N276,0)</f>
        <v>0</v>
      </c>
      <c r="BI276" s="116">
        <f>IF(U276="nulová",N276,0)</f>
        <v>0</v>
      </c>
      <c r="BJ276" s="22" t="s">
        <v>90</v>
      </c>
      <c r="BK276" s="116">
        <f>ROUND(L276*K276,2)</f>
        <v>0</v>
      </c>
      <c r="BL276" s="22" t="s">
        <v>261</v>
      </c>
      <c r="BM276" s="22" t="s">
        <v>774</v>
      </c>
    </row>
    <row r="277" spans="2:65" s="13" customFormat="1" ht="16.5" customHeight="1">
      <c r="B277" s="191"/>
      <c r="C277" s="192"/>
      <c r="D277" s="192"/>
      <c r="E277" s="193" t="s">
        <v>5</v>
      </c>
      <c r="F277" s="255" t="s">
        <v>86</v>
      </c>
      <c r="G277" s="256"/>
      <c r="H277" s="256"/>
      <c r="I277" s="256"/>
      <c r="J277" s="192"/>
      <c r="K277" s="194">
        <v>1</v>
      </c>
      <c r="L277" s="192"/>
      <c r="M277" s="192"/>
      <c r="N277" s="192"/>
      <c r="O277" s="192"/>
      <c r="P277" s="192"/>
      <c r="Q277" s="192"/>
      <c r="R277" s="195"/>
      <c r="T277" s="196"/>
      <c r="U277" s="192"/>
      <c r="V277" s="192"/>
      <c r="W277" s="192"/>
      <c r="X277" s="192"/>
      <c r="Y277" s="192"/>
      <c r="Z277" s="192"/>
      <c r="AA277" s="197"/>
      <c r="AT277" s="198" t="s">
        <v>192</v>
      </c>
      <c r="AU277" s="198" t="s">
        <v>90</v>
      </c>
      <c r="AV277" s="13" t="s">
        <v>90</v>
      </c>
      <c r="AW277" s="13" t="s">
        <v>34</v>
      </c>
      <c r="AX277" s="13" t="s">
        <v>86</v>
      </c>
      <c r="AY277" s="198" t="s">
        <v>185</v>
      </c>
    </row>
    <row r="278" spans="2:65" s="12" customFormat="1" ht="16.5" customHeight="1">
      <c r="B278" s="182"/>
      <c r="C278" s="183"/>
      <c r="D278" s="183"/>
      <c r="E278" s="184" t="s">
        <v>5</v>
      </c>
      <c r="F278" s="257" t="s">
        <v>196</v>
      </c>
      <c r="G278" s="258"/>
      <c r="H278" s="258"/>
      <c r="I278" s="258"/>
      <c r="J278" s="183"/>
      <c r="K278" s="185">
        <v>1</v>
      </c>
      <c r="L278" s="183"/>
      <c r="M278" s="183"/>
      <c r="N278" s="183"/>
      <c r="O278" s="183"/>
      <c r="P278" s="183"/>
      <c r="Q278" s="183"/>
      <c r="R278" s="186"/>
      <c r="T278" s="187"/>
      <c r="U278" s="183"/>
      <c r="V278" s="183"/>
      <c r="W278" s="183"/>
      <c r="X278" s="183"/>
      <c r="Y278" s="183"/>
      <c r="Z278" s="183"/>
      <c r="AA278" s="188"/>
      <c r="AT278" s="189" t="s">
        <v>192</v>
      </c>
      <c r="AU278" s="189" t="s">
        <v>90</v>
      </c>
      <c r="AV278" s="12" t="s">
        <v>189</v>
      </c>
      <c r="AW278" s="12" t="s">
        <v>34</v>
      </c>
      <c r="AX278" s="12" t="s">
        <v>79</v>
      </c>
      <c r="AY278" s="189" t="s">
        <v>185</v>
      </c>
    </row>
    <row r="279" spans="2:65" s="1" customFormat="1" ht="25.5" customHeight="1">
      <c r="B279" s="140"/>
      <c r="C279" s="168" t="s">
        <v>548</v>
      </c>
      <c r="D279" s="168" t="s">
        <v>186</v>
      </c>
      <c r="E279" s="169" t="s">
        <v>659</v>
      </c>
      <c r="F279" s="252" t="s">
        <v>660</v>
      </c>
      <c r="G279" s="252"/>
      <c r="H279" s="252"/>
      <c r="I279" s="252"/>
      <c r="J279" s="170" t="s">
        <v>208</v>
      </c>
      <c r="K279" s="171">
        <v>450</v>
      </c>
      <c r="L279" s="253">
        <v>0</v>
      </c>
      <c r="M279" s="253"/>
      <c r="N279" s="254">
        <f>ROUND(L279*K279,2)</f>
        <v>0</v>
      </c>
      <c r="O279" s="254"/>
      <c r="P279" s="254"/>
      <c r="Q279" s="254"/>
      <c r="R279" s="143"/>
      <c r="T279" s="172" t="s">
        <v>5</v>
      </c>
      <c r="U279" s="47" t="s">
        <v>46</v>
      </c>
      <c r="V279" s="39"/>
      <c r="W279" s="173">
        <f>V279*K279</f>
        <v>0</v>
      </c>
      <c r="X279" s="173">
        <v>0</v>
      </c>
      <c r="Y279" s="173">
        <f>X279*K279</f>
        <v>0</v>
      </c>
      <c r="Z279" s="173">
        <v>0</v>
      </c>
      <c r="AA279" s="174">
        <f>Z279*K279</f>
        <v>0</v>
      </c>
      <c r="AR279" s="22" t="s">
        <v>261</v>
      </c>
      <c r="AT279" s="22" t="s">
        <v>186</v>
      </c>
      <c r="AU279" s="22" t="s">
        <v>90</v>
      </c>
      <c r="AY279" s="22" t="s">
        <v>185</v>
      </c>
      <c r="BE279" s="116">
        <f>IF(U279="základná",N279,0)</f>
        <v>0</v>
      </c>
      <c r="BF279" s="116">
        <f>IF(U279="znížená",N279,0)</f>
        <v>0</v>
      </c>
      <c r="BG279" s="116">
        <f>IF(U279="zákl. prenesená",N279,0)</f>
        <v>0</v>
      </c>
      <c r="BH279" s="116">
        <f>IF(U279="zníž. prenesená",N279,0)</f>
        <v>0</v>
      </c>
      <c r="BI279" s="116">
        <f>IF(U279="nulová",N279,0)</f>
        <v>0</v>
      </c>
      <c r="BJ279" s="22" t="s">
        <v>90</v>
      </c>
      <c r="BK279" s="116">
        <f>ROUND(L279*K279,2)</f>
        <v>0</v>
      </c>
      <c r="BL279" s="22" t="s">
        <v>261</v>
      </c>
      <c r="BM279" s="22" t="s">
        <v>661</v>
      </c>
    </row>
    <row r="280" spans="2:65" s="13" customFormat="1" ht="16.5" customHeight="1">
      <c r="B280" s="191"/>
      <c r="C280" s="192"/>
      <c r="D280" s="192"/>
      <c r="E280" s="193" t="s">
        <v>5</v>
      </c>
      <c r="F280" s="255" t="s">
        <v>775</v>
      </c>
      <c r="G280" s="256"/>
      <c r="H280" s="256"/>
      <c r="I280" s="256"/>
      <c r="J280" s="192"/>
      <c r="K280" s="194">
        <v>450</v>
      </c>
      <c r="L280" s="192"/>
      <c r="M280" s="192"/>
      <c r="N280" s="192"/>
      <c r="O280" s="192"/>
      <c r="P280" s="192"/>
      <c r="Q280" s="192"/>
      <c r="R280" s="195"/>
      <c r="T280" s="196"/>
      <c r="U280" s="192"/>
      <c r="V280" s="192"/>
      <c r="W280" s="192"/>
      <c r="X280" s="192"/>
      <c r="Y280" s="192"/>
      <c r="Z280" s="192"/>
      <c r="AA280" s="197"/>
      <c r="AT280" s="198" t="s">
        <v>192</v>
      </c>
      <c r="AU280" s="198" t="s">
        <v>90</v>
      </c>
      <c r="AV280" s="13" t="s">
        <v>90</v>
      </c>
      <c r="AW280" s="13" t="s">
        <v>34</v>
      </c>
      <c r="AX280" s="13" t="s">
        <v>86</v>
      </c>
      <c r="AY280" s="198" t="s">
        <v>185</v>
      </c>
    </row>
    <row r="281" spans="2:65" s="12" customFormat="1" ht="16.5" customHeight="1">
      <c r="B281" s="182"/>
      <c r="C281" s="183"/>
      <c r="D281" s="183"/>
      <c r="E281" s="184" t="s">
        <v>5</v>
      </c>
      <c r="F281" s="257" t="s">
        <v>196</v>
      </c>
      <c r="G281" s="258"/>
      <c r="H281" s="258"/>
      <c r="I281" s="258"/>
      <c r="J281" s="183"/>
      <c r="K281" s="185">
        <v>450</v>
      </c>
      <c r="L281" s="183"/>
      <c r="M281" s="183"/>
      <c r="N281" s="183"/>
      <c r="O281" s="183"/>
      <c r="P281" s="183"/>
      <c r="Q281" s="183"/>
      <c r="R281" s="186"/>
      <c r="T281" s="187"/>
      <c r="U281" s="183"/>
      <c r="V281" s="183"/>
      <c r="W281" s="183"/>
      <c r="X281" s="183"/>
      <c r="Y281" s="183"/>
      <c r="Z281" s="183"/>
      <c r="AA281" s="188"/>
      <c r="AT281" s="189" t="s">
        <v>192</v>
      </c>
      <c r="AU281" s="189" t="s">
        <v>90</v>
      </c>
      <c r="AV281" s="12" t="s">
        <v>189</v>
      </c>
      <c r="AW281" s="12" t="s">
        <v>34</v>
      </c>
      <c r="AX281" s="12" t="s">
        <v>79</v>
      </c>
      <c r="AY281" s="189" t="s">
        <v>185</v>
      </c>
    </row>
    <row r="282" spans="2:65" s="1" customFormat="1" ht="16.5" customHeight="1">
      <c r="B282" s="140"/>
      <c r="C282" s="199" t="s">
        <v>663</v>
      </c>
      <c r="D282" s="199" t="s">
        <v>279</v>
      </c>
      <c r="E282" s="200" t="s">
        <v>664</v>
      </c>
      <c r="F282" s="261" t="s">
        <v>665</v>
      </c>
      <c r="G282" s="261"/>
      <c r="H282" s="261"/>
      <c r="I282" s="261"/>
      <c r="J282" s="201" t="s">
        <v>385</v>
      </c>
      <c r="K282" s="202">
        <v>450</v>
      </c>
      <c r="L282" s="262">
        <v>0</v>
      </c>
      <c r="M282" s="262"/>
      <c r="N282" s="263">
        <f>ROUND(L282*K282,2)</f>
        <v>0</v>
      </c>
      <c r="O282" s="254"/>
      <c r="P282" s="254"/>
      <c r="Q282" s="254"/>
      <c r="R282" s="143"/>
      <c r="T282" s="172" t="s">
        <v>5</v>
      </c>
      <c r="U282" s="47" t="s">
        <v>46</v>
      </c>
      <c r="V282" s="39"/>
      <c r="W282" s="173">
        <f>V282*K282</f>
        <v>0</v>
      </c>
      <c r="X282" s="173">
        <v>9.1000000000000004E-3</v>
      </c>
      <c r="Y282" s="173">
        <f>X282*K282</f>
        <v>4.0950000000000006</v>
      </c>
      <c r="Z282" s="173">
        <v>0</v>
      </c>
      <c r="AA282" s="174">
        <f>Z282*K282</f>
        <v>0</v>
      </c>
      <c r="AR282" s="22" t="s">
        <v>330</v>
      </c>
      <c r="AT282" s="22" t="s">
        <v>279</v>
      </c>
      <c r="AU282" s="22" t="s">
        <v>90</v>
      </c>
      <c r="AY282" s="22" t="s">
        <v>185</v>
      </c>
      <c r="BE282" s="116">
        <f>IF(U282="základná",N282,0)</f>
        <v>0</v>
      </c>
      <c r="BF282" s="116">
        <f>IF(U282="znížená",N282,0)</f>
        <v>0</v>
      </c>
      <c r="BG282" s="116">
        <f>IF(U282="zákl. prenesená",N282,0)</f>
        <v>0</v>
      </c>
      <c r="BH282" s="116">
        <f>IF(U282="zníž. prenesená",N282,0)</f>
        <v>0</v>
      </c>
      <c r="BI282" s="116">
        <f>IF(U282="nulová",N282,0)</f>
        <v>0</v>
      </c>
      <c r="BJ282" s="22" t="s">
        <v>90</v>
      </c>
      <c r="BK282" s="116">
        <f>ROUND(L282*K282,2)</f>
        <v>0</v>
      </c>
      <c r="BL282" s="22" t="s">
        <v>261</v>
      </c>
      <c r="BM282" s="22" t="s">
        <v>666</v>
      </c>
    </row>
    <row r="283" spans="2:65" s="1" customFormat="1" ht="38.25" customHeight="1">
      <c r="B283" s="140"/>
      <c r="C283" s="168" t="s">
        <v>668</v>
      </c>
      <c r="D283" s="168" t="s">
        <v>186</v>
      </c>
      <c r="E283" s="169" t="s">
        <v>776</v>
      </c>
      <c r="F283" s="252" t="s">
        <v>777</v>
      </c>
      <c r="G283" s="252"/>
      <c r="H283" s="252"/>
      <c r="I283" s="252"/>
      <c r="J283" s="170" t="s">
        <v>385</v>
      </c>
      <c r="K283" s="171">
        <v>1</v>
      </c>
      <c r="L283" s="253">
        <v>0</v>
      </c>
      <c r="M283" s="253"/>
      <c r="N283" s="254">
        <f>ROUND(L283*K283,2)</f>
        <v>0</v>
      </c>
      <c r="O283" s="254"/>
      <c r="P283" s="254"/>
      <c r="Q283" s="254"/>
      <c r="R283" s="143"/>
      <c r="T283" s="172" t="s">
        <v>5</v>
      </c>
      <c r="U283" s="47" t="s">
        <v>46</v>
      </c>
      <c r="V283" s="39"/>
      <c r="W283" s="173">
        <f>V283*K283</f>
        <v>0</v>
      </c>
      <c r="X283" s="173">
        <v>0</v>
      </c>
      <c r="Y283" s="173">
        <f>X283*K283</f>
        <v>0</v>
      </c>
      <c r="Z283" s="173">
        <v>0</v>
      </c>
      <c r="AA283" s="174">
        <f>Z283*K283</f>
        <v>0</v>
      </c>
      <c r="AR283" s="22" t="s">
        <v>261</v>
      </c>
      <c r="AT283" s="22" t="s">
        <v>186</v>
      </c>
      <c r="AU283" s="22" t="s">
        <v>90</v>
      </c>
      <c r="AY283" s="22" t="s">
        <v>185</v>
      </c>
      <c r="BE283" s="116">
        <f>IF(U283="základná",N283,0)</f>
        <v>0</v>
      </c>
      <c r="BF283" s="116">
        <f>IF(U283="znížená",N283,0)</f>
        <v>0</v>
      </c>
      <c r="BG283" s="116">
        <f>IF(U283="zákl. prenesená",N283,0)</f>
        <v>0</v>
      </c>
      <c r="BH283" s="116">
        <f>IF(U283="zníž. prenesená",N283,0)</f>
        <v>0</v>
      </c>
      <c r="BI283" s="116">
        <f>IF(U283="nulová",N283,0)</f>
        <v>0</v>
      </c>
      <c r="BJ283" s="22" t="s">
        <v>90</v>
      </c>
      <c r="BK283" s="116">
        <f>ROUND(L283*K283,2)</f>
        <v>0</v>
      </c>
      <c r="BL283" s="22" t="s">
        <v>261</v>
      </c>
      <c r="BM283" s="22" t="s">
        <v>778</v>
      </c>
    </row>
    <row r="284" spans="2:65" s="1" customFormat="1" ht="25.5" customHeight="1">
      <c r="B284" s="140"/>
      <c r="C284" s="168" t="s">
        <v>779</v>
      </c>
      <c r="D284" s="168" t="s">
        <v>186</v>
      </c>
      <c r="E284" s="169" t="s">
        <v>669</v>
      </c>
      <c r="F284" s="252" t="s">
        <v>670</v>
      </c>
      <c r="G284" s="252"/>
      <c r="H284" s="252"/>
      <c r="I284" s="252"/>
      <c r="J284" s="170" t="s">
        <v>515</v>
      </c>
      <c r="K284" s="204">
        <v>0</v>
      </c>
      <c r="L284" s="253">
        <v>0</v>
      </c>
      <c r="M284" s="253"/>
      <c r="N284" s="254">
        <f>ROUND(L284*K284,2)</f>
        <v>0</v>
      </c>
      <c r="O284" s="254"/>
      <c r="P284" s="254"/>
      <c r="Q284" s="254"/>
      <c r="R284" s="143"/>
      <c r="T284" s="172" t="s">
        <v>5</v>
      </c>
      <c r="U284" s="47" t="s">
        <v>46</v>
      </c>
      <c r="V284" s="39"/>
      <c r="W284" s="173">
        <f>V284*K284</f>
        <v>0</v>
      </c>
      <c r="X284" s="173">
        <v>0</v>
      </c>
      <c r="Y284" s="173">
        <f>X284*K284</f>
        <v>0</v>
      </c>
      <c r="Z284" s="173">
        <v>0</v>
      </c>
      <c r="AA284" s="174">
        <f>Z284*K284</f>
        <v>0</v>
      </c>
      <c r="AR284" s="22" t="s">
        <v>261</v>
      </c>
      <c r="AT284" s="22" t="s">
        <v>186</v>
      </c>
      <c r="AU284" s="22" t="s">
        <v>90</v>
      </c>
      <c r="AY284" s="22" t="s">
        <v>185</v>
      </c>
      <c r="BE284" s="116">
        <f>IF(U284="základná",N284,0)</f>
        <v>0</v>
      </c>
      <c r="BF284" s="116">
        <f>IF(U284="znížená",N284,0)</f>
        <v>0</v>
      </c>
      <c r="BG284" s="116">
        <f>IF(U284="zákl. prenesená",N284,0)</f>
        <v>0</v>
      </c>
      <c r="BH284" s="116">
        <f>IF(U284="zníž. prenesená",N284,0)</f>
        <v>0</v>
      </c>
      <c r="BI284" s="116">
        <f>IF(U284="nulová",N284,0)</f>
        <v>0</v>
      </c>
      <c r="BJ284" s="22" t="s">
        <v>90</v>
      </c>
      <c r="BK284" s="116">
        <f>ROUND(L284*K284,2)</f>
        <v>0</v>
      </c>
      <c r="BL284" s="22" t="s">
        <v>261</v>
      </c>
      <c r="BM284" s="22" t="s">
        <v>671</v>
      </c>
    </row>
    <row r="285" spans="2:65" s="10" customFormat="1" ht="29.85" customHeight="1">
      <c r="B285" s="158"/>
      <c r="C285" s="159"/>
      <c r="D285" s="190" t="s">
        <v>703</v>
      </c>
      <c r="E285" s="190"/>
      <c r="F285" s="190"/>
      <c r="G285" s="190"/>
      <c r="H285" s="190"/>
      <c r="I285" s="190"/>
      <c r="J285" s="190"/>
      <c r="K285" s="190"/>
      <c r="L285" s="190"/>
      <c r="M285" s="190"/>
      <c r="N285" s="266">
        <f>BK285</f>
        <v>0</v>
      </c>
      <c r="O285" s="267"/>
      <c r="P285" s="267"/>
      <c r="Q285" s="267"/>
      <c r="R285" s="161"/>
      <c r="T285" s="162"/>
      <c r="U285" s="159"/>
      <c r="V285" s="159"/>
      <c r="W285" s="163">
        <f>SUM(W286:W289)</f>
        <v>0</v>
      </c>
      <c r="X285" s="159"/>
      <c r="Y285" s="163">
        <f>SUM(Y286:Y289)</f>
        <v>8.9899999999999994E-2</v>
      </c>
      <c r="Z285" s="159"/>
      <c r="AA285" s="164">
        <f>SUM(AA286:AA289)</f>
        <v>0</v>
      </c>
      <c r="AR285" s="165" t="s">
        <v>90</v>
      </c>
      <c r="AT285" s="166" t="s">
        <v>78</v>
      </c>
      <c r="AU285" s="166" t="s">
        <v>86</v>
      </c>
      <c r="AY285" s="165" t="s">
        <v>185</v>
      </c>
      <c r="BK285" s="167">
        <f>SUM(BK286:BK289)</f>
        <v>0</v>
      </c>
    </row>
    <row r="286" spans="2:65" s="1" customFormat="1" ht="38.25" customHeight="1">
      <c r="B286" s="140"/>
      <c r="C286" s="168" t="s">
        <v>681</v>
      </c>
      <c r="D286" s="168" t="s">
        <v>186</v>
      </c>
      <c r="E286" s="169" t="s">
        <v>780</v>
      </c>
      <c r="F286" s="252" t="s">
        <v>781</v>
      </c>
      <c r="G286" s="252"/>
      <c r="H286" s="252"/>
      <c r="I286" s="252"/>
      <c r="J286" s="170" t="s">
        <v>203</v>
      </c>
      <c r="K286" s="171">
        <v>145</v>
      </c>
      <c r="L286" s="253">
        <v>0</v>
      </c>
      <c r="M286" s="253"/>
      <c r="N286" s="254">
        <f>ROUND(L286*K286,2)</f>
        <v>0</v>
      </c>
      <c r="O286" s="254"/>
      <c r="P286" s="254"/>
      <c r="Q286" s="254"/>
      <c r="R286" s="143"/>
      <c r="T286" s="172" t="s">
        <v>5</v>
      </c>
      <c r="U286" s="47" t="s">
        <v>46</v>
      </c>
      <c r="V286" s="39"/>
      <c r="W286" s="173">
        <f>V286*K286</f>
        <v>0</v>
      </c>
      <c r="X286" s="173">
        <v>2.9999999999999997E-4</v>
      </c>
      <c r="Y286" s="173">
        <f>X286*K286</f>
        <v>4.3499999999999997E-2</v>
      </c>
      <c r="Z286" s="173">
        <v>0</v>
      </c>
      <c r="AA286" s="174">
        <f>Z286*K286</f>
        <v>0</v>
      </c>
      <c r="AR286" s="22" t="s">
        <v>261</v>
      </c>
      <c r="AT286" s="22" t="s">
        <v>186</v>
      </c>
      <c r="AU286" s="22" t="s">
        <v>90</v>
      </c>
      <c r="AY286" s="22" t="s">
        <v>185</v>
      </c>
      <c r="BE286" s="116">
        <f>IF(U286="základná",N286,0)</f>
        <v>0</v>
      </c>
      <c r="BF286" s="116">
        <f>IF(U286="znížená",N286,0)</f>
        <v>0</v>
      </c>
      <c r="BG286" s="116">
        <f>IF(U286="zákl. prenesená",N286,0)</f>
        <v>0</v>
      </c>
      <c r="BH286" s="116">
        <f>IF(U286="zníž. prenesená",N286,0)</f>
        <v>0</v>
      </c>
      <c r="BI286" s="116">
        <f>IF(U286="nulová",N286,0)</f>
        <v>0</v>
      </c>
      <c r="BJ286" s="22" t="s">
        <v>90</v>
      </c>
      <c r="BK286" s="116">
        <f>ROUND(L286*K286,2)</f>
        <v>0</v>
      </c>
      <c r="BL286" s="22" t="s">
        <v>261</v>
      </c>
      <c r="BM286" s="22" t="s">
        <v>782</v>
      </c>
    </row>
    <row r="287" spans="2:65" s="1" customFormat="1" ht="38.25" customHeight="1">
      <c r="B287" s="140"/>
      <c r="C287" s="168" t="s">
        <v>783</v>
      </c>
      <c r="D287" s="168" t="s">
        <v>186</v>
      </c>
      <c r="E287" s="169" t="s">
        <v>784</v>
      </c>
      <c r="F287" s="252" t="s">
        <v>785</v>
      </c>
      <c r="G287" s="252"/>
      <c r="H287" s="252"/>
      <c r="I287" s="252"/>
      <c r="J287" s="170" t="s">
        <v>203</v>
      </c>
      <c r="K287" s="171">
        <v>145</v>
      </c>
      <c r="L287" s="253">
        <v>0</v>
      </c>
      <c r="M287" s="253"/>
      <c r="N287" s="254">
        <f>ROUND(L287*K287,2)</f>
        <v>0</v>
      </c>
      <c r="O287" s="254"/>
      <c r="P287" s="254"/>
      <c r="Q287" s="254"/>
      <c r="R287" s="143"/>
      <c r="T287" s="172" t="s">
        <v>5</v>
      </c>
      <c r="U287" s="47" t="s">
        <v>46</v>
      </c>
      <c r="V287" s="39"/>
      <c r="W287" s="173">
        <f>V287*K287</f>
        <v>0</v>
      </c>
      <c r="X287" s="173">
        <v>2.4000000000000001E-4</v>
      </c>
      <c r="Y287" s="173">
        <f>X287*K287</f>
        <v>3.4799999999999998E-2</v>
      </c>
      <c r="Z287" s="173">
        <v>0</v>
      </c>
      <c r="AA287" s="174">
        <f>Z287*K287</f>
        <v>0</v>
      </c>
      <c r="AR287" s="22" t="s">
        <v>261</v>
      </c>
      <c r="AT287" s="22" t="s">
        <v>186</v>
      </c>
      <c r="AU287" s="22" t="s">
        <v>90</v>
      </c>
      <c r="AY287" s="22" t="s">
        <v>185</v>
      </c>
      <c r="BE287" s="116">
        <f>IF(U287="základná",N287,0)</f>
        <v>0</v>
      </c>
      <c r="BF287" s="116">
        <f>IF(U287="znížená",N287,0)</f>
        <v>0</v>
      </c>
      <c r="BG287" s="116">
        <f>IF(U287="zákl. prenesená",N287,0)</f>
        <v>0</v>
      </c>
      <c r="BH287" s="116">
        <f>IF(U287="zníž. prenesená",N287,0)</f>
        <v>0</v>
      </c>
      <c r="BI287" s="116">
        <f>IF(U287="nulová",N287,0)</f>
        <v>0</v>
      </c>
      <c r="BJ287" s="22" t="s">
        <v>90</v>
      </c>
      <c r="BK287" s="116">
        <f>ROUND(L287*K287,2)</f>
        <v>0</v>
      </c>
      <c r="BL287" s="22" t="s">
        <v>261</v>
      </c>
      <c r="BM287" s="22" t="s">
        <v>786</v>
      </c>
    </row>
    <row r="288" spans="2:65" s="13" customFormat="1" ht="16.5" customHeight="1">
      <c r="B288" s="191"/>
      <c r="C288" s="192"/>
      <c r="D288" s="192"/>
      <c r="E288" s="193" t="s">
        <v>5</v>
      </c>
      <c r="F288" s="255" t="s">
        <v>787</v>
      </c>
      <c r="G288" s="256"/>
      <c r="H288" s="256"/>
      <c r="I288" s="256"/>
      <c r="J288" s="192"/>
      <c r="K288" s="194">
        <v>145</v>
      </c>
      <c r="L288" s="192"/>
      <c r="M288" s="192"/>
      <c r="N288" s="192"/>
      <c r="O288" s="192"/>
      <c r="P288" s="192"/>
      <c r="Q288" s="192"/>
      <c r="R288" s="195"/>
      <c r="T288" s="196"/>
      <c r="U288" s="192"/>
      <c r="V288" s="192"/>
      <c r="W288" s="192"/>
      <c r="X288" s="192"/>
      <c r="Y288" s="192"/>
      <c r="Z288" s="192"/>
      <c r="AA288" s="197"/>
      <c r="AT288" s="198" t="s">
        <v>192</v>
      </c>
      <c r="AU288" s="198" t="s">
        <v>90</v>
      </c>
      <c r="AV288" s="13" t="s">
        <v>90</v>
      </c>
      <c r="AW288" s="13" t="s">
        <v>34</v>
      </c>
      <c r="AX288" s="13" t="s">
        <v>86</v>
      </c>
      <c r="AY288" s="198" t="s">
        <v>185</v>
      </c>
    </row>
    <row r="289" spans="2:65" s="1" customFormat="1" ht="25.5" customHeight="1">
      <c r="B289" s="140"/>
      <c r="C289" s="168" t="s">
        <v>684</v>
      </c>
      <c r="D289" s="168" t="s">
        <v>186</v>
      </c>
      <c r="E289" s="169" t="s">
        <v>788</v>
      </c>
      <c r="F289" s="252" t="s">
        <v>789</v>
      </c>
      <c r="G289" s="252"/>
      <c r="H289" s="252"/>
      <c r="I289" s="252"/>
      <c r="J289" s="170" t="s">
        <v>203</v>
      </c>
      <c r="K289" s="171">
        <v>145</v>
      </c>
      <c r="L289" s="253">
        <v>0</v>
      </c>
      <c r="M289" s="253"/>
      <c r="N289" s="254">
        <f>ROUND(L289*K289,2)</f>
        <v>0</v>
      </c>
      <c r="O289" s="254"/>
      <c r="P289" s="254"/>
      <c r="Q289" s="254"/>
      <c r="R289" s="143"/>
      <c r="T289" s="172" t="s">
        <v>5</v>
      </c>
      <c r="U289" s="47" t="s">
        <v>46</v>
      </c>
      <c r="V289" s="39"/>
      <c r="W289" s="173">
        <f>V289*K289</f>
        <v>0</v>
      </c>
      <c r="X289" s="173">
        <v>8.0000000000000007E-5</v>
      </c>
      <c r="Y289" s="173">
        <f>X289*K289</f>
        <v>1.1600000000000001E-2</v>
      </c>
      <c r="Z289" s="173">
        <v>0</v>
      </c>
      <c r="AA289" s="174">
        <f>Z289*K289</f>
        <v>0</v>
      </c>
      <c r="AR289" s="22" t="s">
        <v>261</v>
      </c>
      <c r="AT289" s="22" t="s">
        <v>186</v>
      </c>
      <c r="AU289" s="22" t="s">
        <v>90</v>
      </c>
      <c r="AY289" s="22" t="s">
        <v>185</v>
      </c>
      <c r="BE289" s="116">
        <f>IF(U289="základná",N289,0)</f>
        <v>0</v>
      </c>
      <c r="BF289" s="116">
        <f>IF(U289="znížená",N289,0)</f>
        <v>0</v>
      </c>
      <c r="BG289" s="116">
        <f>IF(U289="zákl. prenesená",N289,0)</f>
        <v>0</v>
      </c>
      <c r="BH289" s="116">
        <f>IF(U289="zníž. prenesená",N289,0)</f>
        <v>0</v>
      </c>
      <c r="BI289" s="116">
        <f>IF(U289="nulová",N289,0)</f>
        <v>0</v>
      </c>
      <c r="BJ289" s="22" t="s">
        <v>90</v>
      </c>
      <c r="BK289" s="116">
        <f>ROUND(L289*K289,2)</f>
        <v>0</v>
      </c>
      <c r="BL289" s="22" t="s">
        <v>261</v>
      </c>
      <c r="BM289" s="22" t="s">
        <v>790</v>
      </c>
    </row>
    <row r="290" spans="2:65" s="1" customFormat="1" ht="49.9" customHeight="1">
      <c r="B290" s="38"/>
      <c r="C290" s="39"/>
      <c r="D290" s="160" t="s">
        <v>468</v>
      </c>
      <c r="E290" s="39"/>
      <c r="F290" s="39"/>
      <c r="G290" s="39"/>
      <c r="H290" s="39"/>
      <c r="I290" s="39"/>
      <c r="J290" s="39"/>
      <c r="K290" s="39"/>
      <c r="L290" s="39"/>
      <c r="M290" s="39"/>
      <c r="N290" s="268">
        <f>BK290</f>
        <v>0</v>
      </c>
      <c r="O290" s="269"/>
      <c r="P290" s="269"/>
      <c r="Q290" s="269"/>
      <c r="R290" s="40"/>
      <c r="T290" s="203"/>
      <c r="U290" s="59"/>
      <c r="V290" s="59"/>
      <c r="W290" s="59"/>
      <c r="X290" s="59"/>
      <c r="Y290" s="59"/>
      <c r="Z290" s="59"/>
      <c r="AA290" s="61"/>
      <c r="AT290" s="22" t="s">
        <v>78</v>
      </c>
      <c r="AU290" s="22" t="s">
        <v>79</v>
      </c>
      <c r="AY290" s="22" t="s">
        <v>469</v>
      </c>
      <c r="BK290" s="116">
        <v>0</v>
      </c>
    </row>
    <row r="291" spans="2:65" s="1" customFormat="1" ht="6.95" customHeight="1">
      <c r="B291" s="62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4"/>
    </row>
  </sheetData>
  <mergeCells count="383">
    <mergeCell ref="N271:Q271"/>
    <mergeCell ref="N263:Q263"/>
    <mergeCell ref="N265:Q265"/>
    <mergeCell ref="N266:Q266"/>
    <mergeCell ref="L264:M264"/>
    <mergeCell ref="L267:M267"/>
    <mergeCell ref="L270:M270"/>
    <mergeCell ref="N255:Q255"/>
    <mergeCell ref="N261:Q261"/>
    <mergeCell ref="N257:Q257"/>
    <mergeCell ref="N258:Q258"/>
    <mergeCell ref="N259:Q259"/>
    <mergeCell ref="N260:Q260"/>
    <mergeCell ref="N262:Q262"/>
    <mergeCell ref="N264:Q264"/>
    <mergeCell ref="N267:Q267"/>
    <mergeCell ref="N270:Q270"/>
    <mergeCell ref="F255:I255"/>
    <mergeCell ref="F256:I256"/>
    <mergeCell ref="F257:I257"/>
    <mergeCell ref="F258:I258"/>
    <mergeCell ref="F259:I259"/>
    <mergeCell ref="F260:I260"/>
    <mergeCell ref="F261:I261"/>
    <mergeCell ref="F262:I262"/>
    <mergeCell ref="L249:M249"/>
    <mergeCell ref="L255:M255"/>
    <mergeCell ref="L250:M250"/>
    <mergeCell ref="L251:M251"/>
    <mergeCell ref="L252:M252"/>
    <mergeCell ref="L253:M253"/>
    <mergeCell ref="L257:M257"/>
    <mergeCell ref="L258:M258"/>
    <mergeCell ref="L259:M259"/>
    <mergeCell ref="L260:M260"/>
    <mergeCell ref="L261:M261"/>
    <mergeCell ref="L262:M262"/>
    <mergeCell ref="N252:Q252"/>
    <mergeCell ref="N253:Q253"/>
    <mergeCell ref="F248:I248"/>
    <mergeCell ref="F252:I252"/>
    <mergeCell ref="F249:I249"/>
    <mergeCell ref="F250:I250"/>
    <mergeCell ref="F251:I251"/>
    <mergeCell ref="F253:I253"/>
    <mergeCell ref="F254:I254"/>
    <mergeCell ref="F246:I246"/>
    <mergeCell ref="F247:I247"/>
    <mergeCell ref="L247:M247"/>
    <mergeCell ref="N247:Q247"/>
    <mergeCell ref="L248:M248"/>
    <mergeCell ref="N248:Q248"/>
    <mergeCell ref="N249:Q249"/>
    <mergeCell ref="N250:Q250"/>
    <mergeCell ref="N251:Q251"/>
    <mergeCell ref="L242:M242"/>
    <mergeCell ref="N242:Q242"/>
    <mergeCell ref="F242:I242"/>
    <mergeCell ref="F245:I245"/>
    <mergeCell ref="F243:I243"/>
    <mergeCell ref="F244:I244"/>
    <mergeCell ref="L244:M244"/>
    <mergeCell ref="N244:Q244"/>
    <mergeCell ref="L245:M245"/>
    <mergeCell ref="N245:Q245"/>
    <mergeCell ref="L238:M238"/>
    <mergeCell ref="N238:Q238"/>
    <mergeCell ref="N235:Q235"/>
    <mergeCell ref="F238:I238"/>
    <mergeCell ref="F241:I241"/>
    <mergeCell ref="F239:I239"/>
    <mergeCell ref="F240:I240"/>
    <mergeCell ref="L240:M240"/>
    <mergeCell ref="N240:Q240"/>
    <mergeCell ref="L241:M241"/>
    <mergeCell ref="N241:Q241"/>
    <mergeCell ref="F231:I231"/>
    <mergeCell ref="F232:I232"/>
    <mergeCell ref="F233:I233"/>
    <mergeCell ref="L233:M233"/>
    <mergeCell ref="N233:Q233"/>
    <mergeCell ref="F234:I234"/>
    <mergeCell ref="F237:I237"/>
    <mergeCell ref="F236:I236"/>
    <mergeCell ref="L236:M236"/>
    <mergeCell ref="N236:Q236"/>
    <mergeCell ref="L237:M237"/>
    <mergeCell ref="N237:Q237"/>
    <mergeCell ref="F224:I224"/>
    <mergeCell ref="F225:I225"/>
    <mergeCell ref="F226:I226"/>
    <mergeCell ref="L226:M226"/>
    <mergeCell ref="N226:Q226"/>
    <mergeCell ref="F227:I227"/>
    <mergeCell ref="F230:I230"/>
    <mergeCell ref="F228:I228"/>
    <mergeCell ref="F229:I229"/>
    <mergeCell ref="L230:M230"/>
    <mergeCell ref="N230:Q230"/>
    <mergeCell ref="F217:I217"/>
    <mergeCell ref="L217:M217"/>
    <mergeCell ref="N217:Q217"/>
    <mergeCell ref="F218:I218"/>
    <mergeCell ref="F219:I219"/>
    <mergeCell ref="L220:M220"/>
    <mergeCell ref="N220:Q220"/>
    <mergeCell ref="F220:I220"/>
    <mergeCell ref="F223:I223"/>
    <mergeCell ref="F221:I221"/>
    <mergeCell ref="F222:I222"/>
    <mergeCell ref="L222:M222"/>
    <mergeCell ref="N222:Q222"/>
    <mergeCell ref="F210:I210"/>
    <mergeCell ref="F211:I211"/>
    <mergeCell ref="F212:I212"/>
    <mergeCell ref="L212:M212"/>
    <mergeCell ref="N212:Q212"/>
    <mergeCell ref="L213:M213"/>
    <mergeCell ref="N213:Q213"/>
    <mergeCell ref="F213:I213"/>
    <mergeCell ref="F216:I216"/>
    <mergeCell ref="F214:I214"/>
    <mergeCell ref="F215:I215"/>
    <mergeCell ref="F202:I202"/>
    <mergeCell ref="L202:M202"/>
    <mergeCell ref="N202:Q202"/>
    <mergeCell ref="F203:I203"/>
    <mergeCell ref="F204:I204"/>
    <mergeCell ref="F205:I205"/>
    <mergeCell ref="F206:I206"/>
    <mergeCell ref="F209:I209"/>
    <mergeCell ref="F207:I207"/>
    <mergeCell ref="F208:I208"/>
    <mergeCell ref="L208:M208"/>
    <mergeCell ref="N208:Q208"/>
    <mergeCell ref="F196:I196"/>
    <mergeCell ref="L197:M197"/>
    <mergeCell ref="N197:Q197"/>
    <mergeCell ref="N194:Q194"/>
    <mergeCell ref="F197:I197"/>
    <mergeCell ref="F200:I200"/>
    <mergeCell ref="F198:I198"/>
    <mergeCell ref="F199:I199"/>
    <mergeCell ref="F201:I201"/>
    <mergeCell ref="N190:Q190"/>
    <mergeCell ref="F191:I191"/>
    <mergeCell ref="F195:I195"/>
    <mergeCell ref="L191:M191"/>
    <mergeCell ref="N191:Q191"/>
    <mergeCell ref="F192:I192"/>
    <mergeCell ref="F193:I193"/>
    <mergeCell ref="L193:M193"/>
    <mergeCell ref="N193:Q193"/>
    <mergeCell ref="L195:M195"/>
    <mergeCell ref="N195:Q195"/>
    <mergeCell ref="F182:I182"/>
    <mergeCell ref="N183:Q183"/>
    <mergeCell ref="F184:I184"/>
    <mergeCell ref="F189:I189"/>
    <mergeCell ref="L184:M184"/>
    <mergeCell ref="N184:Q184"/>
    <mergeCell ref="F185:I185"/>
    <mergeCell ref="F186:I186"/>
    <mergeCell ref="F187:I187"/>
    <mergeCell ref="F188:I188"/>
    <mergeCell ref="F176:I176"/>
    <mergeCell ref="F177:I177"/>
    <mergeCell ref="F178:I178"/>
    <mergeCell ref="F179:I179"/>
    <mergeCell ref="N179:Q179"/>
    <mergeCell ref="F180:I180"/>
    <mergeCell ref="F181:I181"/>
    <mergeCell ref="L181:M181"/>
    <mergeCell ref="N181:Q181"/>
    <mergeCell ref="N168:Q168"/>
    <mergeCell ref="N171:Q171"/>
    <mergeCell ref="N173:Q173"/>
    <mergeCell ref="N175:Q175"/>
    <mergeCell ref="F162:I162"/>
    <mergeCell ref="F165:I165"/>
    <mergeCell ref="F163:I163"/>
    <mergeCell ref="F164:I164"/>
    <mergeCell ref="F166:I166"/>
    <mergeCell ref="F167:I167"/>
    <mergeCell ref="F168:I168"/>
    <mergeCell ref="F169:I169"/>
    <mergeCell ref="F170:I170"/>
    <mergeCell ref="F171:I171"/>
    <mergeCell ref="F172:I172"/>
    <mergeCell ref="F173:I173"/>
    <mergeCell ref="F174:I174"/>
    <mergeCell ref="F175:I175"/>
    <mergeCell ref="L157:M157"/>
    <mergeCell ref="N157:Q157"/>
    <mergeCell ref="L173:M173"/>
    <mergeCell ref="L168:M168"/>
    <mergeCell ref="L171:M171"/>
    <mergeCell ref="L175:M175"/>
    <mergeCell ref="L179:M179"/>
    <mergeCell ref="F157:I157"/>
    <mergeCell ref="F160:I160"/>
    <mergeCell ref="F158:I158"/>
    <mergeCell ref="F159:I159"/>
    <mergeCell ref="F161:I161"/>
    <mergeCell ref="L160:M160"/>
    <mergeCell ref="L166:M166"/>
    <mergeCell ref="N160:Q160"/>
    <mergeCell ref="L162:M162"/>
    <mergeCell ref="N162:Q162"/>
    <mergeCell ref="L163:M163"/>
    <mergeCell ref="N163:Q163"/>
    <mergeCell ref="L164:M164"/>
    <mergeCell ref="N164:Q164"/>
    <mergeCell ref="L165:M165"/>
    <mergeCell ref="N165:Q165"/>
    <mergeCell ref="N166:Q166"/>
    <mergeCell ref="F152:I152"/>
    <mergeCell ref="F150:I150"/>
    <mergeCell ref="F151:I151"/>
    <mergeCell ref="L151:M151"/>
    <mergeCell ref="N151:Q151"/>
    <mergeCell ref="F153:I153"/>
    <mergeCell ref="F154:I154"/>
    <mergeCell ref="F155:I155"/>
    <mergeCell ref="F156:I156"/>
    <mergeCell ref="F145:I145"/>
    <mergeCell ref="F143:I143"/>
    <mergeCell ref="F144:I144"/>
    <mergeCell ref="L145:M145"/>
    <mergeCell ref="N145:Q145"/>
    <mergeCell ref="F146:I146"/>
    <mergeCell ref="F147:I147"/>
    <mergeCell ref="F148:I148"/>
    <mergeCell ref="L149:M149"/>
    <mergeCell ref="N149:Q149"/>
    <mergeCell ref="F149:I149"/>
    <mergeCell ref="F140:I140"/>
    <mergeCell ref="F141:I141"/>
    <mergeCell ref="L141:M141"/>
    <mergeCell ref="N141:Q141"/>
    <mergeCell ref="L142:M142"/>
    <mergeCell ref="N142:Q142"/>
    <mergeCell ref="L143:M143"/>
    <mergeCell ref="N143:Q143"/>
    <mergeCell ref="N138:Q138"/>
    <mergeCell ref="F142:I142"/>
    <mergeCell ref="F133:I133"/>
    <mergeCell ref="F134:I134"/>
    <mergeCell ref="F135:I135"/>
    <mergeCell ref="L135:M135"/>
    <mergeCell ref="N135:Q135"/>
    <mergeCell ref="N127:Q127"/>
    <mergeCell ref="N128:Q128"/>
    <mergeCell ref="F136:I136"/>
    <mergeCell ref="F139:I139"/>
    <mergeCell ref="F137:I137"/>
    <mergeCell ref="L139:M139"/>
    <mergeCell ref="N139:Q139"/>
    <mergeCell ref="F126:I126"/>
    <mergeCell ref="F129:I129"/>
    <mergeCell ref="L126:M126"/>
    <mergeCell ref="N126:Q126"/>
    <mergeCell ref="L129:M129"/>
    <mergeCell ref="N129:Q129"/>
    <mergeCell ref="F130:I130"/>
    <mergeCell ref="F131:I131"/>
    <mergeCell ref="F132:I132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D104:H104"/>
    <mergeCell ref="D102:H102"/>
    <mergeCell ref="D103:H103"/>
    <mergeCell ref="D105:H105"/>
    <mergeCell ref="D106:H106"/>
    <mergeCell ref="N89:Q89"/>
    <mergeCell ref="N96:Q96"/>
    <mergeCell ref="N94:Q94"/>
    <mergeCell ref="N90:Q90"/>
    <mergeCell ref="N91:Q91"/>
    <mergeCell ref="N92:Q92"/>
    <mergeCell ref="N93:Q93"/>
    <mergeCell ref="N95:Q95"/>
    <mergeCell ref="N97:Q97"/>
    <mergeCell ref="N98:Q98"/>
    <mergeCell ref="N99:Q99"/>
    <mergeCell ref="N101:Q101"/>
    <mergeCell ref="N102:Q102"/>
    <mergeCell ref="N103:Q103"/>
    <mergeCell ref="N104:Q104"/>
    <mergeCell ref="N105:Q105"/>
    <mergeCell ref="N106:Q106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1:K1"/>
    <mergeCell ref="S2:AC2"/>
    <mergeCell ref="O21:P21"/>
    <mergeCell ref="M28:P28"/>
    <mergeCell ref="O22:P22"/>
    <mergeCell ref="E25:L25"/>
    <mergeCell ref="M29:P29"/>
    <mergeCell ref="M31:P31"/>
    <mergeCell ref="H33:J33"/>
    <mergeCell ref="M33:P33"/>
    <mergeCell ref="N279:Q279"/>
    <mergeCell ref="N275:Q275"/>
    <mergeCell ref="N276:Q276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H34:J34"/>
    <mergeCell ref="M34:P34"/>
    <mergeCell ref="H35:J35"/>
    <mergeCell ref="M35:P35"/>
    <mergeCell ref="H36:J36"/>
    <mergeCell ref="M36:P36"/>
    <mergeCell ref="H37:J37"/>
    <mergeCell ref="M37:P37"/>
    <mergeCell ref="F264:I264"/>
    <mergeCell ref="F267:I267"/>
    <mergeCell ref="F268:I268"/>
    <mergeCell ref="F269:I269"/>
    <mergeCell ref="F270:I270"/>
    <mergeCell ref="F271:I271"/>
    <mergeCell ref="F272:I272"/>
    <mergeCell ref="F273:I273"/>
    <mergeCell ref="F274:I274"/>
    <mergeCell ref="F281:I281"/>
    <mergeCell ref="F283:I283"/>
    <mergeCell ref="F284:I284"/>
    <mergeCell ref="F286:I286"/>
    <mergeCell ref="F287:I287"/>
    <mergeCell ref="F288:I288"/>
    <mergeCell ref="F289:I289"/>
    <mergeCell ref="L275:M275"/>
    <mergeCell ref="L271:M271"/>
    <mergeCell ref="L276:M276"/>
    <mergeCell ref="L279:M279"/>
    <mergeCell ref="L282:M282"/>
    <mergeCell ref="L283:M283"/>
    <mergeCell ref="L284:M284"/>
    <mergeCell ref="L286:M286"/>
    <mergeCell ref="L287:M287"/>
    <mergeCell ref="L289:M289"/>
    <mergeCell ref="F275:I275"/>
    <mergeCell ref="F276:I276"/>
    <mergeCell ref="F277:I277"/>
    <mergeCell ref="F278:I278"/>
    <mergeCell ref="F279:I279"/>
    <mergeCell ref="F280:I280"/>
    <mergeCell ref="N284:Q284"/>
    <mergeCell ref="N282:Q282"/>
    <mergeCell ref="N283:Q283"/>
    <mergeCell ref="N286:Q286"/>
    <mergeCell ref="N287:Q287"/>
    <mergeCell ref="N289:Q289"/>
    <mergeCell ref="N285:Q285"/>
    <mergeCell ref="N290:Q290"/>
    <mergeCell ref="F282:I282"/>
  </mergeCells>
  <hyperlinks>
    <hyperlink ref="F1:G1" location="C2" display="1) Krycí list rozpočtu"/>
    <hyperlink ref="H1:K1" location="C87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3"/>
      <c r="B1" s="15"/>
      <c r="C1" s="15"/>
      <c r="D1" s="16" t="s">
        <v>1</v>
      </c>
      <c r="E1" s="15"/>
      <c r="F1" s="17" t="s">
        <v>117</v>
      </c>
      <c r="G1" s="17"/>
      <c r="H1" s="277" t="s">
        <v>118</v>
      </c>
      <c r="I1" s="277"/>
      <c r="J1" s="277"/>
      <c r="K1" s="277"/>
      <c r="L1" s="17" t="s">
        <v>119</v>
      </c>
      <c r="M1" s="15"/>
      <c r="N1" s="15"/>
      <c r="O1" s="16" t="s">
        <v>120</v>
      </c>
      <c r="P1" s="15"/>
      <c r="Q1" s="15"/>
      <c r="R1" s="15"/>
      <c r="S1" s="17" t="s">
        <v>121</v>
      </c>
      <c r="T1" s="17"/>
      <c r="U1" s="123"/>
      <c r="V1" s="123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7" t="s">
        <v>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S2" s="221" t="s">
        <v>8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T2" s="22" t="s">
        <v>107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79</v>
      </c>
    </row>
    <row r="4" spans="1:66" ht="36.950000000000003" customHeight="1">
      <c r="B4" s="26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18</v>
      </c>
      <c r="E6" s="29"/>
      <c r="F6" s="270" t="str">
        <f>'Rekapitulácia stavby'!K6</f>
        <v>REVITALIZÁCIA VNÚTROBLOKOVÝCH PRIESTOROV NA SÍDLISKU OD VŔŠKY V ŽIARI NAD HRONOM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9"/>
      <c r="R6" s="27"/>
    </row>
    <row r="7" spans="1:66" ht="25.35" customHeight="1">
      <c r="B7" s="26"/>
      <c r="C7" s="29"/>
      <c r="D7" s="33" t="s">
        <v>133</v>
      </c>
      <c r="E7" s="29"/>
      <c r="F7" s="270" t="s">
        <v>694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9"/>
      <c r="R7" s="27"/>
    </row>
    <row r="8" spans="1:66" s="1" customFormat="1" ht="32.85" customHeight="1">
      <c r="B8" s="38"/>
      <c r="C8" s="39"/>
      <c r="D8" s="32" t="s">
        <v>137</v>
      </c>
      <c r="E8" s="39"/>
      <c r="F8" s="228" t="s">
        <v>791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39"/>
      <c r="R8" s="40"/>
    </row>
    <row r="9" spans="1:66" s="1" customFormat="1" ht="14.45" customHeight="1">
      <c r="B9" s="38"/>
      <c r="C9" s="39"/>
      <c r="D9" s="33" t="s">
        <v>20</v>
      </c>
      <c r="E9" s="39"/>
      <c r="F9" s="31" t="s">
        <v>5</v>
      </c>
      <c r="G9" s="39"/>
      <c r="H9" s="39"/>
      <c r="I9" s="39"/>
      <c r="J9" s="39"/>
      <c r="K9" s="39"/>
      <c r="L9" s="39"/>
      <c r="M9" s="33" t="s">
        <v>21</v>
      </c>
      <c r="N9" s="39"/>
      <c r="O9" s="31" t="s">
        <v>5</v>
      </c>
      <c r="P9" s="39"/>
      <c r="Q9" s="39"/>
      <c r="R9" s="40"/>
    </row>
    <row r="10" spans="1:66" s="1" customFormat="1" ht="14.45" customHeight="1">
      <c r="B10" s="38"/>
      <c r="C10" s="39"/>
      <c r="D10" s="33" t="s">
        <v>22</v>
      </c>
      <c r="E10" s="39"/>
      <c r="F10" s="31" t="s">
        <v>23</v>
      </c>
      <c r="G10" s="39"/>
      <c r="H10" s="39"/>
      <c r="I10" s="39"/>
      <c r="J10" s="39"/>
      <c r="K10" s="39"/>
      <c r="L10" s="39"/>
      <c r="M10" s="33" t="s">
        <v>24</v>
      </c>
      <c r="N10" s="39"/>
      <c r="O10" s="273" t="str">
        <f>'Rekapitulácia stavby'!AN8</f>
        <v>30. 5. 2018</v>
      </c>
      <c r="P10" s="274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45" customHeight="1">
      <c r="B12" s="38"/>
      <c r="C12" s="39"/>
      <c r="D12" s="33" t="s">
        <v>26</v>
      </c>
      <c r="E12" s="39"/>
      <c r="F12" s="39"/>
      <c r="G12" s="39"/>
      <c r="H12" s="39"/>
      <c r="I12" s="39"/>
      <c r="J12" s="39"/>
      <c r="K12" s="39"/>
      <c r="L12" s="39"/>
      <c r="M12" s="33" t="s">
        <v>27</v>
      </c>
      <c r="N12" s="39"/>
      <c r="O12" s="223" t="s">
        <v>5</v>
      </c>
      <c r="P12" s="223"/>
      <c r="Q12" s="39"/>
      <c r="R12" s="40"/>
    </row>
    <row r="13" spans="1:66" s="1" customFormat="1" ht="18" customHeight="1">
      <c r="B13" s="38"/>
      <c r="C13" s="39"/>
      <c r="D13" s="39"/>
      <c r="E13" s="31" t="s">
        <v>28</v>
      </c>
      <c r="F13" s="39"/>
      <c r="G13" s="39"/>
      <c r="H13" s="39"/>
      <c r="I13" s="39"/>
      <c r="J13" s="39"/>
      <c r="K13" s="39"/>
      <c r="L13" s="39"/>
      <c r="M13" s="33" t="s">
        <v>29</v>
      </c>
      <c r="N13" s="39"/>
      <c r="O13" s="223" t="s">
        <v>5</v>
      </c>
      <c r="P13" s="223"/>
      <c r="Q13" s="39"/>
      <c r="R13" s="40"/>
    </row>
    <row r="14" spans="1:66" s="1" customFormat="1" ht="6.95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45" customHeight="1">
      <c r="B15" s="38"/>
      <c r="C15" s="39"/>
      <c r="D15" s="33" t="s">
        <v>30</v>
      </c>
      <c r="E15" s="39"/>
      <c r="F15" s="39"/>
      <c r="G15" s="39"/>
      <c r="H15" s="39"/>
      <c r="I15" s="39"/>
      <c r="J15" s="39"/>
      <c r="K15" s="39"/>
      <c r="L15" s="39"/>
      <c r="M15" s="33" t="s">
        <v>27</v>
      </c>
      <c r="N15" s="39"/>
      <c r="O15" s="275" t="s">
        <v>5</v>
      </c>
      <c r="P15" s="223"/>
      <c r="Q15" s="39"/>
      <c r="R15" s="40"/>
    </row>
    <row r="16" spans="1:66" s="1" customFormat="1" ht="18" customHeight="1">
      <c r="B16" s="38"/>
      <c r="C16" s="39"/>
      <c r="D16" s="39"/>
      <c r="E16" s="275" t="s">
        <v>148</v>
      </c>
      <c r="F16" s="276"/>
      <c r="G16" s="276"/>
      <c r="H16" s="276"/>
      <c r="I16" s="276"/>
      <c r="J16" s="276"/>
      <c r="K16" s="276"/>
      <c r="L16" s="276"/>
      <c r="M16" s="33" t="s">
        <v>29</v>
      </c>
      <c r="N16" s="39"/>
      <c r="O16" s="275" t="s">
        <v>5</v>
      </c>
      <c r="P16" s="223"/>
      <c r="Q16" s="39"/>
      <c r="R16" s="40"/>
    </row>
    <row r="17" spans="2:18" s="1" customFormat="1" ht="6.95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45" customHeight="1">
      <c r="B18" s="38"/>
      <c r="C18" s="39"/>
      <c r="D18" s="33" t="s">
        <v>32</v>
      </c>
      <c r="E18" s="39"/>
      <c r="F18" s="39"/>
      <c r="G18" s="39"/>
      <c r="H18" s="39"/>
      <c r="I18" s="39"/>
      <c r="J18" s="39"/>
      <c r="K18" s="39"/>
      <c r="L18" s="39"/>
      <c r="M18" s="33" t="s">
        <v>27</v>
      </c>
      <c r="N18" s="39"/>
      <c r="O18" s="223" t="s">
        <v>5</v>
      </c>
      <c r="P18" s="223"/>
      <c r="Q18" s="39"/>
      <c r="R18" s="40"/>
    </row>
    <row r="19" spans="2:18" s="1" customFormat="1" ht="18" customHeight="1">
      <c r="B19" s="38"/>
      <c r="C19" s="39"/>
      <c r="D19" s="39"/>
      <c r="E19" s="31" t="s">
        <v>33</v>
      </c>
      <c r="F19" s="39"/>
      <c r="G19" s="39"/>
      <c r="H19" s="39"/>
      <c r="I19" s="39"/>
      <c r="J19" s="39"/>
      <c r="K19" s="39"/>
      <c r="L19" s="39"/>
      <c r="M19" s="33" t="s">
        <v>29</v>
      </c>
      <c r="N19" s="39"/>
      <c r="O19" s="223" t="s">
        <v>5</v>
      </c>
      <c r="P19" s="223"/>
      <c r="Q19" s="39"/>
      <c r="R19" s="40"/>
    </row>
    <row r="20" spans="2:18" s="1" customFormat="1" ht="6.95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45" customHeight="1">
      <c r="B21" s="38"/>
      <c r="C21" s="39"/>
      <c r="D21" s="33" t="s">
        <v>35</v>
      </c>
      <c r="E21" s="39"/>
      <c r="F21" s="39"/>
      <c r="G21" s="39"/>
      <c r="H21" s="39"/>
      <c r="I21" s="39"/>
      <c r="J21" s="39"/>
      <c r="K21" s="39"/>
      <c r="L21" s="39"/>
      <c r="M21" s="33" t="s">
        <v>27</v>
      </c>
      <c r="N21" s="39"/>
      <c r="O21" s="223" t="s">
        <v>36</v>
      </c>
      <c r="P21" s="223"/>
      <c r="Q21" s="39"/>
      <c r="R21" s="40"/>
    </row>
    <row r="22" spans="2:18" s="1" customFormat="1" ht="18" customHeight="1">
      <c r="B22" s="38"/>
      <c r="C22" s="39"/>
      <c r="D22" s="39"/>
      <c r="E22" s="31" t="s">
        <v>37</v>
      </c>
      <c r="F22" s="39"/>
      <c r="G22" s="39"/>
      <c r="H22" s="39"/>
      <c r="I22" s="39"/>
      <c r="J22" s="39"/>
      <c r="K22" s="39"/>
      <c r="L22" s="39"/>
      <c r="M22" s="33" t="s">
        <v>29</v>
      </c>
      <c r="N22" s="39"/>
      <c r="O22" s="223" t="s">
        <v>38</v>
      </c>
      <c r="P22" s="223"/>
      <c r="Q22" s="39"/>
      <c r="R22" s="40"/>
    </row>
    <row r="23" spans="2:18" s="1" customFormat="1" ht="6.9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45" customHeight="1">
      <c r="B24" s="38"/>
      <c r="C24" s="39"/>
      <c r="D24" s="33" t="s">
        <v>39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11" t="s">
        <v>5</v>
      </c>
      <c r="F25" s="211"/>
      <c r="G25" s="211"/>
      <c r="H25" s="211"/>
      <c r="I25" s="211"/>
      <c r="J25" s="211"/>
      <c r="K25" s="211"/>
      <c r="L25" s="211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6.95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45" customHeight="1">
      <c r="B28" s="38"/>
      <c r="C28" s="39"/>
      <c r="D28" s="125" t="s">
        <v>149</v>
      </c>
      <c r="E28" s="39"/>
      <c r="F28" s="39"/>
      <c r="G28" s="39"/>
      <c r="H28" s="39"/>
      <c r="I28" s="39"/>
      <c r="J28" s="39"/>
      <c r="K28" s="39"/>
      <c r="L28" s="39"/>
      <c r="M28" s="212">
        <f>N89</f>
        <v>0</v>
      </c>
      <c r="N28" s="212"/>
      <c r="O28" s="212"/>
      <c r="P28" s="212"/>
      <c r="Q28" s="39"/>
      <c r="R28" s="40"/>
    </row>
    <row r="29" spans="2:18" s="1" customFormat="1" ht="14.45" customHeight="1">
      <c r="B29" s="38"/>
      <c r="C29" s="39"/>
      <c r="D29" s="37" t="s">
        <v>150</v>
      </c>
      <c r="E29" s="39"/>
      <c r="F29" s="39"/>
      <c r="G29" s="39"/>
      <c r="H29" s="39"/>
      <c r="I29" s="39"/>
      <c r="J29" s="39"/>
      <c r="K29" s="39"/>
      <c r="L29" s="39"/>
      <c r="M29" s="212">
        <f>N96</f>
        <v>0</v>
      </c>
      <c r="N29" s="212"/>
      <c r="O29" s="212"/>
      <c r="P29" s="212"/>
      <c r="Q29" s="39"/>
      <c r="R29" s="40"/>
    </row>
    <row r="30" spans="2:18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35" customHeight="1">
      <c r="B31" s="38"/>
      <c r="C31" s="39"/>
      <c r="D31" s="126" t="s">
        <v>42</v>
      </c>
      <c r="E31" s="39"/>
      <c r="F31" s="39"/>
      <c r="G31" s="39"/>
      <c r="H31" s="39"/>
      <c r="I31" s="39"/>
      <c r="J31" s="39"/>
      <c r="K31" s="39"/>
      <c r="L31" s="39"/>
      <c r="M31" s="278">
        <f>ROUND(M28+M29,2)</f>
        <v>0</v>
      </c>
      <c r="N31" s="272"/>
      <c r="O31" s="272"/>
      <c r="P31" s="272"/>
      <c r="Q31" s="39"/>
      <c r="R31" s="40"/>
    </row>
    <row r="32" spans="2:18" s="1" customFormat="1" ht="6.95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45" customHeight="1">
      <c r="B33" s="38"/>
      <c r="C33" s="39"/>
      <c r="D33" s="45" t="s">
        <v>43</v>
      </c>
      <c r="E33" s="45" t="s">
        <v>44</v>
      </c>
      <c r="F33" s="46">
        <v>0.2</v>
      </c>
      <c r="G33" s="127" t="s">
        <v>45</v>
      </c>
      <c r="H33" s="279">
        <f>(SUM(BE96:BE103)+SUM(BE122:BE160))</f>
        <v>0</v>
      </c>
      <c r="I33" s="272"/>
      <c r="J33" s="272"/>
      <c r="K33" s="39"/>
      <c r="L33" s="39"/>
      <c r="M33" s="279">
        <f>ROUND((SUM(BE96:BE103)+SUM(BE122:BE160)), 2)*F33</f>
        <v>0</v>
      </c>
      <c r="N33" s="272"/>
      <c r="O33" s="272"/>
      <c r="P33" s="272"/>
      <c r="Q33" s="39"/>
      <c r="R33" s="40"/>
    </row>
    <row r="34" spans="2:18" s="1" customFormat="1" ht="14.45" customHeight="1">
      <c r="B34" s="38"/>
      <c r="C34" s="39"/>
      <c r="D34" s="39"/>
      <c r="E34" s="45" t="s">
        <v>46</v>
      </c>
      <c r="F34" s="46">
        <v>0.2</v>
      </c>
      <c r="G34" s="127" t="s">
        <v>45</v>
      </c>
      <c r="H34" s="279">
        <f>(SUM(BF96:BF103)+SUM(BF122:BF160))</f>
        <v>0</v>
      </c>
      <c r="I34" s="272"/>
      <c r="J34" s="272"/>
      <c r="K34" s="39"/>
      <c r="L34" s="39"/>
      <c r="M34" s="279">
        <f>ROUND((SUM(BF96:BF103)+SUM(BF122:BF160)), 2)*F34</f>
        <v>0</v>
      </c>
      <c r="N34" s="272"/>
      <c r="O34" s="272"/>
      <c r="P34" s="272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0.2</v>
      </c>
      <c r="G35" s="127" t="s">
        <v>45</v>
      </c>
      <c r="H35" s="279">
        <f>(SUM(BG96:BG103)+SUM(BG122:BG160))</f>
        <v>0</v>
      </c>
      <c r="I35" s="272"/>
      <c r="J35" s="272"/>
      <c r="K35" s="39"/>
      <c r="L35" s="39"/>
      <c r="M35" s="279">
        <v>0</v>
      </c>
      <c r="N35" s="272"/>
      <c r="O35" s="272"/>
      <c r="P35" s="272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0.2</v>
      </c>
      <c r="G36" s="127" t="s">
        <v>45</v>
      </c>
      <c r="H36" s="279">
        <f>(SUM(BH96:BH103)+SUM(BH122:BH160))</f>
        <v>0</v>
      </c>
      <c r="I36" s="272"/>
      <c r="J36" s="272"/>
      <c r="K36" s="39"/>
      <c r="L36" s="39"/>
      <c r="M36" s="279">
        <v>0</v>
      </c>
      <c r="N36" s="272"/>
      <c r="O36" s="272"/>
      <c r="P36" s="272"/>
      <c r="Q36" s="39"/>
      <c r="R36" s="40"/>
    </row>
    <row r="37" spans="2:18" s="1" customFormat="1" ht="14.45" hidden="1" customHeight="1">
      <c r="B37" s="38"/>
      <c r="C37" s="39"/>
      <c r="D37" s="39"/>
      <c r="E37" s="45" t="s">
        <v>49</v>
      </c>
      <c r="F37" s="46">
        <v>0</v>
      </c>
      <c r="G37" s="127" t="s">
        <v>45</v>
      </c>
      <c r="H37" s="279">
        <f>(SUM(BI96:BI103)+SUM(BI122:BI160))</f>
        <v>0</v>
      </c>
      <c r="I37" s="272"/>
      <c r="J37" s="272"/>
      <c r="K37" s="39"/>
      <c r="L37" s="39"/>
      <c r="M37" s="279">
        <v>0</v>
      </c>
      <c r="N37" s="272"/>
      <c r="O37" s="272"/>
      <c r="P37" s="272"/>
      <c r="Q37" s="39"/>
      <c r="R37" s="40"/>
    </row>
    <row r="38" spans="2:18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35" customHeight="1">
      <c r="B39" s="38"/>
      <c r="C39" s="122"/>
      <c r="D39" s="128" t="s">
        <v>50</v>
      </c>
      <c r="E39" s="77"/>
      <c r="F39" s="77"/>
      <c r="G39" s="129" t="s">
        <v>51</v>
      </c>
      <c r="H39" s="130" t="s">
        <v>52</v>
      </c>
      <c r="I39" s="77"/>
      <c r="J39" s="77"/>
      <c r="K39" s="77"/>
      <c r="L39" s="280">
        <f>SUM(M31:M37)</f>
        <v>0</v>
      </c>
      <c r="M39" s="280"/>
      <c r="N39" s="280"/>
      <c r="O39" s="280"/>
      <c r="P39" s="281"/>
      <c r="Q39" s="122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4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 ht="13.5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3.5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3.5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3.5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3.5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3.5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3.5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3.5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53</v>
      </c>
      <c r="E50" s="54"/>
      <c r="F50" s="54"/>
      <c r="G50" s="54"/>
      <c r="H50" s="55"/>
      <c r="I50" s="39"/>
      <c r="J50" s="53" t="s">
        <v>54</v>
      </c>
      <c r="K50" s="54"/>
      <c r="L50" s="54"/>
      <c r="M50" s="54"/>
      <c r="N50" s="54"/>
      <c r="O50" s="54"/>
      <c r="P50" s="55"/>
      <c r="Q50" s="39"/>
      <c r="R50" s="40"/>
    </row>
    <row r="51" spans="2:18" ht="13.5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3.5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3.5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3.5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3.5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3.5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3.5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3.5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55</v>
      </c>
      <c r="E59" s="59"/>
      <c r="F59" s="59"/>
      <c r="G59" s="60" t="s">
        <v>56</v>
      </c>
      <c r="H59" s="61"/>
      <c r="I59" s="39"/>
      <c r="J59" s="58" t="s">
        <v>55</v>
      </c>
      <c r="K59" s="59"/>
      <c r="L59" s="59"/>
      <c r="M59" s="59"/>
      <c r="N59" s="60" t="s">
        <v>56</v>
      </c>
      <c r="O59" s="59"/>
      <c r="P59" s="61"/>
      <c r="Q59" s="39"/>
      <c r="R59" s="40"/>
    </row>
    <row r="60" spans="2:18" ht="13.5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57</v>
      </c>
      <c r="E61" s="54"/>
      <c r="F61" s="54"/>
      <c r="G61" s="54"/>
      <c r="H61" s="55"/>
      <c r="I61" s="39"/>
      <c r="J61" s="53" t="s">
        <v>58</v>
      </c>
      <c r="K61" s="54"/>
      <c r="L61" s="54"/>
      <c r="M61" s="54"/>
      <c r="N61" s="54"/>
      <c r="O61" s="54"/>
      <c r="P61" s="55"/>
      <c r="Q61" s="39"/>
      <c r="R61" s="40"/>
    </row>
    <row r="62" spans="2:18" ht="13.5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3.5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3.5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 ht="13.5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 ht="13.5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 ht="13.5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 ht="13.5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 ht="13.5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>
      <c r="B70" s="38"/>
      <c r="C70" s="39"/>
      <c r="D70" s="58" t="s">
        <v>55</v>
      </c>
      <c r="E70" s="59"/>
      <c r="F70" s="59"/>
      <c r="G70" s="60" t="s">
        <v>56</v>
      </c>
      <c r="H70" s="61"/>
      <c r="I70" s="39"/>
      <c r="J70" s="58" t="s">
        <v>55</v>
      </c>
      <c r="K70" s="59"/>
      <c r="L70" s="59"/>
      <c r="M70" s="59"/>
      <c r="N70" s="60" t="s">
        <v>56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9" t="s">
        <v>151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18</v>
      </c>
      <c r="D78" s="39"/>
      <c r="E78" s="39"/>
      <c r="F78" s="270" t="str">
        <f>F6</f>
        <v>REVITALIZÁCIA VNÚTROBLOKOVÝCH PRIESTOROV NA SÍDLISKU OD VŔŠKY V ŽIARI NAD HRONOM</v>
      </c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39"/>
      <c r="R78" s="40"/>
    </row>
    <row r="79" spans="2:18" ht="30" customHeight="1">
      <c r="B79" s="26"/>
      <c r="C79" s="33" t="s">
        <v>133</v>
      </c>
      <c r="D79" s="29"/>
      <c r="E79" s="29"/>
      <c r="F79" s="270" t="s">
        <v>694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9"/>
      <c r="R79" s="27"/>
    </row>
    <row r="80" spans="2:18" s="1" customFormat="1" ht="36.950000000000003" customHeight="1">
      <c r="B80" s="38"/>
      <c r="C80" s="72" t="s">
        <v>137</v>
      </c>
      <c r="D80" s="39"/>
      <c r="E80" s="39"/>
      <c r="F80" s="233" t="str">
        <f>F8</f>
        <v>03 -  SO-03  VEREJNÉ OSVETLENIE</v>
      </c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39"/>
      <c r="R80" s="40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3" t="s">
        <v>22</v>
      </c>
      <c r="D82" s="39"/>
      <c r="E82" s="39"/>
      <c r="F82" s="31" t="str">
        <f>F10</f>
        <v xml:space="preserve"> Žiar nad Hronom</v>
      </c>
      <c r="G82" s="39"/>
      <c r="H82" s="39"/>
      <c r="I82" s="39"/>
      <c r="J82" s="39"/>
      <c r="K82" s="33" t="s">
        <v>24</v>
      </c>
      <c r="L82" s="39"/>
      <c r="M82" s="274" t="str">
        <f>IF(O10="","",O10)</f>
        <v>30. 5. 2018</v>
      </c>
      <c r="N82" s="274"/>
      <c r="O82" s="274"/>
      <c r="P82" s="274"/>
      <c r="Q82" s="39"/>
      <c r="R82" s="40"/>
    </row>
    <row r="83" spans="2:47" s="1" customFormat="1" ht="6.95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3" t="s">
        <v>26</v>
      </c>
      <c r="D84" s="39"/>
      <c r="E84" s="39"/>
      <c r="F84" s="31" t="str">
        <f>E13</f>
        <v xml:space="preserve"> Mesto Žiar nad Hronom</v>
      </c>
      <c r="G84" s="39"/>
      <c r="H84" s="39"/>
      <c r="I84" s="39"/>
      <c r="J84" s="39"/>
      <c r="K84" s="33" t="s">
        <v>32</v>
      </c>
      <c r="L84" s="39"/>
      <c r="M84" s="223" t="str">
        <f>E19</f>
        <v>ING. ARCH. S. BARÉNYI,ING. ARCH. I. TEPLAN</v>
      </c>
      <c r="N84" s="223"/>
      <c r="O84" s="223"/>
      <c r="P84" s="223"/>
      <c r="Q84" s="223"/>
      <c r="R84" s="40"/>
    </row>
    <row r="85" spans="2:47" s="1" customFormat="1" ht="14.45" customHeight="1">
      <c r="B85" s="38"/>
      <c r="C85" s="33" t="s">
        <v>30</v>
      </c>
      <c r="D85" s="39"/>
      <c r="E85" s="39"/>
      <c r="F85" s="31" t="str">
        <f>IF(E16="","",E16)</f>
        <v>určí výberové konanie</v>
      </c>
      <c r="G85" s="39"/>
      <c r="H85" s="39"/>
      <c r="I85" s="39"/>
      <c r="J85" s="39"/>
      <c r="K85" s="33" t="s">
        <v>35</v>
      </c>
      <c r="L85" s="39"/>
      <c r="M85" s="223" t="str">
        <f>E22</f>
        <v>Ing. Emília Kurillová</v>
      </c>
      <c r="N85" s="223"/>
      <c r="O85" s="223"/>
      <c r="P85" s="223"/>
      <c r="Q85" s="223"/>
      <c r="R85" s="40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82" t="s">
        <v>152</v>
      </c>
      <c r="D87" s="283"/>
      <c r="E87" s="283"/>
      <c r="F87" s="283"/>
      <c r="G87" s="283"/>
      <c r="H87" s="122"/>
      <c r="I87" s="122"/>
      <c r="J87" s="122"/>
      <c r="K87" s="122"/>
      <c r="L87" s="122"/>
      <c r="M87" s="122"/>
      <c r="N87" s="282" t="s">
        <v>153</v>
      </c>
      <c r="O87" s="283"/>
      <c r="P87" s="283"/>
      <c r="Q87" s="283"/>
      <c r="R87" s="40"/>
    </row>
    <row r="88" spans="2:47" s="1" customFormat="1" ht="10.35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1" t="s">
        <v>154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47">
        <f>N122</f>
        <v>0</v>
      </c>
      <c r="O89" s="284"/>
      <c r="P89" s="284"/>
      <c r="Q89" s="284"/>
      <c r="R89" s="40"/>
      <c r="AU89" s="22" t="s">
        <v>155</v>
      </c>
    </row>
    <row r="90" spans="2:47" s="7" customFormat="1" ht="24.95" customHeight="1">
      <c r="B90" s="132"/>
      <c r="C90" s="133"/>
      <c r="D90" s="134" t="s">
        <v>471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86">
        <f>N123</f>
        <v>0</v>
      </c>
      <c r="O90" s="287"/>
      <c r="P90" s="287"/>
      <c r="Q90" s="287"/>
      <c r="R90" s="135"/>
    </row>
    <row r="91" spans="2:47" s="7" customFormat="1" ht="24.95" customHeight="1">
      <c r="B91" s="132"/>
      <c r="C91" s="133"/>
      <c r="D91" s="134" t="s">
        <v>471</v>
      </c>
      <c r="E91" s="133"/>
      <c r="F91" s="133"/>
      <c r="G91" s="133"/>
      <c r="H91" s="133"/>
      <c r="I91" s="133"/>
      <c r="J91" s="133"/>
      <c r="K91" s="133"/>
      <c r="L91" s="133"/>
      <c r="M91" s="133"/>
      <c r="N91" s="286">
        <f>N124</f>
        <v>0</v>
      </c>
      <c r="O91" s="287"/>
      <c r="P91" s="287"/>
      <c r="Q91" s="287"/>
      <c r="R91" s="135"/>
    </row>
    <row r="92" spans="2:47" s="7" customFormat="1" ht="24.95" customHeight="1">
      <c r="B92" s="132"/>
      <c r="C92" s="133"/>
      <c r="D92" s="134" t="s">
        <v>472</v>
      </c>
      <c r="E92" s="133"/>
      <c r="F92" s="133"/>
      <c r="G92" s="133"/>
      <c r="H92" s="133"/>
      <c r="I92" s="133"/>
      <c r="J92" s="133"/>
      <c r="K92" s="133"/>
      <c r="L92" s="133"/>
      <c r="M92" s="133"/>
      <c r="N92" s="286">
        <f>N133</f>
        <v>0</v>
      </c>
      <c r="O92" s="287"/>
      <c r="P92" s="287"/>
      <c r="Q92" s="287"/>
      <c r="R92" s="135"/>
    </row>
    <row r="93" spans="2:47" s="8" customFormat="1" ht="19.899999999999999" customHeight="1">
      <c r="B93" s="136"/>
      <c r="C93" s="101"/>
      <c r="D93" s="112" t="s">
        <v>473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24">
        <f>N134</f>
        <v>0</v>
      </c>
      <c r="O93" s="225"/>
      <c r="P93" s="225"/>
      <c r="Q93" s="225"/>
      <c r="R93" s="137"/>
    </row>
    <row r="94" spans="2:47" s="8" customFormat="1" ht="19.899999999999999" customHeight="1">
      <c r="B94" s="136"/>
      <c r="C94" s="101"/>
      <c r="D94" s="112" t="s">
        <v>474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24">
        <f>N151</f>
        <v>0</v>
      </c>
      <c r="O94" s="225"/>
      <c r="P94" s="225"/>
      <c r="Q94" s="225"/>
      <c r="R94" s="137"/>
    </row>
    <row r="95" spans="2:47" s="1" customFormat="1" ht="21.75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</row>
    <row r="96" spans="2:47" s="1" customFormat="1" ht="29.25" customHeight="1">
      <c r="B96" s="38"/>
      <c r="C96" s="131" t="s">
        <v>162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84">
        <f>ROUND(N97+N98+N99+N100+N101+N102,2)</f>
        <v>0</v>
      </c>
      <c r="O96" s="285"/>
      <c r="P96" s="285"/>
      <c r="Q96" s="285"/>
      <c r="R96" s="40"/>
      <c r="T96" s="138"/>
      <c r="U96" s="139" t="s">
        <v>43</v>
      </c>
    </row>
    <row r="97" spans="2:65" s="1" customFormat="1" ht="18" customHeight="1">
      <c r="B97" s="140"/>
      <c r="C97" s="141"/>
      <c r="D97" s="244" t="s">
        <v>163</v>
      </c>
      <c r="E97" s="289"/>
      <c r="F97" s="289"/>
      <c r="G97" s="289"/>
      <c r="H97" s="289"/>
      <c r="I97" s="141"/>
      <c r="J97" s="141"/>
      <c r="K97" s="141"/>
      <c r="L97" s="141"/>
      <c r="M97" s="141"/>
      <c r="N97" s="246">
        <f>ROUND(N89*T97,2)</f>
        <v>0</v>
      </c>
      <c r="O97" s="288"/>
      <c r="P97" s="288"/>
      <c r="Q97" s="288"/>
      <c r="R97" s="143"/>
      <c r="S97" s="144"/>
      <c r="T97" s="145"/>
      <c r="U97" s="146" t="s">
        <v>46</v>
      </c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7" t="s">
        <v>164</v>
      </c>
      <c r="AZ97" s="144"/>
      <c r="BA97" s="144"/>
      <c r="BB97" s="144"/>
      <c r="BC97" s="144"/>
      <c r="BD97" s="144"/>
      <c r="BE97" s="148">
        <f t="shared" ref="BE97:BE102" si="0">IF(U97="základná",N97,0)</f>
        <v>0</v>
      </c>
      <c r="BF97" s="148">
        <f t="shared" ref="BF97:BF102" si="1">IF(U97="znížená",N97,0)</f>
        <v>0</v>
      </c>
      <c r="BG97" s="148">
        <f t="shared" ref="BG97:BG102" si="2">IF(U97="zákl. prenesená",N97,0)</f>
        <v>0</v>
      </c>
      <c r="BH97" s="148">
        <f t="shared" ref="BH97:BH102" si="3">IF(U97="zníž. prenesená",N97,0)</f>
        <v>0</v>
      </c>
      <c r="BI97" s="148">
        <f t="shared" ref="BI97:BI102" si="4">IF(U97="nulová",N97,0)</f>
        <v>0</v>
      </c>
      <c r="BJ97" s="147" t="s">
        <v>90</v>
      </c>
      <c r="BK97" s="144"/>
      <c r="BL97" s="144"/>
      <c r="BM97" s="144"/>
    </row>
    <row r="98" spans="2:65" s="1" customFormat="1" ht="18" customHeight="1">
      <c r="B98" s="140"/>
      <c r="C98" s="141"/>
      <c r="D98" s="244" t="s">
        <v>165</v>
      </c>
      <c r="E98" s="289"/>
      <c r="F98" s="289"/>
      <c r="G98" s="289"/>
      <c r="H98" s="289"/>
      <c r="I98" s="141"/>
      <c r="J98" s="141"/>
      <c r="K98" s="141"/>
      <c r="L98" s="141"/>
      <c r="M98" s="141"/>
      <c r="N98" s="246">
        <f>ROUND(N89*T98,2)</f>
        <v>0</v>
      </c>
      <c r="O98" s="288"/>
      <c r="P98" s="288"/>
      <c r="Q98" s="288"/>
      <c r="R98" s="143"/>
      <c r="S98" s="144"/>
      <c r="T98" s="145"/>
      <c r="U98" s="146" t="s">
        <v>46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164</v>
      </c>
      <c r="AZ98" s="144"/>
      <c r="BA98" s="144"/>
      <c r="BB98" s="144"/>
      <c r="BC98" s="144"/>
      <c r="BD98" s="144"/>
      <c r="BE98" s="148">
        <f t="shared" si="0"/>
        <v>0</v>
      </c>
      <c r="BF98" s="148">
        <f t="shared" si="1"/>
        <v>0</v>
      </c>
      <c r="BG98" s="148">
        <f t="shared" si="2"/>
        <v>0</v>
      </c>
      <c r="BH98" s="148">
        <f t="shared" si="3"/>
        <v>0</v>
      </c>
      <c r="BI98" s="148">
        <f t="shared" si="4"/>
        <v>0</v>
      </c>
      <c r="BJ98" s="147" t="s">
        <v>90</v>
      </c>
      <c r="BK98" s="144"/>
      <c r="BL98" s="144"/>
      <c r="BM98" s="144"/>
    </row>
    <row r="99" spans="2:65" s="1" customFormat="1" ht="18" customHeight="1">
      <c r="B99" s="140"/>
      <c r="C99" s="141"/>
      <c r="D99" s="244" t="s">
        <v>166</v>
      </c>
      <c r="E99" s="289"/>
      <c r="F99" s="289"/>
      <c r="G99" s="289"/>
      <c r="H99" s="289"/>
      <c r="I99" s="141"/>
      <c r="J99" s="141"/>
      <c r="K99" s="141"/>
      <c r="L99" s="141"/>
      <c r="M99" s="141"/>
      <c r="N99" s="246">
        <f>ROUND(N89*T99,2)</f>
        <v>0</v>
      </c>
      <c r="O99" s="288"/>
      <c r="P99" s="288"/>
      <c r="Q99" s="288"/>
      <c r="R99" s="143"/>
      <c r="S99" s="144"/>
      <c r="T99" s="145"/>
      <c r="U99" s="146" t="s">
        <v>46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164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90</v>
      </c>
      <c r="BK99" s="144"/>
      <c r="BL99" s="144"/>
      <c r="BM99" s="144"/>
    </row>
    <row r="100" spans="2:65" s="1" customFormat="1" ht="18" customHeight="1">
      <c r="B100" s="140"/>
      <c r="C100" s="141"/>
      <c r="D100" s="244" t="s">
        <v>167</v>
      </c>
      <c r="E100" s="289"/>
      <c r="F100" s="289"/>
      <c r="G100" s="289"/>
      <c r="H100" s="289"/>
      <c r="I100" s="141"/>
      <c r="J100" s="141"/>
      <c r="K100" s="141"/>
      <c r="L100" s="141"/>
      <c r="M100" s="141"/>
      <c r="N100" s="246">
        <f>ROUND(N89*T100,2)</f>
        <v>0</v>
      </c>
      <c r="O100" s="288"/>
      <c r="P100" s="288"/>
      <c r="Q100" s="288"/>
      <c r="R100" s="143"/>
      <c r="S100" s="144"/>
      <c r="T100" s="145"/>
      <c r="U100" s="146" t="s">
        <v>46</v>
      </c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7" t="s">
        <v>164</v>
      </c>
      <c r="AZ100" s="144"/>
      <c r="BA100" s="144"/>
      <c r="BB100" s="144"/>
      <c r="BC100" s="144"/>
      <c r="BD100" s="144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90</v>
      </c>
      <c r="BK100" s="144"/>
      <c r="BL100" s="144"/>
      <c r="BM100" s="144"/>
    </row>
    <row r="101" spans="2:65" s="1" customFormat="1" ht="18" customHeight="1">
      <c r="B101" s="140"/>
      <c r="C101" s="141"/>
      <c r="D101" s="244" t="s">
        <v>168</v>
      </c>
      <c r="E101" s="289"/>
      <c r="F101" s="289"/>
      <c r="G101" s="289"/>
      <c r="H101" s="289"/>
      <c r="I101" s="141"/>
      <c r="J101" s="141"/>
      <c r="K101" s="141"/>
      <c r="L101" s="141"/>
      <c r="M101" s="141"/>
      <c r="N101" s="246">
        <f>ROUND(N89*T101,2)</f>
        <v>0</v>
      </c>
      <c r="O101" s="288"/>
      <c r="P101" s="288"/>
      <c r="Q101" s="288"/>
      <c r="R101" s="143"/>
      <c r="S101" s="144"/>
      <c r="T101" s="145"/>
      <c r="U101" s="146" t="s">
        <v>46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164</v>
      </c>
      <c r="AZ101" s="144"/>
      <c r="BA101" s="144"/>
      <c r="BB101" s="144"/>
      <c r="BC101" s="144"/>
      <c r="BD101" s="144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90</v>
      </c>
      <c r="BK101" s="144"/>
      <c r="BL101" s="144"/>
      <c r="BM101" s="144"/>
    </row>
    <row r="102" spans="2:65" s="1" customFormat="1" ht="18" customHeight="1">
      <c r="B102" s="140"/>
      <c r="C102" s="141"/>
      <c r="D102" s="142" t="s">
        <v>169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246">
        <f>ROUND(N89*T102,2)</f>
        <v>0</v>
      </c>
      <c r="O102" s="288"/>
      <c r="P102" s="288"/>
      <c r="Q102" s="288"/>
      <c r="R102" s="143"/>
      <c r="S102" s="144"/>
      <c r="T102" s="149"/>
      <c r="U102" s="150" t="s">
        <v>46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170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90</v>
      </c>
      <c r="BK102" s="144"/>
      <c r="BL102" s="144"/>
      <c r="BM102" s="144"/>
    </row>
    <row r="103" spans="2:65" s="1" customFormat="1" ht="13.5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/>
    </row>
    <row r="104" spans="2:65" s="1" customFormat="1" ht="29.25" customHeight="1">
      <c r="B104" s="38"/>
      <c r="C104" s="121" t="s">
        <v>116</v>
      </c>
      <c r="D104" s="122"/>
      <c r="E104" s="122"/>
      <c r="F104" s="122"/>
      <c r="G104" s="122"/>
      <c r="H104" s="122"/>
      <c r="I104" s="122"/>
      <c r="J104" s="122"/>
      <c r="K104" s="122"/>
      <c r="L104" s="248">
        <f>ROUND(SUM(N89+N96),2)</f>
        <v>0</v>
      </c>
      <c r="M104" s="248"/>
      <c r="N104" s="248"/>
      <c r="O104" s="248"/>
      <c r="P104" s="248"/>
      <c r="Q104" s="248"/>
      <c r="R104" s="40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9" spans="2:65" s="1" customFormat="1" ht="6.95" customHeight="1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</row>
    <row r="110" spans="2:65" s="1" customFormat="1" ht="36.950000000000003" customHeight="1">
      <c r="B110" s="38"/>
      <c r="C110" s="219" t="s">
        <v>171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30" customHeight="1">
      <c r="B112" s="38"/>
      <c r="C112" s="33" t="s">
        <v>18</v>
      </c>
      <c r="D112" s="39"/>
      <c r="E112" s="39"/>
      <c r="F112" s="270" t="str">
        <f>F6</f>
        <v>REVITALIZÁCIA VNÚTROBLOKOVÝCH PRIESTOROV NA SÍDLISKU OD VŔŠKY V ŽIARI NAD HRONOM</v>
      </c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39"/>
      <c r="R112" s="40"/>
    </row>
    <row r="113" spans="2:65" ht="30" customHeight="1">
      <c r="B113" s="26"/>
      <c r="C113" s="33" t="s">
        <v>133</v>
      </c>
      <c r="D113" s="29"/>
      <c r="E113" s="29"/>
      <c r="F113" s="270" t="s">
        <v>694</v>
      </c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9"/>
      <c r="R113" s="27"/>
    </row>
    <row r="114" spans="2:65" s="1" customFormat="1" ht="36.950000000000003" customHeight="1">
      <c r="B114" s="38"/>
      <c r="C114" s="72" t="s">
        <v>137</v>
      </c>
      <c r="D114" s="39"/>
      <c r="E114" s="39"/>
      <c r="F114" s="233" t="str">
        <f>F8</f>
        <v>03 -  SO-03  VEREJNÉ OSVETLENIE</v>
      </c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22</v>
      </c>
      <c r="D116" s="39"/>
      <c r="E116" s="39"/>
      <c r="F116" s="31" t="str">
        <f>F10</f>
        <v xml:space="preserve"> Žiar nad Hronom</v>
      </c>
      <c r="G116" s="39"/>
      <c r="H116" s="39"/>
      <c r="I116" s="39"/>
      <c r="J116" s="39"/>
      <c r="K116" s="33" t="s">
        <v>24</v>
      </c>
      <c r="L116" s="39"/>
      <c r="M116" s="274" t="str">
        <f>IF(O10="","",O10)</f>
        <v>30. 5. 2018</v>
      </c>
      <c r="N116" s="274"/>
      <c r="O116" s="274"/>
      <c r="P116" s="274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>
      <c r="B118" s="38"/>
      <c r="C118" s="33" t="s">
        <v>26</v>
      </c>
      <c r="D118" s="39"/>
      <c r="E118" s="39"/>
      <c r="F118" s="31" t="str">
        <f>E13</f>
        <v xml:space="preserve"> Mesto Žiar nad Hronom</v>
      </c>
      <c r="G118" s="39"/>
      <c r="H118" s="39"/>
      <c r="I118" s="39"/>
      <c r="J118" s="39"/>
      <c r="K118" s="33" t="s">
        <v>32</v>
      </c>
      <c r="L118" s="39"/>
      <c r="M118" s="223" t="str">
        <f>E19</f>
        <v>ING. ARCH. S. BARÉNYI,ING. ARCH. I. TEPLAN</v>
      </c>
      <c r="N118" s="223"/>
      <c r="O118" s="223"/>
      <c r="P118" s="223"/>
      <c r="Q118" s="223"/>
      <c r="R118" s="40"/>
    </row>
    <row r="119" spans="2:65" s="1" customFormat="1" ht="14.45" customHeight="1">
      <c r="B119" s="38"/>
      <c r="C119" s="33" t="s">
        <v>30</v>
      </c>
      <c r="D119" s="39"/>
      <c r="E119" s="39"/>
      <c r="F119" s="31" t="str">
        <f>IF(E16="","",E16)</f>
        <v>určí výberové konanie</v>
      </c>
      <c r="G119" s="39"/>
      <c r="H119" s="39"/>
      <c r="I119" s="39"/>
      <c r="J119" s="39"/>
      <c r="K119" s="33" t="s">
        <v>35</v>
      </c>
      <c r="L119" s="39"/>
      <c r="M119" s="223" t="str">
        <f>E22</f>
        <v>Ing. Emília Kurillová</v>
      </c>
      <c r="N119" s="223"/>
      <c r="O119" s="223"/>
      <c r="P119" s="223"/>
      <c r="Q119" s="223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9" customFormat="1" ht="29.25" customHeight="1">
      <c r="B121" s="151"/>
      <c r="C121" s="152" t="s">
        <v>172</v>
      </c>
      <c r="D121" s="153" t="s">
        <v>173</v>
      </c>
      <c r="E121" s="153" t="s">
        <v>61</v>
      </c>
      <c r="F121" s="290" t="s">
        <v>174</v>
      </c>
      <c r="G121" s="290"/>
      <c r="H121" s="290"/>
      <c r="I121" s="290"/>
      <c r="J121" s="153" t="s">
        <v>175</v>
      </c>
      <c r="K121" s="153" t="s">
        <v>176</v>
      </c>
      <c r="L121" s="290" t="s">
        <v>177</v>
      </c>
      <c r="M121" s="290"/>
      <c r="N121" s="290" t="s">
        <v>153</v>
      </c>
      <c r="O121" s="290"/>
      <c r="P121" s="290"/>
      <c r="Q121" s="291"/>
      <c r="R121" s="154"/>
      <c r="T121" s="78" t="s">
        <v>178</v>
      </c>
      <c r="U121" s="79" t="s">
        <v>43</v>
      </c>
      <c r="V121" s="79" t="s">
        <v>179</v>
      </c>
      <c r="W121" s="79" t="s">
        <v>180</v>
      </c>
      <c r="X121" s="79" t="s">
        <v>181</v>
      </c>
      <c r="Y121" s="79" t="s">
        <v>182</v>
      </c>
      <c r="Z121" s="79" t="s">
        <v>183</v>
      </c>
      <c r="AA121" s="80" t="s">
        <v>184</v>
      </c>
    </row>
    <row r="122" spans="2:65" s="1" customFormat="1" ht="29.25" customHeight="1">
      <c r="B122" s="38"/>
      <c r="C122" s="82" t="s">
        <v>149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96">
        <f>BK122</f>
        <v>0</v>
      </c>
      <c r="O122" s="297"/>
      <c r="P122" s="297"/>
      <c r="Q122" s="297"/>
      <c r="R122" s="40"/>
      <c r="T122" s="81"/>
      <c r="U122" s="54"/>
      <c r="V122" s="54"/>
      <c r="W122" s="155">
        <f>W123+W124+W133+W161</f>
        <v>0</v>
      </c>
      <c r="X122" s="54"/>
      <c r="Y122" s="155">
        <f>Y123+Y124+Y133+Y161</f>
        <v>0</v>
      </c>
      <c r="Z122" s="54"/>
      <c r="AA122" s="156">
        <f>AA123+AA124+AA133+AA161</f>
        <v>0</v>
      </c>
      <c r="AT122" s="22" t="s">
        <v>78</v>
      </c>
      <c r="AU122" s="22" t="s">
        <v>155</v>
      </c>
      <c r="BK122" s="157">
        <f>BK123+BK124+BK133+BK161</f>
        <v>0</v>
      </c>
    </row>
    <row r="123" spans="2:65" s="10" customFormat="1" ht="37.35" customHeight="1">
      <c r="B123" s="158"/>
      <c r="C123" s="159"/>
      <c r="D123" s="160" t="s">
        <v>471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N123" s="300">
        <f>BK123</f>
        <v>0</v>
      </c>
      <c r="O123" s="286"/>
      <c r="P123" s="286"/>
      <c r="Q123" s="286"/>
      <c r="R123" s="161"/>
      <c r="T123" s="162"/>
      <c r="U123" s="159"/>
      <c r="V123" s="159"/>
      <c r="W123" s="163">
        <v>0</v>
      </c>
      <c r="X123" s="159"/>
      <c r="Y123" s="163">
        <v>0</v>
      </c>
      <c r="Z123" s="159"/>
      <c r="AA123" s="164">
        <v>0</v>
      </c>
      <c r="AR123" s="165" t="s">
        <v>86</v>
      </c>
      <c r="AT123" s="166" t="s">
        <v>78</v>
      </c>
      <c r="AU123" s="166" t="s">
        <v>79</v>
      </c>
      <c r="AY123" s="165" t="s">
        <v>185</v>
      </c>
      <c r="BK123" s="167">
        <v>0</v>
      </c>
    </row>
    <row r="124" spans="2:65" s="10" customFormat="1" ht="24.95" customHeight="1">
      <c r="B124" s="158"/>
      <c r="C124" s="159"/>
      <c r="D124" s="160" t="s">
        <v>471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98">
        <f>BK124</f>
        <v>0</v>
      </c>
      <c r="O124" s="299"/>
      <c r="P124" s="299"/>
      <c r="Q124" s="299"/>
      <c r="R124" s="161"/>
      <c r="T124" s="162"/>
      <c r="U124" s="159"/>
      <c r="V124" s="159"/>
      <c r="W124" s="163">
        <f>SUM(W125:W132)</f>
        <v>0</v>
      </c>
      <c r="X124" s="159"/>
      <c r="Y124" s="163">
        <f>SUM(Y125:Y132)</f>
        <v>0</v>
      </c>
      <c r="Z124" s="159"/>
      <c r="AA124" s="164">
        <f>SUM(AA125:AA132)</f>
        <v>0</v>
      </c>
      <c r="AR124" s="165" t="s">
        <v>86</v>
      </c>
      <c r="AT124" s="166" t="s">
        <v>78</v>
      </c>
      <c r="AU124" s="166" t="s">
        <v>79</v>
      </c>
      <c r="AY124" s="165" t="s">
        <v>185</v>
      </c>
      <c r="BK124" s="167">
        <f>SUM(BK125:BK132)</f>
        <v>0</v>
      </c>
    </row>
    <row r="125" spans="2:65" s="1" customFormat="1" ht="16.5" customHeight="1">
      <c r="B125" s="140"/>
      <c r="C125" s="199" t="s">
        <v>86</v>
      </c>
      <c r="D125" s="199" t="s">
        <v>279</v>
      </c>
      <c r="E125" s="200" t="s">
        <v>475</v>
      </c>
      <c r="F125" s="261" t="s">
        <v>476</v>
      </c>
      <c r="G125" s="261"/>
      <c r="H125" s="261"/>
      <c r="I125" s="261"/>
      <c r="J125" s="201" t="s">
        <v>477</v>
      </c>
      <c r="K125" s="202">
        <v>3</v>
      </c>
      <c r="L125" s="262">
        <v>0</v>
      </c>
      <c r="M125" s="262"/>
      <c r="N125" s="263">
        <f t="shared" ref="N125:N132" si="5">ROUND(L125*K125,2)</f>
        <v>0</v>
      </c>
      <c r="O125" s="254"/>
      <c r="P125" s="254"/>
      <c r="Q125" s="254"/>
      <c r="R125" s="143"/>
      <c r="T125" s="172" t="s">
        <v>5</v>
      </c>
      <c r="U125" s="47" t="s">
        <v>46</v>
      </c>
      <c r="V125" s="39"/>
      <c r="W125" s="173">
        <f t="shared" ref="W125:W132" si="6">V125*K125</f>
        <v>0</v>
      </c>
      <c r="X125" s="173">
        <v>0</v>
      </c>
      <c r="Y125" s="173">
        <f t="shared" ref="Y125:Y132" si="7">X125*K125</f>
        <v>0</v>
      </c>
      <c r="Z125" s="173">
        <v>0</v>
      </c>
      <c r="AA125" s="174">
        <f t="shared" ref="AA125:AA132" si="8">Z125*K125</f>
        <v>0</v>
      </c>
      <c r="AR125" s="22" t="s">
        <v>223</v>
      </c>
      <c r="AT125" s="22" t="s">
        <v>279</v>
      </c>
      <c r="AU125" s="22" t="s">
        <v>86</v>
      </c>
      <c r="AY125" s="22" t="s">
        <v>185</v>
      </c>
      <c r="BE125" s="116">
        <f t="shared" ref="BE125:BE132" si="9">IF(U125="základná",N125,0)</f>
        <v>0</v>
      </c>
      <c r="BF125" s="116">
        <f t="shared" ref="BF125:BF132" si="10">IF(U125="znížená",N125,0)</f>
        <v>0</v>
      </c>
      <c r="BG125" s="116">
        <f t="shared" ref="BG125:BG132" si="11">IF(U125="zákl. prenesená",N125,0)</f>
        <v>0</v>
      </c>
      <c r="BH125" s="116">
        <f t="shared" ref="BH125:BH132" si="12">IF(U125="zníž. prenesená",N125,0)</f>
        <v>0</v>
      </c>
      <c r="BI125" s="116">
        <f t="shared" ref="BI125:BI132" si="13">IF(U125="nulová",N125,0)</f>
        <v>0</v>
      </c>
      <c r="BJ125" s="22" t="s">
        <v>90</v>
      </c>
      <c r="BK125" s="116">
        <f t="shared" ref="BK125:BK132" si="14">ROUND(L125*K125,2)</f>
        <v>0</v>
      </c>
      <c r="BL125" s="22" t="s">
        <v>189</v>
      </c>
      <c r="BM125" s="22" t="s">
        <v>90</v>
      </c>
    </row>
    <row r="126" spans="2:65" s="1" customFormat="1" ht="16.5" customHeight="1">
      <c r="B126" s="140"/>
      <c r="C126" s="199" t="s">
        <v>90</v>
      </c>
      <c r="D126" s="199" t="s">
        <v>279</v>
      </c>
      <c r="E126" s="200" t="s">
        <v>480</v>
      </c>
      <c r="F126" s="261" t="s">
        <v>481</v>
      </c>
      <c r="G126" s="261"/>
      <c r="H126" s="261"/>
      <c r="I126" s="261"/>
      <c r="J126" s="201" t="s">
        <v>208</v>
      </c>
      <c r="K126" s="202">
        <v>18</v>
      </c>
      <c r="L126" s="262">
        <v>0</v>
      </c>
      <c r="M126" s="262"/>
      <c r="N126" s="263">
        <f t="shared" si="5"/>
        <v>0</v>
      </c>
      <c r="O126" s="254"/>
      <c r="P126" s="254"/>
      <c r="Q126" s="254"/>
      <c r="R126" s="143"/>
      <c r="T126" s="172" t="s">
        <v>5</v>
      </c>
      <c r="U126" s="47" t="s">
        <v>46</v>
      </c>
      <c r="V126" s="39"/>
      <c r="W126" s="173">
        <f t="shared" si="6"/>
        <v>0</v>
      </c>
      <c r="X126" s="173">
        <v>0</v>
      </c>
      <c r="Y126" s="173">
        <f t="shared" si="7"/>
        <v>0</v>
      </c>
      <c r="Z126" s="173">
        <v>0</v>
      </c>
      <c r="AA126" s="174">
        <f t="shared" si="8"/>
        <v>0</v>
      </c>
      <c r="AR126" s="22" t="s">
        <v>223</v>
      </c>
      <c r="AT126" s="22" t="s">
        <v>279</v>
      </c>
      <c r="AU126" s="22" t="s">
        <v>86</v>
      </c>
      <c r="AY126" s="22" t="s">
        <v>185</v>
      </c>
      <c r="BE126" s="116">
        <f t="shared" si="9"/>
        <v>0</v>
      </c>
      <c r="BF126" s="116">
        <f t="shared" si="10"/>
        <v>0</v>
      </c>
      <c r="BG126" s="116">
        <f t="shared" si="11"/>
        <v>0</v>
      </c>
      <c r="BH126" s="116">
        <f t="shared" si="12"/>
        <v>0</v>
      </c>
      <c r="BI126" s="116">
        <f t="shared" si="13"/>
        <v>0</v>
      </c>
      <c r="BJ126" s="22" t="s">
        <v>90</v>
      </c>
      <c r="BK126" s="116">
        <f t="shared" si="14"/>
        <v>0</v>
      </c>
      <c r="BL126" s="22" t="s">
        <v>189</v>
      </c>
      <c r="BM126" s="22" t="s">
        <v>189</v>
      </c>
    </row>
    <row r="127" spans="2:65" s="1" customFormat="1" ht="16.5" customHeight="1">
      <c r="B127" s="140"/>
      <c r="C127" s="199" t="s">
        <v>200</v>
      </c>
      <c r="D127" s="199" t="s">
        <v>279</v>
      </c>
      <c r="E127" s="200" t="s">
        <v>482</v>
      </c>
      <c r="F127" s="261" t="s">
        <v>483</v>
      </c>
      <c r="G127" s="261"/>
      <c r="H127" s="261"/>
      <c r="I127" s="261"/>
      <c r="J127" s="201" t="s">
        <v>208</v>
      </c>
      <c r="K127" s="202">
        <v>58</v>
      </c>
      <c r="L127" s="262">
        <v>0</v>
      </c>
      <c r="M127" s="262"/>
      <c r="N127" s="263">
        <f t="shared" si="5"/>
        <v>0</v>
      </c>
      <c r="O127" s="254"/>
      <c r="P127" s="254"/>
      <c r="Q127" s="254"/>
      <c r="R127" s="143"/>
      <c r="T127" s="172" t="s">
        <v>5</v>
      </c>
      <c r="U127" s="47" t="s">
        <v>46</v>
      </c>
      <c r="V127" s="39"/>
      <c r="W127" s="173">
        <f t="shared" si="6"/>
        <v>0</v>
      </c>
      <c r="X127" s="173">
        <v>0</v>
      </c>
      <c r="Y127" s="173">
        <f t="shared" si="7"/>
        <v>0</v>
      </c>
      <c r="Z127" s="173">
        <v>0</v>
      </c>
      <c r="AA127" s="174">
        <f t="shared" si="8"/>
        <v>0</v>
      </c>
      <c r="AR127" s="22" t="s">
        <v>223</v>
      </c>
      <c r="AT127" s="22" t="s">
        <v>279</v>
      </c>
      <c r="AU127" s="22" t="s">
        <v>86</v>
      </c>
      <c r="AY127" s="22" t="s">
        <v>185</v>
      </c>
      <c r="BE127" s="116">
        <f t="shared" si="9"/>
        <v>0</v>
      </c>
      <c r="BF127" s="116">
        <f t="shared" si="10"/>
        <v>0</v>
      </c>
      <c r="BG127" s="116">
        <f t="shared" si="11"/>
        <v>0</v>
      </c>
      <c r="BH127" s="116">
        <f t="shared" si="12"/>
        <v>0</v>
      </c>
      <c r="BI127" s="116">
        <f t="shared" si="13"/>
        <v>0</v>
      </c>
      <c r="BJ127" s="22" t="s">
        <v>90</v>
      </c>
      <c r="BK127" s="116">
        <f t="shared" si="14"/>
        <v>0</v>
      </c>
      <c r="BL127" s="22" t="s">
        <v>189</v>
      </c>
      <c r="BM127" s="22" t="s">
        <v>214</v>
      </c>
    </row>
    <row r="128" spans="2:65" s="1" customFormat="1" ht="25.5" customHeight="1">
      <c r="B128" s="140"/>
      <c r="C128" s="199" t="s">
        <v>189</v>
      </c>
      <c r="D128" s="199" t="s">
        <v>279</v>
      </c>
      <c r="E128" s="200" t="s">
        <v>484</v>
      </c>
      <c r="F128" s="261" t="s">
        <v>485</v>
      </c>
      <c r="G128" s="261"/>
      <c r="H128" s="261"/>
      <c r="I128" s="261"/>
      <c r="J128" s="201" t="s">
        <v>477</v>
      </c>
      <c r="K128" s="202">
        <v>3</v>
      </c>
      <c r="L128" s="262">
        <v>0</v>
      </c>
      <c r="M128" s="262"/>
      <c r="N128" s="263">
        <f t="shared" si="5"/>
        <v>0</v>
      </c>
      <c r="O128" s="254"/>
      <c r="P128" s="254"/>
      <c r="Q128" s="254"/>
      <c r="R128" s="143"/>
      <c r="T128" s="172" t="s">
        <v>5</v>
      </c>
      <c r="U128" s="47" t="s">
        <v>46</v>
      </c>
      <c r="V128" s="39"/>
      <c r="W128" s="173">
        <f t="shared" si="6"/>
        <v>0</v>
      </c>
      <c r="X128" s="173">
        <v>0</v>
      </c>
      <c r="Y128" s="173">
        <f t="shared" si="7"/>
        <v>0</v>
      </c>
      <c r="Z128" s="173">
        <v>0</v>
      </c>
      <c r="AA128" s="174">
        <f t="shared" si="8"/>
        <v>0</v>
      </c>
      <c r="AR128" s="22" t="s">
        <v>223</v>
      </c>
      <c r="AT128" s="22" t="s">
        <v>279</v>
      </c>
      <c r="AU128" s="22" t="s">
        <v>86</v>
      </c>
      <c r="AY128" s="22" t="s">
        <v>185</v>
      </c>
      <c r="BE128" s="116">
        <f t="shared" si="9"/>
        <v>0</v>
      </c>
      <c r="BF128" s="116">
        <f t="shared" si="10"/>
        <v>0</v>
      </c>
      <c r="BG128" s="116">
        <f t="shared" si="11"/>
        <v>0</v>
      </c>
      <c r="BH128" s="116">
        <f t="shared" si="12"/>
        <v>0</v>
      </c>
      <c r="BI128" s="116">
        <f t="shared" si="13"/>
        <v>0</v>
      </c>
      <c r="BJ128" s="22" t="s">
        <v>90</v>
      </c>
      <c r="BK128" s="116">
        <f t="shared" si="14"/>
        <v>0</v>
      </c>
      <c r="BL128" s="22" t="s">
        <v>189</v>
      </c>
      <c r="BM128" s="22" t="s">
        <v>223</v>
      </c>
    </row>
    <row r="129" spans="2:65" s="1" customFormat="1" ht="38.25" customHeight="1">
      <c r="B129" s="140"/>
      <c r="C129" s="199" t="s">
        <v>210</v>
      </c>
      <c r="D129" s="199" t="s">
        <v>279</v>
      </c>
      <c r="E129" s="200" t="s">
        <v>486</v>
      </c>
      <c r="F129" s="261" t="s">
        <v>487</v>
      </c>
      <c r="G129" s="261"/>
      <c r="H129" s="261"/>
      <c r="I129" s="261"/>
      <c r="J129" s="201" t="s">
        <v>488</v>
      </c>
      <c r="K129" s="202">
        <v>6</v>
      </c>
      <c r="L129" s="262">
        <v>0</v>
      </c>
      <c r="M129" s="262"/>
      <c r="N129" s="263">
        <f t="shared" si="5"/>
        <v>0</v>
      </c>
      <c r="O129" s="254"/>
      <c r="P129" s="254"/>
      <c r="Q129" s="254"/>
      <c r="R129" s="143"/>
      <c r="T129" s="172" t="s">
        <v>5</v>
      </c>
      <c r="U129" s="47" t="s">
        <v>46</v>
      </c>
      <c r="V129" s="39"/>
      <c r="W129" s="173">
        <f t="shared" si="6"/>
        <v>0</v>
      </c>
      <c r="X129" s="173">
        <v>0</v>
      </c>
      <c r="Y129" s="173">
        <f t="shared" si="7"/>
        <v>0</v>
      </c>
      <c r="Z129" s="173">
        <v>0</v>
      </c>
      <c r="AA129" s="174">
        <f t="shared" si="8"/>
        <v>0</v>
      </c>
      <c r="AR129" s="22" t="s">
        <v>223</v>
      </c>
      <c r="AT129" s="22" t="s">
        <v>279</v>
      </c>
      <c r="AU129" s="22" t="s">
        <v>86</v>
      </c>
      <c r="AY129" s="22" t="s">
        <v>185</v>
      </c>
      <c r="BE129" s="116">
        <f t="shared" si="9"/>
        <v>0</v>
      </c>
      <c r="BF129" s="116">
        <f t="shared" si="10"/>
        <v>0</v>
      </c>
      <c r="BG129" s="116">
        <f t="shared" si="11"/>
        <v>0</v>
      </c>
      <c r="BH129" s="116">
        <f t="shared" si="12"/>
        <v>0</v>
      </c>
      <c r="BI129" s="116">
        <f t="shared" si="13"/>
        <v>0</v>
      </c>
      <c r="BJ129" s="22" t="s">
        <v>90</v>
      </c>
      <c r="BK129" s="116">
        <f t="shared" si="14"/>
        <v>0</v>
      </c>
      <c r="BL129" s="22" t="s">
        <v>189</v>
      </c>
      <c r="BM129" s="22" t="s">
        <v>231</v>
      </c>
    </row>
    <row r="130" spans="2:65" s="1" customFormat="1" ht="16.5" customHeight="1">
      <c r="B130" s="140"/>
      <c r="C130" s="199" t="s">
        <v>214</v>
      </c>
      <c r="D130" s="199" t="s">
        <v>279</v>
      </c>
      <c r="E130" s="200" t="s">
        <v>489</v>
      </c>
      <c r="F130" s="261" t="s">
        <v>490</v>
      </c>
      <c r="G130" s="261"/>
      <c r="H130" s="261"/>
      <c r="I130" s="261"/>
      <c r="J130" s="201" t="s">
        <v>282</v>
      </c>
      <c r="K130" s="202">
        <v>45.6</v>
      </c>
      <c r="L130" s="262">
        <v>0</v>
      </c>
      <c r="M130" s="262"/>
      <c r="N130" s="263">
        <f t="shared" si="5"/>
        <v>0</v>
      </c>
      <c r="O130" s="254"/>
      <c r="P130" s="254"/>
      <c r="Q130" s="254"/>
      <c r="R130" s="143"/>
      <c r="T130" s="172" t="s">
        <v>5</v>
      </c>
      <c r="U130" s="47" t="s">
        <v>46</v>
      </c>
      <c r="V130" s="39"/>
      <c r="W130" s="173">
        <f t="shared" si="6"/>
        <v>0</v>
      </c>
      <c r="X130" s="173">
        <v>0</v>
      </c>
      <c r="Y130" s="173">
        <f t="shared" si="7"/>
        <v>0</v>
      </c>
      <c r="Z130" s="173">
        <v>0</v>
      </c>
      <c r="AA130" s="174">
        <f t="shared" si="8"/>
        <v>0</v>
      </c>
      <c r="AR130" s="22" t="s">
        <v>223</v>
      </c>
      <c r="AT130" s="22" t="s">
        <v>279</v>
      </c>
      <c r="AU130" s="22" t="s">
        <v>86</v>
      </c>
      <c r="AY130" s="22" t="s">
        <v>185</v>
      </c>
      <c r="BE130" s="116">
        <f t="shared" si="9"/>
        <v>0</v>
      </c>
      <c r="BF130" s="116">
        <f t="shared" si="10"/>
        <v>0</v>
      </c>
      <c r="BG130" s="116">
        <f t="shared" si="11"/>
        <v>0</v>
      </c>
      <c r="BH130" s="116">
        <f t="shared" si="12"/>
        <v>0</v>
      </c>
      <c r="BI130" s="116">
        <f t="shared" si="13"/>
        <v>0</v>
      </c>
      <c r="BJ130" s="22" t="s">
        <v>90</v>
      </c>
      <c r="BK130" s="116">
        <f t="shared" si="14"/>
        <v>0</v>
      </c>
      <c r="BL130" s="22" t="s">
        <v>189</v>
      </c>
      <c r="BM130" s="22" t="s">
        <v>245</v>
      </c>
    </row>
    <row r="131" spans="2:65" s="1" customFormat="1" ht="25.5" customHeight="1">
      <c r="B131" s="140"/>
      <c r="C131" s="199" t="s">
        <v>218</v>
      </c>
      <c r="D131" s="199" t="s">
        <v>279</v>
      </c>
      <c r="E131" s="200" t="s">
        <v>491</v>
      </c>
      <c r="F131" s="261" t="s">
        <v>492</v>
      </c>
      <c r="G131" s="261"/>
      <c r="H131" s="261"/>
      <c r="I131" s="261"/>
      <c r="J131" s="201" t="s">
        <v>477</v>
      </c>
      <c r="K131" s="202">
        <v>3</v>
      </c>
      <c r="L131" s="262">
        <v>0</v>
      </c>
      <c r="M131" s="262"/>
      <c r="N131" s="263">
        <f t="shared" si="5"/>
        <v>0</v>
      </c>
      <c r="O131" s="254"/>
      <c r="P131" s="254"/>
      <c r="Q131" s="254"/>
      <c r="R131" s="143"/>
      <c r="T131" s="172" t="s">
        <v>5</v>
      </c>
      <c r="U131" s="47" t="s">
        <v>46</v>
      </c>
      <c r="V131" s="39"/>
      <c r="W131" s="173">
        <f t="shared" si="6"/>
        <v>0</v>
      </c>
      <c r="X131" s="173">
        <v>0</v>
      </c>
      <c r="Y131" s="173">
        <f t="shared" si="7"/>
        <v>0</v>
      </c>
      <c r="Z131" s="173">
        <v>0</v>
      </c>
      <c r="AA131" s="174">
        <f t="shared" si="8"/>
        <v>0</v>
      </c>
      <c r="AR131" s="22" t="s">
        <v>223</v>
      </c>
      <c r="AT131" s="22" t="s">
        <v>279</v>
      </c>
      <c r="AU131" s="22" t="s">
        <v>86</v>
      </c>
      <c r="AY131" s="22" t="s">
        <v>185</v>
      </c>
      <c r="BE131" s="116">
        <f t="shared" si="9"/>
        <v>0</v>
      </c>
      <c r="BF131" s="116">
        <f t="shared" si="10"/>
        <v>0</v>
      </c>
      <c r="BG131" s="116">
        <f t="shared" si="11"/>
        <v>0</v>
      </c>
      <c r="BH131" s="116">
        <f t="shared" si="12"/>
        <v>0</v>
      </c>
      <c r="BI131" s="116">
        <f t="shared" si="13"/>
        <v>0</v>
      </c>
      <c r="BJ131" s="22" t="s">
        <v>90</v>
      </c>
      <c r="BK131" s="116">
        <f t="shared" si="14"/>
        <v>0</v>
      </c>
      <c r="BL131" s="22" t="s">
        <v>189</v>
      </c>
      <c r="BM131" s="22" t="s">
        <v>253</v>
      </c>
    </row>
    <row r="132" spans="2:65" s="1" customFormat="1" ht="16.5" customHeight="1">
      <c r="B132" s="140"/>
      <c r="C132" s="199" t="s">
        <v>223</v>
      </c>
      <c r="D132" s="199" t="s">
        <v>279</v>
      </c>
      <c r="E132" s="200" t="s">
        <v>493</v>
      </c>
      <c r="F132" s="261" t="s">
        <v>494</v>
      </c>
      <c r="G132" s="261"/>
      <c r="H132" s="261"/>
      <c r="I132" s="261"/>
      <c r="J132" s="201" t="s">
        <v>477</v>
      </c>
      <c r="K132" s="202">
        <v>3</v>
      </c>
      <c r="L132" s="262">
        <v>0</v>
      </c>
      <c r="M132" s="262"/>
      <c r="N132" s="263">
        <f t="shared" si="5"/>
        <v>0</v>
      </c>
      <c r="O132" s="254"/>
      <c r="P132" s="254"/>
      <c r="Q132" s="254"/>
      <c r="R132" s="143"/>
      <c r="T132" s="172" t="s">
        <v>5</v>
      </c>
      <c r="U132" s="47" t="s">
        <v>46</v>
      </c>
      <c r="V132" s="39"/>
      <c r="W132" s="173">
        <f t="shared" si="6"/>
        <v>0</v>
      </c>
      <c r="X132" s="173">
        <v>0</v>
      </c>
      <c r="Y132" s="173">
        <f t="shared" si="7"/>
        <v>0</v>
      </c>
      <c r="Z132" s="173">
        <v>0</v>
      </c>
      <c r="AA132" s="174">
        <f t="shared" si="8"/>
        <v>0</v>
      </c>
      <c r="AR132" s="22" t="s">
        <v>223</v>
      </c>
      <c r="AT132" s="22" t="s">
        <v>279</v>
      </c>
      <c r="AU132" s="22" t="s">
        <v>86</v>
      </c>
      <c r="AY132" s="22" t="s">
        <v>185</v>
      </c>
      <c r="BE132" s="116">
        <f t="shared" si="9"/>
        <v>0</v>
      </c>
      <c r="BF132" s="116">
        <f t="shared" si="10"/>
        <v>0</v>
      </c>
      <c r="BG132" s="116">
        <f t="shared" si="11"/>
        <v>0</v>
      </c>
      <c r="BH132" s="116">
        <f t="shared" si="12"/>
        <v>0</v>
      </c>
      <c r="BI132" s="116">
        <f t="shared" si="13"/>
        <v>0</v>
      </c>
      <c r="BJ132" s="22" t="s">
        <v>90</v>
      </c>
      <c r="BK132" s="116">
        <f t="shared" si="14"/>
        <v>0</v>
      </c>
      <c r="BL132" s="22" t="s">
        <v>189</v>
      </c>
      <c r="BM132" s="22" t="s">
        <v>261</v>
      </c>
    </row>
    <row r="133" spans="2:65" s="10" customFormat="1" ht="37.35" customHeight="1">
      <c r="B133" s="158"/>
      <c r="C133" s="159"/>
      <c r="D133" s="160" t="s">
        <v>472</v>
      </c>
      <c r="E133" s="160"/>
      <c r="F133" s="160"/>
      <c r="G133" s="160"/>
      <c r="H133" s="160"/>
      <c r="I133" s="160"/>
      <c r="J133" s="160"/>
      <c r="K133" s="160"/>
      <c r="L133" s="160"/>
      <c r="M133" s="160"/>
      <c r="N133" s="268">
        <f>BK133</f>
        <v>0</v>
      </c>
      <c r="O133" s="269"/>
      <c r="P133" s="269"/>
      <c r="Q133" s="269"/>
      <c r="R133" s="161"/>
      <c r="T133" s="162"/>
      <c r="U133" s="159"/>
      <c r="V133" s="159"/>
      <c r="W133" s="163">
        <f>W134+W151</f>
        <v>0</v>
      </c>
      <c r="X133" s="159"/>
      <c r="Y133" s="163">
        <f>Y134+Y151</f>
        <v>0</v>
      </c>
      <c r="Z133" s="159"/>
      <c r="AA133" s="164">
        <f>AA134+AA151</f>
        <v>0</v>
      </c>
      <c r="AR133" s="165" t="s">
        <v>86</v>
      </c>
      <c r="AT133" s="166" t="s">
        <v>78</v>
      </c>
      <c r="AU133" s="166" t="s">
        <v>79</v>
      </c>
      <c r="AY133" s="165" t="s">
        <v>185</v>
      </c>
      <c r="BK133" s="167">
        <f>BK134+BK151</f>
        <v>0</v>
      </c>
    </row>
    <row r="134" spans="2:65" s="10" customFormat="1" ht="19.899999999999999" customHeight="1">
      <c r="B134" s="158"/>
      <c r="C134" s="159"/>
      <c r="D134" s="190" t="s">
        <v>473</v>
      </c>
      <c r="E134" s="190"/>
      <c r="F134" s="190"/>
      <c r="G134" s="190"/>
      <c r="H134" s="190"/>
      <c r="I134" s="190"/>
      <c r="J134" s="190"/>
      <c r="K134" s="190"/>
      <c r="L134" s="190"/>
      <c r="M134" s="190"/>
      <c r="N134" s="259">
        <f>BK134</f>
        <v>0</v>
      </c>
      <c r="O134" s="260"/>
      <c r="P134" s="260"/>
      <c r="Q134" s="260"/>
      <c r="R134" s="161"/>
      <c r="T134" s="162"/>
      <c r="U134" s="159"/>
      <c r="V134" s="159"/>
      <c r="W134" s="163">
        <f>SUM(W135:W150)</f>
        <v>0</v>
      </c>
      <c r="X134" s="159"/>
      <c r="Y134" s="163">
        <f>SUM(Y135:Y150)</f>
        <v>0</v>
      </c>
      <c r="Z134" s="159"/>
      <c r="AA134" s="164">
        <f>SUM(AA135:AA150)</f>
        <v>0</v>
      </c>
      <c r="AR134" s="165" t="s">
        <v>86</v>
      </c>
      <c r="AT134" s="166" t="s">
        <v>78</v>
      </c>
      <c r="AU134" s="166" t="s">
        <v>86</v>
      </c>
      <c r="AY134" s="165" t="s">
        <v>185</v>
      </c>
      <c r="BK134" s="167">
        <f>SUM(BK135:BK150)</f>
        <v>0</v>
      </c>
    </row>
    <row r="135" spans="2:65" s="1" customFormat="1" ht="25.5" customHeight="1">
      <c r="B135" s="140"/>
      <c r="C135" s="168" t="s">
        <v>228</v>
      </c>
      <c r="D135" s="168" t="s">
        <v>186</v>
      </c>
      <c r="E135" s="169" t="s">
        <v>495</v>
      </c>
      <c r="F135" s="252" t="s">
        <v>496</v>
      </c>
      <c r="G135" s="252"/>
      <c r="H135" s="252"/>
      <c r="I135" s="252"/>
      <c r="J135" s="170" t="s">
        <v>477</v>
      </c>
      <c r="K135" s="171">
        <v>6</v>
      </c>
      <c r="L135" s="253">
        <v>0</v>
      </c>
      <c r="M135" s="253"/>
      <c r="N135" s="254">
        <f t="shared" ref="N135:N150" si="15">ROUND(L135*K135,2)</f>
        <v>0</v>
      </c>
      <c r="O135" s="254"/>
      <c r="P135" s="254"/>
      <c r="Q135" s="254"/>
      <c r="R135" s="143"/>
      <c r="T135" s="172" t="s">
        <v>5</v>
      </c>
      <c r="U135" s="47" t="s">
        <v>46</v>
      </c>
      <c r="V135" s="39"/>
      <c r="W135" s="173">
        <f t="shared" ref="W135:W150" si="16">V135*K135</f>
        <v>0</v>
      </c>
      <c r="X135" s="173">
        <v>0</v>
      </c>
      <c r="Y135" s="173">
        <f t="shared" ref="Y135:Y150" si="17">X135*K135</f>
        <v>0</v>
      </c>
      <c r="Z135" s="173">
        <v>0</v>
      </c>
      <c r="AA135" s="174">
        <f t="shared" ref="AA135:AA150" si="18">Z135*K135</f>
        <v>0</v>
      </c>
      <c r="AR135" s="22" t="s">
        <v>189</v>
      </c>
      <c r="AT135" s="22" t="s">
        <v>186</v>
      </c>
      <c r="AU135" s="22" t="s">
        <v>90</v>
      </c>
      <c r="AY135" s="22" t="s">
        <v>185</v>
      </c>
      <c r="BE135" s="116">
        <f t="shared" ref="BE135:BE150" si="19">IF(U135="základná",N135,0)</f>
        <v>0</v>
      </c>
      <c r="BF135" s="116">
        <f t="shared" ref="BF135:BF150" si="20">IF(U135="znížená",N135,0)</f>
        <v>0</v>
      </c>
      <c r="BG135" s="116">
        <f t="shared" ref="BG135:BG150" si="21">IF(U135="zákl. prenesená",N135,0)</f>
        <v>0</v>
      </c>
      <c r="BH135" s="116">
        <f t="shared" ref="BH135:BH150" si="22">IF(U135="zníž. prenesená",N135,0)</f>
        <v>0</v>
      </c>
      <c r="BI135" s="116">
        <f t="shared" ref="BI135:BI150" si="23">IF(U135="nulová",N135,0)</f>
        <v>0</v>
      </c>
      <c r="BJ135" s="22" t="s">
        <v>90</v>
      </c>
      <c r="BK135" s="116">
        <f t="shared" ref="BK135:BK150" si="24">ROUND(L135*K135,2)</f>
        <v>0</v>
      </c>
      <c r="BL135" s="22" t="s">
        <v>189</v>
      </c>
      <c r="BM135" s="22" t="s">
        <v>269</v>
      </c>
    </row>
    <row r="136" spans="2:65" s="1" customFormat="1" ht="25.5" customHeight="1">
      <c r="B136" s="140"/>
      <c r="C136" s="168" t="s">
        <v>231</v>
      </c>
      <c r="D136" s="168" t="s">
        <v>186</v>
      </c>
      <c r="E136" s="169" t="s">
        <v>497</v>
      </c>
      <c r="F136" s="252" t="s">
        <v>498</v>
      </c>
      <c r="G136" s="252"/>
      <c r="H136" s="252"/>
      <c r="I136" s="252"/>
      <c r="J136" s="170" t="s">
        <v>477</v>
      </c>
      <c r="K136" s="171">
        <v>6</v>
      </c>
      <c r="L136" s="253">
        <v>0</v>
      </c>
      <c r="M136" s="253"/>
      <c r="N136" s="254">
        <f t="shared" si="15"/>
        <v>0</v>
      </c>
      <c r="O136" s="254"/>
      <c r="P136" s="254"/>
      <c r="Q136" s="254"/>
      <c r="R136" s="143"/>
      <c r="T136" s="172" t="s">
        <v>5</v>
      </c>
      <c r="U136" s="47" t="s">
        <v>46</v>
      </c>
      <c r="V136" s="39"/>
      <c r="W136" s="173">
        <f t="shared" si="16"/>
        <v>0</v>
      </c>
      <c r="X136" s="173">
        <v>0</v>
      </c>
      <c r="Y136" s="173">
        <f t="shared" si="17"/>
        <v>0</v>
      </c>
      <c r="Z136" s="173">
        <v>0</v>
      </c>
      <c r="AA136" s="174">
        <f t="shared" si="18"/>
        <v>0</v>
      </c>
      <c r="AR136" s="22" t="s">
        <v>189</v>
      </c>
      <c r="AT136" s="22" t="s">
        <v>186</v>
      </c>
      <c r="AU136" s="22" t="s">
        <v>90</v>
      </c>
      <c r="AY136" s="22" t="s">
        <v>185</v>
      </c>
      <c r="BE136" s="116">
        <f t="shared" si="19"/>
        <v>0</v>
      </c>
      <c r="BF136" s="116">
        <f t="shared" si="20"/>
        <v>0</v>
      </c>
      <c r="BG136" s="116">
        <f t="shared" si="21"/>
        <v>0</v>
      </c>
      <c r="BH136" s="116">
        <f t="shared" si="22"/>
        <v>0</v>
      </c>
      <c r="BI136" s="116">
        <f t="shared" si="23"/>
        <v>0</v>
      </c>
      <c r="BJ136" s="22" t="s">
        <v>90</v>
      </c>
      <c r="BK136" s="116">
        <f t="shared" si="24"/>
        <v>0</v>
      </c>
      <c r="BL136" s="22" t="s">
        <v>189</v>
      </c>
      <c r="BM136" s="22" t="s">
        <v>10</v>
      </c>
    </row>
    <row r="137" spans="2:65" s="1" customFormat="1" ht="25.5" customHeight="1">
      <c r="B137" s="140"/>
      <c r="C137" s="168" t="s">
        <v>240</v>
      </c>
      <c r="D137" s="168" t="s">
        <v>186</v>
      </c>
      <c r="E137" s="169" t="s">
        <v>499</v>
      </c>
      <c r="F137" s="252" t="s">
        <v>500</v>
      </c>
      <c r="G137" s="252"/>
      <c r="H137" s="252"/>
      <c r="I137" s="252"/>
      <c r="J137" s="170" t="s">
        <v>477</v>
      </c>
      <c r="K137" s="171">
        <v>3</v>
      </c>
      <c r="L137" s="253">
        <v>0</v>
      </c>
      <c r="M137" s="253"/>
      <c r="N137" s="254">
        <f t="shared" si="15"/>
        <v>0</v>
      </c>
      <c r="O137" s="254"/>
      <c r="P137" s="254"/>
      <c r="Q137" s="254"/>
      <c r="R137" s="143"/>
      <c r="T137" s="172" t="s">
        <v>5</v>
      </c>
      <c r="U137" s="47" t="s">
        <v>46</v>
      </c>
      <c r="V137" s="39"/>
      <c r="W137" s="173">
        <f t="shared" si="16"/>
        <v>0</v>
      </c>
      <c r="X137" s="173">
        <v>0</v>
      </c>
      <c r="Y137" s="173">
        <f t="shared" si="17"/>
        <v>0</v>
      </c>
      <c r="Z137" s="173">
        <v>0</v>
      </c>
      <c r="AA137" s="174">
        <f t="shared" si="18"/>
        <v>0</v>
      </c>
      <c r="AR137" s="22" t="s">
        <v>189</v>
      </c>
      <c r="AT137" s="22" t="s">
        <v>186</v>
      </c>
      <c r="AU137" s="22" t="s">
        <v>90</v>
      </c>
      <c r="AY137" s="22" t="s">
        <v>185</v>
      </c>
      <c r="BE137" s="116">
        <f t="shared" si="19"/>
        <v>0</v>
      </c>
      <c r="BF137" s="116">
        <f t="shared" si="20"/>
        <v>0</v>
      </c>
      <c r="BG137" s="116">
        <f t="shared" si="21"/>
        <v>0</v>
      </c>
      <c r="BH137" s="116">
        <f t="shared" si="22"/>
        <v>0</v>
      </c>
      <c r="BI137" s="116">
        <f t="shared" si="23"/>
        <v>0</v>
      </c>
      <c r="BJ137" s="22" t="s">
        <v>90</v>
      </c>
      <c r="BK137" s="116">
        <f t="shared" si="24"/>
        <v>0</v>
      </c>
      <c r="BL137" s="22" t="s">
        <v>189</v>
      </c>
      <c r="BM137" s="22" t="s">
        <v>289</v>
      </c>
    </row>
    <row r="138" spans="2:65" s="1" customFormat="1" ht="25.5" customHeight="1">
      <c r="B138" s="140"/>
      <c r="C138" s="168" t="s">
        <v>245</v>
      </c>
      <c r="D138" s="168" t="s">
        <v>186</v>
      </c>
      <c r="E138" s="169" t="s">
        <v>501</v>
      </c>
      <c r="F138" s="252" t="s">
        <v>502</v>
      </c>
      <c r="G138" s="252"/>
      <c r="H138" s="252"/>
      <c r="I138" s="252"/>
      <c r="J138" s="170" t="s">
        <v>477</v>
      </c>
      <c r="K138" s="171">
        <v>3</v>
      </c>
      <c r="L138" s="253">
        <v>0</v>
      </c>
      <c r="M138" s="253"/>
      <c r="N138" s="254">
        <f t="shared" si="15"/>
        <v>0</v>
      </c>
      <c r="O138" s="254"/>
      <c r="P138" s="254"/>
      <c r="Q138" s="254"/>
      <c r="R138" s="143"/>
      <c r="T138" s="172" t="s">
        <v>5</v>
      </c>
      <c r="U138" s="47" t="s">
        <v>46</v>
      </c>
      <c r="V138" s="39"/>
      <c r="W138" s="173">
        <f t="shared" si="16"/>
        <v>0</v>
      </c>
      <c r="X138" s="173">
        <v>0</v>
      </c>
      <c r="Y138" s="173">
        <f t="shared" si="17"/>
        <v>0</v>
      </c>
      <c r="Z138" s="173">
        <v>0</v>
      </c>
      <c r="AA138" s="174">
        <f t="shared" si="18"/>
        <v>0</v>
      </c>
      <c r="AR138" s="22" t="s">
        <v>189</v>
      </c>
      <c r="AT138" s="22" t="s">
        <v>186</v>
      </c>
      <c r="AU138" s="22" t="s">
        <v>90</v>
      </c>
      <c r="AY138" s="22" t="s">
        <v>185</v>
      </c>
      <c r="BE138" s="116">
        <f t="shared" si="19"/>
        <v>0</v>
      </c>
      <c r="BF138" s="116">
        <f t="shared" si="20"/>
        <v>0</v>
      </c>
      <c r="BG138" s="116">
        <f t="shared" si="21"/>
        <v>0</v>
      </c>
      <c r="BH138" s="116">
        <f t="shared" si="22"/>
        <v>0</v>
      </c>
      <c r="BI138" s="116">
        <f t="shared" si="23"/>
        <v>0</v>
      </c>
      <c r="BJ138" s="22" t="s">
        <v>90</v>
      </c>
      <c r="BK138" s="116">
        <f t="shared" si="24"/>
        <v>0</v>
      </c>
      <c r="BL138" s="22" t="s">
        <v>189</v>
      </c>
      <c r="BM138" s="22" t="s">
        <v>298</v>
      </c>
    </row>
    <row r="139" spans="2:65" s="1" customFormat="1" ht="25.5" customHeight="1">
      <c r="B139" s="140"/>
      <c r="C139" s="168" t="s">
        <v>249</v>
      </c>
      <c r="D139" s="168" t="s">
        <v>186</v>
      </c>
      <c r="E139" s="169" t="s">
        <v>503</v>
      </c>
      <c r="F139" s="252" t="s">
        <v>504</v>
      </c>
      <c r="G139" s="252"/>
      <c r="H139" s="252"/>
      <c r="I139" s="252"/>
      <c r="J139" s="170" t="s">
        <v>477</v>
      </c>
      <c r="K139" s="171">
        <v>3</v>
      </c>
      <c r="L139" s="253">
        <v>0</v>
      </c>
      <c r="M139" s="253"/>
      <c r="N139" s="254">
        <f t="shared" si="15"/>
        <v>0</v>
      </c>
      <c r="O139" s="254"/>
      <c r="P139" s="254"/>
      <c r="Q139" s="254"/>
      <c r="R139" s="143"/>
      <c r="T139" s="172" t="s">
        <v>5</v>
      </c>
      <c r="U139" s="47" t="s">
        <v>46</v>
      </c>
      <c r="V139" s="39"/>
      <c r="W139" s="173">
        <f t="shared" si="16"/>
        <v>0</v>
      </c>
      <c r="X139" s="173">
        <v>0</v>
      </c>
      <c r="Y139" s="173">
        <f t="shared" si="17"/>
        <v>0</v>
      </c>
      <c r="Z139" s="173">
        <v>0</v>
      </c>
      <c r="AA139" s="174">
        <f t="shared" si="18"/>
        <v>0</v>
      </c>
      <c r="AR139" s="22" t="s">
        <v>189</v>
      </c>
      <c r="AT139" s="22" t="s">
        <v>186</v>
      </c>
      <c r="AU139" s="22" t="s">
        <v>90</v>
      </c>
      <c r="AY139" s="22" t="s">
        <v>185</v>
      </c>
      <c r="BE139" s="116">
        <f t="shared" si="19"/>
        <v>0</v>
      </c>
      <c r="BF139" s="116">
        <f t="shared" si="20"/>
        <v>0</v>
      </c>
      <c r="BG139" s="116">
        <f t="shared" si="21"/>
        <v>0</v>
      </c>
      <c r="BH139" s="116">
        <f t="shared" si="22"/>
        <v>0</v>
      </c>
      <c r="BI139" s="116">
        <f t="shared" si="23"/>
        <v>0</v>
      </c>
      <c r="BJ139" s="22" t="s">
        <v>90</v>
      </c>
      <c r="BK139" s="116">
        <f t="shared" si="24"/>
        <v>0</v>
      </c>
      <c r="BL139" s="22" t="s">
        <v>189</v>
      </c>
      <c r="BM139" s="22" t="s">
        <v>306</v>
      </c>
    </row>
    <row r="140" spans="2:65" s="1" customFormat="1" ht="25.5" customHeight="1">
      <c r="B140" s="140"/>
      <c r="C140" s="168" t="s">
        <v>253</v>
      </c>
      <c r="D140" s="168" t="s">
        <v>186</v>
      </c>
      <c r="E140" s="169" t="s">
        <v>505</v>
      </c>
      <c r="F140" s="252" t="s">
        <v>506</v>
      </c>
      <c r="G140" s="252"/>
      <c r="H140" s="252"/>
      <c r="I140" s="252"/>
      <c r="J140" s="170" t="s">
        <v>477</v>
      </c>
      <c r="K140" s="171">
        <v>3</v>
      </c>
      <c r="L140" s="253">
        <v>0</v>
      </c>
      <c r="M140" s="253"/>
      <c r="N140" s="254">
        <f t="shared" si="15"/>
        <v>0</v>
      </c>
      <c r="O140" s="254"/>
      <c r="P140" s="254"/>
      <c r="Q140" s="254"/>
      <c r="R140" s="143"/>
      <c r="T140" s="172" t="s">
        <v>5</v>
      </c>
      <c r="U140" s="47" t="s">
        <v>46</v>
      </c>
      <c r="V140" s="39"/>
      <c r="W140" s="173">
        <f t="shared" si="16"/>
        <v>0</v>
      </c>
      <c r="X140" s="173">
        <v>0</v>
      </c>
      <c r="Y140" s="173">
        <f t="shared" si="17"/>
        <v>0</v>
      </c>
      <c r="Z140" s="173">
        <v>0</v>
      </c>
      <c r="AA140" s="174">
        <f t="shared" si="18"/>
        <v>0</v>
      </c>
      <c r="AR140" s="22" t="s">
        <v>189</v>
      </c>
      <c r="AT140" s="22" t="s">
        <v>186</v>
      </c>
      <c r="AU140" s="22" t="s">
        <v>90</v>
      </c>
      <c r="AY140" s="22" t="s">
        <v>185</v>
      </c>
      <c r="BE140" s="116">
        <f t="shared" si="19"/>
        <v>0</v>
      </c>
      <c r="BF140" s="116">
        <f t="shared" si="20"/>
        <v>0</v>
      </c>
      <c r="BG140" s="116">
        <f t="shared" si="21"/>
        <v>0</v>
      </c>
      <c r="BH140" s="116">
        <f t="shared" si="22"/>
        <v>0</v>
      </c>
      <c r="BI140" s="116">
        <f t="shared" si="23"/>
        <v>0</v>
      </c>
      <c r="BJ140" s="22" t="s">
        <v>90</v>
      </c>
      <c r="BK140" s="116">
        <f t="shared" si="24"/>
        <v>0</v>
      </c>
      <c r="BL140" s="22" t="s">
        <v>189</v>
      </c>
      <c r="BM140" s="22" t="s">
        <v>314</v>
      </c>
    </row>
    <row r="141" spans="2:65" s="1" customFormat="1" ht="38.25" customHeight="1">
      <c r="B141" s="140"/>
      <c r="C141" s="168" t="s">
        <v>257</v>
      </c>
      <c r="D141" s="168" t="s">
        <v>186</v>
      </c>
      <c r="E141" s="169" t="s">
        <v>507</v>
      </c>
      <c r="F141" s="252" t="s">
        <v>508</v>
      </c>
      <c r="G141" s="252"/>
      <c r="H141" s="252"/>
      <c r="I141" s="252"/>
      <c r="J141" s="170" t="s">
        <v>208</v>
      </c>
      <c r="K141" s="171">
        <v>48</v>
      </c>
      <c r="L141" s="253">
        <v>0</v>
      </c>
      <c r="M141" s="253"/>
      <c r="N141" s="254">
        <f t="shared" si="15"/>
        <v>0</v>
      </c>
      <c r="O141" s="254"/>
      <c r="P141" s="254"/>
      <c r="Q141" s="254"/>
      <c r="R141" s="143"/>
      <c r="T141" s="172" t="s">
        <v>5</v>
      </c>
      <c r="U141" s="47" t="s">
        <v>46</v>
      </c>
      <c r="V141" s="39"/>
      <c r="W141" s="173">
        <f t="shared" si="16"/>
        <v>0</v>
      </c>
      <c r="X141" s="173">
        <v>0</v>
      </c>
      <c r="Y141" s="173">
        <f t="shared" si="17"/>
        <v>0</v>
      </c>
      <c r="Z141" s="173">
        <v>0</v>
      </c>
      <c r="AA141" s="174">
        <f t="shared" si="18"/>
        <v>0</v>
      </c>
      <c r="AR141" s="22" t="s">
        <v>189</v>
      </c>
      <c r="AT141" s="22" t="s">
        <v>186</v>
      </c>
      <c r="AU141" s="22" t="s">
        <v>90</v>
      </c>
      <c r="AY141" s="22" t="s">
        <v>185</v>
      </c>
      <c r="BE141" s="116">
        <f t="shared" si="19"/>
        <v>0</v>
      </c>
      <c r="BF141" s="116">
        <f t="shared" si="20"/>
        <v>0</v>
      </c>
      <c r="BG141" s="116">
        <f t="shared" si="21"/>
        <v>0</v>
      </c>
      <c r="BH141" s="116">
        <f t="shared" si="22"/>
        <v>0</v>
      </c>
      <c r="BI141" s="116">
        <f t="shared" si="23"/>
        <v>0</v>
      </c>
      <c r="BJ141" s="22" t="s">
        <v>90</v>
      </c>
      <c r="BK141" s="116">
        <f t="shared" si="24"/>
        <v>0</v>
      </c>
      <c r="BL141" s="22" t="s">
        <v>189</v>
      </c>
      <c r="BM141" s="22" t="s">
        <v>320</v>
      </c>
    </row>
    <row r="142" spans="2:65" s="1" customFormat="1" ht="25.5" customHeight="1">
      <c r="B142" s="140"/>
      <c r="C142" s="168" t="s">
        <v>261</v>
      </c>
      <c r="D142" s="168" t="s">
        <v>186</v>
      </c>
      <c r="E142" s="169" t="s">
        <v>509</v>
      </c>
      <c r="F142" s="252" t="s">
        <v>510</v>
      </c>
      <c r="G142" s="252"/>
      <c r="H142" s="252"/>
      <c r="I142" s="252"/>
      <c r="J142" s="170" t="s">
        <v>208</v>
      </c>
      <c r="K142" s="171">
        <v>18</v>
      </c>
      <c r="L142" s="253">
        <v>0</v>
      </c>
      <c r="M142" s="253"/>
      <c r="N142" s="254">
        <f t="shared" si="15"/>
        <v>0</v>
      </c>
      <c r="O142" s="254"/>
      <c r="P142" s="254"/>
      <c r="Q142" s="254"/>
      <c r="R142" s="143"/>
      <c r="T142" s="172" t="s">
        <v>5</v>
      </c>
      <c r="U142" s="47" t="s">
        <v>46</v>
      </c>
      <c r="V142" s="39"/>
      <c r="W142" s="173">
        <f t="shared" si="16"/>
        <v>0</v>
      </c>
      <c r="X142" s="173">
        <v>0</v>
      </c>
      <c r="Y142" s="173">
        <f t="shared" si="17"/>
        <v>0</v>
      </c>
      <c r="Z142" s="173">
        <v>0</v>
      </c>
      <c r="AA142" s="174">
        <f t="shared" si="18"/>
        <v>0</v>
      </c>
      <c r="AR142" s="22" t="s">
        <v>189</v>
      </c>
      <c r="AT142" s="22" t="s">
        <v>186</v>
      </c>
      <c r="AU142" s="22" t="s">
        <v>90</v>
      </c>
      <c r="AY142" s="22" t="s">
        <v>185</v>
      </c>
      <c r="BE142" s="116">
        <f t="shared" si="19"/>
        <v>0</v>
      </c>
      <c r="BF142" s="116">
        <f t="shared" si="20"/>
        <v>0</v>
      </c>
      <c r="BG142" s="116">
        <f t="shared" si="21"/>
        <v>0</v>
      </c>
      <c r="BH142" s="116">
        <f t="shared" si="22"/>
        <v>0</v>
      </c>
      <c r="BI142" s="116">
        <f t="shared" si="23"/>
        <v>0</v>
      </c>
      <c r="BJ142" s="22" t="s">
        <v>90</v>
      </c>
      <c r="BK142" s="116">
        <f t="shared" si="24"/>
        <v>0</v>
      </c>
      <c r="BL142" s="22" t="s">
        <v>189</v>
      </c>
      <c r="BM142" s="22" t="s">
        <v>330</v>
      </c>
    </row>
    <row r="143" spans="2:65" s="1" customFormat="1" ht="25.5" customHeight="1">
      <c r="B143" s="140"/>
      <c r="C143" s="168" t="s">
        <v>265</v>
      </c>
      <c r="D143" s="168" t="s">
        <v>186</v>
      </c>
      <c r="E143" s="169" t="s">
        <v>511</v>
      </c>
      <c r="F143" s="252" t="s">
        <v>512</v>
      </c>
      <c r="G143" s="252"/>
      <c r="H143" s="252"/>
      <c r="I143" s="252"/>
      <c r="J143" s="170" t="s">
        <v>208</v>
      </c>
      <c r="K143" s="171">
        <v>58</v>
      </c>
      <c r="L143" s="253">
        <v>0</v>
      </c>
      <c r="M143" s="253"/>
      <c r="N143" s="254">
        <f t="shared" si="15"/>
        <v>0</v>
      </c>
      <c r="O143" s="254"/>
      <c r="P143" s="254"/>
      <c r="Q143" s="254"/>
      <c r="R143" s="143"/>
      <c r="T143" s="172" t="s">
        <v>5</v>
      </c>
      <c r="U143" s="47" t="s">
        <v>46</v>
      </c>
      <c r="V143" s="39"/>
      <c r="W143" s="173">
        <f t="shared" si="16"/>
        <v>0</v>
      </c>
      <c r="X143" s="173">
        <v>0</v>
      </c>
      <c r="Y143" s="173">
        <f t="shared" si="17"/>
        <v>0</v>
      </c>
      <c r="Z143" s="173">
        <v>0</v>
      </c>
      <c r="AA143" s="174">
        <f t="shared" si="18"/>
        <v>0</v>
      </c>
      <c r="AR143" s="22" t="s">
        <v>189</v>
      </c>
      <c r="AT143" s="22" t="s">
        <v>186</v>
      </c>
      <c r="AU143" s="22" t="s">
        <v>90</v>
      </c>
      <c r="AY143" s="22" t="s">
        <v>185</v>
      </c>
      <c r="BE143" s="116">
        <f t="shared" si="19"/>
        <v>0</v>
      </c>
      <c r="BF143" s="116">
        <f t="shared" si="20"/>
        <v>0</v>
      </c>
      <c r="BG143" s="116">
        <f t="shared" si="21"/>
        <v>0</v>
      </c>
      <c r="BH143" s="116">
        <f t="shared" si="22"/>
        <v>0</v>
      </c>
      <c r="BI143" s="116">
        <f t="shared" si="23"/>
        <v>0</v>
      </c>
      <c r="BJ143" s="22" t="s">
        <v>90</v>
      </c>
      <c r="BK143" s="116">
        <f t="shared" si="24"/>
        <v>0</v>
      </c>
      <c r="BL143" s="22" t="s">
        <v>189</v>
      </c>
      <c r="BM143" s="22" t="s">
        <v>338</v>
      </c>
    </row>
    <row r="144" spans="2:65" s="1" customFormat="1" ht="16.5" customHeight="1">
      <c r="B144" s="140"/>
      <c r="C144" s="168" t="s">
        <v>269</v>
      </c>
      <c r="D144" s="168" t="s">
        <v>186</v>
      </c>
      <c r="E144" s="169" t="s">
        <v>513</v>
      </c>
      <c r="F144" s="252" t="s">
        <v>514</v>
      </c>
      <c r="G144" s="252"/>
      <c r="H144" s="252"/>
      <c r="I144" s="252"/>
      <c r="J144" s="170" t="s">
        <v>515</v>
      </c>
      <c r="K144" s="204">
        <v>0</v>
      </c>
      <c r="L144" s="253">
        <v>0</v>
      </c>
      <c r="M144" s="253"/>
      <c r="N144" s="254">
        <f t="shared" si="15"/>
        <v>0</v>
      </c>
      <c r="O144" s="254"/>
      <c r="P144" s="254"/>
      <c r="Q144" s="254"/>
      <c r="R144" s="143"/>
      <c r="T144" s="172" t="s">
        <v>5</v>
      </c>
      <c r="U144" s="47" t="s">
        <v>46</v>
      </c>
      <c r="V144" s="39"/>
      <c r="W144" s="173">
        <f t="shared" si="16"/>
        <v>0</v>
      </c>
      <c r="X144" s="173">
        <v>0</v>
      </c>
      <c r="Y144" s="173">
        <f t="shared" si="17"/>
        <v>0</v>
      </c>
      <c r="Z144" s="173">
        <v>0</v>
      </c>
      <c r="AA144" s="174">
        <f t="shared" si="18"/>
        <v>0</v>
      </c>
      <c r="AR144" s="22" t="s">
        <v>189</v>
      </c>
      <c r="AT144" s="22" t="s">
        <v>186</v>
      </c>
      <c r="AU144" s="22" t="s">
        <v>90</v>
      </c>
      <c r="AY144" s="22" t="s">
        <v>185</v>
      </c>
      <c r="BE144" s="116">
        <f t="shared" si="19"/>
        <v>0</v>
      </c>
      <c r="BF144" s="116">
        <f t="shared" si="20"/>
        <v>0</v>
      </c>
      <c r="BG144" s="116">
        <f t="shared" si="21"/>
        <v>0</v>
      </c>
      <c r="BH144" s="116">
        <f t="shared" si="22"/>
        <v>0</v>
      </c>
      <c r="BI144" s="116">
        <f t="shared" si="23"/>
        <v>0</v>
      </c>
      <c r="BJ144" s="22" t="s">
        <v>90</v>
      </c>
      <c r="BK144" s="116">
        <f t="shared" si="24"/>
        <v>0</v>
      </c>
      <c r="BL144" s="22" t="s">
        <v>189</v>
      </c>
      <c r="BM144" s="22" t="s">
        <v>346</v>
      </c>
    </row>
    <row r="145" spans="2:65" s="1" customFormat="1" ht="16.5" customHeight="1">
      <c r="B145" s="140"/>
      <c r="C145" s="168" t="s">
        <v>274</v>
      </c>
      <c r="D145" s="168" t="s">
        <v>186</v>
      </c>
      <c r="E145" s="169" t="s">
        <v>516</v>
      </c>
      <c r="F145" s="252" t="s">
        <v>517</v>
      </c>
      <c r="G145" s="252"/>
      <c r="H145" s="252"/>
      <c r="I145" s="252"/>
      <c r="J145" s="170" t="s">
        <v>515</v>
      </c>
      <c r="K145" s="204">
        <v>0</v>
      </c>
      <c r="L145" s="253">
        <v>0</v>
      </c>
      <c r="M145" s="253"/>
      <c r="N145" s="254">
        <f t="shared" si="15"/>
        <v>0</v>
      </c>
      <c r="O145" s="254"/>
      <c r="P145" s="254"/>
      <c r="Q145" s="254"/>
      <c r="R145" s="143"/>
      <c r="T145" s="172" t="s">
        <v>5</v>
      </c>
      <c r="U145" s="47" t="s">
        <v>46</v>
      </c>
      <c r="V145" s="39"/>
      <c r="W145" s="173">
        <f t="shared" si="16"/>
        <v>0</v>
      </c>
      <c r="X145" s="173">
        <v>0</v>
      </c>
      <c r="Y145" s="173">
        <f t="shared" si="17"/>
        <v>0</v>
      </c>
      <c r="Z145" s="173">
        <v>0</v>
      </c>
      <c r="AA145" s="174">
        <f t="shared" si="18"/>
        <v>0</v>
      </c>
      <c r="AR145" s="22" t="s">
        <v>189</v>
      </c>
      <c r="AT145" s="22" t="s">
        <v>186</v>
      </c>
      <c r="AU145" s="22" t="s">
        <v>90</v>
      </c>
      <c r="AY145" s="22" t="s">
        <v>185</v>
      </c>
      <c r="BE145" s="116">
        <f t="shared" si="19"/>
        <v>0</v>
      </c>
      <c r="BF145" s="116">
        <f t="shared" si="20"/>
        <v>0</v>
      </c>
      <c r="BG145" s="116">
        <f t="shared" si="21"/>
        <v>0</v>
      </c>
      <c r="BH145" s="116">
        <f t="shared" si="22"/>
        <v>0</v>
      </c>
      <c r="BI145" s="116">
        <f t="shared" si="23"/>
        <v>0</v>
      </c>
      <c r="BJ145" s="22" t="s">
        <v>90</v>
      </c>
      <c r="BK145" s="116">
        <f t="shared" si="24"/>
        <v>0</v>
      </c>
      <c r="BL145" s="22" t="s">
        <v>189</v>
      </c>
      <c r="BM145" s="22" t="s">
        <v>354</v>
      </c>
    </row>
    <row r="146" spans="2:65" s="1" customFormat="1" ht="16.5" customHeight="1">
      <c r="B146" s="140"/>
      <c r="C146" s="168" t="s">
        <v>10</v>
      </c>
      <c r="D146" s="168" t="s">
        <v>186</v>
      </c>
      <c r="E146" s="169" t="s">
        <v>518</v>
      </c>
      <c r="F146" s="252" t="s">
        <v>519</v>
      </c>
      <c r="G146" s="252"/>
      <c r="H146" s="252"/>
      <c r="I146" s="252"/>
      <c r="J146" s="170" t="s">
        <v>515</v>
      </c>
      <c r="K146" s="204">
        <v>0</v>
      </c>
      <c r="L146" s="253">
        <v>0</v>
      </c>
      <c r="M146" s="253"/>
      <c r="N146" s="254">
        <f t="shared" si="15"/>
        <v>0</v>
      </c>
      <c r="O146" s="254"/>
      <c r="P146" s="254"/>
      <c r="Q146" s="254"/>
      <c r="R146" s="143"/>
      <c r="T146" s="172" t="s">
        <v>5</v>
      </c>
      <c r="U146" s="47" t="s">
        <v>46</v>
      </c>
      <c r="V146" s="39"/>
      <c r="W146" s="173">
        <f t="shared" si="16"/>
        <v>0</v>
      </c>
      <c r="X146" s="173">
        <v>0</v>
      </c>
      <c r="Y146" s="173">
        <f t="shared" si="17"/>
        <v>0</v>
      </c>
      <c r="Z146" s="173">
        <v>0</v>
      </c>
      <c r="AA146" s="174">
        <f t="shared" si="18"/>
        <v>0</v>
      </c>
      <c r="AR146" s="22" t="s">
        <v>189</v>
      </c>
      <c r="AT146" s="22" t="s">
        <v>186</v>
      </c>
      <c r="AU146" s="22" t="s">
        <v>90</v>
      </c>
      <c r="AY146" s="22" t="s">
        <v>185</v>
      </c>
      <c r="BE146" s="116">
        <f t="shared" si="19"/>
        <v>0</v>
      </c>
      <c r="BF146" s="116">
        <f t="shared" si="20"/>
        <v>0</v>
      </c>
      <c r="BG146" s="116">
        <f t="shared" si="21"/>
        <v>0</v>
      </c>
      <c r="BH146" s="116">
        <f t="shared" si="22"/>
        <v>0</v>
      </c>
      <c r="BI146" s="116">
        <f t="shared" si="23"/>
        <v>0</v>
      </c>
      <c r="BJ146" s="22" t="s">
        <v>90</v>
      </c>
      <c r="BK146" s="116">
        <f t="shared" si="24"/>
        <v>0</v>
      </c>
      <c r="BL146" s="22" t="s">
        <v>189</v>
      </c>
      <c r="BM146" s="22" t="s">
        <v>368</v>
      </c>
    </row>
    <row r="147" spans="2:65" s="1" customFormat="1" ht="16.5" customHeight="1">
      <c r="B147" s="140"/>
      <c r="C147" s="168" t="s">
        <v>285</v>
      </c>
      <c r="D147" s="168" t="s">
        <v>186</v>
      </c>
      <c r="E147" s="169" t="s">
        <v>520</v>
      </c>
      <c r="F147" s="252" t="s">
        <v>521</v>
      </c>
      <c r="G147" s="252"/>
      <c r="H147" s="252"/>
      <c r="I147" s="252"/>
      <c r="J147" s="170" t="s">
        <v>515</v>
      </c>
      <c r="K147" s="204">
        <v>0</v>
      </c>
      <c r="L147" s="253">
        <v>0</v>
      </c>
      <c r="M147" s="253"/>
      <c r="N147" s="254">
        <f t="shared" si="15"/>
        <v>0</v>
      </c>
      <c r="O147" s="254"/>
      <c r="P147" s="254"/>
      <c r="Q147" s="254"/>
      <c r="R147" s="143"/>
      <c r="T147" s="172" t="s">
        <v>5</v>
      </c>
      <c r="U147" s="47" t="s">
        <v>46</v>
      </c>
      <c r="V147" s="39"/>
      <c r="W147" s="173">
        <f t="shared" si="16"/>
        <v>0</v>
      </c>
      <c r="X147" s="173">
        <v>0</v>
      </c>
      <c r="Y147" s="173">
        <f t="shared" si="17"/>
        <v>0</v>
      </c>
      <c r="Z147" s="173">
        <v>0</v>
      </c>
      <c r="AA147" s="174">
        <f t="shared" si="18"/>
        <v>0</v>
      </c>
      <c r="AR147" s="22" t="s">
        <v>189</v>
      </c>
      <c r="AT147" s="22" t="s">
        <v>186</v>
      </c>
      <c r="AU147" s="22" t="s">
        <v>90</v>
      </c>
      <c r="AY147" s="22" t="s">
        <v>185</v>
      </c>
      <c r="BE147" s="116">
        <f t="shared" si="19"/>
        <v>0</v>
      </c>
      <c r="BF147" s="116">
        <f t="shared" si="20"/>
        <v>0</v>
      </c>
      <c r="BG147" s="116">
        <f t="shared" si="21"/>
        <v>0</v>
      </c>
      <c r="BH147" s="116">
        <f t="shared" si="22"/>
        <v>0</v>
      </c>
      <c r="BI147" s="116">
        <f t="shared" si="23"/>
        <v>0</v>
      </c>
      <c r="BJ147" s="22" t="s">
        <v>90</v>
      </c>
      <c r="BK147" s="116">
        <f t="shared" si="24"/>
        <v>0</v>
      </c>
      <c r="BL147" s="22" t="s">
        <v>189</v>
      </c>
      <c r="BM147" s="22" t="s">
        <v>377</v>
      </c>
    </row>
    <row r="148" spans="2:65" s="1" customFormat="1" ht="16.5" customHeight="1">
      <c r="B148" s="140"/>
      <c r="C148" s="168" t="s">
        <v>289</v>
      </c>
      <c r="D148" s="168" t="s">
        <v>186</v>
      </c>
      <c r="E148" s="169" t="s">
        <v>522</v>
      </c>
      <c r="F148" s="252" t="s">
        <v>523</v>
      </c>
      <c r="G148" s="252"/>
      <c r="H148" s="252"/>
      <c r="I148" s="252"/>
      <c r="J148" s="170" t="s">
        <v>515</v>
      </c>
      <c r="K148" s="204">
        <v>0</v>
      </c>
      <c r="L148" s="253">
        <v>0</v>
      </c>
      <c r="M148" s="253"/>
      <c r="N148" s="254">
        <f t="shared" si="15"/>
        <v>0</v>
      </c>
      <c r="O148" s="254"/>
      <c r="P148" s="254"/>
      <c r="Q148" s="254"/>
      <c r="R148" s="143"/>
      <c r="T148" s="172" t="s">
        <v>5</v>
      </c>
      <c r="U148" s="47" t="s">
        <v>46</v>
      </c>
      <c r="V148" s="39"/>
      <c r="W148" s="173">
        <f t="shared" si="16"/>
        <v>0</v>
      </c>
      <c r="X148" s="173">
        <v>0</v>
      </c>
      <c r="Y148" s="173">
        <f t="shared" si="17"/>
        <v>0</v>
      </c>
      <c r="Z148" s="173">
        <v>0</v>
      </c>
      <c r="AA148" s="174">
        <f t="shared" si="18"/>
        <v>0</v>
      </c>
      <c r="AR148" s="22" t="s">
        <v>189</v>
      </c>
      <c r="AT148" s="22" t="s">
        <v>186</v>
      </c>
      <c r="AU148" s="22" t="s">
        <v>90</v>
      </c>
      <c r="AY148" s="22" t="s">
        <v>185</v>
      </c>
      <c r="BE148" s="116">
        <f t="shared" si="19"/>
        <v>0</v>
      </c>
      <c r="BF148" s="116">
        <f t="shared" si="20"/>
        <v>0</v>
      </c>
      <c r="BG148" s="116">
        <f t="shared" si="21"/>
        <v>0</v>
      </c>
      <c r="BH148" s="116">
        <f t="shared" si="22"/>
        <v>0</v>
      </c>
      <c r="BI148" s="116">
        <f t="shared" si="23"/>
        <v>0</v>
      </c>
      <c r="BJ148" s="22" t="s">
        <v>90</v>
      </c>
      <c r="BK148" s="116">
        <f t="shared" si="24"/>
        <v>0</v>
      </c>
      <c r="BL148" s="22" t="s">
        <v>189</v>
      </c>
      <c r="BM148" s="22" t="s">
        <v>387</v>
      </c>
    </row>
    <row r="149" spans="2:65" s="1" customFormat="1" ht="16.5" customHeight="1">
      <c r="B149" s="140"/>
      <c r="C149" s="168" t="s">
        <v>293</v>
      </c>
      <c r="D149" s="168" t="s">
        <v>186</v>
      </c>
      <c r="E149" s="169" t="s">
        <v>524</v>
      </c>
      <c r="F149" s="252" t="s">
        <v>525</v>
      </c>
      <c r="G149" s="252"/>
      <c r="H149" s="252"/>
      <c r="I149" s="252"/>
      <c r="J149" s="170" t="s">
        <v>515</v>
      </c>
      <c r="K149" s="204">
        <v>0</v>
      </c>
      <c r="L149" s="253">
        <v>0</v>
      </c>
      <c r="M149" s="253"/>
      <c r="N149" s="254">
        <f t="shared" si="15"/>
        <v>0</v>
      </c>
      <c r="O149" s="254"/>
      <c r="P149" s="254"/>
      <c r="Q149" s="254"/>
      <c r="R149" s="143"/>
      <c r="T149" s="172" t="s">
        <v>5</v>
      </c>
      <c r="U149" s="47" t="s">
        <v>46</v>
      </c>
      <c r="V149" s="39"/>
      <c r="W149" s="173">
        <f t="shared" si="16"/>
        <v>0</v>
      </c>
      <c r="X149" s="173">
        <v>0</v>
      </c>
      <c r="Y149" s="173">
        <f t="shared" si="17"/>
        <v>0</v>
      </c>
      <c r="Z149" s="173">
        <v>0</v>
      </c>
      <c r="AA149" s="174">
        <f t="shared" si="18"/>
        <v>0</v>
      </c>
      <c r="AR149" s="22" t="s">
        <v>189</v>
      </c>
      <c r="AT149" s="22" t="s">
        <v>186</v>
      </c>
      <c r="AU149" s="22" t="s">
        <v>90</v>
      </c>
      <c r="AY149" s="22" t="s">
        <v>185</v>
      </c>
      <c r="BE149" s="116">
        <f t="shared" si="19"/>
        <v>0</v>
      </c>
      <c r="BF149" s="116">
        <f t="shared" si="20"/>
        <v>0</v>
      </c>
      <c r="BG149" s="116">
        <f t="shared" si="21"/>
        <v>0</v>
      </c>
      <c r="BH149" s="116">
        <f t="shared" si="22"/>
        <v>0</v>
      </c>
      <c r="BI149" s="116">
        <f t="shared" si="23"/>
        <v>0</v>
      </c>
      <c r="BJ149" s="22" t="s">
        <v>90</v>
      </c>
      <c r="BK149" s="116">
        <f t="shared" si="24"/>
        <v>0</v>
      </c>
      <c r="BL149" s="22" t="s">
        <v>189</v>
      </c>
      <c r="BM149" s="22" t="s">
        <v>395</v>
      </c>
    </row>
    <row r="150" spans="2:65" s="1" customFormat="1" ht="25.5" customHeight="1">
      <c r="B150" s="140"/>
      <c r="C150" s="168" t="s">
        <v>298</v>
      </c>
      <c r="D150" s="168" t="s">
        <v>186</v>
      </c>
      <c r="E150" s="169" t="s">
        <v>526</v>
      </c>
      <c r="F150" s="252" t="s">
        <v>527</v>
      </c>
      <c r="G150" s="252"/>
      <c r="H150" s="252"/>
      <c r="I150" s="252"/>
      <c r="J150" s="170" t="s">
        <v>528</v>
      </c>
      <c r="K150" s="171">
        <v>20</v>
      </c>
      <c r="L150" s="253">
        <v>0</v>
      </c>
      <c r="M150" s="253"/>
      <c r="N150" s="254">
        <f t="shared" si="15"/>
        <v>0</v>
      </c>
      <c r="O150" s="254"/>
      <c r="P150" s="254"/>
      <c r="Q150" s="254"/>
      <c r="R150" s="143"/>
      <c r="T150" s="172" t="s">
        <v>5</v>
      </c>
      <c r="U150" s="47" t="s">
        <v>46</v>
      </c>
      <c r="V150" s="39"/>
      <c r="W150" s="173">
        <f t="shared" si="16"/>
        <v>0</v>
      </c>
      <c r="X150" s="173">
        <v>0</v>
      </c>
      <c r="Y150" s="173">
        <f t="shared" si="17"/>
        <v>0</v>
      </c>
      <c r="Z150" s="173">
        <v>0</v>
      </c>
      <c r="AA150" s="174">
        <f t="shared" si="18"/>
        <v>0</v>
      </c>
      <c r="AR150" s="22" t="s">
        <v>189</v>
      </c>
      <c r="AT150" s="22" t="s">
        <v>186</v>
      </c>
      <c r="AU150" s="22" t="s">
        <v>90</v>
      </c>
      <c r="AY150" s="22" t="s">
        <v>185</v>
      </c>
      <c r="BE150" s="116">
        <f t="shared" si="19"/>
        <v>0</v>
      </c>
      <c r="BF150" s="116">
        <f t="shared" si="20"/>
        <v>0</v>
      </c>
      <c r="BG150" s="116">
        <f t="shared" si="21"/>
        <v>0</v>
      </c>
      <c r="BH150" s="116">
        <f t="shared" si="22"/>
        <v>0</v>
      </c>
      <c r="BI150" s="116">
        <f t="shared" si="23"/>
        <v>0</v>
      </c>
      <c r="BJ150" s="22" t="s">
        <v>90</v>
      </c>
      <c r="BK150" s="116">
        <f t="shared" si="24"/>
        <v>0</v>
      </c>
      <c r="BL150" s="22" t="s">
        <v>189</v>
      </c>
      <c r="BM150" s="22" t="s">
        <v>405</v>
      </c>
    </row>
    <row r="151" spans="2:65" s="10" customFormat="1" ht="29.85" customHeight="1">
      <c r="B151" s="158"/>
      <c r="C151" s="159"/>
      <c r="D151" s="190" t="s">
        <v>474</v>
      </c>
      <c r="E151" s="190"/>
      <c r="F151" s="190"/>
      <c r="G151" s="190"/>
      <c r="H151" s="190"/>
      <c r="I151" s="190"/>
      <c r="J151" s="190"/>
      <c r="K151" s="190"/>
      <c r="L151" s="190"/>
      <c r="M151" s="190"/>
      <c r="N151" s="266">
        <f>BK151</f>
        <v>0</v>
      </c>
      <c r="O151" s="267"/>
      <c r="P151" s="267"/>
      <c r="Q151" s="267"/>
      <c r="R151" s="161"/>
      <c r="T151" s="162"/>
      <c r="U151" s="159"/>
      <c r="V151" s="159"/>
      <c r="W151" s="163">
        <f>SUM(W152:W160)</f>
        <v>0</v>
      </c>
      <c r="X151" s="159"/>
      <c r="Y151" s="163">
        <f>SUM(Y152:Y160)</f>
        <v>0</v>
      </c>
      <c r="Z151" s="159"/>
      <c r="AA151" s="164">
        <f>SUM(AA152:AA160)</f>
        <v>0</v>
      </c>
      <c r="AR151" s="165" t="s">
        <v>86</v>
      </c>
      <c r="AT151" s="166" t="s">
        <v>78</v>
      </c>
      <c r="AU151" s="166" t="s">
        <v>86</v>
      </c>
      <c r="AY151" s="165" t="s">
        <v>185</v>
      </c>
      <c r="BK151" s="167">
        <f>SUM(BK152:BK160)</f>
        <v>0</v>
      </c>
    </row>
    <row r="152" spans="2:65" s="1" customFormat="1" ht="25.5" customHeight="1">
      <c r="B152" s="140"/>
      <c r="C152" s="168" t="s">
        <v>302</v>
      </c>
      <c r="D152" s="168" t="s">
        <v>186</v>
      </c>
      <c r="E152" s="169" t="s">
        <v>529</v>
      </c>
      <c r="F152" s="252" t="s">
        <v>530</v>
      </c>
      <c r="G152" s="252"/>
      <c r="H152" s="252"/>
      <c r="I152" s="252"/>
      <c r="J152" s="170" t="s">
        <v>531</v>
      </c>
      <c r="K152" s="171">
        <v>4.4999999999999998E-2</v>
      </c>
      <c r="L152" s="253">
        <v>0</v>
      </c>
      <c r="M152" s="253"/>
      <c r="N152" s="254">
        <f t="shared" ref="N152:N160" si="25">ROUND(L152*K152,2)</f>
        <v>0</v>
      </c>
      <c r="O152" s="254"/>
      <c r="P152" s="254"/>
      <c r="Q152" s="254"/>
      <c r="R152" s="143"/>
      <c r="T152" s="172" t="s">
        <v>5</v>
      </c>
      <c r="U152" s="47" t="s">
        <v>46</v>
      </c>
      <c r="V152" s="39"/>
      <c r="W152" s="173">
        <f t="shared" ref="W152:W160" si="26">V152*K152</f>
        <v>0</v>
      </c>
      <c r="X152" s="173">
        <v>0</v>
      </c>
      <c r="Y152" s="173">
        <f t="shared" ref="Y152:Y160" si="27">X152*K152</f>
        <v>0</v>
      </c>
      <c r="Z152" s="173">
        <v>0</v>
      </c>
      <c r="AA152" s="174">
        <f t="shared" ref="AA152:AA160" si="28">Z152*K152</f>
        <v>0</v>
      </c>
      <c r="AR152" s="22" t="s">
        <v>189</v>
      </c>
      <c r="AT152" s="22" t="s">
        <v>186</v>
      </c>
      <c r="AU152" s="22" t="s">
        <v>90</v>
      </c>
      <c r="AY152" s="22" t="s">
        <v>185</v>
      </c>
      <c r="BE152" s="116">
        <f t="shared" ref="BE152:BE160" si="29">IF(U152="základná",N152,0)</f>
        <v>0</v>
      </c>
      <c r="BF152" s="116">
        <f t="shared" ref="BF152:BF160" si="30">IF(U152="znížená",N152,0)</f>
        <v>0</v>
      </c>
      <c r="BG152" s="116">
        <f t="shared" ref="BG152:BG160" si="31">IF(U152="zákl. prenesená",N152,0)</f>
        <v>0</v>
      </c>
      <c r="BH152" s="116">
        <f t="shared" ref="BH152:BH160" si="32">IF(U152="zníž. prenesená",N152,0)</f>
        <v>0</v>
      </c>
      <c r="BI152" s="116">
        <f t="shared" ref="BI152:BI160" si="33">IF(U152="nulová",N152,0)</f>
        <v>0</v>
      </c>
      <c r="BJ152" s="22" t="s">
        <v>90</v>
      </c>
      <c r="BK152" s="116">
        <f t="shared" ref="BK152:BK160" si="34">ROUND(L152*K152,2)</f>
        <v>0</v>
      </c>
      <c r="BL152" s="22" t="s">
        <v>189</v>
      </c>
      <c r="BM152" s="22" t="s">
        <v>413</v>
      </c>
    </row>
    <row r="153" spans="2:65" s="1" customFormat="1" ht="25.5" customHeight="1">
      <c r="B153" s="140"/>
      <c r="C153" s="168" t="s">
        <v>306</v>
      </c>
      <c r="D153" s="168" t="s">
        <v>186</v>
      </c>
      <c r="E153" s="169" t="s">
        <v>532</v>
      </c>
      <c r="F153" s="252" t="s">
        <v>533</v>
      </c>
      <c r="G153" s="252"/>
      <c r="H153" s="252"/>
      <c r="I153" s="252"/>
      <c r="J153" s="170" t="s">
        <v>234</v>
      </c>
      <c r="K153" s="171">
        <v>3</v>
      </c>
      <c r="L153" s="253">
        <v>0</v>
      </c>
      <c r="M153" s="253"/>
      <c r="N153" s="254">
        <f t="shared" si="25"/>
        <v>0</v>
      </c>
      <c r="O153" s="254"/>
      <c r="P153" s="254"/>
      <c r="Q153" s="254"/>
      <c r="R153" s="143"/>
      <c r="T153" s="172" t="s">
        <v>5</v>
      </c>
      <c r="U153" s="47" t="s">
        <v>46</v>
      </c>
      <c r="V153" s="39"/>
      <c r="W153" s="173">
        <f t="shared" si="26"/>
        <v>0</v>
      </c>
      <c r="X153" s="173">
        <v>0</v>
      </c>
      <c r="Y153" s="173">
        <f t="shared" si="27"/>
        <v>0</v>
      </c>
      <c r="Z153" s="173">
        <v>0</v>
      </c>
      <c r="AA153" s="174">
        <f t="shared" si="28"/>
        <v>0</v>
      </c>
      <c r="AR153" s="22" t="s">
        <v>189</v>
      </c>
      <c r="AT153" s="22" t="s">
        <v>186</v>
      </c>
      <c r="AU153" s="22" t="s">
        <v>90</v>
      </c>
      <c r="AY153" s="22" t="s">
        <v>185</v>
      </c>
      <c r="BE153" s="116">
        <f t="shared" si="29"/>
        <v>0</v>
      </c>
      <c r="BF153" s="116">
        <f t="shared" si="30"/>
        <v>0</v>
      </c>
      <c r="BG153" s="116">
        <f t="shared" si="31"/>
        <v>0</v>
      </c>
      <c r="BH153" s="116">
        <f t="shared" si="32"/>
        <v>0</v>
      </c>
      <c r="BI153" s="116">
        <f t="shared" si="33"/>
        <v>0</v>
      </c>
      <c r="BJ153" s="22" t="s">
        <v>90</v>
      </c>
      <c r="BK153" s="116">
        <f t="shared" si="34"/>
        <v>0</v>
      </c>
      <c r="BL153" s="22" t="s">
        <v>189</v>
      </c>
      <c r="BM153" s="22" t="s">
        <v>421</v>
      </c>
    </row>
    <row r="154" spans="2:65" s="1" customFormat="1" ht="25.5" customHeight="1">
      <c r="B154" s="140"/>
      <c r="C154" s="168" t="s">
        <v>310</v>
      </c>
      <c r="D154" s="168" t="s">
        <v>186</v>
      </c>
      <c r="E154" s="169" t="s">
        <v>534</v>
      </c>
      <c r="F154" s="252" t="s">
        <v>535</v>
      </c>
      <c r="G154" s="252"/>
      <c r="H154" s="252"/>
      <c r="I154" s="252"/>
      <c r="J154" s="170" t="s">
        <v>234</v>
      </c>
      <c r="K154" s="171">
        <v>4.5</v>
      </c>
      <c r="L154" s="253">
        <v>0</v>
      </c>
      <c r="M154" s="253"/>
      <c r="N154" s="254">
        <f t="shared" si="25"/>
        <v>0</v>
      </c>
      <c r="O154" s="254"/>
      <c r="P154" s="254"/>
      <c r="Q154" s="254"/>
      <c r="R154" s="143"/>
      <c r="T154" s="172" t="s">
        <v>5</v>
      </c>
      <c r="U154" s="47" t="s">
        <v>46</v>
      </c>
      <c r="V154" s="39"/>
      <c r="W154" s="173">
        <f t="shared" si="26"/>
        <v>0</v>
      </c>
      <c r="X154" s="173">
        <v>0</v>
      </c>
      <c r="Y154" s="173">
        <f t="shared" si="27"/>
        <v>0</v>
      </c>
      <c r="Z154" s="173">
        <v>0</v>
      </c>
      <c r="AA154" s="174">
        <f t="shared" si="28"/>
        <v>0</v>
      </c>
      <c r="AR154" s="22" t="s">
        <v>189</v>
      </c>
      <c r="AT154" s="22" t="s">
        <v>186</v>
      </c>
      <c r="AU154" s="22" t="s">
        <v>90</v>
      </c>
      <c r="AY154" s="22" t="s">
        <v>185</v>
      </c>
      <c r="BE154" s="116">
        <f t="shared" si="29"/>
        <v>0</v>
      </c>
      <c r="BF154" s="116">
        <f t="shared" si="30"/>
        <v>0</v>
      </c>
      <c r="BG154" s="116">
        <f t="shared" si="31"/>
        <v>0</v>
      </c>
      <c r="BH154" s="116">
        <f t="shared" si="32"/>
        <v>0</v>
      </c>
      <c r="BI154" s="116">
        <f t="shared" si="33"/>
        <v>0</v>
      </c>
      <c r="BJ154" s="22" t="s">
        <v>90</v>
      </c>
      <c r="BK154" s="116">
        <f t="shared" si="34"/>
        <v>0</v>
      </c>
      <c r="BL154" s="22" t="s">
        <v>189</v>
      </c>
      <c r="BM154" s="22" t="s">
        <v>429</v>
      </c>
    </row>
    <row r="155" spans="2:65" s="1" customFormat="1" ht="25.5" customHeight="1">
      <c r="B155" s="140"/>
      <c r="C155" s="168" t="s">
        <v>314</v>
      </c>
      <c r="D155" s="168" t="s">
        <v>186</v>
      </c>
      <c r="E155" s="169" t="s">
        <v>536</v>
      </c>
      <c r="F155" s="252" t="s">
        <v>537</v>
      </c>
      <c r="G155" s="252"/>
      <c r="H155" s="252"/>
      <c r="I155" s="252"/>
      <c r="J155" s="170" t="s">
        <v>477</v>
      </c>
      <c r="K155" s="171">
        <v>3</v>
      </c>
      <c r="L155" s="253">
        <v>0</v>
      </c>
      <c r="M155" s="253"/>
      <c r="N155" s="254">
        <f t="shared" si="25"/>
        <v>0</v>
      </c>
      <c r="O155" s="254"/>
      <c r="P155" s="254"/>
      <c r="Q155" s="254"/>
      <c r="R155" s="143"/>
      <c r="T155" s="172" t="s">
        <v>5</v>
      </c>
      <c r="U155" s="47" t="s">
        <v>46</v>
      </c>
      <c r="V155" s="39"/>
      <c r="W155" s="173">
        <f t="shared" si="26"/>
        <v>0</v>
      </c>
      <c r="X155" s="173">
        <v>0</v>
      </c>
      <c r="Y155" s="173">
        <f t="shared" si="27"/>
        <v>0</v>
      </c>
      <c r="Z155" s="173">
        <v>0</v>
      </c>
      <c r="AA155" s="174">
        <f t="shared" si="28"/>
        <v>0</v>
      </c>
      <c r="AR155" s="22" t="s">
        <v>189</v>
      </c>
      <c r="AT155" s="22" t="s">
        <v>186</v>
      </c>
      <c r="AU155" s="22" t="s">
        <v>90</v>
      </c>
      <c r="AY155" s="22" t="s">
        <v>185</v>
      </c>
      <c r="BE155" s="116">
        <f t="shared" si="29"/>
        <v>0</v>
      </c>
      <c r="BF155" s="116">
        <f t="shared" si="30"/>
        <v>0</v>
      </c>
      <c r="BG155" s="116">
        <f t="shared" si="31"/>
        <v>0</v>
      </c>
      <c r="BH155" s="116">
        <f t="shared" si="32"/>
        <v>0</v>
      </c>
      <c r="BI155" s="116">
        <f t="shared" si="33"/>
        <v>0</v>
      </c>
      <c r="BJ155" s="22" t="s">
        <v>90</v>
      </c>
      <c r="BK155" s="116">
        <f t="shared" si="34"/>
        <v>0</v>
      </c>
      <c r="BL155" s="22" t="s">
        <v>189</v>
      </c>
      <c r="BM155" s="22" t="s">
        <v>439</v>
      </c>
    </row>
    <row r="156" spans="2:65" s="1" customFormat="1" ht="25.5" customHeight="1">
      <c r="B156" s="140"/>
      <c r="C156" s="168" t="s">
        <v>318</v>
      </c>
      <c r="D156" s="168" t="s">
        <v>186</v>
      </c>
      <c r="E156" s="169" t="s">
        <v>538</v>
      </c>
      <c r="F156" s="252" t="s">
        <v>539</v>
      </c>
      <c r="G156" s="252"/>
      <c r="H156" s="252"/>
      <c r="I156" s="252"/>
      <c r="J156" s="170" t="s">
        <v>208</v>
      </c>
      <c r="K156" s="171">
        <v>45</v>
      </c>
      <c r="L156" s="253">
        <v>0</v>
      </c>
      <c r="M156" s="253"/>
      <c r="N156" s="254">
        <f t="shared" si="25"/>
        <v>0</v>
      </c>
      <c r="O156" s="254"/>
      <c r="P156" s="254"/>
      <c r="Q156" s="254"/>
      <c r="R156" s="143"/>
      <c r="T156" s="172" t="s">
        <v>5</v>
      </c>
      <c r="U156" s="47" t="s">
        <v>46</v>
      </c>
      <c r="V156" s="39"/>
      <c r="W156" s="173">
        <f t="shared" si="26"/>
        <v>0</v>
      </c>
      <c r="X156" s="173">
        <v>0</v>
      </c>
      <c r="Y156" s="173">
        <f t="shared" si="27"/>
        <v>0</v>
      </c>
      <c r="Z156" s="173">
        <v>0</v>
      </c>
      <c r="AA156" s="174">
        <f t="shared" si="28"/>
        <v>0</v>
      </c>
      <c r="AR156" s="22" t="s">
        <v>189</v>
      </c>
      <c r="AT156" s="22" t="s">
        <v>186</v>
      </c>
      <c r="AU156" s="22" t="s">
        <v>90</v>
      </c>
      <c r="AY156" s="22" t="s">
        <v>185</v>
      </c>
      <c r="BE156" s="116">
        <f t="shared" si="29"/>
        <v>0</v>
      </c>
      <c r="BF156" s="116">
        <f t="shared" si="30"/>
        <v>0</v>
      </c>
      <c r="BG156" s="116">
        <f t="shared" si="31"/>
        <v>0</v>
      </c>
      <c r="BH156" s="116">
        <f t="shared" si="32"/>
        <v>0</v>
      </c>
      <c r="BI156" s="116">
        <f t="shared" si="33"/>
        <v>0</v>
      </c>
      <c r="BJ156" s="22" t="s">
        <v>90</v>
      </c>
      <c r="BK156" s="116">
        <f t="shared" si="34"/>
        <v>0</v>
      </c>
      <c r="BL156" s="22" t="s">
        <v>189</v>
      </c>
      <c r="BM156" s="22" t="s">
        <v>448</v>
      </c>
    </row>
    <row r="157" spans="2:65" s="1" customFormat="1" ht="25.5" customHeight="1">
      <c r="B157" s="140"/>
      <c r="C157" s="168" t="s">
        <v>320</v>
      </c>
      <c r="D157" s="168" t="s">
        <v>186</v>
      </c>
      <c r="E157" s="169" t="s">
        <v>540</v>
      </c>
      <c r="F157" s="252" t="s">
        <v>541</v>
      </c>
      <c r="G157" s="252"/>
      <c r="H157" s="252"/>
      <c r="I157" s="252"/>
      <c r="J157" s="170" t="s">
        <v>208</v>
      </c>
      <c r="K157" s="171">
        <v>45</v>
      </c>
      <c r="L157" s="253">
        <v>0</v>
      </c>
      <c r="M157" s="253"/>
      <c r="N157" s="254">
        <f t="shared" si="25"/>
        <v>0</v>
      </c>
      <c r="O157" s="254"/>
      <c r="P157" s="254"/>
      <c r="Q157" s="254"/>
      <c r="R157" s="143"/>
      <c r="T157" s="172" t="s">
        <v>5</v>
      </c>
      <c r="U157" s="47" t="s">
        <v>46</v>
      </c>
      <c r="V157" s="39"/>
      <c r="W157" s="173">
        <f t="shared" si="26"/>
        <v>0</v>
      </c>
      <c r="X157" s="173">
        <v>0</v>
      </c>
      <c r="Y157" s="173">
        <f t="shared" si="27"/>
        <v>0</v>
      </c>
      <c r="Z157" s="173">
        <v>0</v>
      </c>
      <c r="AA157" s="174">
        <f t="shared" si="28"/>
        <v>0</v>
      </c>
      <c r="AR157" s="22" t="s">
        <v>189</v>
      </c>
      <c r="AT157" s="22" t="s">
        <v>186</v>
      </c>
      <c r="AU157" s="22" t="s">
        <v>90</v>
      </c>
      <c r="AY157" s="22" t="s">
        <v>185</v>
      </c>
      <c r="BE157" s="116">
        <f t="shared" si="29"/>
        <v>0</v>
      </c>
      <c r="BF157" s="116">
        <f t="shared" si="30"/>
        <v>0</v>
      </c>
      <c r="BG157" s="116">
        <f t="shared" si="31"/>
        <v>0</v>
      </c>
      <c r="BH157" s="116">
        <f t="shared" si="32"/>
        <v>0</v>
      </c>
      <c r="BI157" s="116">
        <f t="shared" si="33"/>
        <v>0</v>
      </c>
      <c r="BJ157" s="22" t="s">
        <v>90</v>
      </c>
      <c r="BK157" s="116">
        <f t="shared" si="34"/>
        <v>0</v>
      </c>
      <c r="BL157" s="22" t="s">
        <v>189</v>
      </c>
      <c r="BM157" s="22" t="s">
        <v>456</v>
      </c>
    </row>
    <row r="158" spans="2:65" s="1" customFormat="1" ht="25.5" customHeight="1">
      <c r="B158" s="140"/>
      <c r="C158" s="168" t="s">
        <v>325</v>
      </c>
      <c r="D158" s="168" t="s">
        <v>186</v>
      </c>
      <c r="E158" s="169" t="s">
        <v>542</v>
      </c>
      <c r="F158" s="252" t="s">
        <v>543</v>
      </c>
      <c r="G158" s="252"/>
      <c r="H158" s="252"/>
      <c r="I158" s="252"/>
      <c r="J158" s="170" t="s">
        <v>208</v>
      </c>
      <c r="K158" s="171">
        <v>45</v>
      </c>
      <c r="L158" s="253">
        <v>0</v>
      </c>
      <c r="M158" s="253"/>
      <c r="N158" s="254">
        <f t="shared" si="25"/>
        <v>0</v>
      </c>
      <c r="O158" s="254"/>
      <c r="P158" s="254"/>
      <c r="Q158" s="254"/>
      <c r="R158" s="143"/>
      <c r="T158" s="172" t="s">
        <v>5</v>
      </c>
      <c r="U158" s="47" t="s">
        <v>46</v>
      </c>
      <c r="V158" s="39"/>
      <c r="W158" s="173">
        <f t="shared" si="26"/>
        <v>0</v>
      </c>
      <c r="X158" s="173">
        <v>0</v>
      </c>
      <c r="Y158" s="173">
        <f t="shared" si="27"/>
        <v>0</v>
      </c>
      <c r="Z158" s="173">
        <v>0</v>
      </c>
      <c r="AA158" s="174">
        <f t="shared" si="28"/>
        <v>0</v>
      </c>
      <c r="AR158" s="22" t="s">
        <v>189</v>
      </c>
      <c r="AT158" s="22" t="s">
        <v>186</v>
      </c>
      <c r="AU158" s="22" t="s">
        <v>90</v>
      </c>
      <c r="AY158" s="22" t="s">
        <v>185</v>
      </c>
      <c r="BE158" s="116">
        <f t="shared" si="29"/>
        <v>0</v>
      </c>
      <c r="BF158" s="116">
        <f t="shared" si="30"/>
        <v>0</v>
      </c>
      <c r="BG158" s="116">
        <f t="shared" si="31"/>
        <v>0</v>
      </c>
      <c r="BH158" s="116">
        <f t="shared" si="32"/>
        <v>0</v>
      </c>
      <c r="BI158" s="116">
        <f t="shared" si="33"/>
        <v>0</v>
      </c>
      <c r="BJ158" s="22" t="s">
        <v>90</v>
      </c>
      <c r="BK158" s="116">
        <f t="shared" si="34"/>
        <v>0</v>
      </c>
      <c r="BL158" s="22" t="s">
        <v>189</v>
      </c>
      <c r="BM158" s="22" t="s">
        <v>464</v>
      </c>
    </row>
    <row r="159" spans="2:65" s="1" customFormat="1" ht="25.5" customHeight="1">
      <c r="B159" s="140"/>
      <c r="C159" s="168" t="s">
        <v>330</v>
      </c>
      <c r="D159" s="168" t="s">
        <v>186</v>
      </c>
      <c r="E159" s="169" t="s">
        <v>544</v>
      </c>
      <c r="F159" s="252" t="s">
        <v>545</v>
      </c>
      <c r="G159" s="252"/>
      <c r="H159" s="252"/>
      <c r="I159" s="252"/>
      <c r="J159" s="170" t="s">
        <v>208</v>
      </c>
      <c r="K159" s="171">
        <v>45</v>
      </c>
      <c r="L159" s="253">
        <v>0</v>
      </c>
      <c r="M159" s="253"/>
      <c r="N159" s="254">
        <f t="shared" si="25"/>
        <v>0</v>
      </c>
      <c r="O159" s="254"/>
      <c r="P159" s="254"/>
      <c r="Q159" s="254"/>
      <c r="R159" s="143"/>
      <c r="T159" s="172" t="s">
        <v>5</v>
      </c>
      <c r="U159" s="47" t="s">
        <v>46</v>
      </c>
      <c r="V159" s="39"/>
      <c r="W159" s="173">
        <f t="shared" si="26"/>
        <v>0</v>
      </c>
      <c r="X159" s="173">
        <v>0</v>
      </c>
      <c r="Y159" s="173">
        <f t="shared" si="27"/>
        <v>0</v>
      </c>
      <c r="Z159" s="173">
        <v>0</v>
      </c>
      <c r="AA159" s="174">
        <f t="shared" si="28"/>
        <v>0</v>
      </c>
      <c r="AR159" s="22" t="s">
        <v>189</v>
      </c>
      <c r="AT159" s="22" t="s">
        <v>186</v>
      </c>
      <c r="AU159" s="22" t="s">
        <v>90</v>
      </c>
      <c r="AY159" s="22" t="s">
        <v>185</v>
      </c>
      <c r="BE159" s="116">
        <f t="shared" si="29"/>
        <v>0</v>
      </c>
      <c r="BF159" s="116">
        <f t="shared" si="30"/>
        <v>0</v>
      </c>
      <c r="BG159" s="116">
        <f t="shared" si="31"/>
        <v>0</v>
      </c>
      <c r="BH159" s="116">
        <f t="shared" si="32"/>
        <v>0</v>
      </c>
      <c r="BI159" s="116">
        <f t="shared" si="33"/>
        <v>0</v>
      </c>
      <c r="BJ159" s="22" t="s">
        <v>90</v>
      </c>
      <c r="BK159" s="116">
        <f t="shared" si="34"/>
        <v>0</v>
      </c>
      <c r="BL159" s="22" t="s">
        <v>189</v>
      </c>
      <c r="BM159" s="22" t="s">
        <v>479</v>
      </c>
    </row>
    <row r="160" spans="2:65" s="1" customFormat="1" ht="16.5" customHeight="1">
      <c r="B160" s="140"/>
      <c r="C160" s="168" t="s">
        <v>336</v>
      </c>
      <c r="D160" s="168" t="s">
        <v>186</v>
      </c>
      <c r="E160" s="169" t="s">
        <v>546</v>
      </c>
      <c r="F160" s="252" t="s">
        <v>547</v>
      </c>
      <c r="G160" s="252"/>
      <c r="H160" s="252"/>
      <c r="I160" s="252"/>
      <c r="J160" s="170" t="s">
        <v>203</v>
      </c>
      <c r="K160" s="171">
        <v>15.75</v>
      </c>
      <c r="L160" s="253">
        <v>0</v>
      </c>
      <c r="M160" s="253"/>
      <c r="N160" s="254">
        <f t="shared" si="25"/>
        <v>0</v>
      </c>
      <c r="O160" s="254"/>
      <c r="P160" s="254"/>
      <c r="Q160" s="254"/>
      <c r="R160" s="143"/>
      <c r="T160" s="172" t="s">
        <v>5</v>
      </c>
      <c r="U160" s="47" t="s">
        <v>46</v>
      </c>
      <c r="V160" s="39"/>
      <c r="W160" s="173">
        <f t="shared" si="26"/>
        <v>0</v>
      </c>
      <c r="X160" s="173">
        <v>0</v>
      </c>
      <c r="Y160" s="173">
        <f t="shared" si="27"/>
        <v>0</v>
      </c>
      <c r="Z160" s="173">
        <v>0</v>
      </c>
      <c r="AA160" s="174">
        <f t="shared" si="28"/>
        <v>0</v>
      </c>
      <c r="AR160" s="22" t="s">
        <v>189</v>
      </c>
      <c r="AT160" s="22" t="s">
        <v>186</v>
      </c>
      <c r="AU160" s="22" t="s">
        <v>90</v>
      </c>
      <c r="AY160" s="22" t="s">
        <v>185</v>
      </c>
      <c r="BE160" s="116">
        <f t="shared" si="29"/>
        <v>0</v>
      </c>
      <c r="BF160" s="116">
        <f t="shared" si="30"/>
        <v>0</v>
      </c>
      <c r="BG160" s="116">
        <f t="shared" si="31"/>
        <v>0</v>
      </c>
      <c r="BH160" s="116">
        <f t="shared" si="32"/>
        <v>0</v>
      </c>
      <c r="BI160" s="116">
        <f t="shared" si="33"/>
        <v>0</v>
      </c>
      <c r="BJ160" s="22" t="s">
        <v>90</v>
      </c>
      <c r="BK160" s="116">
        <f t="shared" si="34"/>
        <v>0</v>
      </c>
      <c r="BL160" s="22" t="s">
        <v>189</v>
      </c>
      <c r="BM160" s="22" t="s">
        <v>548</v>
      </c>
    </row>
    <row r="161" spans="2:63" s="1" customFormat="1" ht="49.9" customHeight="1">
      <c r="B161" s="38"/>
      <c r="C161" s="39"/>
      <c r="D161" s="160" t="s">
        <v>468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268">
        <f>BK161</f>
        <v>0</v>
      </c>
      <c r="O161" s="269"/>
      <c r="P161" s="269"/>
      <c r="Q161" s="269"/>
      <c r="R161" s="40"/>
      <c r="T161" s="203"/>
      <c r="U161" s="59"/>
      <c r="V161" s="59"/>
      <c r="W161" s="59"/>
      <c r="X161" s="59"/>
      <c r="Y161" s="59"/>
      <c r="Z161" s="59"/>
      <c r="AA161" s="61"/>
      <c r="AT161" s="22" t="s">
        <v>78</v>
      </c>
      <c r="AU161" s="22" t="s">
        <v>79</v>
      </c>
      <c r="AY161" s="22" t="s">
        <v>469</v>
      </c>
      <c r="BK161" s="116">
        <v>0</v>
      </c>
    </row>
    <row r="162" spans="2:63" s="1" customFormat="1" ht="6.95" customHeight="1"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4"/>
    </row>
  </sheetData>
  <mergeCells count="176">
    <mergeCell ref="L149:M149"/>
    <mergeCell ref="L150:M150"/>
    <mergeCell ref="L152:M152"/>
    <mergeCell ref="L153:M153"/>
    <mergeCell ref="N161:Q161"/>
    <mergeCell ref="L135:M135"/>
    <mergeCell ref="N135:Q135"/>
    <mergeCell ref="L136:M136"/>
    <mergeCell ref="N136:Q136"/>
    <mergeCell ref="L137:M137"/>
    <mergeCell ref="N137:Q137"/>
    <mergeCell ref="N138:Q138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L138:M138"/>
    <mergeCell ref="L143:M143"/>
    <mergeCell ref="L141:M141"/>
    <mergeCell ref="L139:M139"/>
    <mergeCell ref="L140:M140"/>
    <mergeCell ref="L142:M142"/>
    <mergeCell ref="L144:M144"/>
    <mergeCell ref="L145:M145"/>
    <mergeCell ref="L157:M157"/>
    <mergeCell ref="L158:M158"/>
    <mergeCell ref="L159:M159"/>
    <mergeCell ref="L160:M160"/>
    <mergeCell ref="F132:I132"/>
    <mergeCell ref="F135:I135"/>
    <mergeCell ref="F136:I136"/>
    <mergeCell ref="N148:Q148"/>
    <mergeCell ref="N147:Q147"/>
    <mergeCell ref="N149:Q149"/>
    <mergeCell ref="N150:Q150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60:Q160"/>
    <mergeCell ref="N151:Q151"/>
    <mergeCell ref="N134:Q134"/>
    <mergeCell ref="F137:I137"/>
    <mergeCell ref="F140:I140"/>
    <mergeCell ref="F131:I131"/>
    <mergeCell ref="L131:M131"/>
    <mergeCell ref="N131:Q131"/>
    <mergeCell ref="L132:M132"/>
    <mergeCell ref="N132:Q132"/>
    <mergeCell ref="N133:Q133"/>
    <mergeCell ref="L155:M155"/>
    <mergeCell ref="L154:M154"/>
    <mergeCell ref="L156:M156"/>
    <mergeCell ref="F138:I138"/>
    <mergeCell ref="F139:I139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L146:M146"/>
    <mergeCell ref="L147:M147"/>
    <mergeCell ref="L148:M148"/>
    <mergeCell ref="F128:I128"/>
    <mergeCell ref="F130:I130"/>
    <mergeCell ref="F129:I129"/>
    <mergeCell ref="L128:M128"/>
    <mergeCell ref="N128:Q128"/>
    <mergeCell ref="L129:M129"/>
    <mergeCell ref="N129:Q129"/>
    <mergeCell ref="L130:M130"/>
    <mergeCell ref="N130:Q130"/>
    <mergeCell ref="N122:Q122"/>
    <mergeCell ref="N123:Q123"/>
    <mergeCell ref="N124:Q124"/>
    <mergeCell ref="F125:I125"/>
    <mergeCell ref="F127:I127"/>
    <mergeCell ref="L125:M125"/>
    <mergeCell ref="N125:Q125"/>
    <mergeCell ref="F126:I126"/>
    <mergeCell ref="L126:M126"/>
    <mergeCell ref="N126:Q126"/>
    <mergeCell ref="L127:M127"/>
    <mergeCell ref="N127:Q127"/>
    <mergeCell ref="L104:Q104"/>
    <mergeCell ref="C110:Q110"/>
    <mergeCell ref="F112:P112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D97:H97"/>
    <mergeCell ref="N94:Q94"/>
    <mergeCell ref="N96:Q96"/>
    <mergeCell ref="N97:Q97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H1:K1"/>
    <mergeCell ref="S2:AC2"/>
    <mergeCell ref="O21:P21"/>
    <mergeCell ref="M28:P28"/>
    <mergeCell ref="O22:P22"/>
    <mergeCell ref="E25:L25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F154:I154"/>
    <mergeCell ref="F152:I152"/>
    <mergeCell ref="F153:I153"/>
    <mergeCell ref="F155:I155"/>
    <mergeCell ref="F156:I156"/>
    <mergeCell ref="F157:I157"/>
    <mergeCell ref="F158:I158"/>
    <mergeCell ref="F159:I159"/>
    <mergeCell ref="F160:I160"/>
  </mergeCells>
  <hyperlinks>
    <hyperlink ref="F1:G1" location="C2" display="1) Krycí list rozpočtu"/>
    <hyperlink ref="H1:K1" location="C87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SO -01 SPEVNENÉ PLOCHY</vt:lpstr>
      <vt:lpstr>03 -  SO-01  VEREJNÉ OSVE...</vt:lpstr>
      <vt:lpstr>01 - SO -02 SPEVNENÉ PLOCHY</vt:lpstr>
      <vt:lpstr>03 -  SO-02  VEREJNÉ OSVE...</vt:lpstr>
      <vt:lpstr>01 - SO -03 SPEVNENÉ PLOCHY</vt:lpstr>
      <vt:lpstr>03 -  SO-03  VEREJNÉ OSVE...</vt:lpstr>
      <vt:lpstr>'01 - SO -01 SPEVNENÉ PLOCHY'!Názvy_tlače</vt:lpstr>
      <vt:lpstr>'01 - SO -02 SPEVNENÉ PLOCHY'!Názvy_tlače</vt:lpstr>
      <vt:lpstr>'01 - SO -03 SPEVNENÉ PLOCHY'!Názvy_tlače</vt:lpstr>
      <vt:lpstr>'03 -  SO-01  VEREJNÉ OSVE...'!Názvy_tlače</vt:lpstr>
      <vt:lpstr>'03 -  SO-02  VEREJNÉ OSVE...'!Názvy_tlače</vt:lpstr>
      <vt:lpstr>'03 -  SO-03  VEREJNÉ OSVE...'!Názvy_tlače</vt:lpstr>
      <vt:lpstr>'Rekapitulácia stavby'!Názvy_tlače</vt:lpstr>
      <vt:lpstr>'01 - SO -01 SPEVNENÉ PLOCHY'!Oblasť_tlače</vt:lpstr>
      <vt:lpstr>'01 - SO -02 SPEVNENÉ PLOCHY'!Oblasť_tlače</vt:lpstr>
      <vt:lpstr>'01 - SO -03 SPEVNENÉ PLOCHY'!Oblasť_tlače</vt:lpstr>
      <vt:lpstr>'03 -  SO-01  VEREJNÉ OSVE...'!Oblasť_tlače</vt:lpstr>
      <vt:lpstr>'03 -  SO-02  VEREJNÉ OSVE...'!Oblasť_tlače</vt:lpstr>
      <vt:lpstr>'03 -  SO-03  VEREJNÉ OSVE...'!Oblasť_tlače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Ing.Emília Kurillová</dc:creator>
  <cp:lastModifiedBy>ntb</cp:lastModifiedBy>
  <dcterms:created xsi:type="dcterms:W3CDTF">2018-08-21T17:44:22Z</dcterms:created>
  <dcterms:modified xsi:type="dcterms:W3CDTF">2018-08-21T17:45:51Z</dcterms:modified>
</cp:coreProperties>
</file>