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ZsNH\OIV\2Q_MS Narcisova zateplenie 08042020\_podklady JOSEPHINE\"/>
    </mc:Choice>
  </mc:AlternateContent>
  <xr:revisionPtr revIDLastSave="0" documentId="13_ncr:1_{3FD15C97-8DAB-4980-A208-2AB94814360B}" xr6:coauthVersionLast="40" xr6:coauthVersionMax="43" xr10:uidLastSave="{00000000-0000-0000-0000-000000000000}"/>
  <bookViews>
    <workbookView xWindow="4725" yWindow="330" windowWidth="21615" windowHeight="13350" xr2:uid="{00000000-000D-0000-FFFF-FFFF00000000}"/>
  </bookViews>
  <sheets>
    <sheet name="Rekapitulácia stavby" sheetId="1" r:id="rId1"/>
    <sheet name="01 - Zateplenie strešného..." sheetId="2" r:id="rId2"/>
    <sheet name="03 - Odstránenie porúch o..." sheetId="4" r:id="rId3"/>
    <sheet name="04 - Bleskozvod" sheetId="5" r:id="rId4"/>
  </sheets>
  <definedNames>
    <definedName name="_xlnm._FilterDatabase" localSheetId="1" hidden="1">'01 - Zateplenie strešného...'!$C$127:$K$233</definedName>
    <definedName name="_xlnm._FilterDatabase" localSheetId="2" hidden="1">'03 - Odstránenie porúch o...'!$C$120:$K$162</definedName>
    <definedName name="_xlnm._FilterDatabase" localSheetId="3" hidden="1">'04 - Bleskozvod'!$C$120:$K$152</definedName>
    <definedName name="_xlnm.Print_Titles" localSheetId="1">'01 - Zateplenie strešného...'!$127:$127</definedName>
    <definedName name="_xlnm.Print_Titles" localSheetId="2">'03 - Odstránenie porúch o...'!$120:$120</definedName>
    <definedName name="_xlnm.Print_Titles" localSheetId="3">'04 - Bleskozvod'!$120:$120</definedName>
    <definedName name="_xlnm.Print_Titles" localSheetId="0">'Rekapitulácia stavby'!$92:$92</definedName>
    <definedName name="_xlnm.Print_Area" localSheetId="1">'01 - Zateplenie strešného...'!$C$4:$J$76,'01 - Zateplenie strešného...'!$C$82:$J$109,'01 - Zateplenie strešného...'!$C$115:$K$233</definedName>
    <definedName name="_xlnm.Print_Area" localSheetId="2">'03 - Odstránenie porúch o...'!$C$4:$J$76,'03 - Odstránenie porúch o...'!$C$82:$J$102,'03 - Odstránenie porúch o...'!$C$108:$K$162</definedName>
    <definedName name="_xlnm.Print_Area" localSheetId="3">'04 - Bleskozvod'!$C$4:$J$76,'04 - Bleskozvod'!$C$82:$J$102,'04 - Bleskozvod'!$C$108:$K$152</definedName>
    <definedName name="_xlnm.Print_Area" localSheetId="0">'Rekapitulácia stavby'!$D$4:$AO$76,'Rekapitulácia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7" i="1" s="1"/>
  <c r="J35" i="5"/>
  <c r="AX97" i="1" s="1"/>
  <c r="BI152" i="5"/>
  <c r="BH152" i="5"/>
  <c r="BG152" i="5"/>
  <c r="BE152" i="5"/>
  <c r="BK152" i="5"/>
  <c r="J152" i="5" s="1"/>
  <c r="BF152" i="5" s="1"/>
  <c r="BI151" i="5"/>
  <c r="BH151" i="5"/>
  <c r="BG151" i="5"/>
  <c r="BE151" i="5"/>
  <c r="BK151" i="5"/>
  <c r="J151" i="5"/>
  <c r="BF151" i="5" s="1"/>
  <c r="BI150" i="5"/>
  <c r="BH150" i="5"/>
  <c r="BG150" i="5"/>
  <c r="BE150" i="5"/>
  <c r="BK150" i="5"/>
  <c r="J150" i="5" s="1"/>
  <c r="BF150" i="5" s="1"/>
  <c r="BI149" i="5"/>
  <c r="BH149" i="5"/>
  <c r="BG149" i="5"/>
  <c r="BE149" i="5"/>
  <c r="BK149" i="5"/>
  <c r="J149" i="5"/>
  <c r="BF149" i="5" s="1"/>
  <c r="BI148" i="5"/>
  <c r="BH148" i="5"/>
  <c r="BG148" i="5"/>
  <c r="BE148" i="5"/>
  <c r="BK148" i="5"/>
  <c r="BK147" i="5"/>
  <c r="J147" i="5" s="1"/>
  <c r="J101" i="5" s="1"/>
  <c r="J148" i="5"/>
  <c r="BF148" i="5" s="1"/>
  <c r="BI146" i="5"/>
  <c r="BH146" i="5"/>
  <c r="BG146" i="5"/>
  <c r="BE146" i="5"/>
  <c r="T146" i="5"/>
  <c r="R146" i="5"/>
  <c r="P146" i="5"/>
  <c r="BK146" i="5"/>
  <c r="J146" i="5"/>
  <c r="BF146" i="5"/>
  <c r="BI145" i="5"/>
  <c r="BH145" i="5"/>
  <c r="BG145" i="5"/>
  <c r="BE145" i="5"/>
  <c r="T145" i="5"/>
  <c r="R145" i="5"/>
  <c r="P145" i="5"/>
  <c r="BK145" i="5"/>
  <c r="J145" i="5"/>
  <c r="BF145" i="5"/>
  <c r="BI144" i="5"/>
  <c r="BH144" i="5"/>
  <c r="BG144" i="5"/>
  <c r="BE144" i="5"/>
  <c r="T144" i="5"/>
  <c r="R144" i="5"/>
  <c r="P144" i="5"/>
  <c r="BK144" i="5"/>
  <c r="J144" i="5"/>
  <c r="BF144" i="5"/>
  <c r="BI143" i="5"/>
  <c r="BH143" i="5"/>
  <c r="BG143" i="5"/>
  <c r="BE143" i="5"/>
  <c r="T143" i="5"/>
  <c r="R143" i="5"/>
  <c r="P143" i="5"/>
  <c r="BK143" i="5"/>
  <c r="J143" i="5"/>
  <c r="BF143" i="5"/>
  <c r="BI142" i="5"/>
  <c r="BH142" i="5"/>
  <c r="BG142" i="5"/>
  <c r="BE142" i="5"/>
  <c r="T142" i="5"/>
  <c r="T141" i="5"/>
  <c r="R142" i="5"/>
  <c r="R141" i="5"/>
  <c r="P142" i="5"/>
  <c r="P141" i="5"/>
  <c r="BK142" i="5"/>
  <c r="BK141" i="5"/>
  <c r="J141" i="5" s="1"/>
  <c r="J100" i="5" s="1"/>
  <c r="J142" i="5"/>
  <c r="BF142" i="5" s="1"/>
  <c r="BI140" i="5"/>
  <c r="BH140" i="5"/>
  <c r="BG140" i="5"/>
  <c r="BE140" i="5"/>
  <c r="T140" i="5"/>
  <c r="R140" i="5"/>
  <c r="P140" i="5"/>
  <c r="BK140" i="5"/>
  <c r="J140" i="5"/>
  <c r="BF140" i="5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/>
  <c r="BI137" i="5"/>
  <c r="BH137" i="5"/>
  <c r="BG137" i="5"/>
  <c r="BE137" i="5"/>
  <c r="T137" i="5"/>
  <c r="R137" i="5"/>
  <c r="P137" i="5"/>
  <c r="BK137" i="5"/>
  <c r="J137" i="5"/>
  <c r="BF137" i="5"/>
  <c r="BI136" i="5"/>
  <c r="BH136" i="5"/>
  <c r="BG136" i="5"/>
  <c r="BE136" i="5"/>
  <c r="T136" i="5"/>
  <c r="R136" i="5"/>
  <c r="P136" i="5"/>
  <c r="BK136" i="5"/>
  <c r="J136" i="5"/>
  <c r="BF136" i="5"/>
  <c r="BI135" i="5"/>
  <c r="BH135" i="5"/>
  <c r="BG135" i="5"/>
  <c r="BE135" i="5"/>
  <c r="T135" i="5"/>
  <c r="R135" i="5"/>
  <c r="P135" i="5"/>
  <c r="BK135" i="5"/>
  <c r="J135" i="5"/>
  <c r="BF135" i="5"/>
  <c r="BI134" i="5"/>
  <c r="BH134" i="5"/>
  <c r="BG134" i="5"/>
  <c r="BE134" i="5"/>
  <c r="T134" i="5"/>
  <c r="R134" i="5"/>
  <c r="P134" i="5"/>
  <c r="BK134" i="5"/>
  <c r="J134" i="5"/>
  <c r="BF134" i="5"/>
  <c r="BI133" i="5"/>
  <c r="BH133" i="5"/>
  <c r="BG133" i="5"/>
  <c r="BE133" i="5"/>
  <c r="T133" i="5"/>
  <c r="R133" i="5"/>
  <c r="P133" i="5"/>
  <c r="BK133" i="5"/>
  <c r="J133" i="5"/>
  <c r="BF133" i="5"/>
  <c r="BI132" i="5"/>
  <c r="BH132" i="5"/>
  <c r="BG132" i="5"/>
  <c r="BE132" i="5"/>
  <c r="T132" i="5"/>
  <c r="R132" i="5"/>
  <c r="P132" i="5"/>
  <c r="BK132" i="5"/>
  <c r="J132" i="5"/>
  <c r="BF132" i="5"/>
  <c r="BI131" i="5"/>
  <c r="BH131" i="5"/>
  <c r="BG131" i="5"/>
  <c r="BE131" i="5"/>
  <c r="T131" i="5"/>
  <c r="R131" i="5"/>
  <c r="P131" i="5"/>
  <c r="BK131" i="5"/>
  <c r="J131" i="5"/>
  <c r="BF131" i="5"/>
  <c r="BI130" i="5"/>
  <c r="BH130" i="5"/>
  <c r="BG130" i="5"/>
  <c r="BE130" i="5"/>
  <c r="T130" i="5"/>
  <c r="T129" i="5"/>
  <c r="R130" i="5"/>
  <c r="R129" i="5"/>
  <c r="P130" i="5"/>
  <c r="P129" i="5"/>
  <c r="BK130" i="5"/>
  <c r="BK129" i="5"/>
  <c r="J129" i="5" s="1"/>
  <c r="J99" i="5" s="1"/>
  <c r="J130" i="5"/>
  <c r="BF130" i="5" s="1"/>
  <c r="BI128" i="5"/>
  <c r="BH128" i="5"/>
  <c r="BG128" i="5"/>
  <c r="BE128" i="5"/>
  <c r="T128" i="5"/>
  <c r="R128" i="5"/>
  <c r="P128" i="5"/>
  <c r="BK128" i="5"/>
  <c r="J128" i="5"/>
  <c r="BF128" i="5"/>
  <c r="BI127" i="5"/>
  <c r="BH127" i="5"/>
  <c r="BG127" i="5"/>
  <c r="BE127" i="5"/>
  <c r="T127" i="5"/>
  <c r="R127" i="5"/>
  <c r="P127" i="5"/>
  <c r="BK127" i="5"/>
  <c r="J127" i="5"/>
  <c r="BF127" i="5"/>
  <c r="BI126" i="5"/>
  <c r="BH126" i="5"/>
  <c r="BG126" i="5"/>
  <c r="BE126" i="5"/>
  <c r="T126" i="5"/>
  <c r="R126" i="5"/>
  <c r="P126" i="5"/>
  <c r="BK126" i="5"/>
  <c r="J126" i="5"/>
  <c r="BF126" i="5"/>
  <c r="BI125" i="5"/>
  <c r="BH125" i="5"/>
  <c r="BG125" i="5"/>
  <c r="BE125" i="5"/>
  <c r="T125" i="5"/>
  <c r="R125" i="5"/>
  <c r="P125" i="5"/>
  <c r="BK125" i="5"/>
  <c r="J125" i="5"/>
  <c r="BF125" i="5"/>
  <c r="BI124" i="5"/>
  <c r="F37" i="5"/>
  <c r="BD97" i="1" s="1"/>
  <c r="BH124" i="5"/>
  <c r="F36" i="5" s="1"/>
  <c r="BC97" i="1" s="1"/>
  <c r="BG124" i="5"/>
  <c r="F35" i="5"/>
  <c r="BB97" i="1" s="1"/>
  <c r="BE124" i="5"/>
  <c r="J33" i="5" s="1"/>
  <c r="AV97" i="1" s="1"/>
  <c r="T124" i="5"/>
  <c r="T123" i="5"/>
  <c r="T122" i="5" s="1"/>
  <c r="T121" i="5" s="1"/>
  <c r="R124" i="5"/>
  <c r="R123" i="5"/>
  <c r="R122" i="5" s="1"/>
  <c r="R121" i="5" s="1"/>
  <c r="P124" i="5"/>
  <c r="P123" i="5"/>
  <c r="P122" i="5" s="1"/>
  <c r="P121" i="5" s="1"/>
  <c r="AU97" i="1" s="1"/>
  <c r="BK124" i="5"/>
  <c r="BK123" i="5" s="1"/>
  <c r="J124" i="5"/>
  <c r="BF124" i="5" s="1"/>
  <c r="J117" i="5"/>
  <c r="F117" i="5"/>
  <c r="F115" i="5"/>
  <c r="E113" i="5"/>
  <c r="J91" i="5"/>
  <c r="F91" i="5"/>
  <c r="F89" i="5"/>
  <c r="E87" i="5"/>
  <c r="J24" i="5"/>
  <c r="E24" i="5"/>
  <c r="J118" i="5" s="1"/>
  <c r="J23" i="5"/>
  <c r="J18" i="5"/>
  <c r="E18" i="5"/>
  <c r="F118" i="5" s="1"/>
  <c r="J17" i="5"/>
  <c r="J12" i="5"/>
  <c r="J115" i="5" s="1"/>
  <c r="J89" i="5"/>
  <c r="E7" i="5"/>
  <c r="E111" i="5"/>
  <c r="E85" i="5"/>
  <c r="J37" i="4"/>
  <c r="J36" i="4"/>
  <c r="AY96" i="1"/>
  <c r="J35" i="4"/>
  <c r="AX96" i="1"/>
  <c r="BI162" i="4"/>
  <c r="BH162" i="4"/>
  <c r="BG162" i="4"/>
  <c r="BE162" i="4"/>
  <c r="BK162" i="4"/>
  <c r="J162" i="4"/>
  <c r="BF162" i="4"/>
  <c r="BI161" i="4"/>
  <c r="BH161" i="4"/>
  <c r="BG161" i="4"/>
  <c r="BE161" i="4"/>
  <c r="BK161" i="4"/>
  <c r="J161" i="4"/>
  <c r="BF161" i="4"/>
  <c r="BI160" i="4"/>
  <c r="BH160" i="4"/>
  <c r="BG160" i="4"/>
  <c r="BE160" i="4"/>
  <c r="BK160" i="4"/>
  <c r="J160" i="4"/>
  <c r="BF160" i="4"/>
  <c r="BI159" i="4"/>
  <c r="BH159" i="4"/>
  <c r="BG159" i="4"/>
  <c r="BE159" i="4"/>
  <c r="BK159" i="4"/>
  <c r="J159" i="4"/>
  <c r="BF159" i="4"/>
  <c r="BI158" i="4"/>
  <c r="BH158" i="4"/>
  <c r="BG158" i="4"/>
  <c r="BE158" i="4"/>
  <c r="BK158" i="4"/>
  <c r="BK157" i="4"/>
  <c r="J157" i="4" s="1"/>
  <c r="J101" i="4" s="1"/>
  <c r="J158" i="4"/>
  <c r="BF158" i="4"/>
  <c r="BI156" i="4"/>
  <c r="BH156" i="4"/>
  <c r="BG156" i="4"/>
  <c r="BE156" i="4"/>
  <c r="T156" i="4"/>
  <c r="T155" i="4"/>
  <c r="R156" i="4"/>
  <c r="R155" i="4"/>
  <c r="P156" i="4"/>
  <c r="P155" i="4"/>
  <c r="BK156" i="4"/>
  <c r="BK155" i="4" s="1"/>
  <c r="J155" i="4" s="1"/>
  <c r="J100" i="4" s="1"/>
  <c r="J156" i="4"/>
  <c r="BF156" i="4"/>
  <c r="BI154" i="4"/>
  <c r="BH154" i="4"/>
  <c r="BG154" i="4"/>
  <c r="BE154" i="4"/>
  <c r="T154" i="4"/>
  <c r="R154" i="4"/>
  <c r="P154" i="4"/>
  <c r="BK154" i="4"/>
  <c r="J154" i="4"/>
  <c r="BF154" i="4"/>
  <c r="BI153" i="4"/>
  <c r="BH153" i="4"/>
  <c r="BG153" i="4"/>
  <c r="BE153" i="4"/>
  <c r="T153" i="4"/>
  <c r="R153" i="4"/>
  <c r="P153" i="4"/>
  <c r="BK153" i="4"/>
  <c r="J153" i="4"/>
  <c r="BF153" i="4"/>
  <c r="BI151" i="4"/>
  <c r="BH151" i="4"/>
  <c r="BG151" i="4"/>
  <c r="BE151" i="4"/>
  <c r="T151" i="4"/>
  <c r="R151" i="4"/>
  <c r="P151" i="4"/>
  <c r="BK151" i="4"/>
  <c r="J151" i="4"/>
  <c r="BF151" i="4"/>
  <c r="BI150" i="4"/>
  <c r="BH150" i="4"/>
  <c r="BG150" i="4"/>
  <c r="BE150" i="4"/>
  <c r="T150" i="4"/>
  <c r="R150" i="4"/>
  <c r="P150" i="4"/>
  <c r="BK150" i="4"/>
  <c r="J150" i="4"/>
  <c r="BF150" i="4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/>
  <c r="BI146" i="4"/>
  <c r="BH146" i="4"/>
  <c r="BG146" i="4"/>
  <c r="BE146" i="4"/>
  <c r="T146" i="4"/>
  <c r="R146" i="4"/>
  <c r="P146" i="4"/>
  <c r="BK146" i="4"/>
  <c r="J146" i="4"/>
  <c r="BF146" i="4"/>
  <c r="BI143" i="4"/>
  <c r="BH143" i="4"/>
  <c r="BG143" i="4"/>
  <c r="BE143" i="4"/>
  <c r="T143" i="4"/>
  <c r="R143" i="4"/>
  <c r="P143" i="4"/>
  <c r="BK143" i="4"/>
  <c r="J143" i="4"/>
  <c r="BF143" i="4"/>
  <c r="BI140" i="4"/>
  <c r="BH140" i="4"/>
  <c r="BG140" i="4"/>
  <c r="BE140" i="4"/>
  <c r="T140" i="4"/>
  <c r="R140" i="4"/>
  <c r="P140" i="4"/>
  <c r="BK140" i="4"/>
  <c r="J140" i="4"/>
  <c r="BF140" i="4"/>
  <c r="BI139" i="4"/>
  <c r="BH139" i="4"/>
  <c r="BG139" i="4"/>
  <c r="BE139" i="4"/>
  <c r="T139" i="4"/>
  <c r="R139" i="4"/>
  <c r="P139" i="4"/>
  <c r="BK139" i="4"/>
  <c r="J139" i="4"/>
  <c r="BF139" i="4"/>
  <c r="BI137" i="4"/>
  <c r="BH137" i="4"/>
  <c r="BG137" i="4"/>
  <c r="BE137" i="4"/>
  <c r="T137" i="4"/>
  <c r="R137" i="4"/>
  <c r="P137" i="4"/>
  <c r="BK137" i="4"/>
  <c r="J137" i="4"/>
  <c r="BF137" i="4"/>
  <c r="BI136" i="4"/>
  <c r="BH136" i="4"/>
  <c r="BG136" i="4"/>
  <c r="BE136" i="4"/>
  <c r="T136" i="4"/>
  <c r="T135" i="4"/>
  <c r="R136" i="4"/>
  <c r="R135" i="4"/>
  <c r="P136" i="4"/>
  <c r="P135" i="4"/>
  <c r="BK136" i="4"/>
  <c r="BK135" i="4"/>
  <c r="J135" i="4" s="1"/>
  <c r="J99" i="4" s="1"/>
  <c r="J136" i="4"/>
  <c r="BF136" i="4" s="1"/>
  <c r="BI134" i="4"/>
  <c r="BH134" i="4"/>
  <c r="BG134" i="4"/>
  <c r="BE134" i="4"/>
  <c r="T134" i="4"/>
  <c r="R134" i="4"/>
  <c r="P134" i="4"/>
  <c r="BK134" i="4"/>
  <c r="J134" i="4"/>
  <c r="BF134" i="4"/>
  <c r="BI133" i="4"/>
  <c r="BH133" i="4"/>
  <c r="BG133" i="4"/>
  <c r="BE133" i="4"/>
  <c r="T133" i="4"/>
  <c r="R133" i="4"/>
  <c r="P133" i="4"/>
  <c r="BK133" i="4"/>
  <c r="J133" i="4"/>
  <c r="BF133" i="4"/>
  <c r="BI132" i="4"/>
  <c r="BH132" i="4"/>
  <c r="BG132" i="4"/>
  <c r="BE132" i="4"/>
  <c r="T132" i="4"/>
  <c r="R132" i="4"/>
  <c r="P132" i="4"/>
  <c r="BK132" i="4"/>
  <c r="J132" i="4"/>
  <c r="BF132" i="4"/>
  <c r="BI131" i="4"/>
  <c r="BH131" i="4"/>
  <c r="BG131" i="4"/>
  <c r="BE131" i="4"/>
  <c r="T131" i="4"/>
  <c r="R131" i="4"/>
  <c r="P131" i="4"/>
  <c r="BK131" i="4"/>
  <c r="J131" i="4"/>
  <c r="BF131" i="4"/>
  <c r="BI128" i="4"/>
  <c r="BH128" i="4"/>
  <c r="BG128" i="4"/>
  <c r="BE128" i="4"/>
  <c r="T128" i="4"/>
  <c r="R128" i="4"/>
  <c r="P128" i="4"/>
  <c r="BK128" i="4"/>
  <c r="J128" i="4"/>
  <c r="BF128" i="4"/>
  <c r="BI127" i="4"/>
  <c r="BH127" i="4"/>
  <c r="BG127" i="4"/>
  <c r="BE127" i="4"/>
  <c r="T127" i="4"/>
  <c r="R127" i="4"/>
  <c r="P127" i="4"/>
  <c r="BK127" i="4"/>
  <c r="J127" i="4"/>
  <c r="BF127" i="4"/>
  <c r="BI124" i="4"/>
  <c r="F37" i="4"/>
  <c r="BD96" i="1" s="1"/>
  <c r="BH124" i="4"/>
  <c r="F36" i="4" s="1"/>
  <c r="BC96" i="1" s="1"/>
  <c r="BG124" i="4"/>
  <c r="F35" i="4"/>
  <c r="BB96" i="1" s="1"/>
  <c r="BE124" i="4"/>
  <c r="J33" i="4" s="1"/>
  <c r="AV96" i="1" s="1"/>
  <c r="T124" i="4"/>
  <c r="T123" i="4"/>
  <c r="T122" i="4" s="1"/>
  <c r="T121" i="4" s="1"/>
  <c r="R124" i="4"/>
  <c r="R123" i="4"/>
  <c r="R122" i="4" s="1"/>
  <c r="R121" i="4" s="1"/>
  <c r="P124" i="4"/>
  <c r="P123" i="4"/>
  <c r="P122" i="4" s="1"/>
  <c r="P121" i="4" s="1"/>
  <c r="AU96" i="1" s="1"/>
  <c r="BK124" i="4"/>
  <c r="BK123" i="4" s="1"/>
  <c r="J124" i="4"/>
  <c r="BF124" i="4" s="1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115" i="4" s="1"/>
  <c r="J89" i="4"/>
  <c r="E7" i="4"/>
  <c r="E111" i="4"/>
  <c r="E85" i="4"/>
  <c r="J37" i="2"/>
  <c r="J36" i="2"/>
  <c r="AY95" i="1"/>
  <c r="J35" i="2"/>
  <c r="AX95" i="1"/>
  <c r="BI233" i="2"/>
  <c r="BH233" i="2"/>
  <c r="BG233" i="2"/>
  <c r="BE233" i="2"/>
  <c r="BK233" i="2"/>
  <c r="J233" i="2"/>
  <c r="BF233" i="2" s="1"/>
  <c r="BI232" i="2"/>
  <c r="BH232" i="2"/>
  <c r="BG232" i="2"/>
  <c r="BE232" i="2"/>
  <c r="BK232" i="2"/>
  <c r="J232" i="2" s="1"/>
  <c r="BF232" i="2" s="1"/>
  <c r="BI231" i="2"/>
  <c r="BH231" i="2"/>
  <c r="BG231" i="2"/>
  <c r="BE231" i="2"/>
  <c r="BK231" i="2"/>
  <c r="J231" i="2"/>
  <c r="BF231" i="2" s="1"/>
  <c r="BI230" i="2"/>
  <c r="BH230" i="2"/>
  <c r="BG230" i="2"/>
  <c r="BE230" i="2"/>
  <c r="BK230" i="2"/>
  <c r="J230" i="2" s="1"/>
  <c r="BF230" i="2" s="1"/>
  <c r="BI229" i="2"/>
  <c r="BH229" i="2"/>
  <c r="BG229" i="2"/>
  <c r="BE229" i="2"/>
  <c r="BK229" i="2"/>
  <c r="BK228" i="2"/>
  <c r="J228" i="2" s="1"/>
  <c r="J108" i="2" s="1"/>
  <c r="J229" i="2"/>
  <c r="BF229" i="2" s="1"/>
  <c r="BI227" i="2"/>
  <c r="BH227" i="2"/>
  <c r="BG227" i="2"/>
  <c r="BE227" i="2"/>
  <c r="T227" i="2"/>
  <c r="R227" i="2"/>
  <c r="P227" i="2"/>
  <c r="BK227" i="2"/>
  <c r="J227" i="2"/>
  <c r="BF227" i="2"/>
  <c r="BI226" i="2"/>
  <c r="BH226" i="2"/>
  <c r="BG226" i="2"/>
  <c r="BE226" i="2"/>
  <c r="T226" i="2"/>
  <c r="R226" i="2"/>
  <c r="P226" i="2"/>
  <c r="BK226" i="2"/>
  <c r="J226" i="2"/>
  <c r="BF226" i="2"/>
  <c r="BI224" i="2"/>
  <c r="BH224" i="2"/>
  <c r="BG224" i="2"/>
  <c r="BE224" i="2"/>
  <c r="T224" i="2"/>
  <c r="R224" i="2"/>
  <c r="P224" i="2"/>
  <c r="BK224" i="2"/>
  <c r="J224" i="2"/>
  <c r="BF224" i="2"/>
  <c r="BI222" i="2"/>
  <c r="BH222" i="2"/>
  <c r="BG222" i="2"/>
  <c r="BE222" i="2"/>
  <c r="T222" i="2"/>
  <c r="T221" i="2"/>
  <c r="R222" i="2"/>
  <c r="R221" i="2"/>
  <c r="P222" i="2"/>
  <c r="P221" i="2"/>
  <c r="BK222" i="2"/>
  <c r="BK221" i="2"/>
  <c r="J221" i="2" s="1"/>
  <c r="J107" i="2" s="1"/>
  <c r="J222" i="2"/>
  <c r="BF222" i="2" s="1"/>
  <c r="BI220" i="2"/>
  <c r="BH220" i="2"/>
  <c r="BG220" i="2"/>
  <c r="BE220" i="2"/>
  <c r="T220" i="2"/>
  <c r="R220" i="2"/>
  <c r="P220" i="2"/>
  <c r="BK220" i="2"/>
  <c r="J220" i="2"/>
  <c r="BF220" i="2"/>
  <c r="BI219" i="2"/>
  <c r="BH219" i="2"/>
  <c r="BG219" i="2"/>
  <c r="BE219" i="2"/>
  <c r="T219" i="2"/>
  <c r="R219" i="2"/>
  <c r="P219" i="2"/>
  <c r="BK219" i="2"/>
  <c r="J219" i="2"/>
  <c r="BF219" i="2"/>
  <c r="BI218" i="2"/>
  <c r="BH218" i="2"/>
  <c r="BG218" i="2"/>
  <c r="BE218" i="2"/>
  <c r="T218" i="2"/>
  <c r="R218" i="2"/>
  <c r="P218" i="2"/>
  <c r="BK218" i="2"/>
  <c r="J218" i="2"/>
  <c r="BF218" i="2"/>
  <c r="BI217" i="2"/>
  <c r="BH217" i="2"/>
  <c r="BG217" i="2"/>
  <c r="BE217" i="2"/>
  <c r="T217" i="2"/>
  <c r="R217" i="2"/>
  <c r="P217" i="2"/>
  <c r="BK217" i="2"/>
  <c r="J217" i="2"/>
  <c r="BF217" i="2"/>
  <c r="BI214" i="2"/>
  <c r="BH214" i="2"/>
  <c r="BG214" i="2"/>
  <c r="BE214" i="2"/>
  <c r="T214" i="2"/>
  <c r="T213" i="2"/>
  <c r="R214" i="2"/>
  <c r="R213" i="2"/>
  <c r="P214" i="2"/>
  <c r="P213" i="2"/>
  <c r="BK214" i="2"/>
  <c r="BK213" i="2"/>
  <c r="J213" i="2" s="1"/>
  <c r="J106" i="2" s="1"/>
  <c r="J214" i="2"/>
  <c r="BF214" i="2" s="1"/>
  <c r="BI212" i="2"/>
  <c r="BH212" i="2"/>
  <c r="BG212" i="2"/>
  <c r="BE212" i="2"/>
  <c r="T212" i="2"/>
  <c r="R212" i="2"/>
  <c r="P212" i="2"/>
  <c r="BK212" i="2"/>
  <c r="J212" i="2"/>
  <c r="BF212" i="2"/>
  <c r="BI211" i="2"/>
  <c r="BH211" i="2"/>
  <c r="BG211" i="2"/>
  <c r="BE211" i="2"/>
  <c r="T211" i="2"/>
  <c r="R211" i="2"/>
  <c r="P211" i="2"/>
  <c r="BK211" i="2"/>
  <c r="J211" i="2"/>
  <c r="BF211" i="2"/>
  <c r="BI209" i="2"/>
  <c r="BH209" i="2"/>
  <c r="BG209" i="2"/>
  <c r="BE209" i="2"/>
  <c r="T209" i="2"/>
  <c r="R209" i="2"/>
  <c r="P209" i="2"/>
  <c r="BK209" i="2"/>
  <c r="J209" i="2"/>
  <c r="BF209" i="2"/>
  <c r="BI206" i="2"/>
  <c r="BH206" i="2"/>
  <c r="BG206" i="2"/>
  <c r="BE206" i="2"/>
  <c r="T206" i="2"/>
  <c r="T205" i="2"/>
  <c r="R206" i="2"/>
  <c r="R205" i="2"/>
  <c r="P206" i="2"/>
  <c r="P205" i="2"/>
  <c r="BK206" i="2"/>
  <c r="BK205" i="2"/>
  <c r="J205" i="2" s="1"/>
  <c r="J105" i="2" s="1"/>
  <c r="J206" i="2"/>
  <c r="BF206" i="2" s="1"/>
  <c r="BI204" i="2"/>
  <c r="BH204" i="2"/>
  <c r="BG204" i="2"/>
  <c r="BE204" i="2"/>
  <c r="T204" i="2"/>
  <c r="R204" i="2"/>
  <c r="P204" i="2"/>
  <c r="BK204" i="2"/>
  <c r="J204" i="2"/>
  <c r="BF204" i="2"/>
  <c r="BI202" i="2"/>
  <c r="BH202" i="2"/>
  <c r="BG202" i="2"/>
  <c r="BE202" i="2"/>
  <c r="T202" i="2"/>
  <c r="R202" i="2"/>
  <c r="P202" i="2"/>
  <c r="BK202" i="2"/>
  <c r="J202" i="2"/>
  <c r="BF202" i="2"/>
  <c r="BI201" i="2"/>
  <c r="BH201" i="2"/>
  <c r="BG201" i="2"/>
  <c r="BE201" i="2"/>
  <c r="T201" i="2"/>
  <c r="R201" i="2"/>
  <c r="P201" i="2"/>
  <c r="BK201" i="2"/>
  <c r="J201" i="2"/>
  <c r="BF201" i="2"/>
  <c r="BI200" i="2"/>
  <c r="BH200" i="2"/>
  <c r="BG200" i="2"/>
  <c r="BE200" i="2"/>
  <c r="T200" i="2"/>
  <c r="R200" i="2"/>
  <c r="P200" i="2"/>
  <c r="BK200" i="2"/>
  <c r="J200" i="2"/>
  <c r="BF200" i="2"/>
  <c r="BI199" i="2"/>
  <c r="BH199" i="2"/>
  <c r="BG199" i="2"/>
  <c r="BE199" i="2"/>
  <c r="T199" i="2"/>
  <c r="R199" i="2"/>
  <c r="P199" i="2"/>
  <c r="BK199" i="2"/>
  <c r="J199" i="2"/>
  <c r="BF199" i="2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/>
  <c r="BI196" i="2"/>
  <c r="BH196" i="2"/>
  <c r="BG196" i="2"/>
  <c r="BE196" i="2"/>
  <c r="T196" i="2"/>
  <c r="T195" i="2"/>
  <c r="R196" i="2"/>
  <c r="R195" i="2"/>
  <c r="P196" i="2"/>
  <c r="P195" i="2"/>
  <c r="BK196" i="2"/>
  <c r="BK195" i="2"/>
  <c r="J195" i="2" s="1"/>
  <c r="J104" i="2" s="1"/>
  <c r="J196" i="2"/>
  <c r="BF196" i="2" s="1"/>
  <c r="BI194" i="2"/>
  <c r="BH194" i="2"/>
  <c r="BG194" i="2"/>
  <c r="BE194" i="2"/>
  <c r="T194" i="2"/>
  <c r="R194" i="2"/>
  <c r="P194" i="2"/>
  <c r="BK194" i="2"/>
  <c r="J194" i="2"/>
  <c r="BF194" i="2"/>
  <c r="BI192" i="2"/>
  <c r="BH192" i="2"/>
  <c r="BG192" i="2"/>
  <c r="BE192" i="2"/>
  <c r="T192" i="2"/>
  <c r="R192" i="2"/>
  <c r="P192" i="2"/>
  <c r="BK192" i="2"/>
  <c r="J192" i="2"/>
  <c r="BF192" i="2"/>
  <c r="BI190" i="2"/>
  <c r="BH190" i="2"/>
  <c r="BG190" i="2"/>
  <c r="BE190" i="2"/>
  <c r="T190" i="2"/>
  <c r="R190" i="2"/>
  <c r="P190" i="2"/>
  <c r="BK190" i="2"/>
  <c r="J190" i="2"/>
  <c r="BF190" i="2"/>
  <c r="BI188" i="2"/>
  <c r="BH188" i="2"/>
  <c r="BG188" i="2"/>
  <c r="BE188" i="2"/>
  <c r="T188" i="2"/>
  <c r="R188" i="2"/>
  <c r="P188" i="2"/>
  <c r="BK188" i="2"/>
  <c r="J188" i="2"/>
  <c r="BF188" i="2"/>
  <c r="BI186" i="2"/>
  <c r="BH186" i="2"/>
  <c r="BG186" i="2"/>
  <c r="BE186" i="2"/>
  <c r="T186" i="2"/>
  <c r="T185" i="2"/>
  <c r="R186" i="2"/>
  <c r="R185" i="2"/>
  <c r="P186" i="2"/>
  <c r="P185" i="2"/>
  <c r="BK186" i="2"/>
  <c r="BK185" i="2"/>
  <c r="J185" i="2" s="1"/>
  <c r="J103" i="2" s="1"/>
  <c r="J186" i="2"/>
  <c r="BF186" i="2" s="1"/>
  <c r="BI184" i="2"/>
  <c r="BH184" i="2"/>
  <c r="BG184" i="2"/>
  <c r="BE184" i="2"/>
  <c r="T184" i="2"/>
  <c r="R184" i="2"/>
  <c r="P184" i="2"/>
  <c r="BK184" i="2"/>
  <c r="J184" i="2"/>
  <c r="BF184" i="2"/>
  <c r="BI182" i="2"/>
  <c r="BH182" i="2"/>
  <c r="BG182" i="2"/>
  <c r="BE182" i="2"/>
  <c r="T182" i="2"/>
  <c r="R182" i="2"/>
  <c r="P182" i="2"/>
  <c r="BK182" i="2"/>
  <c r="J182" i="2"/>
  <c r="BF182" i="2"/>
  <c r="BI181" i="2"/>
  <c r="BH181" i="2"/>
  <c r="BG181" i="2"/>
  <c r="BE181" i="2"/>
  <c r="T181" i="2"/>
  <c r="R181" i="2"/>
  <c r="P181" i="2"/>
  <c r="BK181" i="2"/>
  <c r="J181" i="2"/>
  <c r="BF181" i="2"/>
  <c r="BI180" i="2"/>
  <c r="BH180" i="2"/>
  <c r="BG180" i="2"/>
  <c r="BE180" i="2"/>
  <c r="T180" i="2"/>
  <c r="R180" i="2"/>
  <c r="P180" i="2"/>
  <c r="BK180" i="2"/>
  <c r="J180" i="2"/>
  <c r="BF180" i="2"/>
  <c r="BI178" i="2"/>
  <c r="BH178" i="2"/>
  <c r="BG178" i="2"/>
  <c r="BE178" i="2"/>
  <c r="T178" i="2"/>
  <c r="R178" i="2"/>
  <c r="P178" i="2"/>
  <c r="BK178" i="2"/>
  <c r="J178" i="2"/>
  <c r="BF178" i="2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/>
  <c r="BI172" i="2"/>
  <c r="BH172" i="2"/>
  <c r="BG172" i="2"/>
  <c r="BE172" i="2"/>
  <c r="T172" i="2"/>
  <c r="R172" i="2"/>
  <c r="P172" i="2"/>
  <c r="BK172" i="2"/>
  <c r="J172" i="2"/>
  <c r="BF172" i="2"/>
  <c r="BI171" i="2"/>
  <c r="BH171" i="2"/>
  <c r="BG171" i="2"/>
  <c r="BE171" i="2"/>
  <c r="T171" i="2"/>
  <c r="R171" i="2"/>
  <c r="P171" i="2"/>
  <c r="BK171" i="2"/>
  <c r="J171" i="2"/>
  <c r="BF171" i="2"/>
  <c r="BI169" i="2"/>
  <c r="BH169" i="2"/>
  <c r="BG169" i="2"/>
  <c r="BE169" i="2"/>
  <c r="T169" i="2"/>
  <c r="R169" i="2"/>
  <c r="P169" i="2"/>
  <c r="BK169" i="2"/>
  <c r="J169" i="2"/>
  <c r="BF169" i="2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/>
  <c r="BI164" i="2"/>
  <c r="BH164" i="2"/>
  <c r="BG164" i="2"/>
  <c r="BE164" i="2"/>
  <c r="T164" i="2"/>
  <c r="R164" i="2"/>
  <c r="P164" i="2"/>
  <c r="BK164" i="2"/>
  <c r="J164" i="2"/>
  <c r="BF164" i="2"/>
  <c r="BI162" i="2"/>
  <c r="BH162" i="2"/>
  <c r="BG162" i="2"/>
  <c r="BE162" i="2"/>
  <c r="T162" i="2"/>
  <c r="R162" i="2"/>
  <c r="P162" i="2"/>
  <c r="BK162" i="2"/>
  <c r="J162" i="2"/>
  <c r="BF162" i="2"/>
  <c r="BI161" i="2"/>
  <c r="BH161" i="2"/>
  <c r="BG161" i="2"/>
  <c r="BE161" i="2"/>
  <c r="T161" i="2"/>
  <c r="R161" i="2"/>
  <c r="P161" i="2"/>
  <c r="BK161" i="2"/>
  <c r="J161" i="2"/>
  <c r="BF161" i="2"/>
  <c r="BI160" i="2"/>
  <c r="BH160" i="2"/>
  <c r="BG160" i="2"/>
  <c r="BE160" i="2"/>
  <c r="T160" i="2"/>
  <c r="R160" i="2"/>
  <c r="P160" i="2"/>
  <c r="BK160" i="2"/>
  <c r="J160" i="2"/>
  <c r="BF160" i="2"/>
  <c r="BI157" i="2"/>
  <c r="BH157" i="2"/>
  <c r="BG157" i="2"/>
  <c r="BE157" i="2"/>
  <c r="T157" i="2"/>
  <c r="R157" i="2"/>
  <c r="P157" i="2"/>
  <c r="BK157" i="2"/>
  <c r="J157" i="2"/>
  <c r="BF157" i="2"/>
  <c r="BI156" i="2"/>
  <c r="BH156" i="2"/>
  <c r="BG156" i="2"/>
  <c r="BE156" i="2"/>
  <c r="T156" i="2"/>
  <c r="R156" i="2"/>
  <c r="P156" i="2"/>
  <c r="BK156" i="2"/>
  <c r="J156" i="2"/>
  <c r="BF156" i="2"/>
  <c r="BI155" i="2"/>
  <c r="BH155" i="2"/>
  <c r="BG155" i="2"/>
  <c r="BE155" i="2"/>
  <c r="T155" i="2"/>
  <c r="R155" i="2"/>
  <c r="P155" i="2"/>
  <c r="BK155" i="2"/>
  <c r="J155" i="2"/>
  <c r="BF155" i="2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T150" i="2"/>
  <c r="T149" i="2" s="1"/>
  <c r="R151" i="2"/>
  <c r="R150" i="2" s="1"/>
  <c r="R149" i="2" s="1"/>
  <c r="P151" i="2"/>
  <c r="P150" i="2"/>
  <c r="P149" i="2" s="1"/>
  <c r="BK151" i="2"/>
  <c r="BK150" i="2" s="1"/>
  <c r="J151" i="2"/>
  <c r="BF151" i="2"/>
  <c r="BI148" i="2"/>
  <c r="BH148" i="2"/>
  <c r="BG148" i="2"/>
  <c r="BE148" i="2"/>
  <c r="T148" i="2"/>
  <c r="T147" i="2"/>
  <c r="R148" i="2"/>
  <c r="R147" i="2"/>
  <c r="P148" i="2"/>
  <c r="P147" i="2"/>
  <c r="BK148" i="2"/>
  <c r="BK147" i="2"/>
  <c r="J147" i="2" s="1"/>
  <c r="J100" i="2" s="1"/>
  <c r="J148" i="2"/>
  <c r="BF148" i="2" s="1"/>
  <c r="BI146" i="2"/>
  <c r="BH146" i="2"/>
  <c r="BG146" i="2"/>
  <c r="BE146" i="2"/>
  <c r="T146" i="2"/>
  <c r="R146" i="2"/>
  <c r="P146" i="2"/>
  <c r="BK146" i="2"/>
  <c r="J146" i="2"/>
  <c r="BF146" i="2"/>
  <c r="BI145" i="2"/>
  <c r="BH145" i="2"/>
  <c r="BG145" i="2"/>
  <c r="BE145" i="2"/>
  <c r="T145" i="2"/>
  <c r="R145" i="2"/>
  <c r="P145" i="2"/>
  <c r="BK145" i="2"/>
  <c r="J145" i="2"/>
  <c r="BF145" i="2"/>
  <c r="BI143" i="2"/>
  <c r="BH143" i="2"/>
  <c r="BG143" i="2"/>
  <c r="BE143" i="2"/>
  <c r="T143" i="2"/>
  <c r="R143" i="2"/>
  <c r="P143" i="2"/>
  <c r="BK143" i="2"/>
  <c r="J143" i="2"/>
  <c r="BF143" i="2"/>
  <c r="BI142" i="2"/>
  <c r="BH142" i="2"/>
  <c r="BG142" i="2"/>
  <c r="BE142" i="2"/>
  <c r="T142" i="2"/>
  <c r="R142" i="2"/>
  <c r="P142" i="2"/>
  <c r="BK142" i="2"/>
  <c r="J142" i="2"/>
  <c r="BF142" i="2"/>
  <c r="BI140" i="2"/>
  <c r="BH140" i="2"/>
  <c r="BG140" i="2"/>
  <c r="BE140" i="2"/>
  <c r="T140" i="2"/>
  <c r="R140" i="2"/>
  <c r="P140" i="2"/>
  <c r="BK140" i="2"/>
  <c r="J140" i="2"/>
  <c r="BF140" i="2"/>
  <c r="BI139" i="2"/>
  <c r="BH139" i="2"/>
  <c r="BG139" i="2"/>
  <c r="BE139" i="2"/>
  <c r="T139" i="2"/>
  <c r="R139" i="2"/>
  <c r="P139" i="2"/>
  <c r="BK139" i="2"/>
  <c r="J139" i="2"/>
  <c r="BF139" i="2"/>
  <c r="BI138" i="2"/>
  <c r="BH138" i="2"/>
  <c r="BG138" i="2"/>
  <c r="BE138" i="2"/>
  <c r="T138" i="2"/>
  <c r="R138" i="2"/>
  <c r="P138" i="2"/>
  <c r="BK138" i="2"/>
  <c r="J138" i="2"/>
  <c r="BF138" i="2"/>
  <c r="BI135" i="2"/>
  <c r="BH135" i="2"/>
  <c r="BG135" i="2"/>
  <c r="BE135" i="2"/>
  <c r="T135" i="2"/>
  <c r="R135" i="2"/>
  <c r="P135" i="2"/>
  <c r="BK135" i="2"/>
  <c r="J135" i="2"/>
  <c r="BF135" i="2"/>
  <c r="BI133" i="2"/>
  <c r="BH133" i="2"/>
  <c r="BG133" i="2"/>
  <c r="BE133" i="2"/>
  <c r="T133" i="2"/>
  <c r="T132" i="2"/>
  <c r="R133" i="2"/>
  <c r="R132" i="2"/>
  <c r="P133" i="2"/>
  <c r="P132" i="2"/>
  <c r="BK133" i="2"/>
  <c r="BK132" i="2"/>
  <c r="J132" i="2" s="1"/>
  <c r="J99" i="2" s="1"/>
  <c r="J133" i="2"/>
  <c r="BF133" i="2" s="1"/>
  <c r="BI131" i="2"/>
  <c r="F37" i="2"/>
  <c r="BD95" i="1" s="1"/>
  <c r="BH131" i="2"/>
  <c r="F36" i="2" s="1"/>
  <c r="BC95" i="1" s="1"/>
  <c r="BC94" i="1" s="1"/>
  <c r="BG131" i="2"/>
  <c r="F35" i="2"/>
  <c r="BB95" i="1" s="1"/>
  <c r="BB94" i="1" s="1"/>
  <c r="BE131" i="2"/>
  <c r="J33" i="2" s="1"/>
  <c r="AV95" i="1" s="1"/>
  <c r="T131" i="2"/>
  <c r="T130" i="2"/>
  <c r="T129" i="2" s="1"/>
  <c r="T128" i="2" s="1"/>
  <c r="R131" i="2"/>
  <c r="R130" i="2"/>
  <c r="R129" i="2" s="1"/>
  <c r="R128" i="2" s="1"/>
  <c r="P131" i="2"/>
  <c r="P130" i="2"/>
  <c r="P129" i="2" s="1"/>
  <c r="P128" i="2" s="1"/>
  <c r="AU95" i="1" s="1"/>
  <c r="BK131" i="2"/>
  <c r="BK130" i="2" s="1"/>
  <c r="J131" i="2"/>
  <c r="BF131" i="2" s="1"/>
  <c r="J125" i="2"/>
  <c r="J124" i="2"/>
  <c r="F124" i="2"/>
  <c r="F122" i="2"/>
  <c r="E120" i="2"/>
  <c r="J92" i="2"/>
  <c r="J91" i="2"/>
  <c r="F91" i="2"/>
  <c r="F89" i="2"/>
  <c r="E87" i="2"/>
  <c r="J18" i="2"/>
  <c r="E18" i="2"/>
  <c r="F125" i="2" s="1"/>
  <c r="F92" i="2"/>
  <c r="J17" i="2"/>
  <c r="J12" i="2"/>
  <c r="J122" i="2" s="1"/>
  <c r="E7" i="2"/>
  <c r="E118" i="2" s="1"/>
  <c r="E85" i="2"/>
  <c r="AS94" i="1"/>
  <c r="L90" i="1"/>
  <c r="AM90" i="1"/>
  <c r="AM89" i="1"/>
  <c r="L89" i="1"/>
  <c r="AM87" i="1"/>
  <c r="L87" i="1"/>
  <c r="L85" i="1"/>
  <c r="L84" i="1"/>
  <c r="J89" i="2" l="1"/>
  <c r="F92" i="4"/>
  <c r="F92" i="5"/>
  <c r="J92" i="5"/>
  <c r="AU94" i="1"/>
  <c r="BD94" i="1"/>
  <c r="W33" i="1" s="1"/>
  <c r="J34" i="2"/>
  <c r="AW95" i="1" s="1"/>
  <c r="AT95" i="1" s="1"/>
  <c r="F34" i="2"/>
  <c r="BA95" i="1" s="1"/>
  <c r="BK149" i="2"/>
  <c r="J149" i="2" s="1"/>
  <c r="J101" i="2" s="1"/>
  <c r="J150" i="2"/>
  <c r="J102" i="2" s="1"/>
  <c r="BK129" i="2"/>
  <c r="J130" i="2"/>
  <c r="J98" i="2" s="1"/>
  <c r="W31" i="1"/>
  <c r="AX94" i="1"/>
  <c r="W32" i="1"/>
  <c r="AY94" i="1"/>
  <c r="J34" i="4"/>
  <c r="AW96" i="1" s="1"/>
  <c r="AT96" i="1" s="1"/>
  <c r="F34" i="4"/>
  <c r="BA96" i="1" s="1"/>
  <c r="J34" i="5"/>
  <c r="AW97" i="1" s="1"/>
  <c r="AT97" i="1" s="1"/>
  <c r="F34" i="5"/>
  <c r="BA97" i="1" s="1"/>
  <c r="F33" i="2"/>
  <c r="AZ95" i="1" s="1"/>
  <c r="BK122" i="4"/>
  <c r="J123" i="4"/>
  <c r="J98" i="4" s="1"/>
  <c r="J123" i="5"/>
  <c r="J98" i="5" s="1"/>
  <c r="BK122" i="5"/>
  <c r="F33" i="5"/>
  <c r="AZ97" i="1" s="1"/>
  <c r="F33" i="4"/>
  <c r="AZ96" i="1" s="1"/>
  <c r="J122" i="5" l="1"/>
  <c r="J97" i="5" s="1"/>
  <c r="BK121" i="5"/>
  <c r="J121" i="5" s="1"/>
  <c r="BA94" i="1"/>
  <c r="BK121" i="4"/>
  <c r="J121" i="4" s="1"/>
  <c r="J122" i="4"/>
  <c r="J97" i="4" s="1"/>
  <c r="AZ94" i="1"/>
  <c r="BK128" i="2"/>
  <c r="J128" i="2" s="1"/>
  <c r="J129" i="2"/>
  <c r="J97" i="2" s="1"/>
  <c r="W29" i="1" l="1"/>
  <c r="AV94" i="1"/>
  <c r="J96" i="4"/>
  <c r="J30" i="4"/>
  <c r="J30" i="5"/>
  <c r="J96" i="5"/>
  <c r="J96" i="2"/>
  <c r="J30" i="2"/>
  <c r="W30" i="1"/>
  <c r="AW94" i="1"/>
  <c r="AK30" i="1" s="1"/>
  <c r="AG96" i="1" l="1"/>
  <c r="AN96" i="1" s="1"/>
  <c r="J39" i="4"/>
  <c r="AG95" i="1"/>
  <c r="J39" i="2"/>
  <c r="AK29" i="1"/>
  <c r="AT94" i="1"/>
  <c r="J39" i="5"/>
  <c r="AG97" i="1"/>
  <c r="AN97" i="1" s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<sst xmlns="http://schemas.openxmlformats.org/spreadsheetml/2006/main" count="2588" uniqueCount="523">
  <si>
    <t>Export Komplet</t>
  </si>
  <si>
    <t/>
  </si>
  <si>
    <t>2.0</t>
  </si>
  <si>
    <t>False</t>
  </si>
  <si>
    <t>{ccbdb54d-521e-4d7b-aac6-2f07d704165b}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</si>
  <si>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</si>
  <si>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</si>
  <si>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</si>
  <si>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</si>
  <si>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</si>
  <si>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</si>
  <si>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</si>
  <si>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171123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</si>
  <si>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</si>
  <si>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</si>
  <si>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Materskej Školy, Narcisova ul. Trnava</t>
  </si>
  <si>
    <t>JKSO:</t>
  </si>
  <si>
    <t>KS:</t>
  </si>
  <si>
    <t>Miesto:</t>
  </si>
  <si>
    <t>Trnava, Narcisova 7165/2</t>
  </si>
  <si>
    <t>Dátum:</t>
  </si>
  <si>
    <t>7. 2. 2020</t>
  </si>
  <si>
    <t>Objednávateľ:</t>
  </si>
  <si>
    <t>IČO:</t>
  </si>
  <si>
    <t>Mesto Trnava</t>
  </si>
  <si>
    <t>IČ DPH:</t>
  </si>
  <si>
    <t>Zhotoviteľ:</t>
  </si>
  <si>
    <t>Vyplň údaj</t>
  </si>
  <si>
    <t>Projektant:</t>
  </si>
  <si>
    <t>BEVVA, s.r.o.</t>
  </si>
  <si>
    <t>True</t>
  </si>
  <si>
    <t>0,01</t>
  </si>
  <si>
    <t>Spracovateľ:</t>
  </si>
  <si>
    <t>Ing. Janák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</si>
  <si>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</si>
  <si>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</si>
  <si>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</si>
  <si>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</si>
  <si>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</si>
  <si>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</si>
  <si>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</si>
  <si>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</si>
  <si>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</si>
  <si>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</si>
  <si>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</si>
  <si>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</si>
  <si>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</si>
  <si>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</si>
  <si>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</si>
  <si>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</si>
  <si>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</si>
  <si>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</si>
  <si>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</si>
  <si>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</si>
  <si>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</si>
  <si>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</si>
  <si>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</si>
  <si>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</si>
  <si>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</si>
  <si>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</si>
  <si>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</si>
  <si>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</si>
  <si>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</si>
  <si>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</si>
  <si>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</si>
  <si>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</si>
  <si>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</si>
  <si>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</si>
  <si>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</si>
  <si>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</si>
  <si>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</si>
  <si>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</si>
  <si>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</si>
  <si>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</si>
  <si>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</si>
  <si>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</si>
  <si>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</si>
  <si>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</si>
  <si>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</si>
  <si>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</si>
  <si>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</si>
  <si>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Zateplenie strešného plášťa</t>
  </si>
  <si>
    <t>STA</t>
  </si>
  <si>
    <t>1</t>
  </si>
  <si>
    <t>{4b7da20a-2404-4897-b9df-d7f95a2bfea2}</t>
  </si>
  <si>
    <t>03</t>
  </si>
  <si>
    <t>Odstránenie porúch obvodového plášťa</t>
  </si>
  <si>
    <t>{5cde70ba-07cf-443e-8a00-86882344978e}</t>
  </si>
  <si>
    <t>04</t>
  </si>
  <si>
    <t>Bleskozvod</t>
  </si>
  <si>
    <t>{b5c61081-bbfc-4fd3-abd9-f1fe62a22471}</t>
  </si>
  <si>
    <t>hranol1</t>
  </si>
  <si>
    <t>180</t>
  </si>
  <si>
    <t>2</t>
  </si>
  <si>
    <t>s2</t>
  </si>
  <si>
    <t>736</t>
  </si>
  <si>
    <t>KRYCÍ LIST ROZPOČTU</t>
  </si>
  <si>
    <t>Objekt:</t>
  </si>
  <si>
    <t>01 - Zateplenie strešného plášťa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</si>
  <si>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</si>
  <si>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</si>
  <si>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</si>
  <si>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</si>
  <si>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</si>
  <si>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</si>
  <si>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</si>
  <si>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</si>
  <si>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</si>
  <si>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</si>
  <si>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712 - Izolácie striech</t>
  </si>
  <si>
    <t xml:space="preserve">    713 - Izolácie tepelné</t>
  </si>
  <si>
    <t xml:space="preserve">    721 - Zdravotech. vnútorná kanalizácia</t>
  </si>
  <si>
    <t xml:space="preserve">    762 - Konštrukcie tesárske</t>
  </si>
  <si>
    <t xml:space="preserve">    764 - Konštrukcie klampiarske</t>
  </si>
  <si>
    <t xml:space="preserve">    767 - Konštrukcie doplnkové kovové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</si>
  <si>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</si>
  <si>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</si>
  <si>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</si>
  <si>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</si>
  <si>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</si>
  <si>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</si>
  <si>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</si>
  <si>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</si>
  <si>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</si>
  <si>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</si>
  <si>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</si>
  <si>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</si>
  <si>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</si>
  <si>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</si>
  <si>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</si>
  <si>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</si>
  <si>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</si>
  <si>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</si>
  <si>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</si>
  <si>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631571111</t>
  </si>
  <si>
    <t>Doplnenie násypu pieskom s ubitím a urovnaním povrchu násypu</t>
  </si>
  <si>
    <t>m3</t>
  </si>
  <si>
    <t>4</t>
  </si>
  <si>
    <t>-1523209338</t>
  </si>
  <si>
    <t>9</t>
  </si>
  <si>
    <t>Ostatné konštrukcie a práce-búranie</t>
  </si>
  <si>
    <t>952901411</t>
  </si>
  <si>
    <t>Vyčistenie strechy</t>
  </si>
  <si>
    <t>m2</t>
  </si>
  <si>
    <t>145101811</t>
  </si>
  <si>
    <t>VV</t>
  </si>
  <si>
    <t>3</t>
  </si>
  <si>
    <t>959941123</t>
  </si>
  <si>
    <t>Chemická kotva s kotevným svorníkom tesnená chemickou ampulkou do betónu, ŽB, kameňa, s vyvŕtaním otvoru M12/95/220 mm</t>
  </si>
  <si>
    <t>ks</t>
  </si>
  <si>
    <t>-1522889775</t>
  </si>
  <si>
    <t>"kotvenie hranola</t>
  </si>
  <si>
    <t>181*6</t>
  </si>
  <si>
    <t>979011111</t>
  </si>
  <si>
    <t>Zvislá doprava sutiny a vybúraných hmôt za prvé podlažie nad alebo pod základným podlažím</t>
  </si>
  <si>
    <t>t</t>
  </si>
  <si>
    <t>-662786927</t>
  </si>
  <si>
    <t>5</t>
  </si>
  <si>
    <t>979081111</t>
  </si>
  <si>
    <t>Odvoz sutiny a vybúraných hmôt na skládku do 1 km</t>
  </si>
  <si>
    <t>-82652200</t>
  </si>
  <si>
    <t>979081121</t>
  </si>
  <si>
    <t>Odvoz sutiny a vybúraných hmôt na skládku za každý ďalší 1 km</t>
  </si>
  <si>
    <t>-1698180700</t>
  </si>
  <si>
    <t>0,669*9 'Přepočítané koeficientom množstva</t>
  </si>
  <si>
    <t>7</t>
  </si>
  <si>
    <t>979082111</t>
  </si>
  <si>
    <t>Vnútrostavenisková doprava sutiny a vybúraných hmôt do 10 m</t>
  </si>
  <si>
    <t>-1865017080</t>
  </si>
  <si>
    <t>8</t>
  </si>
  <si>
    <t>979082121</t>
  </si>
  <si>
    <t>Vnútrostavenisková doprava sutiny a vybúraných hmôt za každých ďalších 5 m</t>
  </si>
  <si>
    <t>420296101</t>
  </si>
  <si>
    <t>0,669*2 'Přepočítané koeficientom množstva</t>
  </si>
  <si>
    <t>979089612</t>
  </si>
  <si>
    <t>Poplatok za skladovanie - iné odpady zo stavieb a demolácií (17 09), ostatné</t>
  </si>
  <si>
    <t>1905432308</t>
  </si>
  <si>
    <t>10</t>
  </si>
  <si>
    <t>979089713</t>
  </si>
  <si>
    <t xml:space="preserve">Prenájom kontajneru </t>
  </si>
  <si>
    <t>-573144926</t>
  </si>
  <si>
    <t>99</t>
  </si>
  <si>
    <t>Presun hmôt HSV</t>
  </si>
  <si>
    <t>11</t>
  </si>
  <si>
    <t>999281111</t>
  </si>
  <si>
    <t>Presun hmôt pre opravy a údržbu objektov vrátane vonkajších plášťov výšky do 25 m</t>
  </si>
  <si>
    <t>1031853265</t>
  </si>
  <si>
    <t>PSV</t>
  </si>
  <si>
    <t>Práce a dodávky PSV</t>
  </si>
  <si>
    <t>712</t>
  </si>
  <si>
    <t>Izolácie striech</t>
  </si>
  <si>
    <t>12</t>
  </si>
  <si>
    <t>712300921</t>
  </si>
  <si>
    <t>Oprava povlak.krytiny striech plochých do 10°, príplatok k cene za oprav. kus  do 2 m2, NAIP pritavením</t>
  </si>
  <si>
    <t>16</t>
  </si>
  <si>
    <t>2125316206</t>
  </si>
  <si>
    <t>13</t>
  </si>
  <si>
    <t>712370070</t>
  </si>
  <si>
    <t>Zhotovenie povlakovej krytiny striech plochých do 10° PVC-P fóliou upevnenou prikotvením so zvarením spoju</t>
  </si>
  <si>
    <t>-1028277268</t>
  </si>
  <si>
    <t>"S2</t>
  </si>
  <si>
    <t>14</t>
  </si>
  <si>
    <t>M</t>
  </si>
  <si>
    <t>2833000150</t>
  </si>
  <si>
    <t>32</t>
  </si>
  <si>
    <t>901212570</t>
  </si>
  <si>
    <t>15</t>
  </si>
  <si>
    <t>2832990650</t>
  </si>
  <si>
    <t>-1487175093</t>
  </si>
  <si>
    <t>712873240</t>
  </si>
  <si>
    <t xml:space="preserve">Zhotovenie povlakovej krytiny vytiahnutím izol. povlaku  PVC-P na konštrukcie prevyšujúce úroveň strechy nad 50 cm prikotvením so zváraným spojom </t>
  </si>
  <si>
    <t>1705469870</t>
  </si>
  <si>
    <t>"atika</t>
  </si>
  <si>
    <t>180*0,55</t>
  </si>
  <si>
    <t>17</t>
  </si>
  <si>
    <t>1615969061</t>
  </si>
  <si>
    <t>18</t>
  </si>
  <si>
    <t>-26804106</t>
  </si>
  <si>
    <t>19</t>
  </si>
  <si>
    <t>712973240</t>
  </si>
  <si>
    <t>Detaily k PVC-P fóliam osadenie vetracích komínkov</t>
  </si>
  <si>
    <t>-1324954967</t>
  </si>
  <si>
    <t>740/20</t>
  </si>
  <si>
    <t>2832990410</t>
  </si>
  <si>
    <t>Odvetrávací komín-výška 225mm, priemer 75mm</t>
  </si>
  <si>
    <t>1086227949</t>
  </si>
  <si>
    <t>21</t>
  </si>
  <si>
    <t>712973430</t>
  </si>
  <si>
    <t>Detaily k termoplastom všeobecne, kútový uholník z hrubopoplastovaného plechu RŠ 140 mm, ohyb 90-135°</t>
  </si>
  <si>
    <t>m</t>
  </si>
  <si>
    <t>-720638812</t>
  </si>
  <si>
    <t>22</t>
  </si>
  <si>
    <t>2832990600</t>
  </si>
  <si>
    <t>Kotviaca technika - rozperný nit do betónu</t>
  </si>
  <si>
    <t>-867020143</t>
  </si>
  <si>
    <t>23</t>
  </si>
  <si>
    <t>712973640</t>
  </si>
  <si>
    <t>Detaily k termoplastom všeobecne, nárožný uholník z hrubopoplast. plechu RŠ 140 mm, ohyb 90-135°</t>
  </si>
  <si>
    <t>389249569</t>
  </si>
  <si>
    <t>24</t>
  </si>
  <si>
    <t>-1050353296</t>
  </si>
  <si>
    <t>25</t>
  </si>
  <si>
    <t>712973762</t>
  </si>
  <si>
    <t>Detaily k termoplastom všeobecne, ukončujúci profil na stene v tvare "Z" pri ukončení z HPP rš 140 mm</t>
  </si>
  <si>
    <t>1638743096</t>
  </si>
  <si>
    <t>6,6+5,3+3,1</t>
  </si>
  <si>
    <t>26</t>
  </si>
  <si>
    <t>194884436</t>
  </si>
  <si>
    <t>27</t>
  </si>
  <si>
    <t>712973895</t>
  </si>
  <si>
    <t>Detaily k termoplastom všeobecne, oplechovanie okraja odkvapovou lištou z hrubopolpast. plechu RŠ 330 mm</t>
  </si>
  <si>
    <t>1595374767</t>
  </si>
  <si>
    <t>"OA</t>
  </si>
  <si>
    <t>28</t>
  </si>
  <si>
    <t>1141451207</t>
  </si>
  <si>
    <t>29</t>
  </si>
  <si>
    <t>712990040</t>
  </si>
  <si>
    <t xml:space="preserve">Položenie geotextílie vodorovne alebo zvislo na strechy ploché do 10° </t>
  </si>
  <si>
    <t>-877406333</t>
  </si>
  <si>
    <t>s2+99</t>
  </si>
  <si>
    <t>30</t>
  </si>
  <si>
    <t>6936651400</t>
  </si>
  <si>
    <t>-1625447882</t>
  </si>
  <si>
    <t>835*1,15 'Přepočítané koeficientom množstva</t>
  </si>
  <si>
    <t>31</t>
  </si>
  <si>
    <t>712991030</t>
  </si>
  <si>
    <t>Montáž podkladnej konštrukcie z OSB dosiek na atike šírky 311 - 410 mm pod klampiarske konštrukcie</t>
  </si>
  <si>
    <t>1006571154</t>
  </si>
  <si>
    <t>-1782077228</t>
  </si>
  <si>
    <t>33</t>
  </si>
  <si>
    <t>6072628000</t>
  </si>
  <si>
    <t>2017700469</t>
  </si>
  <si>
    <t>180*0,45 'Přepočítané koeficientom množstva</t>
  </si>
  <si>
    <t>34</t>
  </si>
  <si>
    <t>998712205</t>
  </si>
  <si>
    <t>Presun hmôt pre izoláciu povlakovej krytiny v objektoch výšky nad 36 do 48 m</t>
  </si>
  <si>
    <t>%</t>
  </si>
  <si>
    <t>-1231120717</t>
  </si>
  <si>
    <t>713</t>
  </si>
  <si>
    <t>Izolácie tepelné</t>
  </si>
  <si>
    <t>35</t>
  </si>
  <si>
    <t>713142255</t>
  </si>
  <si>
    <t>Montáž TI striech plochých do 10° polystyrénom, rozloženej v dvoch vrstvách, prikotvením</t>
  </si>
  <si>
    <t>204343095</t>
  </si>
  <si>
    <t>36</t>
  </si>
  <si>
    <t>2837653447</t>
  </si>
  <si>
    <t>EPS 150S penový polystyrén hrúbka 200 mm</t>
  </si>
  <si>
    <t>-1923967723</t>
  </si>
  <si>
    <t>736*1,03 'Přepočítané koeficientom množstva</t>
  </si>
  <si>
    <t>37</t>
  </si>
  <si>
    <t>713144090</t>
  </si>
  <si>
    <t>Montáž tepelnej izolácie na atiku z XPS prikotvením</t>
  </si>
  <si>
    <t>-1559680165</t>
  </si>
  <si>
    <t>180*0,5</t>
  </si>
  <si>
    <t>38</t>
  </si>
  <si>
    <t>2837650060</t>
  </si>
  <si>
    <t>-1297531718</t>
  </si>
  <si>
    <t>90*1,02 'Přepočítané koeficientom množstva</t>
  </si>
  <si>
    <t>39</t>
  </si>
  <si>
    <t>998713205</t>
  </si>
  <si>
    <t>Presun hmôt pre izolácie tepelné v objektoch výšky nad 36 m do 48 m</t>
  </si>
  <si>
    <t>1108920733</t>
  </si>
  <si>
    <t>721</t>
  </si>
  <si>
    <t>Zdravotech. vnútorná kanalizácia</t>
  </si>
  <si>
    <t>40</t>
  </si>
  <si>
    <t>721160802</t>
  </si>
  <si>
    <t>Demontáž potrubia z azbestocementových rúr odpadového alebo ventilačného do DN 100,  -0,00667t</t>
  </si>
  <si>
    <t>-630117383</t>
  </si>
  <si>
    <t>41</t>
  </si>
  <si>
    <t>721171808</t>
  </si>
  <si>
    <t>Demontáž potrubia z novodurových rúr odpadového alebo pripojovacieho nad 75 do D114,  -0,00198 t</t>
  </si>
  <si>
    <t>381757742</t>
  </si>
  <si>
    <t>42</t>
  </si>
  <si>
    <t>721172109</t>
  </si>
  <si>
    <t>Potrubie z PVC - U odpadové zvislé hrdlové D 110x2, 2</t>
  </si>
  <si>
    <t>-917630645</t>
  </si>
  <si>
    <t>43</t>
  </si>
  <si>
    <t>721210822</t>
  </si>
  <si>
    <t>Demontáž strešného vtoku DN 100,  -0,01705t</t>
  </si>
  <si>
    <t>-445671734</t>
  </si>
  <si>
    <t>44</t>
  </si>
  <si>
    <t>721220802</t>
  </si>
  <si>
    <t>Demontáž odvetrávacej hlavice DN 100,  -0,00420t</t>
  </si>
  <si>
    <t>-1896389612</t>
  </si>
  <si>
    <t>45</t>
  </si>
  <si>
    <t>721233212</t>
  </si>
  <si>
    <t>Strešný vtok plastový korugovaný pre ploché strechy so zvislým odtokom DN 100 mm</t>
  </si>
  <si>
    <t>-2029970694</t>
  </si>
  <si>
    <t>46</t>
  </si>
  <si>
    <t>721274103</t>
  </si>
  <si>
    <t>Ventilačné hlavice strešná - plastové DN 100 HUL 810</t>
  </si>
  <si>
    <t>643742318</t>
  </si>
  <si>
    <t>10+3+2</t>
  </si>
  <si>
    <t>47</t>
  </si>
  <si>
    <t>998721205</t>
  </si>
  <si>
    <t>Presun hmôt pre vnútornú kanalizáciu v objektoch výšky nad 36 do 48 m</t>
  </si>
  <si>
    <t>1837240639</t>
  </si>
  <si>
    <t>762</t>
  </si>
  <si>
    <t>Konštrukcie tesárske</t>
  </si>
  <si>
    <t>48</t>
  </si>
  <si>
    <t>762712120</t>
  </si>
  <si>
    <t>Montáž priestorových viazaných konštrukcií z reziva hraneného prierezovej plochy 120-224 cm2</t>
  </si>
  <si>
    <t>-1047651128</t>
  </si>
  <si>
    <t>"drevený hranol 100/150  (atika)</t>
  </si>
  <si>
    <t>49</t>
  </si>
  <si>
    <t>6051570200</t>
  </si>
  <si>
    <t>Hranol mäkké rezivo - omietané borovica akosť I L=600cm 100x150mm</t>
  </si>
  <si>
    <t>-248053994</t>
  </si>
  <si>
    <t>(hranol1*0,1*0,15)*1,05</t>
  </si>
  <si>
    <t>50</t>
  </si>
  <si>
    <t>762795000</t>
  </si>
  <si>
    <t>Spojovacie prostriedky pre priestorové viazané konštrukcie - klince, svorky, fixačné dosky</t>
  </si>
  <si>
    <t>-1180243910</t>
  </si>
  <si>
    <t>51</t>
  </si>
  <si>
    <t>998762204</t>
  </si>
  <si>
    <t>Presun hmôt pre konštrukcie tesárske v objektoch výšky od 24 do 36 m</t>
  </si>
  <si>
    <t>-1213864750</t>
  </si>
  <si>
    <t>764</t>
  </si>
  <si>
    <t>Konštrukcie klampiarske</t>
  </si>
  <si>
    <t>52</t>
  </si>
  <si>
    <t>764317210</t>
  </si>
  <si>
    <t>Krytiny hladké z pozinkovaného farbeného PZf plechu, železobetónových dosiek</t>
  </si>
  <si>
    <t>907258439</t>
  </si>
  <si>
    <t>"OK</t>
  </si>
  <si>
    <t>1,3*2,4+1,75*1,35+0,85*1,1</t>
  </si>
  <si>
    <t>53</t>
  </si>
  <si>
    <t>764317800</t>
  </si>
  <si>
    <t>Demontáž krytiny hladkej strešnej železobetónových dosiek,  -0,00742t</t>
  </si>
  <si>
    <t>-200956542</t>
  </si>
  <si>
    <t>54</t>
  </si>
  <si>
    <t>764430840</t>
  </si>
  <si>
    <t>Demontáž oplechovania múrov a nadmuroviek rš od 330 do 500 mm,  -0,00230t</t>
  </si>
  <si>
    <t>-508957980</t>
  </si>
  <si>
    <t>55</t>
  </si>
  <si>
    <t>764731116</t>
  </si>
  <si>
    <t>1426521024</t>
  </si>
  <si>
    <t>56</t>
  </si>
  <si>
    <t>998764205</t>
  </si>
  <si>
    <t>Presun hmôt pre konštrukcie klampiarske v objektoch výšky nad 36 do 48 m</t>
  </si>
  <si>
    <t>-251693956</t>
  </si>
  <si>
    <t>767</t>
  </si>
  <si>
    <t>Konštrukcie doplnkové kovové</t>
  </si>
  <si>
    <t>57</t>
  </si>
  <si>
    <t>767995101</t>
  </si>
  <si>
    <t>Montáž ostatných atypických kovových stavebných doplnkových konštrukcií do 5 kg</t>
  </si>
  <si>
    <t>kg</t>
  </si>
  <si>
    <t>64974127</t>
  </si>
  <si>
    <t>1,5*3*184</t>
  </si>
  <si>
    <t>58</t>
  </si>
  <si>
    <t>1332052000</t>
  </si>
  <si>
    <t>Tyč oceľová plochá š. 60x hr.6 mm</t>
  </si>
  <si>
    <t>-1018186645</t>
  </si>
  <si>
    <t>828*0,00105 'Přepočítané koeficientom množstva</t>
  </si>
  <si>
    <t>59</t>
  </si>
  <si>
    <t>767995pc10</t>
  </si>
  <si>
    <t>Demontáž + Montáž a dodávka oceľového rebríka</t>
  </si>
  <si>
    <t>kpl</t>
  </si>
  <si>
    <t>1129972116</t>
  </si>
  <si>
    <t>60</t>
  </si>
  <si>
    <t>998767205</t>
  </si>
  <si>
    <t>Presun hmôt pre kovové stavebné doplnkové konštrukcie v objektoch výšky nad 36 do 48 m</t>
  </si>
  <si>
    <t>-1995895502</t>
  </si>
  <si>
    <t>VP</t>
  </si>
  <si>
    <t xml:space="preserve">  Práce naviac</t>
  </si>
  <si>
    <t>PN</t>
  </si>
  <si>
    <t>941942001</t>
  </si>
  <si>
    <t>Montáž lešenia rámového systémového s podlahami šírky do 0,75 m, výšky do 10 m</t>
  </si>
  <si>
    <t>941942801</t>
  </si>
  <si>
    <t>Demontáž lešenia rámového systémového s podlahami šírky do 0,75 m, výšky do 10 m</t>
  </si>
  <si>
    <t>941942911</t>
  </si>
  <si>
    <t>Príplatok za prvý a každý ďalší i začatý týždeň použitia lešenia rámového systémového šírky nad 0,75 do 1,10 m, výšky do 10 m</t>
  </si>
  <si>
    <t>64</t>
  </si>
  <si>
    <t>03 - Odstránenie porúch obvodového plášťa</t>
  </si>
  <si>
    <t>622460233</t>
  </si>
  <si>
    <t>Vonkajšia omietka stien cementová hrubá, hr. 20 mm</t>
  </si>
  <si>
    <t>610009504</t>
  </si>
  <si>
    <t xml:space="preserve">"G1, G2, G3, G4 </t>
  </si>
  <si>
    <t>622463257</t>
  </si>
  <si>
    <t>-526067626</t>
  </si>
  <si>
    <t>622463264</t>
  </si>
  <si>
    <t>1608908307</t>
  </si>
  <si>
    <t>"G3, G4</t>
  </si>
  <si>
    <t>2,75*(50*0,15+8*0,3)</t>
  </si>
  <si>
    <t>622463266</t>
  </si>
  <si>
    <t>-1514513357</t>
  </si>
  <si>
    <t>622463281</t>
  </si>
  <si>
    <t>71888977</t>
  </si>
  <si>
    <t>622472000</t>
  </si>
  <si>
    <t>-1016074898</t>
  </si>
  <si>
    <t>622472001</t>
  </si>
  <si>
    <t>1162663758</t>
  </si>
  <si>
    <t>938902051</t>
  </si>
  <si>
    <t>Očistenie povrchu betónových konštrukcií otryskaním - pod izoláciu</t>
  </si>
  <si>
    <t>-1836697589</t>
  </si>
  <si>
    <t>1649755833</t>
  </si>
  <si>
    <t>(40)*4</t>
  </si>
  <si>
    <t>-699760522</t>
  </si>
  <si>
    <t>1133069947</t>
  </si>
  <si>
    <t>"predpokladaná doba realizácie - 1 mesiac</t>
  </si>
  <si>
    <t>4*160</t>
  </si>
  <si>
    <t>959941141</t>
  </si>
  <si>
    <t>Chemická kotva s kotevným svorníkom tesnená chemickou ampulkou do betónu, ŽB, kameňa, s vyvŕtaním otvoru M16/220 mm</t>
  </si>
  <si>
    <t>-871132083</t>
  </si>
  <si>
    <t>"prikotvenie obvodových panelov</t>
  </si>
  <si>
    <t>(4+2+4+2+4+4+2+4+2+2+4+4+8+4+4+4+4+8+10+2+4+4+6+6+10+4+2)+12</t>
  </si>
  <si>
    <t>978036191</t>
  </si>
  <si>
    <t>Otlčenie omietok šľachtených a pod., vonkajších brizolitových, v rozsahu do 100 %,  -0,05000t</t>
  </si>
  <si>
    <t>572688262</t>
  </si>
  <si>
    <t>2053471643</t>
  </si>
  <si>
    <t>-663491167</t>
  </si>
  <si>
    <t>1,361*19 'Přepočítané koeficientom množstva</t>
  </si>
  <si>
    <t>1699370727</t>
  </si>
  <si>
    <t>1712768587</t>
  </si>
  <si>
    <t>1,361*2 'Přepočítané koeficientom množstva</t>
  </si>
  <si>
    <t>-1421025128</t>
  </si>
  <si>
    <t>-118695242</t>
  </si>
  <si>
    <t>-1790630190</t>
  </si>
  <si>
    <t>04 - Bleskozvod</t>
  </si>
  <si>
    <t>M - Práce a dodávky M</t>
  </si>
  <si>
    <t xml:space="preserve">    D1 - Uzemnenie</t>
  </si>
  <si>
    <t xml:space="preserve">    D2 - Bleskozvod</t>
  </si>
  <si>
    <t xml:space="preserve">    D3 - Ostatné</t>
  </si>
  <si>
    <t>Práce a dodávky M</t>
  </si>
  <si>
    <t>D1</t>
  </si>
  <si>
    <t>Uzemnenie</t>
  </si>
  <si>
    <t>Pol1</t>
  </si>
  <si>
    <t>vodič FeZn o 10mm</t>
  </si>
  <si>
    <t>256</t>
  </si>
  <si>
    <t>Pol2</t>
  </si>
  <si>
    <t>svorka SR02</t>
  </si>
  <si>
    <t>Pol3</t>
  </si>
  <si>
    <t>Ochranný náter</t>
  </si>
  <si>
    <t>Pol4</t>
  </si>
  <si>
    <t>Zemniaca tyč ZT1,5m</t>
  </si>
  <si>
    <t>Pol5</t>
  </si>
  <si>
    <t>Pomocný materiál</t>
  </si>
  <si>
    <t>D2</t>
  </si>
  <si>
    <t>Pol6</t>
  </si>
  <si>
    <t>vodič AlMgSi ( FeZn fí 8mm)</t>
  </si>
  <si>
    <t>Pol7</t>
  </si>
  <si>
    <t>svorka SK</t>
  </si>
  <si>
    <t>Pol8</t>
  </si>
  <si>
    <t>svorka spojovacia</t>
  </si>
  <si>
    <t>Pol9</t>
  </si>
  <si>
    <t>svorka pripojovacia SP</t>
  </si>
  <si>
    <t>Pol10</t>
  </si>
  <si>
    <t>svorka okapová SO</t>
  </si>
  <si>
    <t>Pol11</t>
  </si>
  <si>
    <t>svorka zkušobná SZ</t>
  </si>
  <si>
    <t>Pol12</t>
  </si>
  <si>
    <t>Podpera vedenia</t>
  </si>
  <si>
    <t>Pol13</t>
  </si>
  <si>
    <t>ochranný uholník 1,5m</t>
  </si>
  <si>
    <t>Pol14</t>
  </si>
  <si>
    <t>Zvodová tyč JP1,5m vrátane svorky a striešky</t>
  </si>
  <si>
    <t>Pol15</t>
  </si>
  <si>
    <t>Zvodová tyč JP2,0m vrátane svorky a striešky</t>
  </si>
  <si>
    <t>Pol16</t>
  </si>
  <si>
    <t>Zvodová tyč JP3,0m vrátane svorky a striešky</t>
  </si>
  <si>
    <t>D3</t>
  </si>
  <si>
    <t>Ostatné</t>
  </si>
  <si>
    <t>Pol17</t>
  </si>
  <si>
    <t>demontáž jestv. Zvodov a bleskozvodu</t>
  </si>
  <si>
    <t>Pol18</t>
  </si>
  <si>
    <t>Drobný pomocný material</t>
  </si>
  <si>
    <t>Pol19</t>
  </si>
  <si>
    <t>Stavebné úpravy</t>
  </si>
  <si>
    <t>Pol20</t>
  </si>
  <si>
    <t>Montážne práce</t>
  </si>
  <si>
    <t>Pol21</t>
  </si>
  <si>
    <t>Revízie</t>
  </si>
  <si>
    <t>Sanácia betónových konštrukcií napr. Weber - Terranova, celoplošná,  spôsobená koróziou ocele, weber.rep povrch, hr. 1 mm alebo ekvivalent</t>
  </si>
  <si>
    <t>Sanácia betónových konštrukcií napr. Weber - Terranova, ochranný náter výstuže pred koróziou, weber.rep ochrana alebo ekvivalent</t>
  </si>
  <si>
    <t>Ochrana, čistenie a sanácia konštrukcií napr. Weber - Terranova, saponát na čistenie fasády, weber E709 alebo ekvivalent</t>
  </si>
  <si>
    <t>Sanácia betónových konštrukcií napr. Weber - Terranova, vyrovnávacia malta na hrubé opravy, weber.rep vysprávka H, hr. 30 mm alebo ekvivalent</t>
  </si>
  <si>
    <t>Príprava podkladu pre vonkajšie vápennocem. omietky, prednástrek na hladký podklad jadrové a jednovrstv. omietky napr. PCI Saniment 04, rozsah 100% alebo ekvivalent</t>
  </si>
  <si>
    <t>Príprava podkladu pre vonkajšie vápennocem. omietky, penetračný náter napr. PCI Gisogrund PGM, savé podklady alebo ekvivalent</t>
  </si>
  <si>
    <t>napr. FATRAFOL-S 810 hydroizolačná fólia hr.1,50 mm, š.1,3m šedá alebo ekvivalent</t>
  </si>
  <si>
    <t>Kotviaca technika - vrut napr. SK-RB Power alebo ekvivalent</t>
  </si>
  <si>
    <t>Geotextília netkaná polypropylénová napr. Tatratex PP 400 alebo ekvivalent</t>
  </si>
  <si>
    <t>Doska OSB 3 napr. Superfinish ECO P+D nebrúsené hr. 25 mm, 2500x1250 mm alebo ekvivalent</t>
  </si>
  <si>
    <t>napr. Styrodur 2800 C extrudovaný polystyrén - XPS hrúbka 100 mm alebo ekvivalent</t>
  </si>
  <si>
    <t>Oplechovanie múrov, atík, nadmuroviek z plechov napr. LINDAB rš. 600 mm alebo ekvivalent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</si>
</sst>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29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0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1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167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 applyProtection="1">
      <alignment horizontal="center" vertical="center" wrapText="1"/>
      <protection locked="0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167" fontId="35" fillId="3" borderId="22" xfId="0" applyNumberFormat="1" applyFont="1" applyFill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167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96" sqref="A96:XFD9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33" t="s">
        <v>5</v>
      </c>
      <c r="AS2" s="234"/>
      <c r="AT2" s="234"/>
      <c r="AU2" s="234"/>
      <c r="AV2" s="234"/>
      <c r="AW2" s="234"/>
      <c r="AX2" s="234"/>
      <c r="AY2" s="234"/>
      <c r="AZ2" s="234"/>
      <c r="BA2" s="234"/>
      <c r="BB2" s="234"/>
      <c r="BC2" s="234"/>
      <c r="BD2" s="234"/>
      <c r="BE2" s="23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6</v>
      </c>
    </row>
    <row r="5" spans="1:74" s="1" customFormat="1" ht="12" customHeight="1">
      <c r="B5" s="19"/>
      <c r="D5" s="23" t="s">
        <v>11</v>
      </c>
      <c r="K5" s="244" t="s">
        <v>12</v>
      </c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R5" s="19"/>
      <c r="BE5" s="251" t="s">
        <v>13</v>
      </c>
      <c r="BS5" s="16" t="s">
        <v>6</v>
      </c>
    </row>
    <row r="6" spans="1:74" s="1" customFormat="1" ht="36.950000000000003" customHeight="1">
      <c r="B6" s="19"/>
      <c r="D6" s="25" t="s">
        <v>14</v>
      </c>
      <c r="K6" s="245" t="s">
        <v>15</v>
      </c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  <c r="AO6" s="234"/>
      <c r="AR6" s="19"/>
      <c r="BE6" s="252"/>
      <c r="BS6" s="16" t="s">
        <v>6</v>
      </c>
    </row>
    <row r="7" spans="1:74" s="1" customFormat="1" ht="12" customHeight="1">
      <c r="B7" s="19"/>
      <c r="D7" s="26" t="s">
        <v>16</v>
      </c>
      <c r="K7" s="24" t="s">
        <v>1</v>
      </c>
      <c r="AK7" s="26" t="s">
        <v>17</v>
      </c>
      <c r="AN7" s="24" t="s">
        <v>1</v>
      </c>
      <c r="AR7" s="19"/>
      <c r="BE7" s="252"/>
      <c r="BS7" s="16" t="s">
        <v>6</v>
      </c>
    </row>
    <row r="8" spans="1:74" s="1" customFormat="1" ht="12" customHeight="1">
      <c r="B8" s="19"/>
      <c r="D8" s="26" t="s">
        <v>18</v>
      </c>
      <c r="K8" s="24" t="s">
        <v>19</v>
      </c>
      <c r="AK8" s="26" t="s">
        <v>20</v>
      </c>
      <c r="AN8" s="27" t="s">
        <v>21</v>
      </c>
      <c r="AR8" s="19"/>
      <c r="BE8" s="252"/>
      <c r="BS8" s="16" t="s">
        <v>6</v>
      </c>
    </row>
    <row r="9" spans="1:74" s="1" customFormat="1" ht="14.45" customHeight="1">
      <c r="B9" s="19"/>
      <c r="AR9" s="19"/>
      <c r="BE9" s="252"/>
      <c r="BS9" s="16" t="s">
        <v>6</v>
      </c>
    </row>
    <row r="10" spans="1:74" s="1" customFormat="1" ht="12" customHeight="1">
      <c r="B10" s="19"/>
      <c r="D10" s="26" t="s">
        <v>22</v>
      </c>
      <c r="AK10" s="26" t="s">
        <v>23</v>
      </c>
      <c r="AN10" s="24" t="s">
        <v>1</v>
      </c>
      <c r="AR10" s="19"/>
      <c r="BE10" s="252"/>
      <c r="BS10" s="16" t="s">
        <v>6</v>
      </c>
    </row>
    <row r="11" spans="1:74" s="1" customFormat="1" ht="18.399999999999999" customHeight="1">
      <c r="B11" s="19"/>
      <c r="E11" s="24" t="s">
        <v>24</v>
      </c>
      <c r="AK11" s="26" t="s">
        <v>25</v>
      </c>
      <c r="AN11" s="24" t="s">
        <v>1</v>
      </c>
      <c r="AR11" s="19"/>
      <c r="BE11" s="252"/>
      <c r="BS11" s="16" t="s">
        <v>6</v>
      </c>
    </row>
    <row r="12" spans="1:74" s="1" customFormat="1" ht="6.95" customHeight="1">
      <c r="B12" s="19"/>
      <c r="AR12" s="19"/>
      <c r="BE12" s="252"/>
      <c r="BS12" s="16" t="s">
        <v>6</v>
      </c>
    </row>
    <row r="13" spans="1:74" s="1" customFormat="1" ht="12" customHeight="1">
      <c r="B13" s="19"/>
      <c r="D13" s="26" t="s">
        <v>26</v>
      </c>
      <c r="AK13" s="26" t="s">
        <v>23</v>
      </c>
      <c r="AN13" s="28" t="s">
        <v>27</v>
      </c>
      <c r="AR13" s="19"/>
      <c r="BE13" s="252"/>
      <c r="BS13" s="16" t="s">
        <v>6</v>
      </c>
    </row>
    <row r="14" spans="1:74" ht="12.75">
      <c r="B14" s="19"/>
      <c r="E14" s="246" t="s">
        <v>27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6" t="s">
        <v>25</v>
      </c>
      <c r="AN14" s="28" t="s">
        <v>27</v>
      </c>
      <c r="AR14" s="19"/>
      <c r="BE14" s="252"/>
      <c r="BS14" s="16" t="s">
        <v>6</v>
      </c>
    </row>
    <row r="15" spans="1:74" s="1" customFormat="1" ht="6.95" customHeight="1">
      <c r="B15" s="19"/>
      <c r="AR15" s="19"/>
      <c r="BE15" s="252"/>
      <c r="BS15" s="16" t="s">
        <v>3</v>
      </c>
    </row>
    <row r="16" spans="1:74" s="1" customFormat="1" ht="12" customHeight="1">
      <c r="B16" s="19"/>
      <c r="D16" s="26" t="s">
        <v>28</v>
      </c>
      <c r="AK16" s="26" t="s">
        <v>23</v>
      </c>
      <c r="AN16" s="24" t="s">
        <v>1</v>
      </c>
      <c r="AR16" s="19"/>
      <c r="BE16" s="252"/>
      <c r="BS16" s="16" t="s">
        <v>3</v>
      </c>
    </row>
    <row r="17" spans="1:71" s="1" customFormat="1" ht="18.399999999999999" customHeight="1">
      <c r="B17" s="19"/>
      <c r="E17" s="24" t="s">
        <v>29</v>
      </c>
      <c r="AK17" s="26" t="s">
        <v>25</v>
      </c>
      <c r="AN17" s="24" t="s">
        <v>1</v>
      </c>
      <c r="AR17" s="19"/>
      <c r="BE17" s="252"/>
      <c r="BS17" s="16" t="s">
        <v>30</v>
      </c>
    </row>
    <row r="18" spans="1:71" s="1" customFormat="1" ht="6.95" customHeight="1">
      <c r="B18" s="19"/>
      <c r="AR18" s="19"/>
      <c r="BE18" s="252"/>
      <c r="BS18" s="16" t="s">
        <v>31</v>
      </c>
    </row>
    <row r="19" spans="1:71" s="1" customFormat="1" ht="12" customHeight="1">
      <c r="B19" s="19"/>
      <c r="D19" s="26" t="s">
        <v>32</v>
      </c>
      <c r="AK19" s="26" t="s">
        <v>23</v>
      </c>
      <c r="AN19" s="24" t="s">
        <v>1</v>
      </c>
      <c r="AR19" s="19"/>
      <c r="BE19" s="252"/>
      <c r="BS19" s="16" t="s">
        <v>31</v>
      </c>
    </row>
    <row r="20" spans="1:71" s="1" customFormat="1" ht="18.399999999999999" customHeight="1">
      <c r="B20" s="19"/>
      <c r="E20" s="24" t="s">
        <v>33</v>
      </c>
      <c r="AK20" s="26" t="s">
        <v>25</v>
      </c>
      <c r="AN20" s="24" t="s">
        <v>1</v>
      </c>
      <c r="AR20" s="19"/>
      <c r="BE20" s="252"/>
      <c r="BS20" s="16" t="s">
        <v>30</v>
      </c>
    </row>
    <row r="21" spans="1:71" s="1" customFormat="1" ht="6.95" customHeight="1">
      <c r="B21" s="19"/>
      <c r="AR21" s="19"/>
      <c r="BE21" s="252"/>
    </row>
    <row r="22" spans="1:71" s="1" customFormat="1" ht="12" customHeight="1">
      <c r="B22" s="19"/>
      <c r="D22" s="26" t="s">
        <v>34</v>
      </c>
      <c r="AR22" s="19"/>
      <c r="BE22" s="252"/>
    </row>
    <row r="23" spans="1:71" s="1" customFormat="1" ht="16.5" customHeight="1">
      <c r="B23" s="19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R23" s="19"/>
      <c r="BE23" s="252"/>
    </row>
    <row r="24" spans="1:71" s="1" customFormat="1" ht="6.95" customHeight="1">
      <c r="B24" s="19"/>
      <c r="AR24" s="19"/>
      <c r="BE24" s="252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2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54">
        <f>ROUND(AG94,2)</f>
        <v>0</v>
      </c>
      <c r="AL26" s="255"/>
      <c r="AM26" s="255"/>
      <c r="AN26" s="255"/>
      <c r="AO26" s="255"/>
      <c r="AP26" s="31"/>
      <c r="AQ26" s="31"/>
      <c r="AR26" s="32"/>
      <c r="BE26" s="252"/>
    </row>
    <row r="27" spans="1:71" s="2" customFormat="1" ht="6.95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252"/>
    </row>
    <row r="28" spans="1:71" s="2" customFormat="1" ht="12.7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49" t="s">
        <v>36</v>
      </c>
      <c r="M28" s="249"/>
      <c r="N28" s="249"/>
      <c r="O28" s="249"/>
      <c r="P28" s="249"/>
      <c r="Q28" s="31"/>
      <c r="R28" s="31"/>
      <c r="S28" s="31"/>
      <c r="T28" s="31"/>
      <c r="U28" s="31"/>
      <c r="V28" s="31"/>
      <c r="W28" s="249" t="s">
        <v>37</v>
      </c>
      <c r="X28" s="249"/>
      <c r="Y28" s="249"/>
      <c r="Z28" s="249"/>
      <c r="AA28" s="249"/>
      <c r="AB28" s="249"/>
      <c r="AC28" s="249"/>
      <c r="AD28" s="249"/>
      <c r="AE28" s="249"/>
      <c r="AF28" s="31"/>
      <c r="AG28" s="31"/>
      <c r="AH28" s="31"/>
      <c r="AI28" s="31"/>
      <c r="AJ28" s="31"/>
      <c r="AK28" s="249" t="s">
        <v>38</v>
      </c>
      <c r="AL28" s="249"/>
      <c r="AM28" s="249"/>
      <c r="AN28" s="249"/>
      <c r="AO28" s="249"/>
      <c r="AP28" s="31"/>
      <c r="AQ28" s="31"/>
      <c r="AR28" s="32"/>
      <c r="BE28" s="252"/>
    </row>
    <row r="29" spans="1:71" s="3" customFormat="1" ht="14.45" customHeight="1">
      <c r="B29" s="36"/>
      <c r="D29" s="26" t="s">
        <v>39</v>
      </c>
      <c r="F29" s="26" t="s">
        <v>40</v>
      </c>
      <c r="L29" s="225">
        <v>0.2</v>
      </c>
      <c r="M29" s="226"/>
      <c r="N29" s="226"/>
      <c r="O29" s="226"/>
      <c r="P29" s="226"/>
      <c r="W29" s="250">
        <f>ROUND(AZ94, 2)</f>
        <v>0</v>
      </c>
      <c r="X29" s="226"/>
      <c r="Y29" s="226"/>
      <c r="Z29" s="226"/>
      <c r="AA29" s="226"/>
      <c r="AB29" s="226"/>
      <c r="AC29" s="226"/>
      <c r="AD29" s="226"/>
      <c r="AE29" s="226"/>
      <c r="AK29" s="250">
        <f>ROUND(AV94, 2)</f>
        <v>0</v>
      </c>
      <c r="AL29" s="226"/>
      <c r="AM29" s="226"/>
      <c r="AN29" s="226"/>
      <c r="AO29" s="226"/>
      <c r="AR29" s="36"/>
      <c r="BE29" s="253"/>
    </row>
    <row r="30" spans="1:71" s="3" customFormat="1" ht="14.45" customHeight="1">
      <c r="B30" s="36"/>
      <c r="F30" s="26" t="s">
        <v>41</v>
      </c>
      <c r="L30" s="225">
        <v>0.2</v>
      </c>
      <c r="M30" s="226"/>
      <c r="N30" s="226"/>
      <c r="O30" s="226"/>
      <c r="P30" s="226"/>
      <c r="W30" s="250">
        <f>ROUND(BA94, 2)</f>
        <v>0</v>
      </c>
      <c r="X30" s="226"/>
      <c r="Y30" s="226"/>
      <c r="Z30" s="226"/>
      <c r="AA30" s="226"/>
      <c r="AB30" s="226"/>
      <c r="AC30" s="226"/>
      <c r="AD30" s="226"/>
      <c r="AE30" s="226"/>
      <c r="AK30" s="250">
        <f>ROUND(AW94, 2)</f>
        <v>0</v>
      </c>
      <c r="AL30" s="226"/>
      <c r="AM30" s="226"/>
      <c r="AN30" s="226"/>
      <c r="AO30" s="226"/>
      <c r="AR30" s="36"/>
      <c r="BE30" s="253"/>
    </row>
    <row r="31" spans="1:71" s="3" customFormat="1" ht="14.45" hidden="1" customHeight="1">
      <c r="B31" s="36"/>
      <c r="F31" s="26" t="s">
        <v>42</v>
      </c>
      <c r="L31" s="225">
        <v>0.2</v>
      </c>
      <c r="M31" s="226"/>
      <c r="N31" s="226"/>
      <c r="O31" s="226"/>
      <c r="P31" s="226"/>
      <c r="W31" s="250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50">
        <v>0</v>
      </c>
      <c r="AL31" s="226"/>
      <c r="AM31" s="226"/>
      <c r="AN31" s="226"/>
      <c r="AO31" s="226"/>
      <c r="AR31" s="36"/>
      <c r="BE31" s="253"/>
    </row>
    <row r="32" spans="1:71" s="3" customFormat="1" ht="14.45" hidden="1" customHeight="1">
      <c r="B32" s="36"/>
      <c r="F32" s="26" t="s">
        <v>43</v>
      </c>
      <c r="L32" s="225">
        <v>0.2</v>
      </c>
      <c r="M32" s="226"/>
      <c r="N32" s="226"/>
      <c r="O32" s="226"/>
      <c r="P32" s="226"/>
      <c r="W32" s="250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50">
        <v>0</v>
      </c>
      <c r="AL32" s="226"/>
      <c r="AM32" s="226"/>
      <c r="AN32" s="226"/>
      <c r="AO32" s="226"/>
      <c r="AR32" s="36"/>
      <c r="BE32" s="253"/>
    </row>
    <row r="33" spans="1:57" s="3" customFormat="1" ht="14.45" hidden="1" customHeight="1">
      <c r="B33" s="36"/>
      <c r="F33" s="26" t="s">
        <v>44</v>
      </c>
      <c r="L33" s="225">
        <v>0</v>
      </c>
      <c r="M33" s="226"/>
      <c r="N33" s="226"/>
      <c r="O33" s="226"/>
      <c r="P33" s="226"/>
      <c r="W33" s="250">
        <f>ROUND(BD94, 2)</f>
        <v>0</v>
      </c>
      <c r="X33" s="226"/>
      <c r="Y33" s="226"/>
      <c r="Z33" s="226"/>
      <c r="AA33" s="226"/>
      <c r="AB33" s="226"/>
      <c r="AC33" s="226"/>
      <c r="AD33" s="226"/>
      <c r="AE33" s="226"/>
      <c r="AK33" s="250">
        <v>0</v>
      </c>
      <c r="AL33" s="226"/>
      <c r="AM33" s="226"/>
      <c r="AN33" s="226"/>
      <c r="AO33" s="226"/>
      <c r="AR33" s="36"/>
      <c r="BE33" s="253"/>
    </row>
    <row r="34" spans="1:57" s="2" customFormat="1" ht="6.95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252"/>
    </row>
    <row r="35" spans="1:57" s="2" customFormat="1" ht="25.9" customHeight="1">
      <c r="A35" s="31"/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29" t="s">
        <v>47</v>
      </c>
      <c r="Y35" s="230"/>
      <c r="Z35" s="230"/>
      <c r="AA35" s="230"/>
      <c r="AB35" s="230"/>
      <c r="AC35" s="39"/>
      <c r="AD35" s="39"/>
      <c r="AE35" s="39"/>
      <c r="AF35" s="39"/>
      <c r="AG35" s="39"/>
      <c r="AH35" s="39"/>
      <c r="AI35" s="39"/>
      <c r="AJ35" s="39"/>
      <c r="AK35" s="231">
        <f>SUM(AK26:AK33)</f>
        <v>0</v>
      </c>
      <c r="AL35" s="230"/>
      <c r="AM35" s="230"/>
      <c r="AN35" s="230"/>
      <c r="AO35" s="232"/>
      <c r="AP35" s="37"/>
      <c r="AQ35" s="37"/>
      <c r="AR35" s="32"/>
      <c r="BE35" s="31"/>
    </row>
    <row r="36" spans="1:57" s="2" customFormat="1" ht="6.95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5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5" customHeight="1">
      <c r="B38" s="19"/>
      <c r="AR38" s="19"/>
    </row>
    <row r="39" spans="1:57" s="1" customFormat="1" ht="14.45" customHeight="1">
      <c r="B39" s="19"/>
      <c r="AR39" s="19"/>
    </row>
    <row r="40" spans="1:57" s="1" customFormat="1" ht="14.45" customHeight="1">
      <c r="B40" s="19"/>
      <c r="AR40" s="19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1"/>
      <c r="D49" s="42" t="s">
        <v>48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49</v>
      </c>
      <c r="AI49" s="43"/>
      <c r="AJ49" s="43"/>
      <c r="AK49" s="43"/>
      <c r="AL49" s="43"/>
      <c r="AM49" s="43"/>
      <c r="AN49" s="43"/>
      <c r="AO49" s="43"/>
      <c r="AR49" s="41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1"/>
      <c r="B60" s="32"/>
      <c r="C60" s="31"/>
      <c r="D60" s="44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50</v>
      </c>
      <c r="AI60" s="34"/>
      <c r="AJ60" s="34"/>
      <c r="AK60" s="34"/>
      <c r="AL60" s="34"/>
      <c r="AM60" s="44" t="s">
        <v>51</v>
      </c>
      <c r="AN60" s="34"/>
      <c r="AO60" s="34"/>
      <c r="AP60" s="31"/>
      <c r="AQ60" s="31"/>
      <c r="AR60" s="32"/>
      <c r="BE60" s="31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1"/>
      <c r="B64" s="32"/>
      <c r="C64" s="31"/>
      <c r="D64" s="42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53</v>
      </c>
      <c r="AI64" s="45"/>
      <c r="AJ64" s="45"/>
      <c r="AK64" s="45"/>
      <c r="AL64" s="45"/>
      <c r="AM64" s="45"/>
      <c r="AN64" s="45"/>
      <c r="AO64" s="45"/>
      <c r="AP64" s="31"/>
      <c r="AQ64" s="31"/>
      <c r="AR64" s="32"/>
      <c r="BE64" s="31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1"/>
      <c r="B75" s="32"/>
      <c r="C75" s="31"/>
      <c r="D75" s="44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50</v>
      </c>
      <c r="AI75" s="34"/>
      <c r="AJ75" s="34"/>
      <c r="AK75" s="34"/>
      <c r="AL75" s="34"/>
      <c r="AM75" s="44" t="s">
        <v>51</v>
      </c>
      <c r="AN75" s="34"/>
      <c r="AO75" s="34"/>
      <c r="AP75" s="31"/>
      <c r="AQ75" s="31"/>
      <c r="AR75" s="32"/>
      <c r="BE75" s="31"/>
    </row>
    <row r="76" spans="1:57" s="2" customFormat="1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6.95" customHeight="1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2"/>
      <c r="BE77" s="31"/>
    </row>
    <row r="81" spans="1:91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2"/>
      <c r="BE81" s="31"/>
    </row>
    <row r="82" spans="1:91" s="2" customFormat="1" ht="24.95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0"/>
      <c r="C84" s="26" t="s">
        <v>11</v>
      </c>
      <c r="L84" s="4" t="str">
        <f>K5</f>
        <v>171123</v>
      </c>
      <c r="AR84" s="50"/>
    </row>
    <row r="85" spans="1:91" s="5" customFormat="1" ht="36.950000000000003" customHeight="1">
      <c r="B85" s="51"/>
      <c r="C85" s="52" t="s">
        <v>14</v>
      </c>
      <c r="L85" s="241" t="str">
        <f>K6</f>
        <v>Obnova Materskej Školy, Narcisova ul. Trnava</v>
      </c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R85" s="51"/>
    </row>
    <row r="86" spans="1:91" s="2" customFormat="1" ht="6.95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18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Trnava, Narcisova 7165/2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20</v>
      </c>
      <c r="AJ87" s="31"/>
      <c r="AK87" s="31"/>
      <c r="AL87" s="31"/>
      <c r="AM87" s="243" t="str">
        <f>IF(AN8= "","",AN8)</f>
        <v>7. 2. 2020</v>
      </c>
      <c r="AN87" s="243"/>
      <c r="AO87" s="31"/>
      <c r="AP87" s="31"/>
      <c r="AQ87" s="31"/>
      <c r="AR87" s="32"/>
      <c r="BE87" s="31"/>
    </row>
    <row r="88" spans="1:91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15.2" customHeight="1">
      <c r="A89" s="31"/>
      <c r="B89" s="32"/>
      <c r="C89" s="26" t="s">
        <v>22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Mesto Trnava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28</v>
      </c>
      <c r="AJ89" s="31"/>
      <c r="AK89" s="31"/>
      <c r="AL89" s="31"/>
      <c r="AM89" s="239" t="str">
        <f>IF(E17="","",E17)</f>
        <v>BEVVA, s.r.o.</v>
      </c>
      <c r="AN89" s="240"/>
      <c r="AO89" s="240"/>
      <c r="AP89" s="240"/>
      <c r="AQ89" s="31"/>
      <c r="AR89" s="32"/>
      <c r="AS89" s="235" t="s">
        <v>55</v>
      </c>
      <c r="AT89" s="236"/>
      <c r="AU89" s="55"/>
      <c r="AV89" s="55"/>
      <c r="AW89" s="55"/>
      <c r="AX89" s="55"/>
      <c r="AY89" s="55"/>
      <c r="AZ89" s="55"/>
      <c r="BA89" s="55"/>
      <c r="BB89" s="55"/>
      <c r="BC89" s="55"/>
      <c r="BD89" s="56"/>
      <c r="BE89" s="31"/>
    </row>
    <row r="90" spans="1:91" s="2" customFormat="1" ht="15.2" customHeight="1">
      <c r="A90" s="31"/>
      <c r="B90" s="32"/>
      <c r="C90" s="26" t="s">
        <v>26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39" t="str">
        <f>IF(E20="","",E20)</f>
        <v>Ing. Janák</v>
      </c>
      <c r="AN90" s="240"/>
      <c r="AO90" s="240"/>
      <c r="AP90" s="240"/>
      <c r="AQ90" s="31"/>
      <c r="AR90" s="32"/>
      <c r="AS90" s="237"/>
      <c r="AT90" s="238"/>
      <c r="AU90" s="57"/>
      <c r="AV90" s="57"/>
      <c r="AW90" s="57"/>
      <c r="AX90" s="57"/>
      <c r="AY90" s="57"/>
      <c r="AZ90" s="57"/>
      <c r="BA90" s="57"/>
      <c r="BB90" s="57"/>
      <c r="BC90" s="57"/>
      <c r="BD90" s="58"/>
      <c r="BE90" s="31"/>
    </row>
    <row r="91" spans="1:91" s="2" customFormat="1" ht="10.9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37"/>
      <c r="AT91" s="238"/>
      <c r="AU91" s="57"/>
      <c r="AV91" s="57"/>
      <c r="AW91" s="57"/>
      <c r="AX91" s="57"/>
      <c r="AY91" s="57"/>
      <c r="AZ91" s="57"/>
      <c r="BA91" s="57"/>
      <c r="BB91" s="57"/>
      <c r="BC91" s="57"/>
      <c r="BD91" s="58"/>
      <c r="BE91" s="31"/>
    </row>
    <row r="92" spans="1:91" s="2" customFormat="1" ht="29.25" customHeight="1">
      <c r="A92" s="31"/>
      <c r="B92" s="32"/>
      <c r="C92" s="221" t="s">
        <v>56</v>
      </c>
      <c r="D92" s="222"/>
      <c r="E92" s="222"/>
      <c r="F92" s="222"/>
      <c r="G92" s="222"/>
      <c r="H92" s="59"/>
      <c r="I92" s="223" t="s">
        <v>57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8" t="s">
        <v>58</v>
      </c>
      <c r="AH92" s="222"/>
      <c r="AI92" s="222"/>
      <c r="AJ92" s="222"/>
      <c r="AK92" s="222"/>
      <c r="AL92" s="222"/>
      <c r="AM92" s="222"/>
      <c r="AN92" s="223" t="s">
        <v>59</v>
      </c>
      <c r="AO92" s="222"/>
      <c r="AP92" s="227"/>
      <c r="AQ92" s="60" t="s">
        <v>60</v>
      </c>
      <c r="AR92" s="32"/>
      <c r="AS92" s="61" t="s">
        <v>61</v>
      </c>
      <c r="AT92" s="62" t="s">
        <v>62</v>
      </c>
      <c r="AU92" s="62" t="s">
        <v>63</v>
      </c>
      <c r="AV92" s="62" t="s">
        <v>64</v>
      </c>
      <c r="AW92" s="62" t="s">
        <v>65</v>
      </c>
      <c r="AX92" s="62" t="s">
        <v>66</v>
      </c>
      <c r="AY92" s="62" t="s">
        <v>67</v>
      </c>
      <c r="AZ92" s="62" t="s">
        <v>68</v>
      </c>
      <c r="BA92" s="62" t="s">
        <v>69</v>
      </c>
      <c r="BB92" s="62" t="s">
        <v>70</v>
      </c>
      <c r="BC92" s="62" t="s">
        <v>71</v>
      </c>
      <c r="BD92" s="63" t="s">
        <v>72</v>
      </c>
      <c r="BE92" s="31"/>
    </row>
    <row r="93" spans="1:91" s="2" customFormat="1" ht="10.9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4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6"/>
      <c r="BE93" s="31"/>
    </row>
    <row r="94" spans="1:91" s="6" customFormat="1" ht="32.450000000000003" customHeight="1">
      <c r="B94" s="67"/>
      <c r="C94" s="68" t="s">
        <v>73</v>
      </c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219">
        <f>ROUND(SUM(AG95:AG97),2)</f>
        <v>0</v>
      </c>
      <c r="AH94" s="219"/>
      <c r="AI94" s="219"/>
      <c r="AJ94" s="219"/>
      <c r="AK94" s="219"/>
      <c r="AL94" s="219"/>
      <c r="AM94" s="219"/>
      <c r="AN94" s="220">
        <f>SUM(AG94,AT94)</f>
        <v>0</v>
      </c>
      <c r="AO94" s="220"/>
      <c r="AP94" s="220"/>
      <c r="AQ94" s="71" t="s">
        <v>1</v>
      </c>
      <c r="AR94" s="67"/>
      <c r="AS94" s="72">
        <f>ROUND(SUM(AS95:AS97),2)</f>
        <v>0</v>
      </c>
      <c r="AT94" s="73">
        <f>ROUND(SUM(AV94:AW94),2)</f>
        <v>0</v>
      </c>
      <c r="AU94" s="74">
        <f>ROUND(SUM(AU95:AU97),5)</f>
        <v>0</v>
      </c>
      <c r="AV94" s="73">
        <f>ROUND(AZ94*L29,2)</f>
        <v>0</v>
      </c>
      <c r="AW94" s="73">
        <f>ROUND(BA94*L30,2)</f>
        <v>0</v>
      </c>
      <c r="AX94" s="73">
        <f>ROUND(BB94*L29,2)</f>
        <v>0</v>
      </c>
      <c r="AY94" s="73">
        <f>ROUND(BC94*L30,2)</f>
        <v>0</v>
      </c>
      <c r="AZ94" s="73">
        <f>ROUND(SUM(AZ95:AZ97),2)</f>
        <v>0</v>
      </c>
      <c r="BA94" s="73">
        <f>ROUND(SUM(BA95:BA97),2)</f>
        <v>0</v>
      </c>
      <c r="BB94" s="73">
        <f>ROUND(SUM(BB95:BB97),2)</f>
        <v>0</v>
      </c>
      <c r="BC94" s="73">
        <f>ROUND(SUM(BC95:BC97),2)</f>
        <v>0</v>
      </c>
      <c r="BD94" s="75">
        <f>ROUND(SUM(BD95:BD97),2)</f>
        <v>0</v>
      </c>
      <c r="BS94" s="76" t="s">
        <v>74</v>
      </c>
      <c r="BT94" s="76" t="s">
        <v>75</v>
      </c>
      <c r="BU94" s="77" t="s">
        <v>76</v>
      </c>
      <c r="BV94" s="76" t="s">
        <v>77</v>
      </c>
      <c r="BW94" s="76" t="s">
        <v>4</v>
      </c>
      <c r="BX94" s="76" t="s">
        <v>78</v>
      </c>
      <c r="CL94" s="76" t="s">
        <v>1</v>
      </c>
    </row>
    <row r="95" spans="1:91" s="7" customFormat="1" ht="16.5" customHeight="1">
      <c r="A95" s="78" t="s">
        <v>79</v>
      </c>
      <c r="B95" s="79"/>
      <c r="C95" s="80"/>
      <c r="D95" s="224" t="s">
        <v>80</v>
      </c>
      <c r="E95" s="224"/>
      <c r="F95" s="224"/>
      <c r="G95" s="224"/>
      <c r="H95" s="224"/>
      <c r="I95" s="81"/>
      <c r="J95" s="224" t="s">
        <v>81</v>
      </c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17">
        <f>'01 - Zateplenie strešného...'!J30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82" t="s">
        <v>82</v>
      </c>
      <c r="AR95" s="79"/>
      <c r="AS95" s="83">
        <v>0</v>
      </c>
      <c r="AT95" s="84">
        <f>ROUND(SUM(AV95:AW95),2)</f>
        <v>0</v>
      </c>
      <c r="AU95" s="85">
        <f>'01 - Zateplenie strešného...'!P128</f>
        <v>0</v>
      </c>
      <c r="AV95" s="84">
        <f>'01 - Zateplenie strešného...'!J33</f>
        <v>0</v>
      </c>
      <c r="AW95" s="84">
        <f>'01 - Zateplenie strešného...'!J34</f>
        <v>0</v>
      </c>
      <c r="AX95" s="84">
        <f>'01 - Zateplenie strešného...'!J35</f>
        <v>0</v>
      </c>
      <c r="AY95" s="84">
        <f>'01 - Zateplenie strešného...'!J36</f>
        <v>0</v>
      </c>
      <c r="AZ95" s="84">
        <f>'01 - Zateplenie strešného...'!F33</f>
        <v>0</v>
      </c>
      <c r="BA95" s="84">
        <f>'01 - Zateplenie strešného...'!F34</f>
        <v>0</v>
      </c>
      <c r="BB95" s="84">
        <f>'01 - Zateplenie strešného...'!F35</f>
        <v>0</v>
      </c>
      <c r="BC95" s="84">
        <f>'01 - Zateplenie strešného...'!F36</f>
        <v>0</v>
      </c>
      <c r="BD95" s="86">
        <f>'01 - Zateplenie strešného...'!F37</f>
        <v>0</v>
      </c>
      <c r="BT95" s="87" t="s">
        <v>83</v>
      </c>
      <c r="BV95" s="87" t="s">
        <v>77</v>
      </c>
      <c r="BW95" s="87" t="s">
        <v>84</v>
      </c>
      <c r="BX95" s="87" t="s">
        <v>4</v>
      </c>
      <c r="CL95" s="87" t="s">
        <v>1</v>
      </c>
      <c r="CM95" s="87" t="s">
        <v>75</v>
      </c>
    </row>
    <row r="96" spans="1:91" s="7" customFormat="1" ht="16.5" customHeight="1">
      <c r="A96" s="78" t="s">
        <v>79</v>
      </c>
      <c r="B96" s="79"/>
      <c r="C96" s="80"/>
      <c r="D96" s="224" t="s">
        <v>85</v>
      </c>
      <c r="E96" s="224"/>
      <c r="F96" s="224"/>
      <c r="G96" s="224"/>
      <c r="H96" s="224"/>
      <c r="I96" s="81"/>
      <c r="J96" s="224" t="s">
        <v>86</v>
      </c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17">
        <f>'03 - Odstránenie porúch o...'!J30</f>
        <v>0</v>
      </c>
      <c r="AH96" s="218"/>
      <c r="AI96" s="218"/>
      <c r="AJ96" s="218"/>
      <c r="AK96" s="218"/>
      <c r="AL96" s="218"/>
      <c r="AM96" s="218"/>
      <c r="AN96" s="217">
        <f>SUM(AG96,AT96)</f>
        <v>0</v>
      </c>
      <c r="AO96" s="218"/>
      <c r="AP96" s="218"/>
      <c r="AQ96" s="82" t="s">
        <v>82</v>
      </c>
      <c r="AR96" s="79"/>
      <c r="AS96" s="83">
        <v>0</v>
      </c>
      <c r="AT96" s="84">
        <f>ROUND(SUM(AV96:AW96),2)</f>
        <v>0</v>
      </c>
      <c r="AU96" s="85">
        <f>'03 - Odstránenie porúch o...'!P121</f>
        <v>0</v>
      </c>
      <c r="AV96" s="84">
        <f>'03 - Odstránenie porúch o...'!J33</f>
        <v>0</v>
      </c>
      <c r="AW96" s="84">
        <f>'03 - Odstránenie porúch o...'!J34</f>
        <v>0</v>
      </c>
      <c r="AX96" s="84">
        <f>'03 - Odstránenie porúch o...'!J35</f>
        <v>0</v>
      </c>
      <c r="AY96" s="84">
        <f>'03 - Odstránenie porúch o...'!J36</f>
        <v>0</v>
      </c>
      <c r="AZ96" s="84">
        <f>'03 - Odstránenie porúch o...'!F33</f>
        <v>0</v>
      </c>
      <c r="BA96" s="84">
        <f>'03 - Odstránenie porúch o...'!F34</f>
        <v>0</v>
      </c>
      <c r="BB96" s="84">
        <f>'03 - Odstránenie porúch o...'!F35</f>
        <v>0</v>
      </c>
      <c r="BC96" s="84">
        <f>'03 - Odstránenie porúch o...'!F36</f>
        <v>0</v>
      </c>
      <c r="BD96" s="86">
        <f>'03 - Odstránenie porúch o...'!F37</f>
        <v>0</v>
      </c>
      <c r="BT96" s="87" t="s">
        <v>83</v>
      </c>
      <c r="BV96" s="87" t="s">
        <v>77</v>
      </c>
      <c r="BW96" s="87" t="s">
        <v>87</v>
      </c>
      <c r="BX96" s="87" t="s">
        <v>4</v>
      </c>
      <c r="CL96" s="87" t="s">
        <v>1</v>
      </c>
      <c r="CM96" s="87" t="s">
        <v>75</v>
      </c>
    </row>
    <row r="97" spans="1:91" s="7" customFormat="1" ht="16.5" customHeight="1">
      <c r="A97" s="78" t="s">
        <v>79</v>
      </c>
      <c r="B97" s="79"/>
      <c r="C97" s="80"/>
      <c r="D97" s="224" t="s">
        <v>88</v>
      </c>
      <c r="E97" s="224"/>
      <c r="F97" s="224"/>
      <c r="G97" s="224"/>
      <c r="H97" s="224"/>
      <c r="I97" s="81"/>
      <c r="J97" s="224" t="s">
        <v>89</v>
      </c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17">
        <f>'04 - Bleskozvod'!J30</f>
        <v>0</v>
      </c>
      <c r="AH97" s="218"/>
      <c r="AI97" s="218"/>
      <c r="AJ97" s="218"/>
      <c r="AK97" s="218"/>
      <c r="AL97" s="218"/>
      <c r="AM97" s="218"/>
      <c r="AN97" s="217">
        <f>SUM(AG97,AT97)</f>
        <v>0</v>
      </c>
      <c r="AO97" s="218"/>
      <c r="AP97" s="218"/>
      <c r="AQ97" s="82" t="s">
        <v>82</v>
      </c>
      <c r="AR97" s="79"/>
      <c r="AS97" s="88">
        <v>0</v>
      </c>
      <c r="AT97" s="89">
        <f>ROUND(SUM(AV97:AW97),2)</f>
        <v>0</v>
      </c>
      <c r="AU97" s="90">
        <f>'04 - Bleskozvod'!P121</f>
        <v>0</v>
      </c>
      <c r="AV97" s="89">
        <f>'04 - Bleskozvod'!J33</f>
        <v>0</v>
      </c>
      <c r="AW97" s="89">
        <f>'04 - Bleskozvod'!J34</f>
        <v>0</v>
      </c>
      <c r="AX97" s="89">
        <f>'04 - Bleskozvod'!J35</f>
        <v>0</v>
      </c>
      <c r="AY97" s="89">
        <f>'04 - Bleskozvod'!J36</f>
        <v>0</v>
      </c>
      <c r="AZ97" s="89">
        <f>'04 - Bleskozvod'!F33</f>
        <v>0</v>
      </c>
      <c r="BA97" s="89">
        <f>'04 - Bleskozvod'!F34</f>
        <v>0</v>
      </c>
      <c r="BB97" s="89">
        <f>'04 - Bleskozvod'!F35</f>
        <v>0</v>
      </c>
      <c r="BC97" s="89">
        <f>'04 - Bleskozvod'!F36</f>
        <v>0</v>
      </c>
      <c r="BD97" s="91">
        <f>'04 - Bleskozvod'!F37</f>
        <v>0</v>
      </c>
      <c r="BT97" s="87" t="s">
        <v>83</v>
      </c>
      <c r="BV97" s="87" t="s">
        <v>77</v>
      </c>
      <c r="BW97" s="87" t="s">
        <v>90</v>
      </c>
      <c r="BX97" s="87" t="s">
        <v>4</v>
      </c>
      <c r="CL97" s="87" t="s">
        <v>1</v>
      </c>
      <c r="CM97" s="87" t="s">
        <v>75</v>
      </c>
    </row>
    <row r="98" spans="1:91" s="2" customFormat="1" ht="30" customHeight="1">
      <c r="A98" s="31"/>
      <c r="B98" s="32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2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91" s="2" customFormat="1" ht="6.95" customHeight="1">
      <c r="A99" s="31"/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32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</sheetData>
  <mergeCells count="50">
    <mergeCell ref="AK26:AO26"/>
    <mergeCell ref="W29:AE29"/>
    <mergeCell ref="AK29:AO29"/>
    <mergeCell ref="W30:AE30"/>
    <mergeCell ref="AK30:AO30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L30:P30"/>
    <mergeCell ref="L31:P31"/>
    <mergeCell ref="L32:P32"/>
    <mergeCell ref="L33:P33"/>
    <mergeCell ref="AN92:AP92"/>
    <mergeCell ref="AG92:AM92"/>
    <mergeCell ref="X35:AB35"/>
    <mergeCell ref="AK35:AO35"/>
    <mergeCell ref="AK31:AO31"/>
    <mergeCell ref="W32:AE32"/>
    <mergeCell ref="AK32:AO32"/>
    <mergeCell ref="W33:AE33"/>
    <mergeCell ref="AK33:AO33"/>
    <mergeCell ref="AN97:AP97"/>
    <mergeCell ref="AG97:AM97"/>
    <mergeCell ref="AG94:AM94"/>
    <mergeCell ref="AN94:AP94"/>
    <mergeCell ref="C92:G92"/>
    <mergeCell ref="I92:AF92"/>
    <mergeCell ref="D95:H95"/>
    <mergeCell ref="J95:AF95"/>
    <mergeCell ref="D96:H96"/>
    <mergeCell ref="J96:AF96"/>
    <mergeCell ref="D97:H97"/>
    <mergeCell ref="J97:AF97"/>
    <mergeCell ref="AN95:AP95"/>
    <mergeCell ref="AG95:AM95"/>
    <mergeCell ref="AN96:AP96"/>
    <mergeCell ref="AG96:AM96"/>
  </mergeCells>
  <hyperlinks>
    <hyperlink ref="A95" location="'01 - Zateplenie strešného...'!C2" display="/" xr:uid="{00000000-0004-0000-0000-000000000000}"/>
    <hyperlink ref="A96" location="'03 - Odstránenie porúch o...'!C2" display="/" xr:uid="{00000000-0004-0000-0000-000002000000}"/>
    <hyperlink ref="A97" location="'04 - Bleskozvod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4"/>
  <sheetViews>
    <sheetView showGridLines="0" topLeftCell="A155" workbookViewId="0">
      <selection activeCell="F219" sqref="F219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2"/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84</v>
      </c>
      <c r="AZ2" s="93" t="s">
        <v>91</v>
      </c>
      <c r="BA2" s="93" t="s">
        <v>1</v>
      </c>
      <c r="BB2" s="93" t="s">
        <v>1</v>
      </c>
      <c r="BC2" s="93" t="s">
        <v>92</v>
      </c>
      <c r="BD2" s="93" t="s">
        <v>93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94"/>
      <c r="J3" s="18"/>
      <c r="K3" s="18"/>
      <c r="L3" s="19"/>
      <c r="AT3" s="16" t="s">
        <v>75</v>
      </c>
      <c r="AZ3" s="93" t="s">
        <v>94</v>
      </c>
      <c r="BA3" s="93" t="s">
        <v>1</v>
      </c>
      <c r="BB3" s="93" t="s">
        <v>1</v>
      </c>
      <c r="BC3" s="93" t="s">
        <v>95</v>
      </c>
      <c r="BD3" s="93" t="s">
        <v>93</v>
      </c>
    </row>
    <row r="4" spans="1:56" s="1" customFormat="1" ht="24.95" customHeight="1">
      <c r="B4" s="19"/>
      <c r="D4" s="20" t="s">
        <v>96</v>
      </c>
      <c r="I4" s="92"/>
      <c r="L4" s="19"/>
      <c r="M4" s="95" t="s">
        <v>9</v>
      </c>
      <c r="AT4" s="16" t="s">
        <v>3</v>
      </c>
    </row>
    <row r="5" spans="1:56" s="1" customFormat="1" ht="6.95" customHeight="1">
      <c r="B5" s="19"/>
      <c r="I5" s="92"/>
      <c r="L5" s="19"/>
    </row>
    <row r="6" spans="1:56" s="1" customFormat="1" ht="12" customHeight="1">
      <c r="B6" s="19"/>
      <c r="D6" s="26" t="s">
        <v>14</v>
      </c>
      <c r="I6" s="92"/>
      <c r="L6" s="19"/>
    </row>
    <row r="7" spans="1:56" s="1" customFormat="1" ht="16.5" customHeight="1">
      <c r="B7" s="19"/>
      <c r="E7" s="257" t="str">
        <f>'Rekapitulácia stavby'!K6</f>
        <v>Obnova Materskej Školy, Narcisova ul. Trnava</v>
      </c>
      <c r="F7" s="258"/>
      <c r="G7" s="258"/>
      <c r="H7" s="258"/>
      <c r="I7" s="92"/>
      <c r="L7" s="19"/>
    </row>
    <row r="8" spans="1:56" s="2" customFormat="1" ht="12" customHeight="1">
      <c r="A8" s="31"/>
      <c r="B8" s="32"/>
      <c r="C8" s="31"/>
      <c r="D8" s="26" t="s">
        <v>97</v>
      </c>
      <c r="E8" s="31"/>
      <c r="F8" s="31"/>
      <c r="G8" s="31"/>
      <c r="H8" s="31"/>
      <c r="I8" s="96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56" s="2" customFormat="1" ht="16.5" customHeight="1">
      <c r="A9" s="31"/>
      <c r="B9" s="32"/>
      <c r="C9" s="31"/>
      <c r="D9" s="31"/>
      <c r="E9" s="241" t="s">
        <v>98</v>
      </c>
      <c r="F9" s="256"/>
      <c r="G9" s="256"/>
      <c r="H9" s="256"/>
      <c r="I9" s="96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56" s="2" customFormat="1">
      <c r="A10" s="31"/>
      <c r="B10" s="32"/>
      <c r="C10" s="31"/>
      <c r="D10" s="31"/>
      <c r="E10" s="31"/>
      <c r="F10" s="31"/>
      <c r="G10" s="31"/>
      <c r="H10" s="31"/>
      <c r="I10" s="96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56" s="2" customFormat="1" ht="12" customHeight="1">
      <c r="A11" s="31"/>
      <c r="B11" s="32"/>
      <c r="C11" s="31"/>
      <c r="D11" s="26" t="s">
        <v>16</v>
      </c>
      <c r="E11" s="31"/>
      <c r="F11" s="24" t="s">
        <v>1</v>
      </c>
      <c r="G11" s="31"/>
      <c r="H11" s="31"/>
      <c r="I11" s="97" t="s">
        <v>17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56" s="2" customFormat="1" ht="12" customHeight="1">
      <c r="A12" s="31"/>
      <c r="B12" s="32"/>
      <c r="C12" s="31"/>
      <c r="D12" s="26" t="s">
        <v>18</v>
      </c>
      <c r="E12" s="31"/>
      <c r="F12" s="24" t="s">
        <v>19</v>
      </c>
      <c r="G12" s="31"/>
      <c r="H12" s="31"/>
      <c r="I12" s="97" t="s">
        <v>20</v>
      </c>
      <c r="J12" s="54" t="str">
        <f>'Rekapitulácia stavby'!AN8</f>
        <v>7. 2. 2020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5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96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5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97" t="s">
        <v>23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5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97" t="s">
        <v>25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5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96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97" t="s">
        <v>23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9" t="str">
        <f>'Rekapitulácia stavby'!E14</f>
        <v>Vyplň údaj</v>
      </c>
      <c r="F18" s="244"/>
      <c r="G18" s="244"/>
      <c r="H18" s="244"/>
      <c r="I18" s="97" t="s">
        <v>25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96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97" t="s">
        <v>23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29</v>
      </c>
      <c r="F21" s="31"/>
      <c r="G21" s="31"/>
      <c r="H21" s="31"/>
      <c r="I21" s="97" t="s">
        <v>25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96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7" t="s">
        <v>23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97" t="s">
        <v>25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96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6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248" t="s">
        <v>1</v>
      </c>
      <c r="F27" s="248"/>
      <c r="G27" s="248"/>
      <c r="H27" s="248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96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102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3" t="s">
        <v>35</v>
      </c>
      <c r="E30" s="31"/>
      <c r="F30" s="31"/>
      <c r="G30" s="31"/>
      <c r="H30" s="31"/>
      <c r="I30" s="96"/>
      <c r="J30" s="70">
        <f>ROUND(J128,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102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37</v>
      </c>
      <c r="G32" s="31"/>
      <c r="H32" s="31"/>
      <c r="I32" s="104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5" t="s">
        <v>39</v>
      </c>
      <c r="E33" s="26" t="s">
        <v>40</v>
      </c>
      <c r="F33" s="106">
        <f>ROUND((ROUND((SUM(BE128:BE227)),  2) + SUM(BE229:BE233)), 2)</f>
        <v>0</v>
      </c>
      <c r="G33" s="31"/>
      <c r="H33" s="31"/>
      <c r="I33" s="107">
        <v>0.2</v>
      </c>
      <c r="J33" s="106">
        <f>ROUND((ROUND(((SUM(BE128:BE227))*I33),  2) + (SUM(BE229:BE233)*I33)),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41</v>
      </c>
      <c r="F34" s="106">
        <f>ROUND((ROUND((SUM(BF128:BF227)),  2) + SUM(BF229:BF233)), 2)</f>
        <v>0</v>
      </c>
      <c r="G34" s="31"/>
      <c r="H34" s="31"/>
      <c r="I34" s="107">
        <v>0.2</v>
      </c>
      <c r="J34" s="106">
        <f>ROUND((ROUND(((SUM(BF128:BF227))*I34),  2) + (SUM(BF229:BF233)*I34)),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42</v>
      </c>
      <c r="F35" s="106">
        <f>ROUND((ROUND((SUM(BG128:BG227)),  2) + SUM(BG229:BG233)), 2)</f>
        <v>0</v>
      </c>
      <c r="G35" s="31"/>
      <c r="H35" s="31"/>
      <c r="I35" s="107">
        <v>0.2</v>
      </c>
      <c r="J35" s="106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43</v>
      </c>
      <c r="F36" s="106">
        <f>ROUND((ROUND((SUM(BH128:BH227)),  2) + SUM(BH229:BH233)), 2)</f>
        <v>0</v>
      </c>
      <c r="G36" s="31"/>
      <c r="H36" s="31"/>
      <c r="I36" s="107">
        <v>0.2</v>
      </c>
      <c r="J36" s="106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44</v>
      </c>
      <c r="F37" s="106">
        <f>ROUND((ROUND((SUM(BI128:BI227)),  2) + SUM(BI229:BI233)), 2)</f>
        <v>0</v>
      </c>
      <c r="G37" s="31"/>
      <c r="H37" s="31"/>
      <c r="I37" s="107">
        <v>0</v>
      </c>
      <c r="J37" s="106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96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8"/>
      <c r="D39" s="109" t="s">
        <v>45</v>
      </c>
      <c r="E39" s="59"/>
      <c r="F39" s="59"/>
      <c r="G39" s="110" t="s">
        <v>46</v>
      </c>
      <c r="H39" s="111" t="s">
        <v>47</v>
      </c>
      <c r="I39" s="112"/>
      <c r="J39" s="113">
        <f>SUM(J30:J37)</f>
        <v>0</v>
      </c>
      <c r="K39" s="114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96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I41" s="92"/>
      <c r="L41" s="19"/>
    </row>
    <row r="42" spans="1:31" s="1" customFormat="1" ht="14.45" customHeight="1">
      <c r="B42" s="19"/>
      <c r="I42" s="92"/>
      <c r="L42" s="19"/>
    </row>
    <row r="43" spans="1:31" s="1" customFormat="1" ht="14.45" customHeight="1">
      <c r="B43" s="19"/>
      <c r="I43" s="92"/>
      <c r="L43" s="19"/>
    </row>
    <row r="44" spans="1:31" s="1" customFormat="1" ht="14.45" customHeight="1">
      <c r="B44" s="19"/>
      <c r="I44" s="92"/>
      <c r="L44" s="19"/>
    </row>
    <row r="45" spans="1:31" s="1" customFormat="1" ht="14.45" customHeight="1">
      <c r="B45" s="19"/>
      <c r="I45" s="92"/>
      <c r="L45" s="19"/>
    </row>
    <row r="46" spans="1:31" s="1" customFormat="1" ht="14.45" customHeight="1">
      <c r="B46" s="19"/>
      <c r="I46" s="92"/>
      <c r="L46" s="19"/>
    </row>
    <row r="47" spans="1:31" s="1" customFormat="1" ht="14.45" customHeight="1">
      <c r="B47" s="19"/>
      <c r="I47" s="92"/>
      <c r="L47" s="19"/>
    </row>
    <row r="48" spans="1:31" s="1" customFormat="1" ht="14.45" customHeight="1">
      <c r="B48" s="19"/>
      <c r="I48" s="92"/>
      <c r="L48" s="19"/>
    </row>
    <row r="49" spans="1:31" s="1" customFormat="1" ht="14.45" customHeight="1">
      <c r="B49" s="19"/>
      <c r="I49" s="92"/>
      <c r="L49" s="19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115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50</v>
      </c>
      <c r="E61" s="34"/>
      <c r="F61" s="116" t="s">
        <v>51</v>
      </c>
      <c r="G61" s="44" t="s">
        <v>50</v>
      </c>
      <c r="H61" s="34"/>
      <c r="I61" s="117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119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50</v>
      </c>
      <c r="E76" s="34"/>
      <c r="F76" s="116" t="s">
        <v>51</v>
      </c>
      <c r="G76" s="44" t="s">
        <v>50</v>
      </c>
      <c r="H76" s="34"/>
      <c r="I76" s="117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120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121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99</v>
      </c>
      <c r="D82" s="31"/>
      <c r="E82" s="31"/>
      <c r="F82" s="31"/>
      <c r="G82" s="31"/>
      <c r="H82" s="31"/>
      <c r="I82" s="96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96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96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7" t="str">
        <f>E7</f>
        <v>Obnova Materskej Školy, Narcisova ul. Trnava</v>
      </c>
      <c r="F85" s="258"/>
      <c r="G85" s="258"/>
      <c r="H85" s="258"/>
      <c r="I85" s="96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1"/>
      <c r="E86" s="31"/>
      <c r="F86" s="31"/>
      <c r="G86" s="31"/>
      <c r="H86" s="31"/>
      <c r="I86" s="96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41" t="str">
        <f>E9</f>
        <v>01 - Zateplenie strešného plášťa</v>
      </c>
      <c r="F87" s="256"/>
      <c r="G87" s="256"/>
      <c r="H87" s="256"/>
      <c r="I87" s="96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96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1"/>
      <c r="E89" s="31"/>
      <c r="F89" s="24" t="str">
        <f>F12</f>
        <v>Trnava, Narcisova 7165/2</v>
      </c>
      <c r="G89" s="31"/>
      <c r="H89" s="31"/>
      <c r="I89" s="97" t="s">
        <v>20</v>
      </c>
      <c r="J89" s="54" t="str">
        <f>IF(J12="","",J12)</f>
        <v>7. 2. 2020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96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Trnava</v>
      </c>
      <c r="G91" s="31"/>
      <c r="H91" s="31"/>
      <c r="I91" s="97" t="s">
        <v>28</v>
      </c>
      <c r="J91" s="29" t="str">
        <f>E21</f>
        <v>BEVVA,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97" t="s">
        <v>32</v>
      </c>
      <c r="J92" s="29" t="str">
        <f>E24</f>
        <v>Ing. Janák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96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2" t="s">
        <v>100</v>
      </c>
      <c r="D94" s="108"/>
      <c r="E94" s="108"/>
      <c r="F94" s="108"/>
      <c r="G94" s="108"/>
      <c r="H94" s="108"/>
      <c r="I94" s="123"/>
      <c r="J94" s="124" t="s">
        <v>101</v>
      </c>
      <c r="K94" s="108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96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5" t="s">
        <v>102</v>
      </c>
      <c r="D96" s="31"/>
      <c r="E96" s="31"/>
      <c r="F96" s="31"/>
      <c r="G96" s="31"/>
      <c r="H96" s="31"/>
      <c r="I96" s="96"/>
      <c r="J96" s="70">
        <f>J128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103</v>
      </c>
    </row>
    <row r="97" spans="1:31" s="9" customFormat="1" ht="24.95" customHeight="1">
      <c r="B97" s="126"/>
      <c r="D97" s="127" t="s">
        <v>104</v>
      </c>
      <c r="E97" s="128"/>
      <c r="F97" s="128"/>
      <c r="G97" s="128"/>
      <c r="H97" s="128"/>
      <c r="I97" s="129"/>
      <c r="J97" s="130">
        <f>J129</f>
        <v>0</v>
      </c>
      <c r="L97" s="126"/>
    </row>
    <row r="98" spans="1:31" s="10" customFormat="1" ht="19.899999999999999" customHeight="1">
      <c r="B98" s="131"/>
      <c r="D98" s="132" t="s">
        <v>105</v>
      </c>
      <c r="E98" s="133"/>
      <c r="F98" s="133"/>
      <c r="G98" s="133"/>
      <c r="H98" s="133"/>
      <c r="I98" s="134"/>
      <c r="J98" s="135">
        <f>J130</f>
        <v>0</v>
      </c>
      <c r="L98" s="131"/>
    </row>
    <row r="99" spans="1:31" s="10" customFormat="1" ht="19.899999999999999" customHeight="1">
      <c r="B99" s="131"/>
      <c r="D99" s="132" t="s">
        <v>106</v>
      </c>
      <c r="E99" s="133"/>
      <c r="F99" s="133"/>
      <c r="G99" s="133"/>
      <c r="H99" s="133"/>
      <c r="I99" s="134"/>
      <c r="J99" s="135">
        <f>J132</f>
        <v>0</v>
      </c>
      <c r="L99" s="131"/>
    </row>
    <row r="100" spans="1:31" s="10" customFormat="1" ht="19.899999999999999" customHeight="1">
      <c r="B100" s="131"/>
      <c r="D100" s="132" t="s">
        <v>107</v>
      </c>
      <c r="E100" s="133"/>
      <c r="F100" s="133"/>
      <c r="G100" s="133"/>
      <c r="H100" s="133"/>
      <c r="I100" s="134"/>
      <c r="J100" s="135">
        <f>J147</f>
        <v>0</v>
      </c>
      <c r="L100" s="131"/>
    </row>
    <row r="101" spans="1:31" s="9" customFormat="1" ht="24.95" customHeight="1">
      <c r="B101" s="126"/>
      <c r="D101" s="127" t="s">
        <v>108</v>
      </c>
      <c r="E101" s="128"/>
      <c r="F101" s="128"/>
      <c r="G101" s="128"/>
      <c r="H101" s="128"/>
      <c r="I101" s="129"/>
      <c r="J101" s="130">
        <f>J149</f>
        <v>0</v>
      </c>
      <c r="L101" s="126"/>
    </row>
    <row r="102" spans="1:31" s="10" customFormat="1" ht="19.899999999999999" customHeight="1">
      <c r="B102" s="131"/>
      <c r="D102" s="132" t="s">
        <v>109</v>
      </c>
      <c r="E102" s="133"/>
      <c r="F102" s="133"/>
      <c r="G102" s="133"/>
      <c r="H102" s="133"/>
      <c r="I102" s="134"/>
      <c r="J102" s="135">
        <f>J150</f>
        <v>0</v>
      </c>
      <c r="L102" s="131"/>
    </row>
    <row r="103" spans="1:31" s="10" customFormat="1" ht="19.899999999999999" customHeight="1">
      <c r="B103" s="131"/>
      <c r="D103" s="132" t="s">
        <v>110</v>
      </c>
      <c r="E103" s="133"/>
      <c r="F103" s="133"/>
      <c r="G103" s="133"/>
      <c r="H103" s="133"/>
      <c r="I103" s="134"/>
      <c r="J103" s="135">
        <f>J185</f>
        <v>0</v>
      </c>
      <c r="L103" s="131"/>
    </row>
    <row r="104" spans="1:31" s="10" customFormat="1" ht="19.899999999999999" customHeight="1">
      <c r="B104" s="131"/>
      <c r="D104" s="132" t="s">
        <v>111</v>
      </c>
      <c r="E104" s="133"/>
      <c r="F104" s="133"/>
      <c r="G104" s="133"/>
      <c r="H104" s="133"/>
      <c r="I104" s="134"/>
      <c r="J104" s="135">
        <f>J195</f>
        <v>0</v>
      </c>
      <c r="L104" s="131"/>
    </row>
    <row r="105" spans="1:31" s="10" customFormat="1" ht="19.899999999999999" customHeight="1">
      <c r="B105" s="131"/>
      <c r="D105" s="132" t="s">
        <v>112</v>
      </c>
      <c r="E105" s="133"/>
      <c r="F105" s="133"/>
      <c r="G105" s="133"/>
      <c r="H105" s="133"/>
      <c r="I105" s="134"/>
      <c r="J105" s="135">
        <f>J205</f>
        <v>0</v>
      </c>
      <c r="L105" s="131"/>
    </row>
    <row r="106" spans="1:31" s="10" customFormat="1" ht="19.899999999999999" customHeight="1">
      <c r="B106" s="131"/>
      <c r="D106" s="132" t="s">
        <v>113</v>
      </c>
      <c r="E106" s="133"/>
      <c r="F106" s="133"/>
      <c r="G106" s="133"/>
      <c r="H106" s="133"/>
      <c r="I106" s="134"/>
      <c r="J106" s="135">
        <f>J213</f>
        <v>0</v>
      </c>
      <c r="L106" s="131"/>
    </row>
    <row r="107" spans="1:31" s="10" customFormat="1" ht="19.899999999999999" customHeight="1">
      <c r="B107" s="131"/>
      <c r="D107" s="132" t="s">
        <v>114</v>
      </c>
      <c r="E107" s="133"/>
      <c r="F107" s="133"/>
      <c r="G107" s="133"/>
      <c r="H107" s="133"/>
      <c r="I107" s="134"/>
      <c r="J107" s="135">
        <f>J221</f>
        <v>0</v>
      </c>
      <c r="L107" s="131"/>
    </row>
    <row r="108" spans="1:31" s="9" customFormat="1" ht="21.75" customHeight="1">
      <c r="B108" s="126"/>
      <c r="D108" s="136" t="s">
        <v>115</v>
      </c>
      <c r="I108" s="137"/>
      <c r="J108" s="138">
        <f>J228</f>
        <v>0</v>
      </c>
      <c r="L108" s="126"/>
    </row>
    <row r="109" spans="1:31" s="2" customFormat="1" ht="21.75" customHeight="1">
      <c r="A109" s="31"/>
      <c r="B109" s="32"/>
      <c r="C109" s="31"/>
      <c r="D109" s="31"/>
      <c r="E109" s="31"/>
      <c r="F109" s="31"/>
      <c r="G109" s="31"/>
      <c r="H109" s="31"/>
      <c r="I109" s="96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5" customHeight="1">
      <c r="A110" s="31"/>
      <c r="B110" s="46"/>
      <c r="C110" s="47"/>
      <c r="D110" s="47"/>
      <c r="E110" s="47"/>
      <c r="F110" s="47"/>
      <c r="G110" s="47"/>
      <c r="H110" s="47"/>
      <c r="I110" s="120"/>
      <c r="J110" s="47"/>
      <c r="K110" s="47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63" s="2" customFormat="1" ht="6.95" customHeight="1">
      <c r="A114" s="31"/>
      <c r="B114" s="48"/>
      <c r="C114" s="49"/>
      <c r="D114" s="49"/>
      <c r="E114" s="49"/>
      <c r="F114" s="49"/>
      <c r="G114" s="49"/>
      <c r="H114" s="49"/>
      <c r="I114" s="121"/>
      <c r="J114" s="49"/>
      <c r="K114" s="4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24.95" customHeight="1">
      <c r="A115" s="31"/>
      <c r="B115" s="32"/>
      <c r="C115" s="20" t="s">
        <v>116</v>
      </c>
      <c r="D115" s="31"/>
      <c r="E115" s="31"/>
      <c r="F115" s="31"/>
      <c r="G115" s="31"/>
      <c r="H115" s="31"/>
      <c r="I115" s="96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96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14</v>
      </c>
      <c r="D117" s="31"/>
      <c r="E117" s="31"/>
      <c r="F117" s="31"/>
      <c r="G117" s="31"/>
      <c r="H117" s="31"/>
      <c r="I117" s="96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1"/>
      <c r="D118" s="31"/>
      <c r="E118" s="257" t="str">
        <f>E7</f>
        <v>Obnova Materskej Školy, Narcisova ul. Trnava</v>
      </c>
      <c r="F118" s="258"/>
      <c r="G118" s="258"/>
      <c r="H118" s="258"/>
      <c r="I118" s="96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2" customHeight="1">
      <c r="A119" s="31"/>
      <c r="B119" s="32"/>
      <c r="C119" s="26" t="s">
        <v>97</v>
      </c>
      <c r="D119" s="31"/>
      <c r="E119" s="31"/>
      <c r="F119" s="31"/>
      <c r="G119" s="31"/>
      <c r="H119" s="31"/>
      <c r="I119" s="96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6.5" customHeight="1">
      <c r="A120" s="31"/>
      <c r="B120" s="32"/>
      <c r="C120" s="31"/>
      <c r="D120" s="31"/>
      <c r="E120" s="241" t="str">
        <f>E9</f>
        <v>01 - Zateplenie strešného plášťa</v>
      </c>
      <c r="F120" s="256"/>
      <c r="G120" s="256"/>
      <c r="H120" s="256"/>
      <c r="I120" s="96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1"/>
      <c r="D121" s="31"/>
      <c r="E121" s="31"/>
      <c r="F121" s="31"/>
      <c r="G121" s="31"/>
      <c r="H121" s="31"/>
      <c r="I121" s="96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2" customHeight="1">
      <c r="A122" s="31"/>
      <c r="B122" s="32"/>
      <c r="C122" s="26" t="s">
        <v>18</v>
      </c>
      <c r="D122" s="31"/>
      <c r="E122" s="31"/>
      <c r="F122" s="24" t="str">
        <f>F12</f>
        <v>Trnava, Narcisova 7165/2</v>
      </c>
      <c r="G122" s="31"/>
      <c r="H122" s="31"/>
      <c r="I122" s="97" t="s">
        <v>20</v>
      </c>
      <c r="J122" s="54" t="str">
        <f>IF(J12="","",J12)</f>
        <v>7. 2. 2020</v>
      </c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6.95" customHeight="1">
      <c r="A123" s="31"/>
      <c r="B123" s="32"/>
      <c r="C123" s="31"/>
      <c r="D123" s="31"/>
      <c r="E123" s="31"/>
      <c r="F123" s="31"/>
      <c r="G123" s="31"/>
      <c r="H123" s="31"/>
      <c r="I123" s="96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5.2" customHeight="1">
      <c r="A124" s="31"/>
      <c r="B124" s="32"/>
      <c r="C124" s="26" t="s">
        <v>22</v>
      </c>
      <c r="D124" s="31"/>
      <c r="E124" s="31"/>
      <c r="F124" s="24" t="str">
        <f>E15</f>
        <v>Mesto Trnava</v>
      </c>
      <c r="G124" s="31"/>
      <c r="H124" s="31"/>
      <c r="I124" s="97" t="s">
        <v>28</v>
      </c>
      <c r="J124" s="29" t="str">
        <f>E21</f>
        <v>BEVVA, s.r.o.</v>
      </c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5.2" customHeight="1">
      <c r="A125" s="31"/>
      <c r="B125" s="32"/>
      <c r="C125" s="26" t="s">
        <v>26</v>
      </c>
      <c r="D125" s="31"/>
      <c r="E125" s="31"/>
      <c r="F125" s="24" t="str">
        <f>IF(E18="","",E18)</f>
        <v>Vyplň údaj</v>
      </c>
      <c r="G125" s="31"/>
      <c r="H125" s="31"/>
      <c r="I125" s="97" t="s">
        <v>32</v>
      </c>
      <c r="J125" s="29" t="str">
        <f>E24</f>
        <v>Ing. Janák</v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2" customFormat="1" ht="10.35" customHeight="1">
      <c r="A126" s="31"/>
      <c r="B126" s="32"/>
      <c r="C126" s="31"/>
      <c r="D126" s="31"/>
      <c r="E126" s="31"/>
      <c r="F126" s="31"/>
      <c r="G126" s="31"/>
      <c r="H126" s="31"/>
      <c r="I126" s="96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63" s="11" customFormat="1" ht="29.25" customHeight="1">
      <c r="A127" s="139"/>
      <c r="B127" s="140"/>
      <c r="C127" s="141" t="s">
        <v>117</v>
      </c>
      <c r="D127" s="142" t="s">
        <v>60</v>
      </c>
      <c r="E127" s="142" t="s">
        <v>56</v>
      </c>
      <c r="F127" s="142" t="s">
        <v>57</v>
      </c>
      <c r="G127" s="142" t="s">
        <v>118</v>
      </c>
      <c r="H127" s="142" t="s">
        <v>119</v>
      </c>
      <c r="I127" s="143" t="s">
        <v>120</v>
      </c>
      <c r="J127" s="144" t="s">
        <v>101</v>
      </c>
      <c r="K127" s="145" t="s">
        <v>121</v>
      </c>
      <c r="L127" s="146"/>
      <c r="M127" s="61" t="s">
        <v>1</v>
      </c>
      <c r="N127" s="62" t="s">
        <v>39</v>
      </c>
      <c r="O127" s="62" t="s">
        <v>122</v>
      </c>
      <c r="P127" s="62" t="s">
        <v>123</v>
      </c>
      <c r="Q127" s="62" t="s">
        <v>124</v>
      </c>
      <c r="R127" s="62" t="s">
        <v>125</v>
      </c>
      <c r="S127" s="62" t="s">
        <v>126</v>
      </c>
      <c r="T127" s="63" t="s">
        <v>127</v>
      </c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</row>
    <row r="128" spans="1:63" s="2" customFormat="1" ht="22.9" customHeight="1">
      <c r="A128" s="31"/>
      <c r="B128" s="32"/>
      <c r="C128" s="68" t="s">
        <v>102</v>
      </c>
      <c r="D128" s="31"/>
      <c r="E128" s="31"/>
      <c r="F128" s="31"/>
      <c r="G128" s="31"/>
      <c r="H128" s="31"/>
      <c r="I128" s="96"/>
      <c r="J128" s="147">
        <f>BK128</f>
        <v>0</v>
      </c>
      <c r="K128" s="31"/>
      <c r="L128" s="32"/>
      <c r="M128" s="64"/>
      <c r="N128" s="55"/>
      <c r="O128" s="65"/>
      <c r="P128" s="148">
        <f>P129+P149+P228</f>
        <v>0</v>
      </c>
      <c r="Q128" s="65"/>
      <c r="R128" s="148">
        <f>R129+R149+R228</f>
        <v>46.270198600000001</v>
      </c>
      <c r="S128" s="65"/>
      <c r="T128" s="149">
        <f>T129+T149+T228</f>
        <v>0.66942155999999997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T128" s="16" t="s">
        <v>74</v>
      </c>
      <c r="AU128" s="16" t="s">
        <v>103</v>
      </c>
      <c r="BK128" s="150">
        <f>BK129+BK149+BK228</f>
        <v>0</v>
      </c>
    </row>
    <row r="129" spans="1:65" s="12" customFormat="1" ht="25.9" customHeight="1">
      <c r="B129" s="151"/>
      <c r="D129" s="152" t="s">
        <v>74</v>
      </c>
      <c r="E129" s="153" t="s">
        <v>128</v>
      </c>
      <c r="F129" s="153" t="s">
        <v>129</v>
      </c>
      <c r="I129" s="154"/>
      <c r="J129" s="138">
        <f>BK129</f>
        <v>0</v>
      </c>
      <c r="L129" s="151"/>
      <c r="M129" s="155"/>
      <c r="N129" s="156"/>
      <c r="O129" s="156"/>
      <c r="P129" s="157">
        <f>P130+P132+P147</f>
        <v>0</v>
      </c>
      <c r="Q129" s="156"/>
      <c r="R129" s="157">
        <f>R130+R132+R147</f>
        <v>32.281199999999998</v>
      </c>
      <c r="S129" s="156"/>
      <c r="T129" s="158">
        <f>T130+T132+T147</f>
        <v>0</v>
      </c>
      <c r="AR129" s="152" t="s">
        <v>83</v>
      </c>
      <c r="AT129" s="159" t="s">
        <v>74</v>
      </c>
      <c r="AU129" s="159" t="s">
        <v>75</v>
      </c>
      <c r="AY129" s="152" t="s">
        <v>130</v>
      </c>
      <c r="BK129" s="160">
        <f>BK130+BK132+BK147</f>
        <v>0</v>
      </c>
    </row>
    <row r="130" spans="1:65" s="12" customFormat="1" ht="22.9" customHeight="1">
      <c r="B130" s="151"/>
      <c r="D130" s="152" t="s">
        <v>74</v>
      </c>
      <c r="E130" s="161" t="s">
        <v>131</v>
      </c>
      <c r="F130" s="161" t="s">
        <v>132</v>
      </c>
      <c r="I130" s="154"/>
      <c r="J130" s="162">
        <f>BK130</f>
        <v>0</v>
      </c>
      <c r="L130" s="151"/>
      <c r="M130" s="155"/>
      <c r="N130" s="156"/>
      <c r="O130" s="156"/>
      <c r="P130" s="157">
        <f>P131</f>
        <v>0</v>
      </c>
      <c r="Q130" s="156"/>
      <c r="R130" s="157">
        <f>R131</f>
        <v>32.064</v>
      </c>
      <c r="S130" s="156"/>
      <c r="T130" s="158">
        <f>T131</f>
        <v>0</v>
      </c>
      <c r="AR130" s="152" t="s">
        <v>83</v>
      </c>
      <c r="AT130" s="159" t="s">
        <v>74</v>
      </c>
      <c r="AU130" s="159" t="s">
        <v>83</v>
      </c>
      <c r="AY130" s="152" t="s">
        <v>130</v>
      </c>
      <c r="BK130" s="160">
        <f>BK131</f>
        <v>0</v>
      </c>
    </row>
    <row r="131" spans="1:65" s="2" customFormat="1" ht="24" customHeight="1">
      <c r="A131" s="31"/>
      <c r="B131" s="163"/>
      <c r="C131" s="164" t="s">
        <v>83</v>
      </c>
      <c r="D131" s="164" t="s">
        <v>133</v>
      </c>
      <c r="E131" s="165" t="s">
        <v>134</v>
      </c>
      <c r="F131" s="166" t="s">
        <v>135</v>
      </c>
      <c r="G131" s="167" t="s">
        <v>136</v>
      </c>
      <c r="H131" s="168">
        <v>16</v>
      </c>
      <c r="I131" s="169"/>
      <c r="J131" s="168">
        <f>ROUND(I131*H131,3)</f>
        <v>0</v>
      </c>
      <c r="K131" s="170"/>
      <c r="L131" s="32"/>
      <c r="M131" s="171" t="s">
        <v>1</v>
      </c>
      <c r="N131" s="172" t="s">
        <v>41</v>
      </c>
      <c r="O131" s="57"/>
      <c r="P131" s="173">
        <f>O131*H131</f>
        <v>0</v>
      </c>
      <c r="Q131" s="173">
        <v>2.004</v>
      </c>
      <c r="R131" s="173">
        <f>Q131*H131</f>
        <v>32.064</v>
      </c>
      <c r="S131" s="173">
        <v>0</v>
      </c>
      <c r="T131" s="174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137</v>
      </c>
      <c r="AT131" s="175" t="s">
        <v>133</v>
      </c>
      <c r="AU131" s="175" t="s">
        <v>93</v>
      </c>
      <c r="AY131" s="16" t="s">
        <v>130</v>
      </c>
      <c r="BE131" s="176">
        <f>IF(N131="základná",J131,0)</f>
        <v>0</v>
      </c>
      <c r="BF131" s="176">
        <f>IF(N131="znížená",J131,0)</f>
        <v>0</v>
      </c>
      <c r="BG131" s="176">
        <f>IF(N131="zákl. prenesená",J131,0)</f>
        <v>0</v>
      </c>
      <c r="BH131" s="176">
        <f>IF(N131="zníž. prenesená",J131,0)</f>
        <v>0</v>
      </c>
      <c r="BI131" s="176">
        <f>IF(N131="nulová",J131,0)</f>
        <v>0</v>
      </c>
      <c r="BJ131" s="16" t="s">
        <v>93</v>
      </c>
      <c r="BK131" s="177">
        <f>ROUND(I131*H131,3)</f>
        <v>0</v>
      </c>
      <c r="BL131" s="16" t="s">
        <v>137</v>
      </c>
      <c r="BM131" s="175" t="s">
        <v>138</v>
      </c>
    </row>
    <row r="132" spans="1:65" s="12" customFormat="1" ht="22.9" customHeight="1">
      <c r="B132" s="151"/>
      <c r="D132" s="152" t="s">
        <v>74</v>
      </c>
      <c r="E132" s="161" t="s">
        <v>139</v>
      </c>
      <c r="F132" s="161" t="s">
        <v>140</v>
      </c>
      <c r="I132" s="154"/>
      <c r="J132" s="162">
        <f>BK132</f>
        <v>0</v>
      </c>
      <c r="L132" s="151"/>
      <c r="M132" s="155"/>
      <c r="N132" s="156"/>
      <c r="O132" s="156"/>
      <c r="P132" s="157">
        <f>SUM(P133:P146)</f>
        <v>0</v>
      </c>
      <c r="Q132" s="156"/>
      <c r="R132" s="157">
        <f>SUM(R133:R146)</f>
        <v>0.2172</v>
      </c>
      <c r="S132" s="156"/>
      <c r="T132" s="158">
        <f>SUM(T133:T146)</f>
        <v>0</v>
      </c>
      <c r="AR132" s="152" t="s">
        <v>83</v>
      </c>
      <c r="AT132" s="159" t="s">
        <v>74</v>
      </c>
      <c r="AU132" s="159" t="s">
        <v>83</v>
      </c>
      <c r="AY132" s="152" t="s">
        <v>130</v>
      </c>
      <c r="BK132" s="160">
        <f>SUM(BK133:BK146)</f>
        <v>0</v>
      </c>
    </row>
    <row r="133" spans="1:65" s="2" customFormat="1" ht="16.5" customHeight="1">
      <c r="A133" s="31"/>
      <c r="B133" s="163"/>
      <c r="C133" s="164" t="s">
        <v>93</v>
      </c>
      <c r="D133" s="164" t="s">
        <v>133</v>
      </c>
      <c r="E133" s="165" t="s">
        <v>141</v>
      </c>
      <c r="F133" s="166" t="s">
        <v>142</v>
      </c>
      <c r="G133" s="167" t="s">
        <v>143</v>
      </c>
      <c r="H133" s="168">
        <v>736</v>
      </c>
      <c r="I133" s="169"/>
      <c r="J133" s="168">
        <f>ROUND(I133*H133,3)</f>
        <v>0</v>
      </c>
      <c r="K133" s="170"/>
      <c r="L133" s="32"/>
      <c r="M133" s="171" t="s">
        <v>1</v>
      </c>
      <c r="N133" s="172" t="s">
        <v>41</v>
      </c>
      <c r="O133" s="57"/>
      <c r="P133" s="173">
        <f>O133*H133</f>
        <v>0</v>
      </c>
      <c r="Q133" s="173">
        <v>0</v>
      </c>
      <c r="R133" s="173">
        <f>Q133*H133</f>
        <v>0</v>
      </c>
      <c r="S133" s="173">
        <v>0</v>
      </c>
      <c r="T133" s="174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137</v>
      </c>
      <c r="AT133" s="175" t="s">
        <v>133</v>
      </c>
      <c r="AU133" s="175" t="s">
        <v>93</v>
      </c>
      <c r="AY133" s="16" t="s">
        <v>130</v>
      </c>
      <c r="BE133" s="176">
        <f>IF(N133="základná",J133,0)</f>
        <v>0</v>
      </c>
      <c r="BF133" s="176">
        <f>IF(N133="znížená",J133,0)</f>
        <v>0</v>
      </c>
      <c r="BG133" s="176">
        <f>IF(N133="zákl. prenesená",J133,0)</f>
        <v>0</v>
      </c>
      <c r="BH133" s="176">
        <f>IF(N133="zníž. prenesená",J133,0)</f>
        <v>0</v>
      </c>
      <c r="BI133" s="176">
        <f>IF(N133="nulová",J133,0)</f>
        <v>0</v>
      </c>
      <c r="BJ133" s="16" t="s">
        <v>93</v>
      </c>
      <c r="BK133" s="177">
        <f>ROUND(I133*H133,3)</f>
        <v>0</v>
      </c>
      <c r="BL133" s="16" t="s">
        <v>137</v>
      </c>
      <c r="BM133" s="175" t="s">
        <v>144</v>
      </c>
    </row>
    <row r="134" spans="1:65" s="13" customFormat="1">
      <c r="B134" s="178"/>
      <c r="D134" s="179" t="s">
        <v>145</v>
      </c>
      <c r="E134" s="180" t="s">
        <v>1</v>
      </c>
      <c r="F134" s="181" t="s">
        <v>94</v>
      </c>
      <c r="H134" s="182">
        <v>736</v>
      </c>
      <c r="I134" s="183"/>
      <c r="L134" s="178"/>
      <c r="M134" s="184"/>
      <c r="N134" s="185"/>
      <c r="O134" s="185"/>
      <c r="P134" s="185"/>
      <c r="Q134" s="185"/>
      <c r="R134" s="185"/>
      <c r="S134" s="185"/>
      <c r="T134" s="186"/>
      <c r="AT134" s="180" t="s">
        <v>145</v>
      </c>
      <c r="AU134" s="180" t="s">
        <v>93</v>
      </c>
      <c r="AV134" s="13" t="s">
        <v>93</v>
      </c>
      <c r="AW134" s="13" t="s">
        <v>30</v>
      </c>
      <c r="AX134" s="13" t="s">
        <v>83</v>
      </c>
      <c r="AY134" s="180" t="s">
        <v>130</v>
      </c>
    </row>
    <row r="135" spans="1:65" s="2" customFormat="1" ht="36" customHeight="1">
      <c r="A135" s="31"/>
      <c r="B135" s="163"/>
      <c r="C135" s="164" t="s">
        <v>146</v>
      </c>
      <c r="D135" s="164" t="s">
        <v>133</v>
      </c>
      <c r="E135" s="165" t="s">
        <v>147</v>
      </c>
      <c r="F135" s="166" t="s">
        <v>148</v>
      </c>
      <c r="G135" s="167" t="s">
        <v>149</v>
      </c>
      <c r="H135" s="168">
        <v>1086</v>
      </c>
      <c r="I135" s="169"/>
      <c r="J135" s="168">
        <f>ROUND(I135*H135,3)</f>
        <v>0</v>
      </c>
      <c r="K135" s="170"/>
      <c r="L135" s="32"/>
      <c r="M135" s="171" t="s">
        <v>1</v>
      </c>
      <c r="N135" s="172" t="s">
        <v>41</v>
      </c>
      <c r="O135" s="57"/>
      <c r="P135" s="173">
        <f>O135*H135</f>
        <v>0</v>
      </c>
      <c r="Q135" s="173">
        <v>2.0000000000000001E-4</v>
      </c>
      <c r="R135" s="173">
        <f>Q135*H135</f>
        <v>0.2172</v>
      </c>
      <c r="S135" s="173">
        <v>0</v>
      </c>
      <c r="T135" s="174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137</v>
      </c>
      <c r="AT135" s="175" t="s">
        <v>133</v>
      </c>
      <c r="AU135" s="175" t="s">
        <v>93</v>
      </c>
      <c r="AY135" s="16" t="s">
        <v>130</v>
      </c>
      <c r="BE135" s="176">
        <f>IF(N135="základná",J135,0)</f>
        <v>0</v>
      </c>
      <c r="BF135" s="176">
        <f>IF(N135="znížená",J135,0)</f>
        <v>0</v>
      </c>
      <c r="BG135" s="176">
        <f>IF(N135="zákl. prenesená",J135,0)</f>
        <v>0</v>
      </c>
      <c r="BH135" s="176">
        <f>IF(N135="zníž. prenesená",J135,0)</f>
        <v>0</v>
      </c>
      <c r="BI135" s="176">
        <f>IF(N135="nulová",J135,0)</f>
        <v>0</v>
      </c>
      <c r="BJ135" s="16" t="s">
        <v>93</v>
      </c>
      <c r="BK135" s="177">
        <f>ROUND(I135*H135,3)</f>
        <v>0</v>
      </c>
      <c r="BL135" s="16" t="s">
        <v>137</v>
      </c>
      <c r="BM135" s="175" t="s">
        <v>150</v>
      </c>
    </row>
    <row r="136" spans="1:65" s="14" customFormat="1">
      <c r="B136" s="187"/>
      <c r="D136" s="179" t="s">
        <v>145</v>
      </c>
      <c r="E136" s="188" t="s">
        <v>1</v>
      </c>
      <c r="F136" s="189" t="s">
        <v>151</v>
      </c>
      <c r="H136" s="188" t="s">
        <v>1</v>
      </c>
      <c r="I136" s="190"/>
      <c r="L136" s="187"/>
      <c r="M136" s="191"/>
      <c r="N136" s="192"/>
      <c r="O136" s="192"/>
      <c r="P136" s="192"/>
      <c r="Q136" s="192"/>
      <c r="R136" s="192"/>
      <c r="S136" s="192"/>
      <c r="T136" s="193"/>
      <c r="AT136" s="188" t="s">
        <v>145</v>
      </c>
      <c r="AU136" s="188" t="s">
        <v>93</v>
      </c>
      <c r="AV136" s="14" t="s">
        <v>83</v>
      </c>
      <c r="AW136" s="14" t="s">
        <v>30</v>
      </c>
      <c r="AX136" s="14" t="s">
        <v>75</v>
      </c>
      <c r="AY136" s="188" t="s">
        <v>130</v>
      </c>
    </row>
    <row r="137" spans="1:65" s="13" customFormat="1">
      <c r="B137" s="178"/>
      <c r="D137" s="179" t="s">
        <v>145</v>
      </c>
      <c r="E137" s="180" t="s">
        <v>1</v>
      </c>
      <c r="F137" s="181" t="s">
        <v>152</v>
      </c>
      <c r="H137" s="182">
        <v>1086</v>
      </c>
      <c r="I137" s="183"/>
      <c r="L137" s="178"/>
      <c r="M137" s="184"/>
      <c r="N137" s="185"/>
      <c r="O137" s="185"/>
      <c r="P137" s="185"/>
      <c r="Q137" s="185"/>
      <c r="R137" s="185"/>
      <c r="S137" s="185"/>
      <c r="T137" s="186"/>
      <c r="AT137" s="180" t="s">
        <v>145</v>
      </c>
      <c r="AU137" s="180" t="s">
        <v>93</v>
      </c>
      <c r="AV137" s="13" t="s">
        <v>93</v>
      </c>
      <c r="AW137" s="13" t="s">
        <v>30</v>
      </c>
      <c r="AX137" s="13" t="s">
        <v>83</v>
      </c>
      <c r="AY137" s="180" t="s">
        <v>130</v>
      </c>
    </row>
    <row r="138" spans="1:65" s="2" customFormat="1" ht="24" customHeight="1">
      <c r="A138" s="31"/>
      <c r="B138" s="163"/>
      <c r="C138" s="164" t="s">
        <v>137</v>
      </c>
      <c r="D138" s="164" t="s">
        <v>133</v>
      </c>
      <c r="E138" s="165" t="s">
        <v>153</v>
      </c>
      <c r="F138" s="166" t="s">
        <v>154</v>
      </c>
      <c r="G138" s="167" t="s">
        <v>155</v>
      </c>
      <c r="H138" s="168">
        <v>0.66900000000000004</v>
      </c>
      <c r="I138" s="169"/>
      <c r="J138" s="168">
        <f>ROUND(I138*H138,3)</f>
        <v>0</v>
      </c>
      <c r="K138" s="170"/>
      <c r="L138" s="32"/>
      <c r="M138" s="171" t="s">
        <v>1</v>
      </c>
      <c r="N138" s="172" t="s">
        <v>41</v>
      </c>
      <c r="O138" s="57"/>
      <c r="P138" s="173">
        <f>O138*H138</f>
        <v>0</v>
      </c>
      <c r="Q138" s="173">
        <v>0</v>
      </c>
      <c r="R138" s="173">
        <f>Q138*H138</f>
        <v>0</v>
      </c>
      <c r="S138" s="173">
        <v>0</v>
      </c>
      <c r="T138" s="174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137</v>
      </c>
      <c r="AT138" s="175" t="s">
        <v>133</v>
      </c>
      <c r="AU138" s="175" t="s">
        <v>93</v>
      </c>
      <c r="AY138" s="16" t="s">
        <v>130</v>
      </c>
      <c r="BE138" s="176">
        <f>IF(N138="základná",J138,0)</f>
        <v>0</v>
      </c>
      <c r="BF138" s="176">
        <f>IF(N138="znížená",J138,0)</f>
        <v>0</v>
      </c>
      <c r="BG138" s="176">
        <f>IF(N138="zákl. prenesená",J138,0)</f>
        <v>0</v>
      </c>
      <c r="BH138" s="176">
        <f>IF(N138="zníž. prenesená",J138,0)</f>
        <v>0</v>
      </c>
      <c r="BI138" s="176">
        <f>IF(N138="nulová",J138,0)</f>
        <v>0</v>
      </c>
      <c r="BJ138" s="16" t="s">
        <v>93</v>
      </c>
      <c r="BK138" s="177">
        <f>ROUND(I138*H138,3)</f>
        <v>0</v>
      </c>
      <c r="BL138" s="16" t="s">
        <v>137</v>
      </c>
      <c r="BM138" s="175" t="s">
        <v>156</v>
      </c>
    </row>
    <row r="139" spans="1:65" s="2" customFormat="1" ht="16.5" customHeight="1">
      <c r="A139" s="31"/>
      <c r="B139" s="163"/>
      <c r="C139" s="164" t="s">
        <v>157</v>
      </c>
      <c r="D139" s="164" t="s">
        <v>133</v>
      </c>
      <c r="E139" s="165" t="s">
        <v>158</v>
      </c>
      <c r="F139" s="166" t="s">
        <v>159</v>
      </c>
      <c r="G139" s="167" t="s">
        <v>155</v>
      </c>
      <c r="H139" s="168">
        <v>0.66900000000000004</v>
      </c>
      <c r="I139" s="169"/>
      <c r="J139" s="168">
        <f>ROUND(I139*H139,3)</f>
        <v>0</v>
      </c>
      <c r="K139" s="170"/>
      <c r="L139" s="32"/>
      <c r="M139" s="171" t="s">
        <v>1</v>
      </c>
      <c r="N139" s="172" t="s">
        <v>41</v>
      </c>
      <c r="O139" s="57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137</v>
      </c>
      <c r="AT139" s="175" t="s">
        <v>133</v>
      </c>
      <c r="AU139" s="175" t="s">
        <v>93</v>
      </c>
      <c r="AY139" s="16" t="s">
        <v>130</v>
      </c>
      <c r="BE139" s="176">
        <f>IF(N139="základná",J139,0)</f>
        <v>0</v>
      </c>
      <c r="BF139" s="176">
        <f>IF(N139="znížená",J139,0)</f>
        <v>0</v>
      </c>
      <c r="BG139" s="176">
        <f>IF(N139="zákl. prenesená",J139,0)</f>
        <v>0</v>
      </c>
      <c r="BH139" s="176">
        <f>IF(N139="zníž. prenesená",J139,0)</f>
        <v>0</v>
      </c>
      <c r="BI139" s="176">
        <f>IF(N139="nulová",J139,0)</f>
        <v>0</v>
      </c>
      <c r="BJ139" s="16" t="s">
        <v>93</v>
      </c>
      <c r="BK139" s="177">
        <f>ROUND(I139*H139,3)</f>
        <v>0</v>
      </c>
      <c r="BL139" s="16" t="s">
        <v>137</v>
      </c>
      <c r="BM139" s="175" t="s">
        <v>160</v>
      </c>
    </row>
    <row r="140" spans="1:65" s="2" customFormat="1" ht="24" customHeight="1">
      <c r="A140" s="31"/>
      <c r="B140" s="163"/>
      <c r="C140" s="164" t="s">
        <v>131</v>
      </c>
      <c r="D140" s="164" t="s">
        <v>133</v>
      </c>
      <c r="E140" s="165" t="s">
        <v>161</v>
      </c>
      <c r="F140" s="166" t="s">
        <v>162</v>
      </c>
      <c r="G140" s="167" t="s">
        <v>155</v>
      </c>
      <c r="H140" s="168">
        <v>6.0209999999999999</v>
      </c>
      <c r="I140" s="169"/>
      <c r="J140" s="168">
        <f>ROUND(I140*H140,3)</f>
        <v>0</v>
      </c>
      <c r="K140" s="170"/>
      <c r="L140" s="32"/>
      <c r="M140" s="171" t="s">
        <v>1</v>
      </c>
      <c r="N140" s="172" t="s">
        <v>41</v>
      </c>
      <c r="O140" s="57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137</v>
      </c>
      <c r="AT140" s="175" t="s">
        <v>133</v>
      </c>
      <c r="AU140" s="175" t="s">
        <v>93</v>
      </c>
      <c r="AY140" s="16" t="s">
        <v>130</v>
      </c>
      <c r="BE140" s="176">
        <f>IF(N140="základná",J140,0)</f>
        <v>0</v>
      </c>
      <c r="BF140" s="176">
        <f>IF(N140="znížená",J140,0)</f>
        <v>0</v>
      </c>
      <c r="BG140" s="176">
        <f>IF(N140="zákl. prenesená",J140,0)</f>
        <v>0</v>
      </c>
      <c r="BH140" s="176">
        <f>IF(N140="zníž. prenesená",J140,0)</f>
        <v>0</v>
      </c>
      <c r="BI140" s="176">
        <f>IF(N140="nulová",J140,0)</f>
        <v>0</v>
      </c>
      <c r="BJ140" s="16" t="s">
        <v>93</v>
      </c>
      <c r="BK140" s="177">
        <f>ROUND(I140*H140,3)</f>
        <v>0</v>
      </c>
      <c r="BL140" s="16" t="s">
        <v>137</v>
      </c>
      <c r="BM140" s="175" t="s">
        <v>163</v>
      </c>
    </row>
    <row r="141" spans="1:65" s="13" customFormat="1">
      <c r="B141" s="178"/>
      <c r="D141" s="179" t="s">
        <v>145</v>
      </c>
      <c r="F141" s="181" t="s">
        <v>164</v>
      </c>
      <c r="H141" s="182">
        <v>6.0209999999999999</v>
      </c>
      <c r="I141" s="183"/>
      <c r="L141" s="178"/>
      <c r="M141" s="184"/>
      <c r="N141" s="185"/>
      <c r="O141" s="185"/>
      <c r="P141" s="185"/>
      <c r="Q141" s="185"/>
      <c r="R141" s="185"/>
      <c r="S141" s="185"/>
      <c r="T141" s="186"/>
      <c r="AT141" s="180" t="s">
        <v>145</v>
      </c>
      <c r="AU141" s="180" t="s">
        <v>93</v>
      </c>
      <c r="AV141" s="13" t="s">
        <v>93</v>
      </c>
      <c r="AW141" s="13" t="s">
        <v>3</v>
      </c>
      <c r="AX141" s="13" t="s">
        <v>83</v>
      </c>
      <c r="AY141" s="180" t="s">
        <v>130</v>
      </c>
    </row>
    <row r="142" spans="1:65" s="2" customFormat="1" ht="24" customHeight="1">
      <c r="A142" s="31"/>
      <c r="B142" s="163"/>
      <c r="C142" s="164" t="s">
        <v>165</v>
      </c>
      <c r="D142" s="164" t="s">
        <v>133</v>
      </c>
      <c r="E142" s="165" t="s">
        <v>166</v>
      </c>
      <c r="F142" s="166" t="s">
        <v>167</v>
      </c>
      <c r="G142" s="167" t="s">
        <v>155</v>
      </c>
      <c r="H142" s="168">
        <v>0.66900000000000004</v>
      </c>
      <c r="I142" s="169"/>
      <c r="J142" s="168">
        <f>ROUND(I142*H142,3)</f>
        <v>0</v>
      </c>
      <c r="K142" s="170"/>
      <c r="L142" s="32"/>
      <c r="M142" s="171" t="s">
        <v>1</v>
      </c>
      <c r="N142" s="172" t="s">
        <v>41</v>
      </c>
      <c r="O142" s="57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137</v>
      </c>
      <c r="AT142" s="175" t="s">
        <v>133</v>
      </c>
      <c r="AU142" s="175" t="s">
        <v>93</v>
      </c>
      <c r="AY142" s="16" t="s">
        <v>130</v>
      </c>
      <c r="BE142" s="176">
        <f>IF(N142="základná",J142,0)</f>
        <v>0</v>
      </c>
      <c r="BF142" s="176">
        <f>IF(N142="znížená",J142,0)</f>
        <v>0</v>
      </c>
      <c r="BG142" s="176">
        <f>IF(N142="zákl. prenesená",J142,0)</f>
        <v>0</v>
      </c>
      <c r="BH142" s="176">
        <f>IF(N142="zníž. prenesená",J142,0)</f>
        <v>0</v>
      </c>
      <c r="BI142" s="176">
        <f>IF(N142="nulová",J142,0)</f>
        <v>0</v>
      </c>
      <c r="BJ142" s="16" t="s">
        <v>93</v>
      </c>
      <c r="BK142" s="177">
        <f>ROUND(I142*H142,3)</f>
        <v>0</v>
      </c>
      <c r="BL142" s="16" t="s">
        <v>137</v>
      </c>
      <c r="BM142" s="175" t="s">
        <v>168</v>
      </c>
    </row>
    <row r="143" spans="1:65" s="2" customFormat="1" ht="24" customHeight="1">
      <c r="A143" s="31"/>
      <c r="B143" s="163"/>
      <c r="C143" s="164" t="s">
        <v>169</v>
      </c>
      <c r="D143" s="164" t="s">
        <v>133</v>
      </c>
      <c r="E143" s="165" t="s">
        <v>170</v>
      </c>
      <c r="F143" s="166" t="s">
        <v>171</v>
      </c>
      <c r="G143" s="167" t="s">
        <v>155</v>
      </c>
      <c r="H143" s="168">
        <v>1.3380000000000001</v>
      </c>
      <c r="I143" s="169"/>
      <c r="J143" s="168">
        <f>ROUND(I143*H143,3)</f>
        <v>0</v>
      </c>
      <c r="K143" s="170"/>
      <c r="L143" s="32"/>
      <c r="M143" s="171" t="s">
        <v>1</v>
      </c>
      <c r="N143" s="172" t="s">
        <v>41</v>
      </c>
      <c r="O143" s="57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137</v>
      </c>
      <c r="AT143" s="175" t="s">
        <v>133</v>
      </c>
      <c r="AU143" s="175" t="s">
        <v>93</v>
      </c>
      <c r="AY143" s="16" t="s">
        <v>130</v>
      </c>
      <c r="BE143" s="176">
        <f>IF(N143="základná",J143,0)</f>
        <v>0</v>
      </c>
      <c r="BF143" s="176">
        <f>IF(N143="znížená",J143,0)</f>
        <v>0</v>
      </c>
      <c r="BG143" s="176">
        <f>IF(N143="zákl. prenesená",J143,0)</f>
        <v>0</v>
      </c>
      <c r="BH143" s="176">
        <f>IF(N143="zníž. prenesená",J143,0)</f>
        <v>0</v>
      </c>
      <c r="BI143" s="176">
        <f>IF(N143="nulová",J143,0)</f>
        <v>0</v>
      </c>
      <c r="BJ143" s="16" t="s">
        <v>93</v>
      </c>
      <c r="BK143" s="177">
        <f>ROUND(I143*H143,3)</f>
        <v>0</v>
      </c>
      <c r="BL143" s="16" t="s">
        <v>137</v>
      </c>
      <c r="BM143" s="175" t="s">
        <v>172</v>
      </c>
    </row>
    <row r="144" spans="1:65" s="13" customFormat="1">
      <c r="B144" s="178"/>
      <c r="D144" s="179" t="s">
        <v>145</v>
      </c>
      <c r="F144" s="181" t="s">
        <v>173</v>
      </c>
      <c r="H144" s="182">
        <v>1.3380000000000001</v>
      </c>
      <c r="I144" s="183"/>
      <c r="L144" s="178"/>
      <c r="M144" s="184"/>
      <c r="N144" s="185"/>
      <c r="O144" s="185"/>
      <c r="P144" s="185"/>
      <c r="Q144" s="185"/>
      <c r="R144" s="185"/>
      <c r="S144" s="185"/>
      <c r="T144" s="186"/>
      <c r="AT144" s="180" t="s">
        <v>145</v>
      </c>
      <c r="AU144" s="180" t="s">
        <v>93</v>
      </c>
      <c r="AV144" s="13" t="s">
        <v>93</v>
      </c>
      <c r="AW144" s="13" t="s">
        <v>3</v>
      </c>
      <c r="AX144" s="13" t="s">
        <v>83</v>
      </c>
      <c r="AY144" s="180" t="s">
        <v>130</v>
      </c>
    </row>
    <row r="145" spans="1:65" s="2" customFormat="1" ht="24" customHeight="1">
      <c r="A145" s="31"/>
      <c r="B145" s="163"/>
      <c r="C145" s="164" t="s">
        <v>139</v>
      </c>
      <c r="D145" s="164" t="s">
        <v>133</v>
      </c>
      <c r="E145" s="165" t="s">
        <v>174</v>
      </c>
      <c r="F145" s="166" t="s">
        <v>175</v>
      </c>
      <c r="G145" s="167" t="s">
        <v>155</v>
      </c>
      <c r="H145" s="168">
        <v>0.66900000000000004</v>
      </c>
      <c r="I145" s="169"/>
      <c r="J145" s="168">
        <f>ROUND(I145*H145,3)</f>
        <v>0</v>
      </c>
      <c r="K145" s="170"/>
      <c r="L145" s="32"/>
      <c r="M145" s="171" t="s">
        <v>1</v>
      </c>
      <c r="N145" s="172" t="s">
        <v>41</v>
      </c>
      <c r="O145" s="57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137</v>
      </c>
      <c r="AT145" s="175" t="s">
        <v>133</v>
      </c>
      <c r="AU145" s="175" t="s">
        <v>93</v>
      </c>
      <c r="AY145" s="16" t="s">
        <v>130</v>
      </c>
      <c r="BE145" s="176">
        <f>IF(N145="základná",J145,0)</f>
        <v>0</v>
      </c>
      <c r="BF145" s="176">
        <f>IF(N145="znížená",J145,0)</f>
        <v>0</v>
      </c>
      <c r="BG145" s="176">
        <f>IF(N145="zákl. prenesená",J145,0)</f>
        <v>0</v>
      </c>
      <c r="BH145" s="176">
        <f>IF(N145="zníž. prenesená",J145,0)</f>
        <v>0</v>
      </c>
      <c r="BI145" s="176">
        <f>IF(N145="nulová",J145,0)</f>
        <v>0</v>
      </c>
      <c r="BJ145" s="16" t="s">
        <v>93</v>
      </c>
      <c r="BK145" s="177">
        <f>ROUND(I145*H145,3)</f>
        <v>0</v>
      </c>
      <c r="BL145" s="16" t="s">
        <v>137</v>
      </c>
      <c r="BM145" s="175" t="s">
        <v>176</v>
      </c>
    </row>
    <row r="146" spans="1:65" s="2" customFormat="1" ht="16.5" customHeight="1">
      <c r="A146" s="31"/>
      <c r="B146" s="163"/>
      <c r="C146" s="164" t="s">
        <v>177</v>
      </c>
      <c r="D146" s="164" t="s">
        <v>133</v>
      </c>
      <c r="E146" s="165" t="s">
        <v>178</v>
      </c>
      <c r="F146" s="166" t="s">
        <v>179</v>
      </c>
      <c r="G146" s="167" t="s">
        <v>149</v>
      </c>
      <c r="H146" s="168">
        <v>1</v>
      </c>
      <c r="I146" s="169"/>
      <c r="J146" s="168">
        <f>ROUND(I146*H146,3)</f>
        <v>0</v>
      </c>
      <c r="K146" s="170"/>
      <c r="L146" s="32"/>
      <c r="M146" s="171" t="s">
        <v>1</v>
      </c>
      <c r="N146" s="172" t="s">
        <v>41</v>
      </c>
      <c r="O146" s="57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137</v>
      </c>
      <c r="AT146" s="175" t="s">
        <v>133</v>
      </c>
      <c r="AU146" s="175" t="s">
        <v>93</v>
      </c>
      <c r="AY146" s="16" t="s">
        <v>130</v>
      </c>
      <c r="BE146" s="176">
        <f>IF(N146="základná",J146,0)</f>
        <v>0</v>
      </c>
      <c r="BF146" s="176">
        <f>IF(N146="znížená",J146,0)</f>
        <v>0</v>
      </c>
      <c r="BG146" s="176">
        <f>IF(N146="zákl. prenesená",J146,0)</f>
        <v>0</v>
      </c>
      <c r="BH146" s="176">
        <f>IF(N146="zníž. prenesená",J146,0)</f>
        <v>0</v>
      </c>
      <c r="BI146" s="176">
        <f>IF(N146="nulová",J146,0)</f>
        <v>0</v>
      </c>
      <c r="BJ146" s="16" t="s">
        <v>93</v>
      </c>
      <c r="BK146" s="177">
        <f>ROUND(I146*H146,3)</f>
        <v>0</v>
      </c>
      <c r="BL146" s="16" t="s">
        <v>137</v>
      </c>
      <c r="BM146" s="175" t="s">
        <v>180</v>
      </c>
    </row>
    <row r="147" spans="1:65" s="12" customFormat="1" ht="22.9" customHeight="1">
      <c r="B147" s="151"/>
      <c r="D147" s="152" t="s">
        <v>74</v>
      </c>
      <c r="E147" s="161" t="s">
        <v>181</v>
      </c>
      <c r="F147" s="161" t="s">
        <v>182</v>
      </c>
      <c r="I147" s="154"/>
      <c r="J147" s="162">
        <f>BK147</f>
        <v>0</v>
      </c>
      <c r="L147" s="151"/>
      <c r="M147" s="155"/>
      <c r="N147" s="156"/>
      <c r="O147" s="156"/>
      <c r="P147" s="157">
        <f>P148</f>
        <v>0</v>
      </c>
      <c r="Q147" s="156"/>
      <c r="R147" s="157">
        <f>R148</f>
        <v>0</v>
      </c>
      <c r="S147" s="156"/>
      <c r="T147" s="158">
        <f>T148</f>
        <v>0</v>
      </c>
      <c r="AR147" s="152" t="s">
        <v>83</v>
      </c>
      <c r="AT147" s="159" t="s">
        <v>74</v>
      </c>
      <c r="AU147" s="159" t="s">
        <v>83</v>
      </c>
      <c r="AY147" s="152" t="s">
        <v>130</v>
      </c>
      <c r="BK147" s="160">
        <f>BK148</f>
        <v>0</v>
      </c>
    </row>
    <row r="148" spans="1:65" s="2" customFormat="1" ht="24" customHeight="1">
      <c r="A148" s="31"/>
      <c r="B148" s="163"/>
      <c r="C148" s="164" t="s">
        <v>183</v>
      </c>
      <c r="D148" s="164" t="s">
        <v>133</v>
      </c>
      <c r="E148" s="165" t="s">
        <v>184</v>
      </c>
      <c r="F148" s="166" t="s">
        <v>185</v>
      </c>
      <c r="G148" s="167" t="s">
        <v>155</v>
      </c>
      <c r="H148" s="168">
        <v>32.280999999999999</v>
      </c>
      <c r="I148" s="169"/>
      <c r="J148" s="168">
        <f>ROUND(I148*H148,3)</f>
        <v>0</v>
      </c>
      <c r="K148" s="170"/>
      <c r="L148" s="32"/>
      <c r="M148" s="171" t="s">
        <v>1</v>
      </c>
      <c r="N148" s="172" t="s">
        <v>41</v>
      </c>
      <c r="O148" s="57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137</v>
      </c>
      <c r="AT148" s="175" t="s">
        <v>133</v>
      </c>
      <c r="AU148" s="175" t="s">
        <v>93</v>
      </c>
      <c r="AY148" s="16" t="s">
        <v>130</v>
      </c>
      <c r="BE148" s="176">
        <f>IF(N148="základná",J148,0)</f>
        <v>0</v>
      </c>
      <c r="BF148" s="176">
        <f>IF(N148="znížená",J148,0)</f>
        <v>0</v>
      </c>
      <c r="BG148" s="176">
        <f>IF(N148="zákl. prenesená",J148,0)</f>
        <v>0</v>
      </c>
      <c r="BH148" s="176">
        <f>IF(N148="zníž. prenesená",J148,0)</f>
        <v>0</v>
      </c>
      <c r="BI148" s="176">
        <f>IF(N148="nulová",J148,0)</f>
        <v>0</v>
      </c>
      <c r="BJ148" s="16" t="s">
        <v>93</v>
      </c>
      <c r="BK148" s="177">
        <f>ROUND(I148*H148,3)</f>
        <v>0</v>
      </c>
      <c r="BL148" s="16" t="s">
        <v>137</v>
      </c>
      <c r="BM148" s="175" t="s">
        <v>186</v>
      </c>
    </row>
    <row r="149" spans="1:65" s="12" customFormat="1" ht="25.9" customHeight="1">
      <c r="B149" s="151"/>
      <c r="D149" s="152" t="s">
        <v>74</v>
      </c>
      <c r="E149" s="153" t="s">
        <v>187</v>
      </c>
      <c r="F149" s="153" t="s">
        <v>188</v>
      </c>
      <c r="I149" s="154"/>
      <c r="J149" s="138">
        <f>BK149</f>
        <v>0</v>
      </c>
      <c r="L149" s="151"/>
      <c r="M149" s="155"/>
      <c r="N149" s="156"/>
      <c r="O149" s="156"/>
      <c r="P149" s="157">
        <f>P150+P185+P195+P205+P213+P221</f>
        <v>0</v>
      </c>
      <c r="Q149" s="156"/>
      <c r="R149" s="157">
        <f>R150+R185+R195+R205+R213+R221</f>
        <v>13.988998600000002</v>
      </c>
      <c r="S149" s="156"/>
      <c r="T149" s="158">
        <f>T150+T185+T195+T205+T213+T221</f>
        <v>0.66942155999999997</v>
      </c>
      <c r="AR149" s="152" t="s">
        <v>93</v>
      </c>
      <c r="AT149" s="159" t="s">
        <v>74</v>
      </c>
      <c r="AU149" s="159" t="s">
        <v>75</v>
      </c>
      <c r="AY149" s="152" t="s">
        <v>130</v>
      </c>
      <c r="BK149" s="160">
        <f>BK150+BK185+BK195+BK205+BK213+BK221</f>
        <v>0</v>
      </c>
    </row>
    <row r="150" spans="1:65" s="12" customFormat="1" ht="22.9" customHeight="1">
      <c r="B150" s="151"/>
      <c r="D150" s="152" t="s">
        <v>74</v>
      </c>
      <c r="E150" s="161" t="s">
        <v>189</v>
      </c>
      <c r="F150" s="161" t="s">
        <v>190</v>
      </c>
      <c r="I150" s="154"/>
      <c r="J150" s="162">
        <f>BK150</f>
        <v>0</v>
      </c>
      <c r="L150" s="151"/>
      <c r="M150" s="155"/>
      <c r="N150" s="156"/>
      <c r="O150" s="156"/>
      <c r="P150" s="157">
        <f>SUM(P151:P184)</f>
        <v>0</v>
      </c>
      <c r="Q150" s="156"/>
      <c r="R150" s="157">
        <f>SUM(R151:R184)</f>
        <v>6.0231255000000008</v>
      </c>
      <c r="S150" s="156"/>
      <c r="T150" s="158">
        <f>SUM(T151:T184)</f>
        <v>0</v>
      </c>
      <c r="AR150" s="152" t="s">
        <v>93</v>
      </c>
      <c r="AT150" s="159" t="s">
        <v>74</v>
      </c>
      <c r="AU150" s="159" t="s">
        <v>83</v>
      </c>
      <c r="AY150" s="152" t="s">
        <v>130</v>
      </c>
      <c r="BK150" s="160">
        <f>SUM(BK151:BK184)</f>
        <v>0</v>
      </c>
    </row>
    <row r="151" spans="1:65" s="2" customFormat="1" ht="24" customHeight="1">
      <c r="A151" s="31"/>
      <c r="B151" s="163"/>
      <c r="C151" s="164" t="s">
        <v>191</v>
      </c>
      <c r="D151" s="164" t="s">
        <v>133</v>
      </c>
      <c r="E151" s="165" t="s">
        <v>192</v>
      </c>
      <c r="F151" s="166" t="s">
        <v>193</v>
      </c>
      <c r="G151" s="167" t="s">
        <v>149</v>
      </c>
      <c r="H151" s="168">
        <v>100</v>
      </c>
      <c r="I151" s="169"/>
      <c r="J151" s="168">
        <f>ROUND(I151*H151,3)</f>
        <v>0</v>
      </c>
      <c r="K151" s="170"/>
      <c r="L151" s="32"/>
      <c r="M151" s="171" t="s">
        <v>1</v>
      </c>
      <c r="N151" s="172" t="s">
        <v>41</v>
      </c>
      <c r="O151" s="57"/>
      <c r="P151" s="173">
        <f>O151*H151</f>
        <v>0</v>
      </c>
      <c r="Q151" s="173">
        <v>6.4000000000000005E-4</v>
      </c>
      <c r="R151" s="173">
        <f>Q151*H151</f>
        <v>6.4000000000000001E-2</v>
      </c>
      <c r="S151" s="173">
        <v>0</v>
      </c>
      <c r="T151" s="174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194</v>
      </c>
      <c r="AT151" s="175" t="s">
        <v>133</v>
      </c>
      <c r="AU151" s="175" t="s">
        <v>93</v>
      </c>
      <c r="AY151" s="16" t="s">
        <v>130</v>
      </c>
      <c r="BE151" s="176">
        <f>IF(N151="základná",J151,0)</f>
        <v>0</v>
      </c>
      <c r="BF151" s="176">
        <f>IF(N151="znížená",J151,0)</f>
        <v>0</v>
      </c>
      <c r="BG151" s="176">
        <f>IF(N151="zákl. prenesená",J151,0)</f>
        <v>0</v>
      </c>
      <c r="BH151" s="176">
        <f>IF(N151="zníž. prenesená",J151,0)</f>
        <v>0</v>
      </c>
      <c r="BI151" s="176">
        <f>IF(N151="nulová",J151,0)</f>
        <v>0</v>
      </c>
      <c r="BJ151" s="16" t="s">
        <v>93</v>
      </c>
      <c r="BK151" s="177">
        <f>ROUND(I151*H151,3)</f>
        <v>0</v>
      </c>
      <c r="BL151" s="16" t="s">
        <v>194</v>
      </c>
      <c r="BM151" s="175" t="s">
        <v>195</v>
      </c>
    </row>
    <row r="152" spans="1:65" s="2" customFormat="1" ht="36" customHeight="1">
      <c r="A152" s="31"/>
      <c r="B152" s="163"/>
      <c r="C152" s="164" t="s">
        <v>196</v>
      </c>
      <c r="D152" s="164" t="s">
        <v>133</v>
      </c>
      <c r="E152" s="165" t="s">
        <v>197</v>
      </c>
      <c r="F152" s="166" t="s">
        <v>198</v>
      </c>
      <c r="G152" s="167" t="s">
        <v>143</v>
      </c>
      <c r="H152" s="168">
        <v>736</v>
      </c>
      <c r="I152" s="169"/>
      <c r="J152" s="168">
        <f>ROUND(I152*H152,3)</f>
        <v>0</v>
      </c>
      <c r="K152" s="170"/>
      <c r="L152" s="32"/>
      <c r="M152" s="171" t="s">
        <v>1</v>
      </c>
      <c r="N152" s="172" t="s">
        <v>41</v>
      </c>
      <c r="O152" s="57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75" t="s">
        <v>194</v>
      </c>
      <c r="AT152" s="175" t="s">
        <v>133</v>
      </c>
      <c r="AU152" s="175" t="s">
        <v>93</v>
      </c>
      <c r="AY152" s="16" t="s">
        <v>130</v>
      </c>
      <c r="BE152" s="176">
        <f>IF(N152="základná",J152,0)</f>
        <v>0</v>
      </c>
      <c r="BF152" s="176">
        <f>IF(N152="znížená",J152,0)</f>
        <v>0</v>
      </c>
      <c r="BG152" s="176">
        <f>IF(N152="zákl. prenesená",J152,0)</f>
        <v>0</v>
      </c>
      <c r="BH152" s="176">
        <f>IF(N152="zníž. prenesená",J152,0)</f>
        <v>0</v>
      </c>
      <c r="BI152" s="176">
        <f>IF(N152="nulová",J152,0)</f>
        <v>0</v>
      </c>
      <c r="BJ152" s="16" t="s">
        <v>93</v>
      </c>
      <c r="BK152" s="177">
        <f>ROUND(I152*H152,3)</f>
        <v>0</v>
      </c>
      <c r="BL152" s="16" t="s">
        <v>194</v>
      </c>
      <c r="BM152" s="175" t="s">
        <v>199</v>
      </c>
    </row>
    <row r="153" spans="1:65" s="14" customFormat="1">
      <c r="B153" s="187"/>
      <c r="D153" s="179" t="s">
        <v>145</v>
      </c>
      <c r="E153" s="188" t="s">
        <v>1</v>
      </c>
      <c r="F153" s="189" t="s">
        <v>200</v>
      </c>
      <c r="H153" s="188" t="s">
        <v>1</v>
      </c>
      <c r="I153" s="190"/>
      <c r="L153" s="187"/>
      <c r="M153" s="191"/>
      <c r="N153" s="192"/>
      <c r="O153" s="192"/>
      <c r="P153" s="192"/>
      <c r="Q153" s="192"/>
      <c r="R153" s="192"/>
      <c r="S153" s="192"/>
      <c r="T153" s="193"/>
      <c r="AT153" s="188" t="s">
        <v>145</v>
      </c>
      <c r="AU153" s="188" t="s">
        <v>93</v>
      </c>
      <c r="AV153" s="14" t="s">
        <v>83</v>
      </c>
      <c r="AW153" s="14" t="s">
        <v>30</v>
      </c>
      <c r="AX153" s="14" t="s">
        <v>75</v>
      </c>
      <c r="AY153" s="188" t="s">
        <v>130</v>
      </c>
    </row>
    <row r="154" spans="1:65" s="13" customFormat="1">
      <c r="B154" s="178"/>
      <c r="D154" s="179" t="s">
        <v>145</v>
      </c>
      <c r="E154" s="180" t="s">
        <v>94</v>
      </c>
      <c r="F154" s="181" t="s">
        <v>95</v>
      </c>
      <c r="H154" s="182">
        <v>736</v>
      </c>
      <c r="I154" s="183"/>
      <c r="L154" s="178"/>
      <c r="M154" s="184"/>
      <c r="N154" s="185"/>
      <c r="O154" s="185"/>
      <c r="P154" s="185"/>
      <c r="Q154" s="185"/>
      <c r="R154" s="185"/>
      <c r="S154" s="185"/>
      <c r="T154" s="186"/>
      <c r="AT154" s="180" t="s">
        <v>145</v>
      </c>
      <c r="AU154" s="180" t="s">
        <v>93</v>
      </c>
      <c r="AV154" s="13" t="s">
        <v>93</v>
      </c>
      <c r="AW154" s="13" t="s">
        <v>30</v>
      </c>
      <c r="AX154" s="13" t="s">
        <v>83</v>
      </c>
      <c r="AY154" s="180" t="s">
        <v>130</v>
      </c>
    </row>
    <row r="155" spans="1:65" s="2" customFormat="1" ht="24" customHeight="1">
      <c r="A155" s="31"/>
      <c r="B155" s="163"/>
      <c r="C155" s="194" t="s">
        <v>201</v>
      </c>
      <c r="D155" s="194" t="s">
        <v>202</v>
      </c>
      <c r="E155" s="195" t="s">
        <v>203</v>
      </c>
      <c r="F155" s="196" t="s">
        <v>517</v>
      </c>
      <c r="G155" s="197" t="s">
        <v>143</v>
      </c>
      <c r="H155" s="198">
        <v>846.4</v>
      </c>
      <c r="I155" s="199"/>
      <c r="J155" s="198">
        <f>ROUND(I155*H155,3)</f>
        <v>0</v>
      </c>
      <c r="K155" s="200"/>
      <c r="L155" s="201"/>
      <c r="M155" s="202" t="s">
        <v>1</v>
      </c>
      <c r="N155" s="203" t="s">
        <v>41</v>
      </c>
      <c r="O155" s="57"/>
      <c r="P155" s="173">
        <f>O155*H155</f>
        <v>0</v>
      </c>
      <c r="Q155" s="173">
        <v>2.2000000000000001E-3</v>
      </c>
      <c r="R155" s="173">
        <f>Q155*H155</f>
        <v>1.86208</v>
      </c>
      <c r="S155" s="173">
        <v>0</v>
      </c>
      <c r="T155" s="17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75" t="s">
        <v>204</v>
      </c>
      <c r="AT155" s="175" t="s">
        <v>202</v>
      </c>
      <c r="AU155" s="175" t="s">
        <v>93</v>
      </c>
      <c r="AY155" s="16" t="s">
        <v>130</v>
      </c>
      <c r="BE155" s="176">
        <f>IF(N155="základná",J155,0)</f>
        <v>0</v>
      </c>
      <c r="BF155" s="176">
        <f>IF(N155="znížená",J155,0)</f>
        <v>0</v>
      </c>
      <c r="BG155" s="176">
        <f>IF(N155="zákl. prenesená",J155,0)</f>
        <v>0</v>
      </c>
      <c r="BH155" s="176">
        <f>IF(N155="zníž. prenesená",J155,0)</f>
        <v>0</v>
      </c>
      <c r="BI155" s="176">
        <f>IF(N155="nulová",J155,0)</f>
        <v>0</v>
      </c>
      <c r="BJ155" s="16" t="s">
        <v>93</v>
      </c>
      <c r="BK155" s="177">
        <f>ROUND(I155*H155,3)</f>
        <v>0</v>
      </c>
      <c r="BL155" s="16" t="s">
        <v>194</v>
      </c>
      <c r="BM155" s="175" t="s">
        <v>205</v>
      </c>
    </row>
    <row r="156" spans="1:65" s="2" customFormat="1" ht="25.5" customHeight="1">
      <c r="A156" s="31"/>
      <c r="B156" s="163"/>
      <c r="C156" s="194" t="s">
        <v>206</v>
      </c>
      <c r="D156" s="194" t="s">
        <v>202</v>
      </c>
      <c r="E156" s="195" t="s">
        <v>207</v>
      </c>
      <c r="F156" s="196" t="s">
        <v>518</v>
      </c>
      <c r="G156" s="197" t="s">
        <v>149</v>
      </c>
      <c r="H156" s="198">
        <v>2311.04</v>
      </c>
      <c r="I156" s="199"/>
      <c r="J156" s="198">
        <f>ROUND(I156*H156,3)</f>
        <v>0</v>
      </c>
      <c r="K156" s="200"/>
      <c r="L156" s="201"/>
      <c r="M156" s="202" t="s">
        <v>1</v>
      </c>
      <c r="N156" s="203" t="s">
        <v>41</v>
      </c>
      <c r="O156" s="57"/>
      <c r="P156" s="173">
        <f>O156*H156</f>
        <v>0</v>
      </c>
      <c r="Q156" s="173">
        <v>1.4999999999999999E-4</v>
      </c>
      <c r="R156" s="173">
        <f>Q156*H156</f>
        <v>0.34665599999999996</v>
      </c>
      <c r="S156" s="173">
        <v>0</v>
      </c>
      <c r="T156" s="174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204</v>
      </c>
      <c r="AT156" s="175" t="s">
        <v>202</v>
      </c>
      <c r="AU156" s="175" t="s">
        <v>93</v>
      </c>
      <c r="AY156" s="16" t="s">
        <v>130</v>
      </c>
      <c r="BE156" s="176">
        <f>IF(N156="základná",J156,0)</f>
        <v>0</v>
      </c>
      <c r="BF156" s="176">
        <f>IF(N156="znížená",J156,0)</f>
        <v>0</v>
      </c>
      <c r="BG156" s="176">
        <f>IF(N156="zákl. prenesená",J156,0)</f>
        <v>0</v>
      </c>
      <c r="BH156" s="176">
        <f>IF(N156="zníž. prenesená",J156,0)</f>
        <v>0</v>
      </c>
      <c r="BI156" s="176">
        <f>IF(N156="nulová",J156,0)</f>
        <v>0</v>
      </c>
      <c r="BJ156" s="16" t="s">
        <v>93</v>
      </c>
      <c r="BK156" s="177">
        <f>ROUND(I156*H156,3)</f>
        <v>0</v>
      </c>
      <c r="BL156" s="16" t="s">
        <v>194</v>
      </c>
      <c r="BM156" s="175" t="s">
        <v>208</v>
      </c>
    </row>
    <row r="157" spans="1:65" s="2" customFormat="1" ht="36" customHeight="1">
      <c r="A157" s="31"/>
      <c r="B157" s="163"/>
      <c r="C157" s="164" t="s">
        <v>194</v>
      </c>
      <c r="D157" s="164" t="s">
        <v>133</v>
      </c>
      <c r="E157" s="165" t="s">
        <v>209</v>
      </c>
      <c r="F157" s="166" t="s">
        <v>210</v>
      </c>
      <c r="G157" s="167" t="s">
        <v>143</v>
      </c>
      <c r="H157" s="168">
        <v>99</v>
      </c>
      <c r="I157" s="169"/>
      <c r="J157" s="168">
        <f>ROUND(I157*H157,3)</f>
        <v>0</v>
      </c>
      <c r="K157" s="170"/>
      <c r="L157" s="32"/>
      <c r="M157" s="171" t="s">
        <v>1</v>
      </c>
      <c r="N157" s="172" t="s">
        <v>41</v>
      </c>
      <c r="O157" s="57"/>
      <c r="P157" s="173">
        <f>O157*H157</f>
        <v>0</v>
      </c>
      <c r="Q157" s="173">
        <v>0</v>
      </c>
      <c r="R157" s="173">
        <f>Q157*H157</f>
        <v>0</v>
      </c>
      <c r="S157" s="173">
        <v>0</v>
      </c>
      <c r="T157" s="174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75" t="s">
        <v>194</v>
      </c>
      <c r="AT157" s="175" t="s">
        <v>133</v>
      </c>
      <c r="AU157" s="175" t="s">
        <v>93</v>
      </c>
      <c r="AY157" s="16" t="s">
        <v>130</v>
      </c>
      <c r="BE157" s="176">
        <f>IF(N157="základná",J157,0)</f>
        <v>0</v>
      </c>
      <c r="BF157" s="176">
        <f>IF(N157="znížená",J157,0)</f>
        <v>0</v>
      </c>
      <c r="BG157" s="176">
        <f>IF(N157="zákl. prenesená",J157,0)</f>
        <v>0</v>
      </c>
      <c r="BH157" s="176">
        <f>IF(N157="zníž. prenesená",J157,0)</f>
        <v>0</v>
      </c>
      <c r="BI157" s="176">
        <f>IF(N157="nulová",J157,0)</f>
        <v>0</v>
      </c>
      <c r="BJ157" s="16" t="s">
        <v>93</v>
      </c>
      <c r="BK157" s="177">
        <f>ROUND(I157*H157,3)</f>
        <v>0</v>
      </c>
      <c r="BL157" s="16" t="s">
        <v>194</v>
      </c>
      <c r="BM157" s="175" t="s">
        <v>211</v>
      </c>
    </row>
    <row r="158" spans="1:65" s="14" customFormat="1">
      <c r="B158" s="187"/>
      <c r="D158" s="179" t="s">
        <v>145</v>
      </c>
      <c r="E158" s="188" t="s">
        <v>1</v>
      </c>
      <c r="F158" s="189" t="s">
        <v>212</v>
      </c>
      <c r="H158" s="188" t="s">
        <v>1</v>
      </c>
      <c r="I158" s="190"/>
      <c r="L158" s="187"/>
      <c r="M158" s="191"/>
      <c r="N158" s="192"/>
      <c r="O158" s="192"/>
      <c r="P158" s="192"/>
      <c r="Q158" s="192"/>
      <c r="R158" s="192"/>
      <c r="S158" s="192"/>
      <c r="T158" s="193"/>
      <c r="AT158" s="188" t="s">
        <v>145</v>
      </c>
      <c r="AU158" s="188" t="s">
        <v>93</v>
      </c>
      <c r="AV158" s="14" t="s">
        <v>83</v>
      </c>
      <c r="AW158" s="14" t="s">
        <v>30</v>
      </c>
      <c r="AX158" s="14" t="s">
        <v>75</v>
      </c>
      <c r="AY158" s="188" t="s">
        <v>130</v>
      </c>
    </row>
    <row r="159" spans="1:65" s="13" customFormat="1">
      <c r="B159" s="178"/>
      <c r="D159" s="179" t="s">
        <v>145</v>
      </c>
      <c r="E159" s="180" t="s">
        <v>1</v>
      </c>
      <c r="F159" s="181" t="s">
        <v>213</v>
      </c>
      <c r="H159" s="182">
        <v>99</v>
      </c>
      <c r="I159" s="183"/>
      <c r="L159" s="178"/>
      <c r="M159" s="184"/>
      <c r="N159" s="185"/>
      <c r="O159" s="185"/>
      <c r="P159" s="185"/>
      <c r="Q159" s="185"/>
      <c r="R159" s="185"/>
      <c r="S159" s="185"/>
      <c r="T159" s="186"/>
      <c r="AT159" s="180" t="s">
        <v>145</v>
      </c>
      <c r="AU159" s="180" t="s">
        <v>93</v>
      </c>
      <c r="AV159" s="13" t="s">
        <v>93</v>
      </c>
      <c r="AW159" s="13" t="s">
        <v>30</v>
      </c>
      <c r="AX159" s="13" t="s">
        <v>83</v>
      </c>
      <c r="AY159" s="180" t="s">
        <v>130</v>
      </c>
    </row>
    <row r="160" spans="1:65" s="2" customFormat="1" ht="24" customHeight="1">
      <c r="A160" s="31"/>
      <c r="B160" s="163"/>
      <c r="C160" s="194" t="s">
        <v>214</v>
      </c>
      <c r="D160" s="194" t="s">
        <v>202</v>
      </c>
      <c r="E160" s="195" t="s">
        <v>203</v>
      </c>
      <c r="F160" s="196" t="s">
        <v>517</v>
      </c>
      <c r="G160" s="197" t="s">
        <v>143</v>
      </c>
      <c r="H160" s="198">
        <v>113.85</v>
      </c>
      <c r="I160" s="199"/>
      <c r="J160" s="198">
        <f>ROUND(I160*H160,3)</f>
        <v>0</v>
      </c>
      <c r="K160" s="200"/>
      <c r="L160" s="201"/>
      <c r="M160" s="202" t="s">
        <v>1</v>
      </c>
      <c r="N160" s="203" t="s">
        <v>41</v>
      </c>
      <c r="O160" s="57"/>
      <c r="P160" s="173">
        <f>O160*H160</f>
        <v>0</v>
      </c>
      <c r="Q160" s="173">
        <v>2.2000000000000001E-3</v>
      </c>
      <c r="R160" s="173">
        <f>Q160*H160</f>
        <v>0.25047000000000003</v>
      </c>
      <c r="S160" s="173">
        <v>0</v>
      </c>
      <c r="T160" s="174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75" t="s">
        <v>204</v>
      </c>
      <c r="AT160" s="175" t="s">
        <v>202</v>
      </c>
      <c r="AU160" s="175" t="s">
        <v>93</v>
      </c>
      <c r="AY160" s="16" t="s">
        <v>130</v>
      </c>
      <c r="BE160" s="176">
        <f>IF(N160="základná",J160,0)</f>
        <v>0</v>
      </c>
      <c r="BF160" s="176">
        <f>IF(N160="znížená",J160,0)</f>
        <v>0</v>
      </c>
      <c r="BG160" s="176">
        <f>IF(N160="zákl. prenesená",J160,0)</f>
        <v>0</v>
      </c>
      <c r="BH160" s="176">
        <f>IF(N160="zníž. prenesená",J160,0)</f>
        <v>0</v>
      </c>
      <c r="BI160" s="176">
        <f>IF(N160="nulová",J160,0)</f>
        <v>0</v>
      </c>
      <c r="BJ160" s="16" t="s">
        <v>93</v>
      </c>
      <c r="BK160" s="177">
        <f>ROUND(I160*H160,3)</f>
        <v>0</v>
      </c>
      <c r="BL160" s="16" t="s">
        <v>194</v>
      </c>
      <c r="BM160" s="175" t="s">
        <v>215</v>
      </c>
    </row>
    <row r="161" spans="1:65" s="2" customFormat="1" ht="24.75" customHeight="1">
      <c r="A161" s="31"/>
      <c r="B161" s="163"/>
      <c r="C161" s="194" t="s">
        <v>216</v>
      </c>
      <c r="D161" s="194" t="s">
        <v>202</v>
      </c>
      <c r="E161" s="195" t="s">
        <v>207</v>
      </c>
      <c r="F161" s="196" t="s">
        <v>518</v>
      </c>
      <c r="G161" s="197" t="s">
        <v>149</v>
      </c>
      <c r="H161" s="198">
        <v>402.93</v>
      </c>
      <c r="I161" s="199"/>
      <c r="J161" s="198">
        <f>ROUND(I161*H161,3)</f>
        <v>0</v>
      </c>
      <c r="K161" s="200"/>
      <c r="L161" s="201"/>
      <c r="M161" s="202" t="s">
        <v>1</v>
      </c>
      <c r="N161" s="203" t="s">
        <v>41</v>
      </c>
      <c r="O161" s="57"/>
      <c r="P161" s="173">
        <f>O161*H161</f>
        <v>0</v>
      </c>
      <c r="Q161" s="173">
        <v>1.4999999999999999E-4</v>
      </c>
      <c r="R161" s="173">
        <f>Q161*H161</f>
        <v>6.0439499999999993E-2</v>
      </c>
      <c r="S161" s="173">
        <v>0</v>
      </c>
      <c r="T161" s="174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75" t="s">
        <v>204</v>
      </c>
      <c r="AT161" s="175" t="s">
        <v>202</v>
      </c>
      <c r="AU161" s="175" t="s">
        <v>93</v>
      </c>
      <c r="AY161" s="16" t="s">
        <v>130</v>
      </c>
      <c r="BE161" s="176">
        <f>IF(N161="základná",J161,0)</f>
        <v>0</v>
      </c>
      <c r="BF161" s="176">
        <f>IF(N161="znížená",J161,0)</f>
        <v>0</v>
      </c>
      <c r="BG161" s="176">
        <f>IF(N161="zákl. prenesená",J161,0)</f>
        <v>0</v>
      </c>
      <c r="BH161" s="176">
        <f>IF(N161="zníž. prenesená",J161,0)</f>
        <v>0</v>
      </c>
      <c r="BI161" s="176">
        <f>IF(N161="nulová",J161,0)</f>
        <v>0</v>
      </c>
      <c r="BJ161" s="16" t="s">
        <v>93</v>
      </c>
      <c r="BK161" s="177">
        <f>ROUND(I161*H161,3)</f>
        <v>0</v>
      </c>
      <c r="BL161" s="16" t="s">
        <v>194</v>
      </c>
      <c r="BM161" s="175" t="s">
        <v>217</v>
      </c>
    </row>
    <row r="162" spans="1:65" s="2" customFormat="1" ht="16.5" customHeight="1">
      <c r="A162" s="31"/>
      <c r="B162" s="163"/>
      <c r="C162" s="164" t="s">
        <v>218</v>
      </c>
      <c r="D162" s="164" t="s">
        <v>133</v>
      </c>
      <c r="E162" s="165" t="s">
        <v>219</v>
      </c>
      <c r="F162" s="166" t="s">
        <v>220</v>
      </c>
      <c r="G162" s="167" t="s">
        <v>149</v>
      </c>
      <c r="H162" s="168">
        <v>37</v>
      </c>
      <c r="I162" s="169"/>
      <c r="J162" s="168">
        <f>ROUND(I162*H162,3)</f>
        <v>0</v>
      </c>
      <c r="K162" s="170"/>
      <c r="L162" s="32"/>
      <c r="M162" s="171" t="s">
        <v>1</v>
      </c>
      <c r="N162" s="172" t="s">
        <v>41</v>
      </c>
      <c r="O162" s="57"/>
      <c r="P162" s="173">
        <f>O162*H162</f>
        <v>0</v>
      </c>
      <c r="Q162" s="173">
        <v>1.0000000000000001E-5</v>
      </c>
      <c r="R162" s="173">
        <f>Q162*H162</f>
        <v>3.7000000000000005E-4</v>
      </c>
      <c r="S162" s="173">
        <v>0</v>
      </c>
      <c r="T162" s="174">
        <f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75" t="s">
        <v>194</v>
      </c>
      <c r="AT162" s="175" t="s">
        <v>133</v>
      </c>
      <c r="AU162" s="175" t="s">
        <v>93</v>
      </c>
      <c r="AY162" s="16" t="s">
        <v>130</v>
      </c>
      <c r="BE162" s="176">
        <f>IF(N162="základná",J162,0)</f>
        <v>0</v>
      </c>
      <c r="BF162" s="176">
        <f>IF(N162="znížená",J162,0)</f>
        <v>0</v>
      </c>
      <c r="BG162" s="176">
        <f>IF(N162="zákl. prenesená",J162,0)</f>
        <v>0</v>
      </c>
      <c r="BH162" s="176">
        <f>IF(N162="zníž. prenesená",J162,0)</f>
        <v>0</v>
      </c>
      <c r="BI162" s="176">
        <f>IF(N162="nulová",J162,0)</f>
        <v>0</v>
      </c>
      <c r="BJ162" s="16" t="s">
        <v>93</v>
      </c>
      <c r="BK162" s="177">
        <f>ROUND(I162*H162,3)</f>
        <v>0</v>
      </c>
      <c r="BL162" s="16" t="s">
        <v>194</v>
      </c>
      <c r="BM162" s="175" t="s">
        <v>221</v>
      </c>
    </row>
    <row r="163" spans="1:65" s="13" customFormat="1">
      <c r="B163" s="178"/>
      <c r="D163" s="179" t="s">
        <v>145</v>
      </c>
      <c r="E163" s="180" t="s">
        <v>1</v>
      </c>
      <c r="F163" s="181" t="s">
        <v>222</v>
      </c>
      <c r="H163" s="182">
        <v>37</v>
      </c>
      <c r="I163" s="183"/>
      <c r="L163" s="178"/>
      <c r="M163" s="184"/>
      <c r="N163" s="185"/>
      <c r="O163" s="185"/>
      <c r="P163" s="185"/>
      <c r="Q163" s="185"/>
      <c r="R163" s="185"/>
      <c r="S163" s="185"/>
      <c r="T163" s="186"/>
      <c r="AT163" s="180" t="s">
        <v>145</v>
      </c>
      <c r="AU163" s="180" t="s">
        <v>93</v>
      </c>
      <c r="AV163" s="13" t="s">
        <v>93</v>
      </c>
      <c r="AW163" s="13" t="s">
        <v>30</v>
      </c>
      <c r="AX163" s="13" t="s">
        <v>83</v>
      </c>
      <c r="AY163" s="180" t="s">
        <v>130</v>
      </c>
    </row>
    <row r="164" spans="1:65" s="2" customFormat="1" ht="16.5" customHeight="1">
      <c r="A164" s="31"/>
      <c r="B164" s="163"/>
      <c r="C164" s="194" t="s">
        <v>7</v>
      </c>
      <c r="D164" s="194" t="s">
        <v>202</v>
      </c>
      <c r="E164" s="195" t="s">
        <v>223</v>
      </c>
      <c r="F164" s="196" t="s">
        <v>224</v>
      </c>
      <c r="G164" s="197" t="s">
        <v>149</v>
      </c>
      <c r="H164" s="198">
        <v>37</v>
      </c>
      <c r="I164" s="199"/>
      <c r="J164" s="198">
        <f t="shared" ref="J164:J169" si="0">ROUND(I164*H164,3)</f>
        <v>0</v>
      </c>
      <c r="K164" s="200"/>
      <c r="L164" s="201"/>
      <c r="M164" s="202" t="s">
        <v>1</v>
      </c>
      <c r="N164" s="203" t="s">
        <v>41</v>
      </c>
      <c r="O164" s="57"/>
      <c r="P164" s="173">
        <f t="shared" ref="P164:P169" si="1">O164*H164</f>
        <v>0</v>
      </c>
      <c r="Q164" s="173">
        <v>3.8000000000000002E-4</v>
      </c>
      <c r="R164" s="173">
        <f t="shared" ref="R164:R169" si="2">Q164*H164</f>
        <v>1.4060000000000001E-2</v>
      </c>
      <c r="S164" s="173">
        <v>0</v>
      </c>
      <c r="T164" s="174">
        <f t="shared" ref="T164:T169" si="3"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75" t="s">
        <v>204</v>
      </c>
      <c r="AT164" s="175" t="s">
        <v>202</v>
      </c>
      <c r="AU164" s="175" t="s">
        <v>93</v>
      </c>
      <c r="AY164" s="16" t="s">
        <v>130</v>
      </c>
      <c r="BE164" s="176">
        <f t="shared" ref="BE164:BE169" si="4">IF(N164="základná",J164,0)</f>
        <v>0</v>
      </c>
      <c r="BF164" s="176">
        <f t="shared" ref="BF164:BF169" si="5">IF(N164="znížená",J164,0)</f>
        <v>0</v>
      </c>
      <c r="BG164" s="176">
        <f t="shared" ref="BG164:BG169" si="6">IF(N164="zákl. prenesená",J164,0)</f>
        <v>0</v>
      </c>
      <c r="BH164" s="176">
        <f t="shared" ref="BH164:BH169" si="7">IF(N164="zníž. prenesená",J164,0)</f>
        <v>0</v>
      </c>
      <c r="BI164" s="176">
        <f t="shared" ref="BI164:BI169" si="8">IF(N164="nulová",J164,0)</f>
        <v>0</v>
      </c>
      <c r="BJ164" s="16" t="s">
        <v>93</v>
      </c>
      <c r="BK164" s="177">
        <f t="shared" ref="BK164:BK169" si="9">ROUND(I164*H164,3)</f>
        <v>0</v>
      </c>
      <c r="BL164" s="16" t="s">
        <v>194</v>
      </c>
      <c r="BM164" s="175" t="s">
        <v>225</v>
      </c>
    </row>
    <row r="165" spans="1:65" s="2" customFormat="1" ht="36" customHeight="1">
      <c r="A165" s="31"/>
      <c r="B165" s="163"/>
      <c r="C165" s="164" t="s">
        <v>226</v>
      </c>
      <c r="D165" s="164" t="s">
        <v>133</v>
      </c>
      <c r="E165" s="165" t="s">
        <v>227</v>
      </c>
      <c r="F165" s="166" t="s">
        <v>228</v>
      </c>
      <c r="G165" s="167" t="s">
        <v>229</v>
      </c>
      <c r="H165" s="168">
        <v>180</v>
      </c>
      <c r="I165" s="169"/>
      <c r="J165" s="168">
        <f t="shared" si="0"/>
        <v>0</v>
      </c>
      <c r="K165" s="170"/>
      <c r="L165" s="32"/>
      <c r="M165" s="171" t="s">
        <v>1</v>
      </c>
      <c r="N165" s="172" t="s">
        <v>41</v>
      </c>
      <c r="O165" s="57"/>
      <c r="P165" s="173">
        <f t="shared" si="1"/>
        <v>0</v>
      </c>
      <c r="Q165" s="173">
        <v>6.0000000000000002E-5</v>
      </c>
      <c r="R165" s="173">
        <f t="shared" si="2"/>
        <v>1.0800000000000001E-2</v>
      </c>
      <c r="S165" s="173">
        <v>0</v>
      </c>
      <c r="T165" s="174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75" t="s">
        <v>194</v>
      </c>
      <c r="AT165" s="175" t="s">
        <v>133</v>
      </c>
      <c r="AU165" s="175" t="s">
        <v>93</v>
      </c>
      <c r="AY165" s="16" t="s">
        <v>130</v>
      </c>
      <c r="BE165" s="176">
        <f t="shared" si="4"/>
        <v>0</v>
      </c>
      <c r="BF165" s="176">
        <f t="shared" si="5"/>
        <v>0</v>
      </c>
      <c r="BG165" s="176">
        <f t="shared" si="6"/>
        <v>0</v>
      </c>
      <c r="BH165" s="176">
        <f t="shared" si="7"/>
        <v>0</v>
      </c>
      <c r="BI165" s="176">
        <f t="shared" si="8"/>
        <v>0</v>
      </c>
      <c r="BJ165" s="16" t="s">
        <v>93</v>
      </c>
      <c r="BK165" s="177">
        <f t="shared" si="9"/>
        <v>0</v>
      </c>
      <c r="BL165" s="16" t="s">
        <v>194</v>
      </c>
      <c r="BM165" s="175" t="s">
        <v>230</v>
      </c>
    </row>
    <row r="166" spans="1:65" s="2" customFormat="1" ht="16.5" customHeight="1">
      <c r="A166" s="31"/>
      <c r="B166" s="163"/>
      <c r="C166" s="194" t="s">
        <v>231</v>
      </c>
      <c r="D166" s="194" t="s">
        <v>202</v>
      </c>
      <c r="E166" s="195" t="s">
        <v>232</v>
      </c>
      <c r="F166" s="196" t="s">
        <v>233</v>
      </c>
      <c r="G166" s="197" t="s">
        <v>149</v>
      </c>
      <c r="H166" s="198">
        <v>1440</v>
      </c>
      <c r="I166" s="199"/>
      <c r="J166" s="198">
        <f t="shared" si="0"/>
        <v>0</v>
      </c>
      <c r="K166" s="200"/>
      <c r="L166" s="201"/>
      <c r="M166" s="202" t="s">
        <v>1</v>
      </c>
      <c r="N166" s="203" t="s">
        <v>41</v>
      </c>
      <c r="O166" s="57"/>
      <c r="P166" s="173">
        <f t="shared" si="1"/>
        <v>0</v>
      </c>
      <c r="Q166" s="173">
        <v>3.5E-4</v>
      </c>
      <c r="R166" s="173">
        <f t="shared" si="2"/>
        <v>0.504</v>
      </c>
      <c r="S166" s="173">
        <v>0</v>
      </c>
      <c r="T166" s="174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75" t="s">
        <v>204</v>
      </c>
      <c r="AT166" s="175" t="s">
        <v>202</v>
      </c>
      <c r="AU166" s="175" t="s">
        <v>93</v>
      </c>
      <c r="AY166" s="16" t="s">
        <v>130</v>
      </c>
      <c r="BE166" s="176">
        <f t="shared" si="4"/>
        <v>0</v>
      </c>
      <c r="BF166" s="176">
        <f t="shared" si="5"/>
        <v>0</v>
      </c>
      <c r="BG166" s="176">
        <f t="shared" si="6"/>
        <v>0</v>
      </c>
      <c r="BH166" s="176">
        <f t="shared" si="7"/>
        <v>0</v>
      </c>
      <c r="BI166" s="176">
        <f t="shared" si="8"/>
        <v>0</v>
      </c>
      <c r="BJ166" s="16" t="s">
        <v>93</v>
      </c>
      <c r="BK166" s="177">
        <f t="shared" si="9"/>
        <v>0</v>
      </c>
      <c r="BL166" s="16" t="s">
        <v>194</v>
      </c>
      <c r="BM166" s="175" t="s">
        <v>234</v>
      </c>
    </row>
    <row r="167" spans="1:65" s="2" customFormat="1" ht="24" customHeight="1">
      <c r="A167" s="31"/>
      <c r="B167" s="163"/>
      <c r="C167" s="164" t="s">
        <v>235</v>
      </c>
      <c r="D167" s="164" t="s">
        <v>133</v>
      </c>
      <c r="E167" s="165" t="s">
        <v>236</v>
      </c>
      <c r="F167" s="166" t="s">
        <v>237</v>
      </c>
      <c r="G167" s="167" t="s">
        <v>229</v>
      </c>
      <c r="H167" s="168">
        <v>180</v>
      </c>
      <c r="I167" s="169"/>
      <c r="J167" s="168">
        <f t="shared" si="0"/>
        <v>0</v>
      </c>
      <c r="K167" s="170"/>
      <c r="L167" s="32"/>
      <c r="M167" s="171" t="s">
        <v>1</v>
      </c>
      <c r="N167" s="172" t="s">
        <v>41</v>
      </c>
      <c r="O167" s="57"/>
      <c r="P167" s="173">
        <f t="shared" si="1"/>
        <v>0</v>
      </c>
      <c r="Q167" s="173">
        <v>6.0000000000000002E-5</v>
      </c>
      <c r="R167" s="173">
        <f t="shared" si="2"/>
        <v>1.0800000000000001E-2</v>
      </c>
      <c r="S167" s="173">
        <v>0</v>
      </c>
      <c r="T167" s="174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75" t="s">
        <v>194</v>
      </c>
      <c r="AT167" s="175" t="s">
        <v>133</v>
      </c>
      <c r="AU167" s="175" t="s">
        <v>93</v>
      </c>
      <c r="AY167" s="16" t="s">
        <v>130</v>
      </c>
      <c r="BE167" s="176">
        <f t="shared" si="4"/>
        <v>0</v>
      </c>
      <c r="BF167" s="176">
        <f t="shared" si="5"/>
        <v>0</v>
      </c>
      <c r="BG167" s="176">
        <f t="shared" si="6"/>
        <v>0</v>
      </c>
      <c r="BH167" s="176">
        <f t="shared" si="7"/>
        <v>0</v>
      </c>
      <c r="BI167" s="176">
        <f t="shared" si="8"/>
        <v>0</v>
      </c>
      <c r="BJ167" s="16" t="s">
        <v>93</v>
      </c>
      <c r="BK167" s="177">
        <f t="shared" si="9"/>
        <v>0</v>
      </c>
      <c r="BL167" s="16" t="s">
        <v>194</v>
      </c>
      <c r="BM167" s="175" t="s">
        <v>238</v>
      </c>
    </row>
    <row r="168" spans="1:65" s="2" customFormat="1" ht="16.5" customHeight="1">
      <c r="A168" s="31"/>
      <c r="B168" s="163"/>
      <c r="C168" s="194" t="s">
        <v>239</v>
      </c>
      <c r="D168" s="194" t="s">
        <v>202</v>
      </c>
      <c r="E168" s="195" t="s">
        <v>232</v>
      </c>
      <c r="F168" s="196" t="s">
        <v>233</v>
      </c>
      <c r="G168" s="197" t="s">
        <v>149</v>
      </c>
      <c r="H168" s="198">
        <v>1440</v>
      </c>
      <c r="I168" s="199"/>
      <c r="J168" s="198">
        <f t="shared" si="0"/>
        <v>0</v>
      </c>
      <c r="K168" s="200"/>
      <c r="L168" s="201"/>
      <c r="M168" s="202" t="s">
        <v>1</v>
      </c>
      <c r="N168" s="203" t="s">
        <v>41</v>
      </c>
      <c r="O168" s="57"/>
      <c r="P168" s="173">
        <f t="shared" si="1"/>
        <v>0</v>
      </c>
      <c r="Q168" s="173">
        <v>3.5E-4</v>
      </c>
      <c r="R168" s="173">
        <f t="shared" si="2"/>
        <v>0.504</v>
      </c>
      <c r="S168" s="173">
        <v>0</v>
      </c>
      <c r="T168" s="174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75" t="s">
        <v>204</v>
      </c>
      <c r="AT168" s="175" t="s">
        <v>202</v>
      </c>
      <c r="AU168" s="175" t="s">
        <v>93</v>
      </c>
      <c r="AY168" s="16" t="s">
        <v>130</v>
      </c>
      <c r="BE168" s="176">
        <f t="shared" si="4"/>
        <v>0</v>
      </c>
      <c r="BF168" s="176">
        <f t="shared" si="5"/>
        <v>0</v>
      </c>
      <c r="BG168" s="176">
        <f t="shared" si="6"/>
        <v>0</v>
      </c>
      <c r="BH168" s="176">
        <f t="shared" si="7"/>
        <v>0</v>
      </c>
      <c r="BI168" s="176">
        <f t="shared" si="8"/>
        <v>0</v>
      </c>
      <c r="BJ168" s="16" t="s">
        <v>93</v>
      </c>
      <c r="BK168" s="177">
        <f t="shared" si="9"/>
        <v>0</v>
      </c>
      <c r="BL168" s="16" t="s">
        <v>194</v>
      </c>
      <c r="BM168" s="175" t="s">
        <v>240</v>
      </c>
    </row>
    <row r="169" spans="1:65" s="2" customFormat="1" ht="24" customHeight="1">
      <c r="A169" s="31"/>
      <c r="B169" s="163"/>
      <c r="C169" s="164" t="s">
        <v>241</v>
      </c>
      <c r="D169" s="164" t="s">
        <v>133</v>
      </c>
      <c r="E169" s="165" t="s">
        <v>242</v>
      </c>
      <c r="F169" s="166" t="s">
        <v>243</v>
      </c>
      <c r="G169" s="167" t="s">
        <v>229</v>
      </c>
      <c r="H169" s="168">
        <v>15</v>
      </c>
      <c r="I169" s="169"/>
      <c r="J169" s="168">
        <f t="shared" si="0"/>
        <v>0</v>
      </c>
      <c r="K169" s="170"/>
      <c r="L169" s="32"/>
      <c r="M169" s="171" t="s">
        <v>1</v>
      </c>
      <c r="N169" s="172" t="s">
        <v>41</v>
      </c>
      <c r="O169" s="57"/>
      <c r="P169" s="173">
        <f t="shared" si="1"/>
        <v>0</v>
      </c>
      <c r="Q169" s="173">
        <v>1.2999999999999999E-4</v>
      </c>
      <c r="R169" s="173">
        <f t="shared" si="2"/>
        <v>1.9499999999999999E-3</v>
      </c>
      <c r="S169" s="173">
        <v>0</v>
      </c>
      <c r="T169" s="174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75" t="s">
        <v>194</v>
      </c>
      <c r="AT169" s="175" t="s">
        <v>133</v>
      </c>
      <c r="AU169" s="175" t="s">
        <v>93</v>
      </c>
      <c r="AY169" s="16" t="s">
        <v>130</v>
      </c>
      <c r="BE169" s="176">
        <f t="shared" si="4"/>
        <v>0</v>
      </c>
      <c r="BF169" s="176">
        <f t="shared" si="5"/>
        <v>0</v>
      </c>
      <c r="BG169" s="176">
        <f t="shared" si="6"/>
        <v>0</v>
      </c>
      <c r="BH169" s="176">
        <f t="shared" si="7"/>
        <v>0</v>
      </c>
      <c r="BI169" s="176">
        <f t="shared" si="8"/>
        <v>0</v>
      </c>
      <c r="BJ169" s="16" t="s">
        <v>93</v>
      </c>
      <c r="BK169" s="177">
        <f t="shared" si="9"/>
        <v>0</v>
      </c>
      <c r="BL169" s="16" t="s">
        <v>194</v>
      </c>
      <c r="BM169" s="175" t="s">
        <v>244</v>
      </c>
    </row>
    <row r="170" spans="1:65" s="13" customFormat="1">
      <c r="B170" s="178"/>
      <c r="D170" s="179" t="s">
        <v>145</v>
      </c>
      <c r="E170" s="180" t="s">
        <v>1</v>
      </c>
      <c r="F170" s="181" t="s">
        <v>245</v>
      </c>
      <c r="H170" s="182">
        <v>15</v>
      </c>
      <c r="I170" s="183"/>
      <c r="L170" s="178"/>
      <c r="M170" s="184"/>
      <c r="N170" s="185"/>
      <c r="O170" s="185"/>
      <c r="P170" s="185"/>
      <c r="Q170" s="185"/>
      <c r="R170" s="185"/>
      <c r="S170" s="185"/>
      <c r="T170" s="186"/>
      <c r="AT170" s="180" t="s">
        <v>145</v>
      </c>
      <c r="AU170" s="180" t="s">
        <v>93</v>
      </c>
      <c r="AV170" s="13" t="s">
        <v>93</v>
      </c>
      <c r="AW170" s="13" t="s">
        <v>30</v>
      </c>
      <c r="AX170" s="13" t="s">
        <v>83</v>
      </c>
      <c r="AY170" s="180" t="s">
        <v>130</v>
      </c>
    </row>
    <row r="171" spans="1:65" s="2" customFormat="1" ht="16.5" customHeight="1">
      <c r="A171" s="31"/>
      <c r="B171" s="163"/>
      <c r="C171" s="194" t="s">
        <v>246</v>
      </c>
      <c r="D171" s="194" t="s">
        <v>202</v>
      </c>
      <c r="E171" s="195" t="s">
        <v>232</v>
      </c>
      <c r="F171" s="196" t="s">
        <v>233</v>
      </c>
      <c r="G171" s="197" t="s">
        <v>149</v>
      </c>
      <c r="H171" s="198">
        <v>120</v>
      </c>
      <c r="I171" s="199"/>
      <c r="J171" s="198">
        <f>ROUND(I171*H171,3)</f>
        <v>0</v>
      </c>
      <c r="K171" s="200"/>
      <c r="L171" s="201"/>
      <c r="M171" s="202" t="s">
        <v>1</v>
      </c>
      <c r="N171" s="203" t="s">
        <v>41</v>
      </c>
      <c r="O171" s="57"/>
      <c r="P171" s="173">
        <f>O171*H171</f>
        <v>0</v>
      </c>
      <c r="Q171" s="173">
        <v>3.5E-4</v>
      </c>
      <c r="R171" s="173">
        <f>Q171*H171</f>
        <v>4.2000000000000003E-2</v>
      </c>
      <c r="S171" s="173">
        <v>0</v>
      </c>
      <c r="T171" s="174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75" t="s">
        <v>204</v>
      </c>
      <c r="AT171" s="175" t="s">
        <v>202</v>
      </c>
      <c r="AU171" s="175" t="s">
        <v>93</v>
      </c>
      <c r="AY171" s="16" t="s">
        <v>130</v>
      </c>
      <c r="BE171" s="176">
        <f>IF(N171="základná",J171,0)</f>
        <v>0</v>
      </c>
      <c r="BF171" s="176">
        <f>IF(N171="znížená",J171,0)</f>
        <v>0</v>
      </c>
      <c r="BG171" s="176">
        <f>IF(N171="zákl. prenesená",J171,0)</f>
        <v>0</v>
      </c>
      <c r="BH171" s="176">
        <f>IF(N171="zníž. prenesená",J171,0)</f>
        <v>0</v>
      </c>
      <c r="BI171" s="176">
        <f>IF(N171="nulová",J171,0)</f>
        <v>0</v>
      </c>
      <c r="BJ171" s="16" t="s">
        <v>93</v>
      </c>
      <c r="BK171" s="177">
        <f>ROUND(I171*H171,3)</f>
        <v>0</v>
      </c>
      <c r="BL171" s="16" t="s">
        <v>194</v>
      </c>
      <c r="BM171" s="175" t="s">
        <v>247</v>
      </c>
    </row>
    <row r="172" spans="1:65" s="2" customFormat="1" ht="36" customHeight="1">
      <c r="A172" s="31"/>
      <c r="B172" s="163"/>
      <c r="C172" s="164" t="s">
        <v>248</v>
      </c>
      <c r="D172" s="164" t="s">
        <v>133</v>
      </c>
      <c r="E172" s="165" t="s">
        <v>249</v>
      </c>
      <c r="F172" s="166" t="s">
        <v>250</v>
      </c>
      <c r="G172" s="167" t="s">
        <v>229</v>
      </c>
      <c r="H172" s="168">
        <v>180</v>
      </c>
      <c r="I172" s="169"/>
      <c r="J172" s="168">
        <f>ROUND(I172*H172,3)</f>
        <v>0</v>
      </c>
      <c r="K172" s="170"/>
      <c r="L172" s="32"/>
      <c r="M172" s="171" t="s">
        <v>1</v>
      </c>
      <c r="N172" s="172" t="s">
        <v>41</v>
      </c>
      <c r="O172" s="57"/>
      <c r="P172" s="173">
        <f>O172*H172</f>
        <v>0</v>
      </c>
      <c r="Q172" s="173">
        <v>3.5E-4</v>
      </c>
      <c r="R172" s="173">
        <f>Q172*H172</f>
        <v>6.3E-2</v>
      </c>
      <c r="S172" s="173">
        <v>0</v>
      </c>
      <c r="T172" s="174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75" t="s">
        <v>194</v>
      </c>
      <c r="AT172" s="175" t="s">
        <v>133</v>
      </c>
      <c r="AU172" s="175" t="s">
        <v>93</v>
      </c>
      <c r="AY172" s="16" t="s">
        <v>130</v>
      </c>
      <c r="BE172" s="176">
        <f>IF(N172="základná",J172,0)</f>
        <v>0</v>
      </c>
      <c r="BF172" s="176">
        <f>IF(N172="znížená",J172,0)</f>
        <v>0</v>
      </c>
      <c r="BG172" s="176">
        <f>IF(N172="zákl. prenesená",J172,0)</f>
        <v>0</v>
      </c>
      <c r="BH172" s="176">
        <f>IF(N172="zníž. prenesená",J172,0)</f>
        <v>0</v>
      </c>
      <c r="BI172" s="176">
        <f>IF(N172="nulová",J172,0)</f>
        <v>0</v>
      </c>
      <c r="BJ172" s="16" t="s">
        <v>93</v>
      </c>
      <c r="BK172" s="177">
        <f>ROUND(I172*H172,3)</f>
        <v>0</v>
      </c>
      <c r="BL172" s="16" t="s">
        <v>194</v>
      </c>
      <c r="BM172" s="175" t="s">
        <v>251</v>
      </c>
    </row>
    <row r="173" spans="1:65" s="14" customFormat="1">
      <c r="B173" s="187"/>
      <c r="D173" s="179" t="s">
        <v>145</v>
      </c>
      <c r="E173" s="188" t="s">
        <v>1</v>
      </c>
      <c r="F173" s="189" t="s">
        <v>252</v>
      </c>
      <c r="H173" s="188" t="s">
        <v>1</v>
      </c>
      <c r="I173" s="190"/>
      <c r="L173" s="187"/>
      <c r="M173" s="191"/>
      <c r="N173" s="192"/>
      <c r="O173" s="192"/>
      <c r="P173" s="192"/>
      <c r="Q173" s="192"/>
      <c r="R173" s="192"/>
      <c r="S173" s="192"/>
      <c r="T173" s="193"/>
      <c r="AT173" s="188" t="s">
        <v>145</v>
      </c>
      <c r="AU173" s="188" t="s">
        <v>93</v>
      </c>
      <c r="AV173" s="14" t="s">
        <v>83</v>
      </c>
      <c r="AW173" s="14" t="s">
        <v>30</v>
      </c>
      <c r="AX173" s="14" t="s">
        <v>75</v>
      </c>
      <c r="AY173" s="188" t="s">
        <v>130</v>
      </c>
    </row>
    <row r="174" spans="1:65" s="13" customFormat="1">
      <c r="B174" s="178"/>
      <c r="D174" s="179" t="s">
        <v>145</v>
      </c>
      <c r="E174" s="180" t="s">
        <v>1</v>
      </c>
      <c r="F174" s="181" t="s">
        <v>92</v>
      </c>
      <c r="H174" s="182">
        <v>180</v>
      </c>
      <c r="I174" s="183"/>
      <c r="L174" s="178"/>
      <c r="M174" s="184"/>
      <c r="N174" s="185"/>
      <c r="O174" s="185"/>
      <c r="P174" s="185"/>
      <c r="Q174" s="185"/>
      <c r="R174" s="185"/>
      <c r="S174" s="185"/>
      <c r="T174" s="186"/>
      <c r="AT174" s="180" t="s">
        <v>145</v>
      </c>
      <c r="AU174" s="180" t="s">
        <v>93</v>
      </c>
      <c r="AV174" s="13" t="s">
        <v>93</v>
      </c>
      <c r="AW174" s="13" t="s">
        <v>30</v>
      </c>
      <c r="AX174" s="13" t="s">
        <v>83</v>
      </c>
      <c r="AY174" s="180" t="s">
        <v>130</v>
      </c>
    </row>
    <row r="175" spans="1:65" s="2" customFormat="1" ht="16.5" customHeight="1">
      <c r="A175" s="31"/>
      <c r="B175" s="163"/>
      <c r="C175" s="194" t="s">
        <v>253</v>
      </c>
      <c r="D175" s="194" t="s">
        <v>202</v>
      </c>
      <c r="E175" s="195" t="s">
        <v>232</v>
      </c>
      <c r="F175" s="196" t="s">
        <v>233</v>
      </c>
      <c r="G175" s="197" t="s">
        <v>149</v>
      </c>
      <c r="H175" s="198">
        <v>1440</v>
      </c>
      <c r="I175" s="199"/>
      <c r="J175" s="198">
        <f>ROUND(I175*H175,3)</f>
        <v>0</v>
      </c>
      <c r="K175" s="200"/>
      <c r="L175" s="201"/>
      <c r="M175" s="202" t="s">
        <v>1</v>
      </c>
      <c r="N175" s="203" t="s">
        <v>41</v>
      </c>
      <c r="O175" s="57"/>
      <c r="P175" s="173">
        <f>O175*H175</f>
        <v>0</v>
      </c>
      <c r="Q175" s="173">
        <v>3.5E-4</v>
      </c>
      <c r="R175" s="173">
        <f>Q175*H175</f>
        <v>0.504</v>
      </c>
      <c r="S175" s="173">
        <v>0</v>
      </c>
      <c r="T175" s="174">
        <f>S175*H175</f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75" t="s">
        <v>204</v>
      </c>
      <c r="AT175" s="175" t="s">
        <v>202</v>
      </c>
      <c r="AU175" s="175" t="s">
        <v>93</v>
      </c>
      <c r="AY175" s="16" t="s">
        <v>130</v>
      </c>
      <c r="BE175" s="176">
        <f>IF(N175="základná",J175,0)</f>
        <v>0</v>
      </c>
      <c r="BF175" s="176">
        <f>IF(N175="znížená",J175,0)</f>
        <v>0</v>
      </c>
      <c r="BG175" s="176">
        <f>IF(N175="zákl. prenesená",J175,0)</f>
        <v>0</v>
      </c>
      <c r="BH175" s="176">
        <f>IF(N175="zníž. prenesená",J175,0)</f>
        <v>0</v>
      </c>
      <c r="BI175" s="176">
        <f>IF(N175="nulová",J175,0)</f>
        <v>0</v>
      </c>
      <c r="BJ175" s="16" t="s">
        <v>93</v>
      </c>
      <c r="BK175" s="177">
        <f>ROUND(I175*H175,3)</f>
        <v>0</v>
      </c>
      <c r="BL175" s="16" t="s">
        <v>194</v>
      </c>
      <c r="BM175" s="175" t="s">
        <v>254</v>
      </c>
    </row>
    <row r="176" spans="1:65" s="2" customFormat="1" ht="24" customHeight="1">
      <c r="A176" s="31"/>
      <c r="B176" s="163"/>
      <c r="C176" s="164" t="s">
        <v>255</v>
      </c>
      <c r="D176" s="164" t="s">
        <v>133</v>
      </c>
      <c r="E176" s="165" t="s">
        <v>256</v>
      </c>
      <c r="F176" s="166" t="s">
        <v>257</v>
      </c>
      <c r="G176" s="167" t="s">
        <v>143</v>
      </c>
      <c r="H176" s="168">
        <v>835</v>
      </c>
      <c r="I176" s="169"/>
      <c r="J176" s="168">
        <f>ROUND(I176*H176,3)</f>
        <v>0</v>
      </c>
      <c r="K176" s="170"/>
      <c r="L176" s="32"/>
      <c r="M176" s="171" t="s">
        <v>1</v>
      </c>
      <c r="N176" s="172" t="s">
        <v>41</v>
      </c>
      <c r="O176" s="57"/>
      <c r="P176" s="173">
        <f>O176*H176</f>
        <v>0</v>
      </c>
      <c r="Q176" s="173">
        <v>0</v>
      </c>
      <c r="R176" s="173">
        <f>Q176*H176</f>
        <v>0</v>
      </c>
      <c r="S176" s="173">
        <v>0</v>
      </c>
      <c r="T176" s="174">
        <f>S176*H176</f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75" t="s">
        <v>194</v>
      </c>
      <c r="AT176" s="175" t="s">
        <v>133</v>
      </c>
      <c r="AU176" s="175" t="s">
        <v>93</v>
      </c>
      <c r="AY176" s="16" t="s">
        <v>130</v>
      </c>
      <c r="BE176" s="176">
        <f>IF(N176="základná",J176,0)</f>
        <v>0</v>
      </c>
      <c r="BF176" s="176">
        <f>IF(N176="znížená",J176,0)</f>
        <v>0</v>
      </c>
      <c r="BG176" s="176">
        <f>IF(N176="zákl. prenesená",J176,0)</f>
        <v>0</v>
      </c>
      <c r="BH176" s="176">
        <f>IF(N176="zníž. prenesená",J176,0)</f>
        <v>0</v>
      </c>
      <c r="BI176" s="176">
        <f>IF(N176="nulová",J176,0)</f>
        <v>0</v>
      </c>
      <c r="BJ176" s="16" t="s">
        <v>93</v>
      </c>
      <c r="BK176" s="177">
        <f>ROUND(I176*H176,3)</f>
        <v>0</v>
      </c>
      <c r="BL176" s="16" t="s">
        <v>194</v>
      </c>
      <c r="BM176" s="175" t="s">
        <v>258</v>
      </c>
    </row>
    <row r="177" spans="1:65" s="13" customFormat="1">
      <c r="B177" s="178"/>
      <c r="D177" s="179" t="s">
        <v>145</v>
      </c>
      <c r="E177" s="180" t="s">
        <v>1</v>
      </c>
      <c r="F177" s="181" t="s">
        <v>259</v>
      </c>
      <c r="H177" s="182">
        <v>835</v>
      </c>
      <c r="I177" s="183"/>
      <c r="L177" s="178"/>
      <c r="M177" s="184"/>
      <c r="N177" s="185"/>
      <c r="O177" s="185"/>
      <c r="P177" s="185"/>
      <c r="Q177" s="185"/>
      <c r="R177" s="185"/>
      <c r="S177" s="185"/>
      <c r="T177" s="186"/>
      <c r="AT177" s="180" t="s">
        <v>145</v>
      </c>
      <c r="AU177" s="180" t="s">
        <v>93</v>
      </c>
      <c r="AV177" s="13" t="s">
        <v>93</v>
      </c>
      <c r="AW177" s="13" t="s">
        <v>30</v>
      </c>
      <c r="AX177" s="13" t="s">
        <v>83</v>
      </c>
      <c r="AY177" s="180" t="s">
        <v>130</v>
      </c>
    </row>
    <row r="178" spans="1:65" s="2" customFormat="1" ht="27.75" customHeight="1">
      <c r="A178" s="31"/>
      <c r="B178" s="163"/>
      <c r="C178" s="194" t="s">
        <v>260</v>
      </c>
      <c r="D178" s="194" t="s">
        <v>202</v>
      </c>
      <c r="E178" s="195" t="s">
        <v>261</v>
      </c>
      <c r="F178" s="196" t="s">
        <v>519</v>
      </c>
      <c r="G178" s="197" t="s">
        <v>143</v>
      </c>
      <c r="H178" s="198">
        <v>960.25</v>
      </c>
      <c r="I178" s="199"/>
      <c r="J178" s="198">
        <f>ROUND(I178*H178,3)</f>
        <v>0</v>
      </c>
      <c r="K178" s="200"/>
      <c r="L178" s="201"/>
      <c r="M178" s="202" t="s">
        <v>1</v>
      </c>
      <c r="N178" s="203" t="s">
        <v>41</v>
      </c>
      <c r="O178" s="57"/>
      <c r="P178" s="173">
        <f>O178*H178</f>
        <v>0</v>
      </c>
      <c r="Q178" s="173">
        <v>4.0000000000000002E-4</v>
      </c>
      <c r="R178" s="173">
        <f>Q178*H178</f>
        <v>0.3841</v>
      </c>
      <c r="S178" s="173">
        <v>0</v>
      </c>
      <c r="T178" s="174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75" t="s">
        <v>204</v>
      </c>
      <c r="AT178" s="175" t="s">
        <v>202</v>
      </c>
      <c r="AU178" s="175" t="s">
        <v>93</v>
      </c>
      <c r="AY178" s="16" t="s">
        <v>130</v>
      </c>
      <c r="BE178" s="176">
        <f>IF(N178="základná",J178,0)</f>
        <v>0</v>
      </c>
      <c r="BF178" s="176">
        <f>IF(N178="znížená",J178,0)</f>
        <v>0</v>
      </c>
      <c r="BG178" s="176">
        <f>IF(N178="zákl. prenesená",J178,0)</f>
        <v>0</v>
      </c>
      <c r="BH178" s="176">
        <f>IF(N178="zníž. prenesená",J178,0)</f>
        <v>0</v>
      </c>
      <c r="BI178" s="176">
        <f>IF(N178="nulová",J178,0)</f>
        <v>0</v>
      </c>
      <c r="BJ178" s="16" t="s">
        <v>93</v>
      </c>
      <c r="BK178" s="177">
        <f>ROUND(I178*H178,3)</f>
        <v>0</v>
      </c>
      <c r="BL178" s="16" t="s">
        <v>194</v>
      </c>
      <c r="BM178" s="175" t="s">
        <v>262</v>
      </c>
    </row>
    <row r="179" spans="1:65" s="13" customFormat="1">
      <c r="B179" s="178"/>
      <c r="D179" s="179" t="s">
        <v>145</v>
      </c>
      <c r="F179" s="181" t="s">
        <v>263</v>
      </c>
      <c r="H179" s="182">
        <v>960.25</v>
      </c>
      <c r="I179" s="183"/>
      <c r="L179" s="178"/>
      <c r="M179" s="184"/>
      <c r="N179" s="185"/>
      <c r="O179" s="185"/>
      <c r="P179" s="185"/>
      <c r="Q179" s="185"/>
      <c r="R179" s="185"/>
      <c r="S179" s="185"/>
      <c r="T179" s="186"/>
      <c r="AT179" s="180" t="s">
        <v>145</v>
      </c>
      <c r="AU179" s="180" t="s">
        <v>93</v>
      </c>
      <c r="AV179" s="13" t="s">
        <v>93</v>
      </c>
      <c r="AW179" s="13" t="s">
        <v>3</v>
      </c>
      <c r="AX179" s="13" t="s">
        <v>83</v>
      </c>
      <c r="AY179" s="180" t="s">
        <v>130</v>
      </c>
    </row>
    <row r="180" spans="1:65" s="2" customFormat="1" ht="24" customHeight="1">
      <c r="A180" s="31"/>
      <c r="B180" s="163"/>
      <c r="C180" s="164" t="s">
        <v>264</v>
      </c>
      <c r="D180" s="164" t="s">
        <v>133</v>
      </c>
      <c r="E180" s="165" t="s">
        <v>265</v>
      </c>
      <c r="F180" s="166" t="s">
        <v>266</v>
      </c>
      <c r="G180" s="167" t="s">
        <v>229</v>
      </c>
      <c r="H180" s="168">
        <v>180</v>
      </c>
      <c r="I180" s="169"/>
      <c r="J180" s="168">
        <f>ROUND(I180*H180,3)</f>
        <v>0</v>
      </c>
      <c r="K180" s="170"/>
      <c r="L180" s="32"/>
      <c r="M180" s="171" t="s">
        <v>1</v>
      </c>
      <c r="N180" s="172" t="s">
        <v>41</v>
      </c>
      <c r="O180" s="57"/>
      <c r="P180" s="173">
        <f>O180*H180</f>
        <v>0</v>
      </c>
      <c r="Q180" s="173">
        <v>3.0000000000000001E-5</v>
      </c>
      <c r="R180" s="173">
        <f>Q180*H180</f>
        <v>5.4000000000000003E-3</v>
      </c>
      <c r="S180" s="173">
        <v>0</v>
      </c>
      <c r="T180" s="174">
        <f>S180*H180</f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75" t="s">
        <v>194</v>
      </c>
      <c r="AT180" s="175" t="s">
        <v>133</v>
      </c>
      <c r="AU180" s="175" t="s">
        <v>93</v>
      </c>
      <c r="AY180" s="16" t="s">
        <v>130</v>
      </c>
      <c r="BE180" s="176">
        <f>IF(N180="základná",J180,0)</f>
        <v>0</v>
      </c>
      <c r="BF180" s="176">
        <f>IF(N180="znížená",J180,0)</f>
        <v>0</v>
      </c>
      <c r="BG180" s="176">
        <f>IF(N180="zákl. prenesená",J180,0)</f>
        <v>0</v>
      </c>
      <c r="BH180" s="176">
        <f>IF(N180="zníž. prenesená",J180,0)</f>
        <v>0</v>
      </c>
      <c r="BI180" s="176">
        <f>IF(N180="nulová",J180,0)</f>
        <v>0</v>
      </c>
      <c r="BJ180" s="16" t="s">
        <v>93</v>
      </c>
      <c r="BK180" s="177">
        <f>ROUND(I180*H180,3)</f>
        <v>0</v>
      </c>
      <c r="BL180" s="16" t="s">
        <v>194</v>
      </c>
      <c r="BM180" s="175" t="s">
        <v>267</v>
      </c>
    </row>
    <row r="181" spans="1:65" s="2" customFormat="1" ht="16.5" customHeight="1">
      <c r="A181" s="31"/>
      <c r="B181" s="163"/>
      <c r="C181" s="194" t="s">
        <v>204</v>
      </c>
      <c r="D181" s="194" t="s">
        <v>202</v>
      </c>
      <c r="E181" s="195" t="s">
        <v>232</v>
      </c>
      <c r="F181" s="196" t="s">
        <v>233</v>
      </c>
      <c r="G181" s="197" t="s">
        <v>149</v>
      </c>
      <c r="H181" s="198">
        <v>1440</v>
      </c>
      <c r="I181" s="199"/>
      <c r="J181" s="198">
        <f>ROUND(I181*H181,3)</f>
        <v>0</v>
      </c>
      <c r="K181" s="200"/>
      <c r="L181" s="201"/>
      <c r="M181" s="202" t="s">
        <v>1</v>
      </c>
      <c r="N181" s="203" t="s">
        <v>41</v>
      </c>
      <c r="O181" s="57"/>
      <c r="P181" s="173">
        <f>O181*H181</f>
        <v>0</v>
      </c>
      <c r="Q181" s="173">
        <v>3.5E-4</v>
      </c>
      <c r="R181" s="173">
        <f>Q181*H181</f>
        <v>0.504</v>
      </c>
      <c r="S181" s="173">
        <v>0</v>
      </c>
      <c r="T181" s="174">
        <f>S181*H181</f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75" t="s">
        <v>204</v>
      </c>
      <c r="AT181" s="175" t="s">
        <v>202</v>
      </c>
      <c r="AU181" s="175" t="s">
        <v>93</v>
      </c>
      <c r="AY181" s="16" t="s">
        <v>130</v>
      </c>
      <c r="BE181" s="176">
        <f>IF(N181="základná",J181,0)</f>
        <v>0</v>
      </c>
      <c r="BF181" s="176">
        <f>IF(N181="znížená",J181,0)</f>
        <v>0</v>
      </c>
      <c r="BG181" s="176">
        <f>IF(N181="zákl. prenesená",J181,0)</f>
        <v>0</v>
      </c>
      <c r="BH181" s="176">
        <f>IF(N181="zníž. prenesená",J181,0)</f>
        <v>0</v>
      </c>
      <c r="BI181" s="176">
        <f>IF(N181="nulová",J181,0)</f>
        <v>0</v>
      </c>
      <c r="BJ181" s="16" t="s">
        <v>93</v>
      </c>
      <c r="BK181" s="177">
        <f>ROUND(I181*H181,3)</f>
        <v>0</v>
      </c>
      <c r="BL181" s="16" t="s">
        <v>194</v>
      </c>
      <c r="BM181" s="175" t="s">
        <v>268</v>
      </c>
    </row>
    <row r="182" spans="1:65" s="2" customFormat="1" ht="24" customHeight="1">
      <c r="A182" s="31"/>
      <c r="B182" s="163"/>
      <c r="C182" s="194" t="s">
        <v>269</v>
      </c>
      <c r="D182" s="194" t="s">
        <v>202</v>
      </c>
      <c r="E182" s="195" t="s">
        <v>270</v>
      </c>
      <c r="F182" s="196" t="s">
        <v>520</v>
      </c>
      <c r="G182" s="197" t="s">
        <v>143</v>
      </c>
      <c r="H182" s="198">
        <v>81</v>
      </c>
      <c r="I182" s="199"/>
      <c r="J182" s="198">
        <f>ROUND(I182*H182,3)</f>
        <v>0</v>
      </c>
      <c r="K182" s="200"/>
      <c r="L182" s="201"/>
      <c r="M182" s="202" t="s">
        <v>1</v>
      </c>
      <c r="N182" s="203" t="s">
        <v>41</v>
      </c>
      <c r="O182" s="57"/>
      <c r="P182" s="173">
        <f>O182*H182</f>
        <v>0</v>
      </c>
      <c r="Q182" s="173">
        <v>1.0999999999999999E-2</v>
      </c>
      <c r="R182" s="173">
        <f>Q182*H182</f>
        <v>0.8909999999999999</v>
      </c>
      <c r="S182" s="173">
        <v>0</v>
      </c>
      <c r="T182" s="174">
        <f>S182*H182</f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75" t="s">
        <v>204</v>
      </c>
      <c r="AT182" s="175" t="s">
        <v>202</v>
      </c>
      <c r="AU182" s="175" t="s">
        <v>93</v>
      </c>
      <c r="AY182" s="16" t="s">
        <v>130</v>
      </c>
      <c r="BE182" s="176">
        <f>IF(N182="základná",J182,0)</f>
        <v>0</v>
      </c>
      <c r="BF182" s="176">
        <f>IF(N182="znížená",J182,0)</f>
        <v>0</v>
      </c>
      <c r="BG182" s="176">
        <f>IF(N182="zákl. prenesená",J182,0)</f>
        <v>0</v>
      </c>
      <c r="BH182" s="176">
        <f>IF(N182="zníž. prenesená",J182,0)</f>
        <v>0</v>
      </c>
      <c r="BI182" s="176">
        <f>IF(N182="nulová",J182,0)</f>
        <v>0</v>
      </c>
      <c r="BJ182" s="16" t="s">
        <v>93</v>
      </c>
      <c r="BK182" s="177">
        <f>ROUND(I182*H182,3)</f>
        <v>0</v>
      </c>
      <c r="BL182" s="16" t="s">
        <v>194</v>
      </c>
      <c r="BM182" s="175" t="s">
        <v>271</v>
      </c>
    </row>
    <row r="183" spans="1:65" s="13" customFormat="1">
      <c r="B183" s="178"/>
      <c r="D183" s="179" t="s">
        <v>145</v>
      </c>
      <c r="F183" s="181" t="s">
        <v>272</v>
      </c>
      <c r="H183" s="182">
        <v>81</v>
      </c>
      <c r="I183" s="183"/>
      <c r="L183" s="178"/>
      <c r="M183" s="184"/>
      <c r="N183" s="185"/>
      <c r="O183" s="185"/>
      <c r="P183" s="185"/>
      <c r="Q183" s="185"/>
      <c r="R183" s="185"/>
      <c r="S183" s="185"/>
      <c r="T183" s="186"/>
      <c r="AT183" s="180" t="s">
        <v>145</v>
      </c>
      <c r="AU183" s="180" t="s">
        <v>93</v>
      </c>
      <c r="AV183" s="13" t="s">
        <v>93</v>
      </c>
      <c r="AW183" s="13" t="s">
        <v>3</v>
      </c>
      <c r="AX183" s="13" t="s">
        <v>83</v>
      </c>
      <c r="AY183" s="180" t="s">
        <v>130</v>
      </c>
    </row>
    <row r="184" spans="1:65" s="2" customFormat="1" ht="24" customHeight="1">
      <c r="A184" s="31"/>
      <c r="B184" s="163"/>
      <c r="C184" s="164" t="s">
        <v>273</v>
      </c>
      <c r="D184" s="164" t="s">
        <v>133</v>
      </c>
      <c r="E184" s="165" t="s">
        <v>274</v>
      </c>
      <c r="F184" s="166" t="s">
        <v>275</v>
      </c>
      <c r="G184" s="167" t="s">
        <v>276</v>
      </c>
      <c r="H184" s="169"/>
      <c r="I184" s="169"/>
      <c r="J184" s="168">
        <f>ROUND(I184*H184,3)</f>
        <v>0</v>
      </c>
      <c r="K184" s="170"/>
      <c r="L184" s="32"/>
      <c r="M184" s="171" t="s">
        <v>1</v>
      </c>
      <c r="N184" s="172" t="s">
        <v>41</v>
      </c>
      <c r="O184" s="57"/>
      <c r="P184" s="173">
        <f>O184*H184</f>
        <v>0</v>
      </c>
      <c r="Q184" s="173">
        <v>0</v>
      </c>
      <c r="R184" s="173">
        <f>Q184*H184</f>
        <v>0</v>
      </c>
      <c r="S184" s="173">
        <v>0</v>
      </c>
      <c r="T184" s="174">
        <f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75" t="s">
        <v>194</v>
      </c>
      <c r="AT184" s="175" t="s">
        <v>133</v>
      </c>
      <c r="AU184" s="175" t="s">
        <v>93</v>
      </c>
      <c r="AY184" s="16" t="s">
        <v>130</v>
      </c>
      <c r="BE184" s="176">
        <f>IF(N184="základná",J184,0)</f>
        <v>0</v>
      </c>
      <c r="BF184" s="176">
        <f>IF(N184="znížená",J184,0)</f>
        <v>0</v>
      </c>
      <c r="BG184" s="176">
        <f>IF(N184="zákl. prenesená",J184,0)</f>
        <v>0</v>
      </c>
      <c r="BH184" s="176">
        <f>IF(N184="zníž. prenesená",J184,0)</f>
        <v>0</v>
      </c>
      <c r="BI184" s="176">
        <f>IF(N184="nulová",J184,0)</f>
        <v>0</v>
      </c>
      <c r="BJ184" s="16" t="s">
        <v>93</v>
      </c>
      <c r="BK184" s="177">
        <f>ROUND(I184*H184,3)</f>
        <v>0</v>
      </c>
      <c r="BL184" s="16" t="s">
        <v>194</v>
      </c>
      <c r="BM184" s="175" t="s">
        <v>277</v>
      </c>
    </row>
    <row r="185" spans="1:65" s="12" customFormat="1" ht="22.9" customHeight="1">
      <c r="B185" s="151"/>
      <c r="D185" s="152" t="s">
        <v>74</v>
      </c>
      <c r="E185" s="161" t="s">
        <v>278</v>
      </c>
      <c r="F185" s="161" t="s">
        <v>279</v>
      </c>
      <c r="I185" s="154"/>
      <c r="J185" s="162">
        <f>BK185</f>
        <v>0</v>
      </c>
      <c r="L185" s="151"/>
      <c r="M185" s="155"/>
      <c r="N185" s="156"/>
      <c r="O185" s="156"/>
      <c r="P185" s="157">
        <f>SUM(P186:P194)</f>
        <v>0</v>
      </c>
      <c r="Q185" s="156"/>
      <c r="R185" s="157">
        <f>SUM(R186:R194)</f>
        <v>4.0891120000000001</v>
      </c>
      <c r="S185" s="156"/>
      <c r="T185" s="158">
        <f>SUM(T186:T194)</f>
        <v>0</v>
      </c>
      <c r="AR185" s="152" t="s">
        <v>93</v>
      </c>
      <c r="AT185" s="159" t="s">
        <v>74</v>
      </c>
      <c r="AU185" s="159" t="s">
        <v>83</v>
      </c>
      <c r="AY185" s="152" t="s">
        <v>130</v>
      </c>
      <c r="BK185" s="160">
        <f>SUM(BK186:BK194)</f>
        <v>0</v>
      </c>
    </row>
    <row r="186" spans="1:65" s="2" customFormat="1" ht="24" customHeight="1">
      <c r="A186" s="31"/>
      <c r="B186" s="163"/>
      <c r="C186" s="164" t="s">
        <v>280</v>
      </c>
      <c r="D186" s="164" t="s">
        <v>133</v>
      </c>
      <c r="E186" s="165" t="s">
        <v>281</v>
      </c>
      <c r="F186" s="166" t="s">
        <v>282</v>
      </c>
      <c r="G186" s="167" t="s">
        <v>143</v>
      </c>
      <c r="H186" s="168">
        <v>736</v>
      </c>
      <c r="I186" s="169"/>
      <c r="J186" s="168">
        <f>ROUND(I186*H186,3)</f>
        <v>0</v>
      </c>
      <c r="K186" s="170"/>
      <c r="L186" s="32"/>
      <c r="M186" s="171" t="s">
        <v>1</v>
      </c>
      <c r="N186" s="172" t="s">
        <v>41</v>
      </c>
      <c r="O186" s="57"/>
      <c r="P186" s="173">
        <f>O186*H186</f>
        <v>0</v>
      </c>
      <c r="Q186" s="173">
        <v>1.2E-4</v>
      </c>
      <c r="R186" s="173">
        <f>Q186*H186</f>
        <v>8.8319999999999996E-2</v>
      </c>
      <c r="S186" s="173">
        <v>0</v>
      </c>
      <c r="T186" s="174">
        <f>S186*H186</f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75" t="s">
        <v>194</v>
      </c>
      <c r="AT186" s="175" t="s">
        <v>133</v>
      </c>
      <c r="AU186" s="175" t="s">
        <v>93</v>
      </c>
      <c r="AY186" s="16" t="s">
        <v>130</v>
      </c>
      <c r="BE186" s="176">
        <f>IF(N186="základná",J186,0)</f>
        <v>0</v>
      </c>
      <c r="BF186" s="176">
        <f>IF(N186="znížená",J186,0)</f>
        <v>0</v>
      </c>
      <c r="BG186" s="176">
        <f>IF(N186="zákl. prenesená",J186,0)</f>
        <v>0</v>
      </c>
      <c r="BH186" s="176">
        <f>IF(N186="zníž. prenesená",J186,0)</f>
        <v>0</v>
      </c>
      <c r="BI186" s="176">
        <f>IF(N186="nulová",J186,0)</f>
        <v>0</v>
      </c>
      <c r="BJ186" s="16" t="s">
        <v>93</v>
      </c>
      <c r="BK186" s="177">
        <f>ROUND(I186*H186,3)</f>
        <v>0</v>
      </c>
      <c r="BL186" s="16" t="s">
        <v>194</v>
      </c>
      <c r="BM186" s="175" t="s">
        <v>283</v>
      </c>
    </row>
    <row r="187" spans="1:65" s="13" customFormat="1">
      <c r="B187" s="178"/>
      <c r="D187" s="179" t="s">
        <v>145</v>
      </c>
      <c r="E187" s="180" t="s">
        <v>1</v>
      </c>
      <c r="F187" s="181" t="s">
        <v>94</v>
      </c>
      <c r="H187" s="182">
        <v>736</v>
      </c>
      <c r="I187" s="183"/>
      <c r="L187" s="178"/>
      <c r="M187" s="184"/>
      <c r="N187" s="185"/>
      <c r="O187" s="185"/>
      <c r="P187" s="185"/>
      <c r="Q187" s="185"/>
      <c r="R187" s="185"/>
      <c r="S187" s="185"/>
      <c r="T187" s="186"/>
      <c r="AT187" s="180" t="s">
        <v>145</v>
      </c>
      <c r="AU187" s="180" t="s">
        <v>93</v>
      </c>
      <c r="AV187" s="13" t="s">
        <v>93</v>
      </c>
      <c r="AW187" s="13" t="s">
        <v>30</v>
      </c>
      <c r="AX187" s="13" t="s">
        <v>83</v>
      </c>
      <c r="AY187" s="180" t="s">
        <v>130</v>
      </c>
    </row>
    <row r="188" spans="1:65" s="2" customFormat="1" ht="16.5" customHeight="1">
      <c r="A188" s="31"/>
      <c r="B188" s="163"/>
      <c r="C188" s="194" t="s">
        <v>284</v>
      </c>
      <c r="D188" s="194" t="s">
        <v>202</v>
      </c>
      <c r="E188" s="195" t="s">
        <v>285</v>
      </c>
      <c r="F188" s="196" t="s">
        <v>286</v>
      </c>
      <c r="G188" s="197" t="s">
        <v>143</v>
      </c>
      <c r="H188" s="198">
        <v>758.08</v>
      </c>
      <c r="I188" s="199"/>
      <c r="J188" s="198">
        <f>ROUND(I188*H188,3)</f>
        <v>0</v>
      </c>
      <c r="K188" s="200"/>
      <c r="L188" s="201"/>
      <c r="M188" s="202" t="s">
        <v>1</v>
      </c>
      <c r="N188" s="203" t="s">
        <v>41</v>
      </c>
      <c r="O188" s="57"/>
      <c r="P188" s="173">
        <f>O188*H188</f>
        <v>0</v>
      </c>
      <c r="Q188" s="173">
        <v>4.8999999999999998E-3</v>
      </c>
      <c r="R188" s="173">
        <f>Q188*H188</f>
        <v>3.7145920000000001</v>
      </c>
      <c r="S188" s="173">
        <v>0</v>
      </c>
      <c r="T188" s="174">
        <f>S188*H188</f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75" t="s">
        <v>204</v>
      </c>
      <c r="AT188" s="175" t="s">
        <v>202</v>
      </c>
      <c r="AU188" s="175" t="s">
        <v>93</v>
      </c>
      <c r="AY188" s="16" t="s">
        <v>130</v>
      </c>
      <c r="BE188" s="176">
        <f>IF(N188="základná",J188,0)</f>
        <v>0</v>
      </c>
      <c r="BF188" s="176">
        <f>IF(N188="znížená",J188,0)</f>
        <v>0</v>
      </c>
      <c r="BG188" s="176">
        <f>IF(N188="zákl. prenesená",J188,0)</f>
        <v>0</v>
      </c>
      <c r="BH188" s="176">
        <f>IF(N188="zníž. prenesená",J188,0)</f>
        <v>0</v>
      </c>
      <c r="BI188" s="176">
        <f>IF(N188="nulová",J188,0)</f>
        <v>0</v>
      </c>
      <c r="BJ188" s="16" t="s">
        <v>93</v>
      </c>
      <c r="BK188" s="177">
        <f>ROUND(I188*H188,3)</f>
        <v>0</v>
      </c>
      <c r="BL188" s="16" t="s">
        <v>194</v>
      </c>
      <c r="BM188" s="175" t="s">
        <v>287</v>
      </c>
    </row>
    <row r="189" spans="1:65" s="13" customFormat="1">
      <c r="B189" s="178"/>
      <c r="D189" s="179" t="s">
        <v>145</v>
      </c>
      <c r="F189" s="181" t="s">
        <v>288</v>
      </c>
      <c r="H189" s="182">
        <v>758.08</v>
      </c>
      <c r="I189" s="183"/>
      <c r="L189" s="178"/>
      <c r="M189" s="184"/>
      <c r="N189" s="185"/>
      <c r="O189" s="185"/>
      <c r="P189" s="185"/>
      <c r="Q189" s="185"/>
      <c r="R189" s="185"/>
      <c r="S189" s="185"/>
      <c r="T189" s="186"/>
      <c r="AT189" s="180" t="s">
        <v>145</v>
      </c>
      <c r="AU189" s="180" t="s">
        <v>93</v>
      </c>
      <c r="AV189" s="13" t="s">
        <v>93</v>
      </c>
      <c r="AW189" s="13" t="s">
        <v>3</v>
      </c>
      <c r="AX189" s="13" t="s">
        <v>83</v>
      </c>
      <c r="AY189" s="180" t="s">
        <v>130</v>
      </c>
    </row>
    <row r="190" spans="1:65" s="2" customFormat="1" ht="16.5" customHeight="1">
      <c r="A190" s="31"/>
      <c r="B190" s="163"/>
      <c r="C190" s="164" t="s">
        <v>289</v>
      </c>
      <c r="D190" s="164" t="s">
        <v>133</v>
      </c>
      <c r="E190" s="165" t="s">
        <v>290</v>
      </c>
      <c r="F190" s="166" t="s">
        <v>291</v>
      </c>
      <c r="G190" s="167" t="s">
        <v>143</v>
      </c>
      <c r="H190" s="168">
        <v>90</v>
      </c>
      <c r="I190" s="169"/>
      <c r="J190" s="168">
        <f>ROUND(I190*H190,3)</f>
        <v>0</v>
      </c>
      <c r="K190" s="170"/>
      <c r="L190" s="32"/>
      <c r="M190" s="171" t="s">
        <v>1</v>
      </c>
      <c r="N190" s="172" t="s">
        <v>41</v>
      </c>
      <c r="O190" s="57"/>
      <c r="P190" s="173">
        <f>O190*H190</f>
        <v>0</v>
      </c>
      <c r="Q190" s="173">
        <v>1.2E-4</v>
      </c>
      <c r="R190" s="173">
        <f>Q190*H190</f>
        <v>1.0800000000000001E-2</v>
      </c>
      <c r="S190" s="173">
        <v>0</v>
      </c>
      <c r="T190" s="174">
        <f>S190*H190</f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75" t="s">
        <v>194</v>
      </c>
      <c r="AT190" s="175" t="s">
        <v>133</v>
      </c>
      <c r="AU190" s="175" t="s">
        <v>93</v>
      </c>
      <c r="AY190" s="16" t="s">
        <v>130</v>
      </c>
      <c r="BE190" s="176">
        <f>IF(N190="základná",J190,0)</f>
        <v>0</v>
      </c>
      <c r="BF190" s="176">
        <f>IF(N190="znížená",J190,0)</f>
        <v>0</v>
      </c>
      <c r="BG190" s="176">
        <f>IF(N190="zákl. prenesená",J190,0)</f>
        <v>0</v>
      </c>
      <c r="BH190" s="176">
        <f>IF(N190="zníž. prenesená",J190,0)</f>
        <v>0</v>
      </c>
      <c r="BI190" s="176">
        <f>IF(N190="nulová",J190,0)</f>
        <v>0</v>
      </c>
      <c r="BJ190" s="16" t="s">
        <v>93</v>
      </c>
      <c r="BK190" s="177">
        <f>ROUND(I190*H190,3)</f>
        <v>0</v>
      </c>
      <c r="BL190" s="16" t="s">
        <v>194</v>
      </c>
      <c r="BM190" s="175" t="s">
        <v>292</v>
      </c>
    </row>
    <row r="191" spans="1:65" s="13" customFormat="1">
      <c r="B191" s="178"/>
      <c r="D191" s="179" t="s">
        <v>145</v>
      </c>
      <c r="E191" s="180" t="s">
        <v>1</v>
      </c>
      <c r="F191" s="181" t="s">
        <v>293</v>
      </c>
      <c r="H191" s="182">
        <v>90</v>
      </c>
      <c r="I191" s="183"/>
      <c r="L191" s="178"/>
      <c r="M191" s="184"/>
      <c r="N191" s="185"/>
      <c r="O191" s="185"/>
      <c r="P191" s="185"/>
      <c r="Q191" s="185"/>
      <c r="R191" s="185"/>
      <c r="S191" s="185"/>
      <c r="T191" s="186"/>
      <c r="AT191" s="180" t="s">
        <v>145</v>
      </c>
      <c r="AU191" s="180" t="s">
        <v>93</v>
      </c>
      <c r="AV191" s="13" t="s">
        <v>93</v>
      </c>
      <c r="AW191" s="13" t="s">
        <v>30</v>
      </c>
      <c r="AX191" s="13" t="s">
        <v>83</v>
      </c>
      <c r="AY191" s="180" t="s">
        <v>130</v>
      </c>
    </row>
    <row r="192" spans="1:65" s="2" customFormat="1" ht="24" customHeight="1">
      <c r="A192" s="31"/>
      <c r="B192" s="163"/>
      <c r="C192" s="194" t="s">
        <v>294</v>
      </c>
      <c r="D192" s="194" t="s">
        <v>202</v>
      </c>
      <c r="E192" s="195" t="s">
        <v>295</v>
      </c>
      <c r="F192" s="196" t="s">
        <v>521</v>
      </c>
      <c r="G192" s="197" t="s">
        <v>143</v>
      </c>
      <c r="H192" s="198">
        <v>91.8</v>
      </c>
      <c r="I192" s="199"/>
      <c r="J192" s="198">
        <f>ROUND(I192*H192,3)</f>
        <v>0</v>
      </c>
      <c r="K192" s="200"/>
      <c r="L192" s="201"/>
      <c r="M192" s="202" t="s">
        <v>1</v>
      </c>
      <c r="N192" s="203" t="s">
        <v>41</v>
      </c>
      <c r="O192" s="57"/>
      <c r="P192" s="173">
        <f>O192*H192</f>
        <v>0</v>
      </c>
      <c r="Q192" s="173">
        <v>3.0000000000000001E-3</v>
      </c>
      <c r="R192" s="173">
        <f>Q192*H192</f>
        <v>0.27539999999999998</v>
      </c>
      <c r="S192" s="173">
        <v>0</v>
      </c>
      <c r="T192" s="174">
        <f>S192*H192</f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75" t="s">
        <v>204</v>
      </c>
      <c r="AT192" s="175" t="s">
        <v>202</v>
      </c>
      <c r="AU192" s="175" t="s">
        <v>93</v>
      </c>
      <c r="AY192" s="16" t="s">
        <v>130</v>
      </c>
      <c r="BE192" s="176">
        <f>IF(N192="základná",J192,0)</f>
        <v>0</v>
      </c>
      <c r="BF192" s="176">
        <f>IF(N192="znížená",J192,0)</f>
        <v>0</v>
      </c>
      <c r="BG192" s="176">
        <f>IF(N192="zákl. prenesená",J192,0)</f>
        <v>0</v>
      </c>
      <c r="BH192" s="176">
        <f>IF(N192="zníž. prenesená",J192,0)</f>
        <v>0</v>
      </c>
      <c r="BI192" s="176">
        <f>IF(N192="nulová",J192,0)</f>
        <v>0</v>
      </c>
      <c r="BJ192" s="16" t="s">
        <v>93</v>
      </c>
      <c r="BK192" s="177">
        <f>ROUND(I192*H192,3)</f>
        <v>0</v>
      </c>
      <c r="BL192" s="16" t="s">
        <v>194</v>
      </c>
      <c r="BM192" s="175" t="s">
        <v>296</v>
      </c>
    </row>
    <row r="193" spans="1:65" s="13" customFormat="1">
      <c r="B193" s="178"/>
      <c r="D193" s="179" t="s">
        <v>145</v>
      </c>
      <c r="F193" s="181" t="s">
        <v>297</v>
      </c>
      <c r="H193" s="182">
        <v>91.8</v>
      </c>
      <c r="I193" s="183"/>
      <c r="L193" s="178"/>
      <c r="M193" s="184"/>
      <c r="N193" s="185"/>
      <c r="O193" s="185"/>
      <c r="P193" s="185"/>
      <c r="Q193" s="185"/>
      <c r="R193" s="185"/>
      <c r="S193" s="185"/>
      <c r="T193" s="186"/>
      <c r="AT193" s="180" t="s">
        <v>145</v>
      </c>
      <c r="AU193" s="180" t="s">
        <v>93</v>
      </c>
      <c r="AV193" s="13" t="s">
        <v>93</v>
      </c>
      <c r="AW193" s="13" t="s">
        <v>3</v>
      </c>
      <c r="AX193" s="13" t="s">
        <v>83</v>
      </c>
      <c r="AY193" s="180" t="s">
        <v>130</v>
      </c>
    </row>
    <row r="194" spans="1:65" s="2" customFormat="1" ht="24" customHeight="1">
      <c r="A194" s="31"/>
      <c r="B194" s="163"/>
      <c r="C194" s="164" t="s">
        <v>298</v>
      </c>
      <c r="D194" s="164" t="s">
        <v>133</v>
      </c>
      <c r="E194" s="165" t="s">
        <v>299</v>
      </c>
      <c r="F194" s="166" t="s">
        <v>300</v>
      </c>
      <c r="G194" s="167" t="s">
        <v>276</v>
      </c>
      <c r="H194" s="169"/>
      <c r="I194" s="169"/>
      <c r="J194" s="168">
        <f>ROUND(I194*H194,3)</f>
        <v>0</v>
      </c>
      <c r="K194" s="170"/>
      <c r="L194" s="32"/>
      <c r="M194" s="171" t="s">
        <v>1</v>
      </c>
      <c r="N194" s="172" t="s">
        <v>41</v>
      </c>
      <c r="O194" s="57"/>
      <c r="P194" s="173">
        <f>O194*H194</f>
        <v>0</v>
      </c>
      <c r="Q194" s="173">
        <v>0</v>
      </c>
      <c r="R194" s="173">
        <f>Q194*H194</f>
        <v>0</v>
      </c>
      <c r="S194" s="173">
        <v>0</v>
      </c>
      <c r="T194" s="174">
        <f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75" t="s">
        <v>194</v>
      </c>
      <c r="AT194" s="175" t="s">
        <v>133</v>
      </c>
      <c r="AU194" s="175" t="s">
        <v>93</v>
      </c>
      <c r="AY194" s="16" t="s">
        <v>130</v>
      </c>
      <c r="BE194" s="176">
        <f>IF(N194="základná",J194,0)</f>
        <v>0</v>
      </c>
      <c r="BF194" s="176">
        <f>IF(N194="znížená",J194,0)</f>
        <v>0</v>
      </c>
      <c r="BG194" s="176">
        <f>IF(N194="zákl. prenesená",J194,0)</f>
        <v>0</v>
      </c>
      <c r="BH194" s="176">
        <f>IF(N194="zníž. prenesená",J194,0)</f>
        <v>0</v>
      </c>
      <c r="BI194" s="176">
        <f>IF(N194="nulová",J194,0)</f>
        <v>0</v>
      </c>
      <c r="BJ194" s="16" t="s">
        <v>93</v>
      </c>
      <c r="BK194" s="177">
        <f>ROUND(I194*H194,3)</f>
        <v>0</v>
      </c>
      <c r="BL194" s="16" t="s">
        <v>194</v>
      </c>
      <c r="BM194" s="175" t="s">
        <v>301</v>
      </c>
    </row>
    <row r="195" spans="1:65" s="12" customFormat="1" ht="22.9" customHeight="1">
      <c r="B195" s="151"/>
      <c r="D195" s="152" t="s">
        <v>74</v>
      </c>
      <c r="E195" s="161" t="s">
        <v>302</v>
      </c>
      <c r="F195" s="161" t="s">
        <v>303</v>
      </c>
      <c r="I195" s="154"/>
      <c r="J195" s="162">
        <f>BK195</f>
        <v>0</v>
      </c>
      <c r="L195" s="151"/>
      <c r="M195" s="155"/>
      <c r="N195" s="156"/>
      <c r="O195" s="156"/>
      <c r="P195" s="157">
        <f>SUM(P196:P204)</f>
        <v>0</v>
      </c>
      <c r="Q195" s="156"/>
      <c r="R195" s="157">
        <f>SUM(R196:R204)</f>
        <v>4.1449999999999994E-2</v>
      </c>
      <c r="S195" s="156"/>
      <c r="T195" s="158">
        <f>SUM(T196:T204)</f>
        <v>0.20779999999999998</v>
      </c>
      <c r="AR195" s="152" t="s">
        <v>93</v>
      </c>
      <c r="AT195" s="159" t="s">
        <v>74</v>
      </c>
      <c r="AU195" s="159" t="s">
        <v>83</v>
      </c>
      <c r="AY195" s="152" t="s">
        <v>130</v>
      </c>
      <c r="BK195" s="160">
        <f>SUM(BK196:BK204)</f>
        <v>0</v>
      </c>
    </row>
    <row r="196" spans="1:65" s="2" customFormat="1" ht="24" customHeight="1">
      <c r="A196" s="31"/>
      <c r="B196" s="163"/>
      <c r="C196" s="164" t="s">
        <v>304</v>
      </c>
      <c r="D196" s="164" t="s">
        <v>133</v>
      </c>
      <c r="E196" s="165" t="s">
        <v>305</v>
      </c>
      <c r="F196" s="166" t="s">
        <v>306</v>
      </c>
      <c r="G196" s="167" t="s">
        <v>229</v>
      </c>
      <c r="H196" s="168">
        <v>10</v>
      </c>
      <c r="I196" s="169"/>
      <c r="J196" s="168">
        <f t="shared" ref="J196:J202" si="10">ROUND(I196*H196,3)</f>
        <v>0</v>
      </c>
      <c r="K196" s="170"/>
      <c r="L196" s="32"/>
      <c r="M196" s="171" t="s">
        <v>1</v>
      </c>
      <c r="N196" s="172" t="s">
        <v>41</v>
      </c>
      <c r="O196" s="57"/>
      <c r="P196" s="173">
        <f t="shared" ref="P196:P202" si="11">O196*H196</f>
        <v>0</v>
      </c>
      <c r="Q196" s="173">
        <v>0</v>
      </c>
      <c r="R196" s="173">
        <f t="shared" ref="R196:R202" si="12">Q196*H196</f>
        <v>0</v>
      </c>
      <c r="S196" s="173">
        <v>6.6699999999999997E-3</v>
      </c>
      <c r="T196" s="174">
        <f t="shared" ref="T196:T202" si="13">S196*H196</f>
        <v>6.6699999999999995E-2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75" t="s">
        <v>194</v>
      </c>
      <c r="AT196" s="175" t="s">
        <v>133</v>
      </c>
      <c r="AU196" s="175" t="s">
        <v>93</v>
      </c>
      <c r="AY196" s="16" t="s">
        <v>130</v>
      </c>
      <c r="BE196" s="176">
        <f t="shared" ref="BE196:BE202" si="14">IF(N196="základná",J196,0)</f>
        <v>0</v>
      </c>
      <c r="BF196" s="176">
        <f t="shared" ref="BF196:BF202" si="15">IF(N196="znížená",J196,0)</f>
        <v>0</v>
      </c>
      <c r="BG196" s="176">
        <f t="shared" ref="BG196:BG202" si="16">IF(N196="zákl. prenesená",J196,0)</f>
        <v>0</v>
      </c>
      <c r="BH196" s="176">
        <f t="shared" ref="BH196:BH202" si="17">IF(N196="zníž. prenesená",J196,0)</f>
        <v>0</v>
      </c>
      <c r="BI196" s="176">
        <f t="shared" ref="BI196:BI202" si="18">IF(N196="nulová",J196,0)</f>
        <v>0</v>
      </c>
      <c r="BJ196" s="16" t="s">
        <v>93</v>
      </c>
      <c r="BK196" s="177">
        <f t="shared" ref="BK196:BK202" si="19">ROUND(I196*H196,3)</f>
        <v>0</v>
      </c>
      <c r="BL196" s="16" t="s">
        <v>194</v>
      </c>
      <c r="BM196" s="175" t="s">
        <v>307</v>
      </c>
    </row>
    <row r="197" spans="1:65" s="2" customFormat="1" ht="24" customHeight="1">
      <c r="A197" s="31"/>
      <c r="B197" s="163"/>
      <c r="C197" s="164" t="s">
        <v>308</v>
      </c>
      <c r="D197" s="164" t="s">
        <v>133</v>
      </c>
      <c r="E197" s="165" t="s">
        <v>309</v>
      </c>
      <c r="F197" s="166" t="s">
        <v>310</v>
      </c>
      <c r="G197" s="167" t="s">
        <v>229</v>
      </c>
      <c r="H197" s="168">
        <v>5</v>
      </c>
      <c r="I197" s="169"/>
      <c r="J197" s="168">
        <f t="shared" si="10"/>
        <v>0</v>
      </c>
      <c r="K197" s="170"/>
      <c r="L197" s="32"/>
      <c r="M197" s="171" t="s">
        <v>1</v>
      </c>
      <c r="N197" s="172" t="s">
        <v>41</v>
      </c>
      <c r="O197" s="57"/>
      <c r="P197" s="173">
        <f t="shared" si="11"/>
        <v>0</v>
      </c>
      <c r="Q197" s="173">
        <v>0</v>
      </c>
      <c r="R197" s="173">
        <f t="shared" si="12"/>
        <v>0</v>
      </c>
      <c r="S197" s="173">
        <v>1.98E-3</v>
      </c>
      <c r="T197" s="174">
        <f t="shared" si="13"/>
        <v>9.8999999999999991E-3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75" t="s">
        <v>194</v>
      </c>
      <c r="AT197" s="175" t="s">
        <v>133</v>
      </c>
      <c r="AU197" s="175" t="s">
        <v>93</v>
      </c>
      <c r="AY197" s="16" t="s">
        <v>130</v>
      </c>
      <c r="BE197" s="176">
        <f t="shared" si="14"/>
        <v>0</v>
      </c>
      <c r="BF197" s="176">
        <f t="shared" si="15"/>
        <v>0</v>
      </c>
      <c r="BG197" s="176">
        <f t="shared" si="16"/>
        <v>0</v>
      </c>
      <c r="BH197" s="176">
        <f t="shared" si="17"/>
        <v>0</v>
      </c>
      <c r="BI197" s="176">
        <f t="shared" si="18"/>
        <v>0</v>
      </c>
      <c r="BJ197" s="16" t="s">
        <v>93</v>
      </c>
      <c r="BK197" s="177">
        <f t="shared" si="19"/>
        <v>0</v>
      </c>
      <c r="BL197" s="16" t="s">
        <v>194</v>
      </c>
      <c r="BM197" s="175" t="s">
        <v>311</v>
      </c>
    </row>
    <row r="198" spans="1:65" s="2" customFormat="1" ht="16.5" customHeight="1">
      <c r="A198" s="31"/>
      <c r="B198" s="163"/>
      <c r="C198" s="164" t="s">
        <v>312</v>
      </c>
      <c r="D198" s="164" t="s">
        <v>133</v>
      </c>
      <c r="E198" s="165" t="s">
        <v>313</v>
      </c>
      <c r="F198" s="166" t="s">
        <v>314</v>
      </c>
      <c r="G198" s="167" t="s">
        <v>229</v>
      </c>
      <c r="H198" s="168">
        <v>15</v>
      </c>
      <c r="I198" s="169"/>
      <c r="J198" s="168">
        <f t="shared" si="10"/>
        <v>0</v>
      </c>
      <c r="K198" s="170"/>
      <c r="L198" s="32"/>
      <c r="M198" s="171" t="s">
        <v>1</v>
      </c>
      <c r="N198" s="172" t="s">
        <v>41</v>
      </c>
      <c r="O198" s="57"/>
      <c r="P198" s="173">
        <f t="shared" si="11"/>
        <v>0</v>
      </c>
      <c r="Q198" s="173">
        <v>1.5299999999999999E-3</v>
      </c>
      <c r="R198" s="173">
        <f t="shared" si="12"/>
        <v>2.2949999999999998E-2</v>
      </c>
      <c r="S198" s="173">
        <v>0</v>
      </c>
      <c r="T198" s="174">
        <f t="shared" si="1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75" t="s">
        <v>194</v>
      </c>
      <c r="AT198" s="175" t="s">
        <v>133</v>
      </c>
      <c r="AU198" s="175" t="s">
        <v>93</v>
      </c>
      <c r="AY198" s="16" t="s">
        <v>130</v>
      </c>
      <c r="BE198" s="176">
        <f t="shared" si="14"/>
        <v>0</v>
      </c>
      <c r="BF198" s="176">
        <f t="shared" si="15"/>
        <v>0</v>
      </c>
      <c r="BG198" s="176">
        <f t="shared" si="16"/>
        <v>0</v>
      </c>
      <c r="BH198" s="176">
        <f t="shared" si="17"/>
        <v>0</v>
      </c>
      <c r="BI198" s="176">
        <f t="shared" si="18"/>
        <v>0</v>
      </c>
      <c r="BJ198" s="16" t="s">
        <v>93</v>
      </c>
      <c r="BK198" s="177">
        <f t="shared" si="19"/>
        <v>0</v>
      </c>
      <c r="BL198" s="16" t="s">
        <v>194</v>
      </c>
      <c r="BM198" s="175" t="s">
        <v>315</v>
      </c>
    </row>
    <row r="199" spans="1:65" s="2" customFormat="1" ht="16.5" customHeight="1">
      <c r="A199" s="31"/>
      <c r="B199" s="163"/>
      <c r="C199" s="164" t="s">
        <v>316</v>
      </c>
      <c r="D199" s="164" t="s">
        <v>133</v>
      </c>
      <c r="E199" s="165" t="s">
        <v>317</v>
      </c>
      <c r="F199" s="166" t="s">
        <v>318</v>
      </c>
      <c r="G199" s="167" t="s">
        <v>149</v>
      </c>
      <c r="H199" s="168">
        <v>4</v>
      </c>
      <c r="I199" s="169"/>
      <c r="J199" s="168">
        <f t="shared" si="10"/>
        <v>0</v>
      </c>
      <c r="K199" s="170"/>
      <c r="L199" s="32"/>
      <c r="M199" s="171" t="s">
        <v>1</v>
      </c>
      <c r="N199" s="172" t="s">
        <v>41</v>
      </c>
      <c r="O199" s="57"/>
      <c r="P199" s="173">
        <f t="shared" si="11"/>
        <v>0</v>
      </c>
      <c r="Q199" s="173">
        <v>0</v>
      </c>
      <c r="R199" s="173">
        <f t="shared" si="12"/>
        <v>0</v>
      </c>
      <c r="S199" s="173">
        <v>1.7049999999999999E-2</v>
      </c>
      <c r="T199" s="174">
        <f t="shared" si="13"/>
        <v>6.8199999999999997E-2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75" t="s">
        <v>194</v>
      </c>
      <c r="AT199" s="175" t="s">
        <v>133</v>
      </c>
      <c r="AU199" s="175" t="s">
        <v>93</v>
      </c>
      <c r="AY199" s="16" t="s">
        <v>130</v>
      </c>
      <c r="BE199" s="176">
        <f t="shared" si="14"/>
        <v>0</v>
      </c>
      <c r="BF199" s="176">
        <f t="shared" si="15"/>
        <v>0</v>
      </c>
      <c r="BG199" s="176">
        <f t="shared" si="16"/>
        <v>0</v>
      </c>
      <c r="BH199" s="176">
        <f t="shared" si="17"/>
        <v>0</v>
      </c>
      <c r="BI199" s="176">
        <f t="shared" si="18"/>
        <v>0</v>
      </c>
      <c r="BJ199" s="16" t="s">
        <v>93</v>
      </c>
      <c r="BK199" s="177">
        <f t="shared" si="19"/>
        <v>0</v>
      </c>
      <c r="BL199" s="16" t="s">
        <v>194</v>
      </c>
      <c r="BM199" s="175" t="s">
        <v>319</v>
      </c>
    </row>
    <row r="200" spans="1:65" s="2" customFormat="1" ht="16.5" customHeight="1">
      <c r="A200" s="31"/>
      <c r="B200" s="163"/>
      <c r="C200" s="164" t="s">
        <v>320</v>
      </c>
      <c r="D200" s="164" t="s">
        <v>133</v>
      </c>
      <c r="E200" s="165" t="s">
        <v>321</v>
      </c>
      <c r="F200" s="166" t="s">
        <v>322</v>
      </c>
      <c r="G200" s="167" t="s">
        <v>149</v>
      </c>
      <c r="H200" s="168">
        <v>15</v>
      </c>
      <c r="I200" s="169"/>
      <c r="J200" s="168">
        <f t="shared" si="10"/>
        <v>0</v>
      </c>
      <c r="K200" s="170"/>
      <c r="L200" s="32"/>
      <c r="M200" s="171" t="s">
        <v>1</v>
      </c>
      <c r="N200" s="172" t="s">
        <v>41</v>
      </c>
      <c r="O200" s="57"/>
      <c r="P200" s="173">
        <f t="shared" si="11"/>
        <v>0</v>
      </c>
      <c r="Q200" s="173">
        <v>0</v>
      </c>
      <c r="R200" s="173">
        <f t="shared" si="12"/>
        <v>0</v>
      </c>
      <c r="S200" s="173">
        <v>4.1999999999999997E-3</v>
      </c>
      <c r="T200" s="174">
        <f t="shared" si="13"/>
        <v>6.3E-2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75" t="s">
        <v>194</v>
      </c>
      <c r="AT200" s="175" t="s">
        <v>133</v>
      </c>
      <c r="AU200" s="175" t="s">
        <v>93</v>
      </c>
      <c r="AY200" s="16" t="s">
        <v>130</v>
      </c>
      <c r="BE200" s="176">
        <f t="shared" si="14"/>
        <v>0</v>
      </c>
      <c r="BF200" s="176">
        <f t="shared" si="15"/>
        <v>0</v>
      </c>
      <c r="BG200" s="176">
        <f t="shared" si="16"/>
        <v>0</v>
      </c>
      <c r="BH200" s="176">
        <f t="shared" si="17"/>
        <v>0</v>
      </c>
      <c r="BI200" s="176">
        <f t="shared" si="18"/>
        <v>0</v>
      </c>
      <c r="BJ200" s="16" t="s">
        <v>93</v>
      </c>
      <c r="BK200" s="177">
        <f t="shared" si="19"/>
        <v>0</v>
      </c>
      <c r="BL200" s="16" t="s">
        <v>194</v>
      </c>
      <c r="BM200" s="175" t="s">
        <v>323</v>
      </c>
    </row>
    <row r="201" spans="1:65" s="2" customFormat="1" ht="24" customHeight="1">
      <c r="A201" s="31"/>
      <c r="B201" s="163"/>
      <c r="C201" s="164" t="s">
        <v>324</v>
      </c>
      <c r="D201" s="164" t="s">
        <v>133</v>
      </c>
      <c r="E201" s="165" t="s">
        <v>325</v>
      </c>
      <c r="F201" s="166" t="s">
        <v>326</v>
      </c>
      <c r="G201" s="167" t="s">
        <v>149</v>
      </c>
      <c r="H201" s="168">
        <v>4</v>
      </c>
      <c r="I201" s="169"/>
      <c r="J201" s="168">
        <f t="shared" si="10"/>
        <v>0</v>
      </c>
      <c r="K201" s="170"/>
      <c r="L201" s="32"/>
      <c r="M201" s="171" t="s">
        <v>1</v>
      </c>
      <c r="N201" s="172" t="s">
        <v>41</v>
      </c>
      <c r="O201" s="57"/>
      <c r="P201" s="173">
        <f t="shared" si="11"/>
        <v>0</v>
      </c>
      <c r="Q201" s="173">
        <v>3.5000000000000001E-3</v>
      </c>
      <c r="R201" s="173">
        <f t="shared" si="12"/>
        <v>1.4E-2</v>
      </c>
      <c r="S201" s="173">
        <v>0</v>
      </c>
      <c r="T201" s="174">
        <f t="shared" si="1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75" t="s">
        <v>194</v>
      </c>
      <c r="AT201" s="175" t="s">
        <v>133</v>
      </c>
      <c r="AU201" s="175" t="s">
        <v>93</v>
      </c>
      <c r="AY201" s="16" t="s">
        <v>130</v>
      </c>
      <c r="BE201" s="176">
        <f t="shared" si="14"/>
        <v>0</v>
      </c>
      <c r="BF201" s="176">
        <f t="shared" si="15"/>
        <v>0</v>
      </c>
      <c r="BG201" s="176">
        <f t="shared" si="16"/>
        <v>0</v>
      </c>
      <c r="BH201" s="176">
        <f t="shared" si="17"/>
        <v>0</v>
      </c>
      <c r="BI201" s="176">
        <f t="shared" si="18"/>
        <v>0</v>
      </c>
      <c r="BJ201" s="16" t="s">
        <v>93</v>
      </c>
      <c r="BK201" s="177">
        <f t="shared" si="19"/>
        <v>0</v>
      </c>
      <c r="BL201" s="16" t="s">
        <v>194</v>
      </c>
      <c r="BM201" s="175" t="s">
        <v>327</v>
      </c>
    </row>
    <row r="202" spans="1:65" s="2" customFormat="1" ht="16.5" customHeight="1">
      <c r="A202" s="31"/>
      <c r="B202" s="163"/>
      <c r="C202" s="164" t="s">
        <v>328</v>
      </c>
      <c r="D202" s="164" t="s">
        <v>133</v>
      </c>
      <c r="E202" s="165" t="s">
        <v>329</v>
      </c>
      <c r="F202" s="166" t="s">
        <v>330</v>
      </c>
      <c r="G202" s="167" t="s">
        <v>149</v>
      </c>
      <c r="H202" s="168">
        <v>15</v>
      </c>
      <c r="I202" s="169"/>
      <c r="J202" s="168">
        <f t="shared" si="10"/>
        <v>0</v>
      </c>
      <c r="K202" s="170"/>
      <c r="L202" s="32"/>
      <c r="M202" s="171" t="s">
        <v>1</v>
      </c>
      <c r="N202" s="172" t="s">
        <v>41</v>
      </c>
      <c r="O202" s="57"/>
      <c r="P202" s="173">
        <f t="shared" si="11"/>
        <v>0</v>
      </c>
      <c r="Q202" s="173">
        <v>2.9999999999999997E-4</v>
      </c>
      <c r="R202" s="173">
        <f t="shared" si="12"/>
        <v>4.4999999999999997E-3</v>
      </c>
      <c r="S202" s="173">
        <v>0</v>
      </c>
      <c r="T202" s="174">
        <f t="shared" si="1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75" t="s">
        <v>194</v>
      </c>
      <c r="AT202" s="175" t="s">
        <v>133</v>
      </c>
      <c r="AU202" s="175" t="s">
        <v>93</v>
      </c>
      <c r="AY202" s="16" t="s">
        <v>130</v>
      </c>
      <c r="BE202" s="176">
        <f t="shared" si="14"/>
        <v>0</v>
      </c>
      <c r="BF202" s="176">
        <f t="shared" si="15"/>
        <v>0</v>
      </c>
      <c r="BG202" s="176">
        <f t="shared" si="16"/>
        <v>0</v>
      </c>
      <c r="BH202" s="176">
        <f t="shared" si="17"/>
        <v>0</v>
      </c>
      <c r="BI202" s="176">
        <f t="shared" si="18"/>
        <v>0</v>
      </c>
      <c r="BJ202" s="16" t="s">
        <v>93</v>
      </c>
      <c r="BK202" s="177">
        <f t="shared" si="19"/>
        <v>0</v>
      </c>
      <c r="BL202" s="16" t="s">
        <v>194</v>
      </c>
      <c r="BM202" s="175" t="s">
        <v>331</v>
      </c>
    </row>
    <row r="203" spans="1:65" s="13" customFormat="1">
      <c r="B203" s="178"/>
      <c r="D203" s="179" t="s">
        <v>145</v>
      </c>
      <c r="E203" s="180" t="s">
        <v>1</v>
      </c>
      <c r="F203" s="181" t="s">
        <v>332</v>
      </c>
      <c r="H203" s="182">
        <v>15</v>
      </c>
      <c r="I203" s="183"/>
      <c r="L203" s="178"/>
      <c r="M203" s="184"/>
      <c r="N203" s="185"/>
      <c r="O203" s="185"/>
      <c r="P203" s="185"/>
      <c r="Q203" s="185"/>
      <c r="R203" s="185"/>
      <c r="S203" s="185"/>
      <c r="T203" s="186"/>
      <c r="AT203" s="180" t="s">
        <v>145</v>
      </c>
      <c r="AU203" s="180" t="s">
        <v>93</v>
      </c>
      <c r="AV203" s="13" t="s">
        <v>93</v>
      </c>
      <c r="AW203" s="13" t="s">
        <v>30</v>
      </c>
      <c r="AX203" s="13" t="s">
        <v>83</v>
      </c>
      <c r="AY203" s="180" t="s">
        <v>130</v>
      </c>
    </row>
    <row r="204" spans="1:65" s="2" customFormat="1" ht="24" customHeight="1">
      <c r="A204" s="31"/>
      <c r="B204" s="163"/>
      <c r="C204" s="164" t="s">
        <v>333</v>
      </c>
      <c r="D204" s="164" t="s">
        <v>133</v>
      </c>
      <c r="E204" s="165" t="s">
        <v>334</v>
      </c>
      <c r="F204" s="166" t="s">
        <v>335</v>
      </c>
      <c r="G204" s="167" t="s">
        <v>276</v>
      </c>
      <c r="H204" s="169"/>
      <c r="I204" s="169"/>
      <c r="J204" s="168">
        <f>ROUND(I204*H204,3)</f>
        <v>0</v>
      </c>
      <c r="K204" s="170"/>
      <c r="L204" s="32"/>
      <c r="M204" s="171" t="s">
        <v>1</v>
      </c>
      <c r="N204" s="172" t="s">
        <v>41</v>
      </c>
      <c r="O204" s="57"/>
      <c r="P204" s="173">
        <f>O204*H204</f>
        <v>0</v>
      </c>
      <c r="Q204" s="173">
        <v>0</v>
      </c>
      <c r="R204" s="173">
        <f>Q204*H204</f>
        <v>0</v>
      </c>
      <c r="S204" s="173">
        <v>0</v>
      </c>
      <c r="T204" s="174">
        <f>S204*H204</f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75" t="s">
        <v>194</v>
      </c>
      <c r="AT204" s="175" t="s">
        <v>133</v>
      </c>
      <c r="AU204" s="175" t="s">
        <v>93</v>
      </c>
      <c r="AY204" s="16" t="s">
        <v>130</v>
      </c>
      <c r="BE204" s="176">
        <f>IF(N204="základná",J204,0)</f>
        <v>0</v>
      </c>
      <c r="BF204" s="176">
        <f>IF(N204="znížená",J204,0)</f>
        <v>0</v>
      </c>
      <c r="BG204" s="176">
        <f>IF(N204="zákl. prenesená",J204,0)</f>
        <v>0</v>
      </c>
      <c r="BH204" s="176">
        <f>IF(N204="zníž. prenesená",J204,0)</f>
        <v>0</v>
      </c>
      <c r="BI204" s="176">
        <f>IF(N204="nulová",J204,0)</f>
        <v>0</v>
      </c>
      <c r="BJ204" s="16" t="s">
        <v>93</v>
      </c>
      <c r="BK204" s="177">
        <f>ROUND(I204*H204,3)</f>
        <v>0</v>
      </c>
      <c r="BL204" s="16" t="s">
        <v>194</v>
      </c>
      <c r="BM204" s="175" t="s">
        <v>336</v>
      </c>
    </row>
    <row r="205" spans="1:65" s="12" customFormat="1" ht="22.9" customHeight="1">
      <c r="B205" s="151"/>
      <c r="D205" s="152" t="s">
        <v>74</v>
      </c>
      <c r="E205" s="161" t="s">
        <v>337</v>
      </c>
      <c r="F205" s="161" t="s">
        <v>338</v>
      </c>
      <c r="I205" s="154"/>
      <c r="J205" s="162">
        <f>BK205</f>
        <v>0</v>
      </c>
      <c r="L205" s="151"/>
      <c r="M205" s="155"/>
      <c r="N205" s="156"/>
      <c r="O205" s="156"/>
      <c r="P205" s="157">
        <f>SUM(P206:P212)</f>
        <v>0</v>
      </c>
      <c r="Q205" s="156"/>
      <c r="R205" s="157">
        <f>SUM(R206:R212)</f>
        <v>1.6744455</v>
      </c>
      <c r="S205" s="156"/>
      <c r="T205" s="158">
        <f>SUM(T206:T212)</f>
        <v>0</v>
      </c>
      <c r="AR205" s="152" t="s">
        <v>93</v>
      </c>
      <c r="AT205" s="159" t="s">
        <v>74</v>
      </c>
      <c r="AU205" s="159" t="s">
        <v>83</v>
      </c>
      <c r="AY205" s="152" t="s">
        <v>130</v>
      </c>
      <c r="BK205" s="160">
        <f>SUM(BK206:BK212)</f>
        <v>0</v>
      </c>
    </row>
    <row r="206" spans="1:65" s="2" customFormat="1" ht="24" customHeight="1">
      <c r="A206" s="31"/>
      <c r="B206" s="163"/>
      <c r="C206" s="164" t="s">
        <v>339</v>
      </c>
      <c r="D206" s="164" t="s">
        <v>133</v>
      </c>
      <c r="E206" s="165" t="s">
        <v>340</v>
      </c>
      <c r="F206" s="166" t="s">
        <v>341</v>
      </c>
      <c r="G206" s="167" t="s">
        <v>229</v>
      </c>
      <c r="H206" s="168">
        <v>180</v>
      </c>
      <c r="I206" s="169"/>
      <c r="J206" s="168">
        <f>ROUND(I206*H206,3)</f>
        <v>0</v>
      </c>
      <c r="K206" s="170"/>
      <c r="L206" s="32"/>
      <c r="M206" s="171" t="s">
        <v>1</v>
      </c>
      <c r="N206" s="172" t="s">
        <v>41</v>
      </c>
      <c r="O206" s="57"/>
      <c r="P206" s="173">
        <f>O206*H206</f>
        <v>0</v>
      </c>
      <c r="Q206" s="173">
        <v>2.1000000000000001E-4</v>
      </c>
      <c r="R206" s="173">
        <f>Q206*H206</f>
        <v>3.78E-2</v>
      </c>
      <c r="S206" s="173">
        <v>0</v>
      </c>
      <c r="T206" s="174">
        <f>S206*H206</f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75" t="s">
        <v>194</v>
      </c>
      <c r="AT206" s="175" t="s">
        <v>133</v>
      </c>
      <c r="AU206" s="175" t="s">
        <v>93</v>
      </c>
      <c r="AY206" s="16" t="s">
        <v>130</v>
      </c>
      <c r="BE206" s="176">
        <f>IF(N206="základná",J206,0)</f>
        <v>0</v>
      </c>
      <c r="BF206" s="176">
        <f>IF(N206="znížená",J206,0)</f>
        <v>0</v>
      </c>
      <c r="BG206" s="176">
        <f>IF(N206="zákl. prenesená",J206,0)</f>
        <v>0</v>
      </c>
      <c r="BH206" s="176">
        <f>IF(N206="zníž. prenesená",J206,0)</f>
        <v>0</v>
      </c>
      <c r="BI206" s="176">
        <f>IF(N206="nulová",J206,0)</f>
        <v>0</v>
      </c>
      <c r="BJ206" s="16" t="s">
        <v>93</v>
      </c>
      <c r="BK206" s="177">
        <f>ROUND(I206*H206,3)</f>
        <v>0</v>
      </c>
      <c r="BL206" s="16" t="s">
        <v>194</v>
      </c>
      <c r="BM206" s="175" t="s">
        <v>342</v>
      </c>
    </row>
    <row r="207" spans="1:65" s="14" customFormat="1">
      <c r="B207" s="187"/>
      <c r="D207" s="179" t="s">
        <v>145</v>
      </c>
      <c r="E207" s="188" t="s">
        <v>1</v>
      </c>
      <c r="F207" s="189" t="s">
        <v>343</v>
      </c>
      <c r="H207" s="188" t="s">
        <v>1</v>
      </c>
      <c r="I207" s="190"/>
      <c r="L207" s="187"/>
      <c r="M207" s="191"/>
      <c r="N207" s="192"/>
      <c r="O207" s="192"/>
      <c r="P207" s="192"/>
      <c r="Q207" s="192"/>
      <c r="R207" s="192"/>
      <c r="S207" s="192"/>
      <c r="T207" s="193"/>
      <c r="AT207" s="188" t="s">
        <v>145</v>
      </c>
      <c r="AU207" s="188" t="s">
        <v>93</v>
      </c>
      <c r="AV207" s="14" t="s">
        <v>83</v>
      </c>
      <c r="AW207" s="14" t="s">
        <v>30</v>
      </c>
      <c r="AX207" s="14" t="s">
        <v>75</v>
      </c>
      <c r="AY207" s="188" t="s">
        <v>130</v>
      </c>
    </row>
    <row r="208" spans="1:65" s="13" customFormat="1">
      <c r="B208" s="178"/>
      <c r="D208" s="179" t="s">
        <v>145</v>
      </c>
      <c r="E208" s="180" t="s">
        <v>91</v>
      </c>
      <c r="F208" s="181" t="s">
        <v>92</v>
      </c>
      <c r="H208" s="182">
        <v>180</v>
      </c>
      <c r="I208" s="183"/>
      <c r="L208" s="178"/>
      <c r="M208" s="184"/>
      <c r="N208" s="185"/>
      <c r="O208" s="185"/>
      <c r="P208" s="185"/>
      <c r="Q208" s="185"/>
      <c r="R208" s="185"/>
      <c r="S208" s="185"/>
      <c r="T208" s="186"/>
      <c r="AT208" s="180" t="s">
        <v>145</v>
      </c>
      <c r="AU208" s="180" t="s">
        <v>93</v>
      </c>
      <c r="AV208" s="13" t="s">
        <v>93</v>
      </c>
      <c r="AW208" s="13" t="s">
        <v>30</v>
      </c>
      <c r="AX208" s="13" t="s">
        <v>83</v>
      </c>
      <c r="AY208" s="180" t="s">
        <v>130</v>
      </c>
    </row>
    <row r="209" spans="1:65" s="2" customFormat="1" ht="24" customHeight="1">
      <c r="A209" s="31"/>
      <c r="B209" s="163"/>
      <c r="C209" s="194" t="s">
        <v>344</v>
      </c>
      <c r="D209" s="194" t="s">
        <v>202</v>
      </c>
      <c r="E209" s="195" t="s">
        <v>345</v>
      </c>
      <c r="F209" s="196" t="s">
        <v>346</v>
      </c>
      <c r="G209" s="197" t="s">
        <v>136</v>
      </c>
      <c r="H209" s="198">
        <v>2.835</v>
      </c>
      <c r="I209" s="199"/>
      <c r="J209" s="198">
        <f>ROUND(I209*H209,3)</f>
        <v>0</v>
      </c>
      <c r="K209" s="200"/>
      <c r="L209" s="201"/>
      <c r="M209" s="202" t="s">
        <v>1</v>
      </c>
      <c r="N209" s="203" t="s">
        <v>41</v>
      </c>
      <c r="O209" s="57"/>
      <c r="P209" s="173">
        <f>O209*H209</f>
        <v>0</v>
      </c>
      <c r="Q209" s="173">
        <v>0.55000000000000004</v>
      </c>
      <c r="R209" s="173">
        <f>Q209*H209</f>
        <v>1.55925</v>
      </c>
      <c r="S209" s="173">
        <v>0</v>
      </c>
      <c r="T209" s="174">
        <f>S209*H209</f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75" t="s">
        <v>204</v>
      </c>
      <c r="AT209" s="175" t="s">
        <v>202</v>
      </c>
      <c r="AU209" s="175" t="s">
        <v>93</v>
      </c>
      <c r="AY209" s="16" t="s">
        <v>130</v>
      </c>
      <c r="BE209" s="176">
        <f>IF(N209="základná",J209,0)</f>
        <v>0</v>
      </c>
      <c r="BF209" s="176">
        <f>IF(N209="znížená",J209,0)</f>
        <v>0</v>
      </c>
      <c r="BG209" s="176">
        <f>IF(N209="zákl. prenesená",J209,0)</f>
        <v>0</v>
      </c>
      <c r="BH209" s="176">
        <f>IF(N209="zníž. prenesená",J209,0)</f>
        <v>0</v>
      </c>
      <c r="BI209" s="176">
        <f>IF(N209="nulová",J209,0)</f>
        <v>0</v>
      </c>
      <c r="BJ209" s="16" t="s">
        <v>93</v>
      </c>
      <c r="BK209" s="177">
        <f>ROUND(I209*H209,3)</f>
        <v>0</v>
      </c>
      <c r="BL209" s="16" t="s">
        <v>194</v>
      </c>
      <c r="BM209" s="175" t="s">
        <v>347</v>
      </c>
    </row>
    <row r="210" spans="1:65" s="13" customFormat="1">
      <c r="B210" s="178"/>
      <c r="D210" s="179" t="s">
        <v>145</v>
      </c>
      <c r="E210" s="180" t="s">
        <v>1</v>
      </c>
      <c r="F210" s="181" t="s">
        <v>348</v>
      </c>
      <c r="H210" s="182">
        <v>2.835</v>
      </c>
      <c r="I210" s="183"/>
      <c r="L210" s="178"/>
      <c r="M210" s="184"/>
      <c r="N210" s="185"/>
      <c r="O210" s="185"/>
      <c r="P210" s="185"/>
      <c r="Q210" s="185"/>
      <c r="R210" s="185"/>
      <c r="S210" s="185"/>
      <c r="T210" s="186"/>
      <c r="AT210" s="180" t="s">
        <v>145</v>
      </c>
      <c r="AU210" s="180" t="s">
        <v>93</v>
      </c>
      <c r="AV210" s="13" t="s">
        <v>93</v>
      </c>
      <c r="AW210" s="13" t="s">
        <v>30</v>
      </c>
      <c r="AX210" s="13" t="s">
        <v>83</v>
      </c>
      <c r="AY210" s="180" t="s">
        <v>130</v>
      </c>
    </row>
    <row r="211" spans="1:65" s="2" customFormat="1" ht="24" customHeight="1">
      <c r="A211" s="31"/>
      <c r="B211" s="163"/>
      <c r="C211" s="164" t="s">
        <v>349</v>
      </c>
      <c r="D211" s="164" t="s">
        <v>133</v>
      </c>
      <c r="E211" s="165" t="s">
        <v>350</v>
      </c>
      <c r="F211" s="166" t="s">
        <v>351</v>
      </c>
      <c r="G211" s="167" t="s">
        <v>136</v>
      </c>
      <c r="H211" s="168">
        <v>2.835</v>
      </c>
      <c r="I211" s="169"/>
      <c r="J211" s="168">
        <f>ROUND(I211*H211,3)</f>
        <v>0</v>
      </c>
      <c r="K211" s="170"/>
      <c r="L211" s="32"/>
      <c r="M211" s="171" t="s">
        <v>1</v>
      </c>
      <c r="N211" s="172" t="s">
        <v>41</v>
      </c>
      <c r="O211" s="57"/>
      <c r="P211" s="173">
        <f>O211*H211</f>
        <v>0</v>
      </c>
      <c r="Q211" s="173">
        <v>2.7300000000000001E-2</v>
      </c>
      <c r="R211" s="173">
        <f>Q211*H211</f>
        <v>7.7395500000000006E-2</v>
      </c>
      <c r="S211" s="173">
        <v>0</v>
      </c>
      <c r="T211" s="174">
        <f>S211*H211</f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75" t="s">
        <v>194</v>
      </c>
      <c r="AT211" s="175" t="s">
        <v>133</v>
      </c>
      <c r="AU211" s="175" t="s">
        <v>93</v>
      </c>
      <c r="AY211" s="16" t="s">
        <v>130</v>
      </c>
      <c r="BE211" s="176">
        <f>IF(N211="základná",J211,0)</f>
        <v>0</v>
      </c>
      <c r="BF211" s="176">
        <f>IF(N211="znížená",J211,0)</f>
        <v>0</v>
      </c>
      <c r="BG211" s="176">
        <f>IF(N211="zákl. prenesená",J211,0)</f>
        <v>0</v>
      </c>
      <c r="BH211" s="176">
        <f>IF(N211="zníž. prenesená",J211,0)</f>
        <v>0</v>
      </c>
      <c r="BI211" s="176">
        <f>IF(N211="nulová",J211,0)</f>
        <v>0</v>
      </c>
      <c r="BJ211" s="16" t="s">
        <v>93</v>
      </c>
      <c r="BK211" s="177">
        <f>ROUND(I211*H211,3)</f>
        <v>0</v>
      </c>
      <c r="BL211" s="16" t="s">
        <v>194</v>
      </c>
      <c r="BM211" s="175" t="s">
        <v>352</v>
      </c>
    </row>
    <row r="212" spans="1:65" s="2" customFormat="1" ht="24" customHeight="1">
      <c r="A212" s="31"/>
      <c r="B212" s="163"/>
      <c r="C212" s="164" t="s">
        <v>353</v>
      </c>
      <c r="D212" s="164" t="s">
        <v>133</v>
      </c>
      <c r="E212" s="165" t="s">
        <v>354</v>
      </c>
      <c r="F212" s="166" t="s">
        <v>355</v>
      </c>
      <c r="G212" s="167" t="s">
        <v>276</v>
      </c>
      <c r="H212" s="169"/>
      <c r="I212" s="169"/>
      <c r="J212" s="168">
        <f>ROUND(I212*H212,3)</f>
        <v>0</v>
      </c>
      <c r="K212" s="170"/>
      <c r="L212" s="32"/>
      <c r="M212" s="171" t="s">
        <v>1</v>
      </c>
      <c r="N212" s="172" t="s">
        <v>41</v>
      </c>
      <c r="O212" s="57"/>
      <c r="P212" s="173">
        <f>O212*H212</f>
        <v>0</v>
      </c>
      <c r="Q212" s="173">
        <v>0</v>
      </c>
      <c r="R212" s="173">
        <f>Q212*H212</f>
        <v>0</v>
      </c>
      <c r="S212" s="173">
        <v>0</v>
      </c>
      <c r="T212" s="174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75" t="s">
        <v>194</v>
      </c>
      <c r="AT212" s="175" t="s">
        <v>133</v>
      </c>
      <c r="AU212" s="175" t="s">
        <v>93</v>
      </c>
      <c r="AY212" s="16" t="s">
        <v>130</v>
      </c>
      <c r="BE212" s="176">
        <f>IF(N212="základná",J212,0)</f>
        <v>0</v>
      </c>
      <c r="BF212" s="176">
        <f>IF(N212="znížená",J212,0)</f>
        <v>0</v>
      </c>
      <c r="BG212" s="176">
        <f>IF(N212="zákl. prenesená",J212,0)</f>
        <v>0</v>
      </c>
      <c r="BH212" s="176">
        <f>IF(N212="zníž. prenesená",J212,0)</f>
        <v>0</v>
      </c>
      <c r="BI212" s="176">
        <f>IF(N212="nulová",J212,0)</f>
        <v>0</v>
      </c>
      <c r="BJ212" s="16" t="s">
        <v>93</v>
      </c>
      <c r="BK212" s="177">
        <f>ROUND(I212*H212,3)</f>
        <v>0</v>
      </c>
      <c r="BL212" s="16" t="s">
        <v>194</v>
      </c>
      <c r="BM212" s="175" t="s">
        <v>356</v>
      </c>
    </row>
    <row r="213" spans="1:65" s="12" customFormat="1" ht="22.9" customHeight="1">
      <c r="B213" s="151"/>
      <c r="D213" s="152" t="s">
        <v>74</v>
      </c>
      <c r="E213" s="161" t="s">
        <v>357</v>
      </c>
      <c r="F213" s="161" t="s">
        <v>358</v>
      </c>
      <c r="I213" s="154"/>
      <c r="J213" s="162">
        <f>BK213</f>
        <v>0</v>
      </c>
      <c r="L213" s="151"/>
      <c r="M213" s="155"/>
      <c r="N213" s="156"/>
      <c r="O213" s="156"/>
      <c r="P213" s="157">
        <f>SUM(P214:P220)</f>
        <v>0</v>
      </c>
      <c r="Q213" s="156"/>
      <c r="R213" s="157">
        <f>SUM(R214:R220)</f>
        <v>1.2254455999999998</v>
      </c>
      <c r="S213" s="156"/>
      <c r="T213" s="158">
        <f>SUM(T214:T220)</f>
        <v>0.46162155999999999</v>
      </c>
      <c r="AR213" s="152" t="s">
        <v>93</v>
      </c>
      <c r="AT213" s="159" t="s">
        <v>74</v>
      </c>
      <c r="AU213" s="159" t="s">
        <v>83</v>
      </c>
      <c r="AY213" s="152" t="s">
        <v>130</v>
      </c>
      <c r="BK213" s="160">
        <f>SUM(BK214:BK220)</f>
        <v>0</v>
      </c>
    </row>
    <row r="214" spans="1:65" s="2" customFormat="1" ht="24" customHeight="1">
      <c r="A214" s="31"/>
      <c r="B214" s="163"/>
      <c r="C214" s="164" t="s">
        <v>359</v>
      </c>
      <c r="D214" s="164" t="s">
        <v>133</v>
      </c>
      <c r="E214" s="165" t="s">
        <v>360</v>
      </c>
      <c r="F214" s="166" t="s">
        <v>361</v>
      </c>
      <c r="G214" s="167" t="s">
        <v>143</v>
      </c>
      <c r="H214" s="168">
        <v>6.4180000000000001</v>
      </c>
      <c r="I214" s="169"/>
      <c r="J214" s="168">
        <f>ROUND(I214*H214,3)</f>
        <v>0</v>
      </c>
      <c r="K214" s="170"/>
      <c r="L214" s="32"/>
      <c r="M214" s="171" t="s">
        <v>1</v>
      </c>
      <c r="N214" s="172" t="s">
        <v>41</v>
      </c>
      <c r="O214" s="57"/>
      <c r="P214" s="173">
        <f>O214*H214</f>
        <v>0</v>
      </c>
      <c r="Q214" s="173">
        <v>9.1999999999999998E-3</v>
      </c>
      <c r="R214" s="173">
        <f>Q214*H214</f>
        <v>5.9045600000000004E-2</v>
      </c>
      <c r="S214" s="173">
        <v>0</v>
      </c>
      <c r="T214" s="174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75" t="s">
        <v>194</v>
      </c>
      <c r="AT214" s="175" t="s">
        <v>133</v>
      </c>
      <c r="AU214" s="175" t="s">
        <v>93</v>
      </c>
      <c r="AY214" s="16" t="s">
        <v>130</v>
      </c>
      <c r="BE214" s="176">
        <f>IF(N214="základná",J214,0)</f>
        <v>0</v>
      </c>
      <c r="BF214" s="176">
        <f>IF(N214="znížená",J214,0)</f>
        <v>0</v>
      </c>
      <c r="BG214" s="176">
        <f>IF(N214="zákl. prenesená",J214,0)</f>
        <v>0</v>
      </c>
      <c r="BH214" s="176">
        <f>IF(N214="zníž. prenesená",J214,0)</f>
        <v>0</v>
      </c>
      <c r="BI214" s="176">
        <f>IF(N214="nulová",J214,0)</f>
        <v>0</v>
      </c>
      <c r="BJ214" s="16" t="s">
        <v>93</v>
      </c>
      <c r="BK214" s="177">
        <f>ROUND(I214*H214,3)</f>
        <v>0</v>
      </c>
      <c r="BL214" s="16" t="s">
        <v>194</v>
      </c>
      <c r="BM214" s="175" t="s">
        <v>362</v>
      </c>
    </row>
    <row r="215" spans="1:65" s="14" customFormat="1">
      <c r="B215" s="187"/>
      <c r="D215" s="179" t="s">
        <v>145</v>
      </c>
      <c r="E215" s="188" t="s">
        <v>1</v>
      </c>
      <c r="F215" s="189" t="s">
        <v>363</v>
      </c>
      <c r="H215" s="188" t="s">
        <v>1</v>
      </c>
      <c r="I215" s="190"/>
      <c r="L215" s="187"/>
      <c r="M215" s="191"/>
      <c r="N215" s="192"/>
      <c r="O215" s="192"/>
      <c r="P215" s="192"/>
      <c r="Q215" s="192"/>
      <c r="R215" s="192"/>
      <c r="S215" s="192"/>
      <c r="T215" s="193"/>
      <c r="AT215" s="188" t="s">
        <v>145</v>
      </c>
      <c r="AU215" s="188" t="s">
        <v>93</v>
      </c>
      <c r="AV215" s="14" t="s">
        <v>83</v>
      </c>
      <c r="AW215" s="14" t="s">
        <v>30</v>
      </c>
      <c r="AX215" s="14" t="s">
        <v>75</v>
      </c>
      <c r="AY215" s="188" t="s">
        <v>130</v>
      </c>
    </row>
    <row r="216" spans="1:65" s="13" customFormat="1">
      <c r="B216" s="178"/>
      <c r="D216" s="179" t="s">
        <v>145</v>
      </c>
      <c r="E216" s="180" t="s">
        <v>1</v>
      </c>
      <c r="F216" s="181" t="s">
        <v>364</v>
      </c>
      <c r="H216" s="182">
        <v>6.4180000000000001</v>
      </c>
      <c r="I216" s="183"/>
      <c r="L216" s="178"/>
      <c r="M216" s="184"/>
      <c r="N216" s="185"/>
      <c r="O216" s="185"/>
      <c r="P216" s="185"/>
      <c r="Q216" s="185"/>
      <c r="R216" s="185"/>
      <c r="S216" s="185"/>
      <c r="T216" s="186"/>
      <c r="AT216" s="180" t="s">
        <v>145</v>
      </c>
      <c r="AU216" s="180" t="s">
        <v>93</v>
      </c>
      <c r="AV216" s="13" t="s">
        <v>93</v>
      </c>
      <c r="AW216" s="13" t="s">
        <v>30</v>
      </c>
      <c r="AX216" s="13" t="s">
        <v>83</v>
      </c>
      <c r="AY216" s="180" t="s">
        <v>130</v>
      </c>
    </row>
    <row r="217" spans="1:65" s="2" customFormat="1" ht="24" customHeight="1">
      <c r="A217" s="31"/>
      <c r="B217" s="163"/>
      <c r="C217" s="164" t="s">
        <v>365</v>
      </c>
      <c r="D217" s="164" t="s">
        <v>133</v>
      </c>
      <c r="E217" s="165" t="s">
        <v>366</v>
      </c>
      <c r="F217" s="166" t="s">
        <v>367</v>
      </c>
      <c r="G217" s="167" t="s">
        <v>143</v>
      </c>
      <c r="H217" s="168">
        <v>6.4180000000000001</v>
      </c>
      <c r="I217" s="169"/>
      <c r="J217" s="168">
        <f>ROUND(I217*H217,3)</f>
        <v>0</v>
      </c>
      <c r="K217" s="170"/>
      <c r="L217" s="32"/>
      <c r="M217" s="171" t="s">
        <v>1</v>
      </c>
      <c r="N217" s="172" t="s">
        <v>41</v>
      </c>
      <c r="O217" s="57"/>
      <c r="P217" s="173">
        <f>O217*H217</f>
        <v>0</v>
      </c>
      <c r="Q217" s="173">
        <v>0</v>
      </c>
      <c r="R217" s="173">
        <f>Q217*H217</f>
        <v>0</v>
      </c>
      <c r="S217" s="173">
        <v>7.4200000000000004E-3</v>
      </c>
      <c r="T217" s="174">
        <f>S217*H217</f>
        <v>4.762156E-2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75" t="s">
        <v>194</v>
      </c>
      <c r="AT217" s="175" t="s">
        <v>133</v>
      </c>
      <c r="AU217" s="175" t="s">
        <v>93</v>
      </c>
      <c r="AY217" s="16" t="s">
        <v>130</v>
      </c>
      <c r="BE217" s="176">
        <f>IF(N217="základná",J217,0)</f>
        <v>0</v>
      </c>
      <c r="BF217" s="176">
        <f>IF(N217="znížená",J217,0)</f>
        <v>0</v>
      </c>
      <c r="BG217" s="176">
        <f>IF(N217="zákl. prenesená",J217,0)</f>
        <v>0</v>
      </c>
      <c r="BH217" s="176">
        <f>IF(N217="zníž. prenesená",J217,0)</f>
        <v>0</v>
      </c>
      <c r="BI217" s="176">
        <f>IF(N217="nulová",J217,0)</f>
        <v>0</v>
      </c>
      <c r="BJ217" s="16" t="s">
        <v>93</v>
      </c>
      <c r="BK217" s="177">
        <f>ROUND(I217*H217,3)</f>
        <v>0</v>
      </c>
      <c r="BL217" s="16" t="s">
        <v>194</v>
      </c>
      <c r="BM217" s="175" t="s">
        <v>368</v>
      </c>
    </row>
    <row r="218" spans="1:65" s="2" customFormat="1" ht="24" customHeight="1">
      <c r="A218" s="31"/>
      <c r="B218" s="163"/>
      <c r="C218" s="164" t="s">
        <v>369</v>
      </c>
      <c r="D218" s="164" t="s">
        <v>133</v>
      </c>
      <c r="E218" s="165" t="s">
        <v>370</v>
      </c>
      <c r="F218" s="166" t="s">
        <v>371</v>
      </c>
      <c r="G218" s="167" t="s">
        <v>229</v>
      </c>
      <c r="H218" s="168">
        <v>180</v>
      </c>
      <c r="I218" s="169"/>
      <c r="J218" s="168">
        <f>ROUND(I218*H218,3)</f>
        <v>0</v>
      </c>
      <c r="K218" s="170"/>
      <c r="L218" s="32"/>
      <c r="M218" s="171" t="s">
        <v>1</v>
      </c>
      <c r="N218" s="172" t="s">
        <v>41</v>
      </c>
      <c r="O218" s="57"/>
      <c r="P218" s="173">
        <f>O218*H218</f>
        <v>0</v>
      </c>
      <c r="Q218" s="173">
        <v>0</v>
      </c>
      <c r="R218" s="173">
        <f>Q218*H218</f>
        <v>0</v>
      </c>
      <c r="S218" s="173">
        <v>2.3E-3</v>
      </c>
      <c r="T218" s="174">
        <f>S218*H218</f>
        <v>0.41399999999999998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75" t="s">
        <v>194</v>
      </c>
      <c r="AT218" s="175" t="s">
        <v>133</v>
      </c>
      <c r="AU218" s="175" t="s">
        <v>93</v>
      </c>
      <c r="AY218" s="16" t="s">
        <v>130</v>
      </c>
      <c r="BE218" s="176">
        <f>IF(N218="základná",J218,0)</f>
        <v>0</v>
      </c>
      <c r="BF218" s="176">
        <f>IF(N218="znížená",J218,0)</f>
        <v>0</v>
      </c>
      <c r="BG218" s="176">
        <f>IF(N218="zákl. prenesená",J218,0)</f>
        <v>0</v>
      </c>
      <c r="BH218" s="176">
        <f>IF(N218="zníž. prenesená",J218,0)</f>
        <v>0</v>
      </c>
      <c r="BI218" s="176">
        <f>IF(N218="nulová",J218,0)</f>
        <v>0</v>
      </c>
      <c r="BJ218" s="16" t="s">
        <v>93</v>
      </c>
      <c r="BK218" s="177">
        <f>ROUND(I218*H218,3)</f>
        <v>0</v>
      </c>
      <c r="BL218" s="16" t="s">
        <v>194</v>
      </c>
      <c r="BM218" s="175" t="s">
        <v>372</v>
      </c>
    </row>
    <row r="219" spans="1:65" s="2" customFormat="1" ht="24" customHeight="1">
      <c r="A219" s="31"/>
      <c r="B219" s="163"/>
      <c r="C219" s="164" t="s">
        <v>373</v>
      </c>
      <c r="D219" s="164" t="s">
        <v>133</v>
      </c>
      <c r="E219" s="165" t="s">
        <v>374</v>
      </c>
      <c r="F219" s="166" t="s">
        <v>522</v>
      </c>
      <c r="G219" s="167" t="s">
        <v>229</v>
      </c>
      <c r="H219" s="168">
        <v>180</v>
      </c>
      <c r="I219" s="169"/>
      <c r="J219" s="168">
        <f>ROUND(I219*H219,3)</f>
        <v>0</v>
      </c>
      <c r="K219" s="170"/>
      <c r="L219" s="32"/>
      <c r="M219" s="171" t="s">
        <v>1</v>
      </c>
      <c r="N219" s="172" t="s">
        <v>41</v>
      </c>
      <c r="O219" s="57"/>
      <c r="P219" s="173">
        <f>O219*H219</f>
        <v>0</v>
      </c>
      <c r="Q219" s="173">
        <v>6.4799999999999996E-3</v>
      </c>
      <c r="R219" s="173">
        <f>Q219*H219</f>
        <v>1.1663999999999999</v>
      </c>
      <c r="S219" s="173">
        <v>0</v>
      </c>
      <c r="T219" s="174">
        <f>S219*H219</f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75" t="s">
        <v>194</v>
      </c>
      <c r="AT219" s="175" t="s">
        <v>133</v>
      </c>
      <c r="AU219" s="175" t="s">
        <v>93</v>
      </c>
      <c r="AY219" s="16" t="s">
        <v>130</v>
      </c>
      <c r="BE219" s="176">
        <f>IF(N219="základná",J219,0)</f>
        <v>0</v>
      </c>
      <c r="BF219" s="176">
        <f>IF(N219="znížená",J219,0)</f>
        <v>0</v>
      </c>
      <c r="BG219" s="176">
        <f>IF(N219="zákl. prenesená",J219,0)</f>
        <v>0</v>
      </c>
      <c r="BH219" s="176">
        <f>IF(N219="zníž. prenesená",J219,0)</f>
        <v>0</v>
      </c>
      <c r="BI219" s="176">
        <f>IF(N219="nulová",J219,0)</f>
        <v>0</v>
      </c>
      <c r="BJ219" s="16" t="s">
        <v>93</v>
      </c>
      <c r="BK219" s="177">
        <f>ROUND(I219*H219,3)</f>
        <v>0</v>
      </c>
      <c r="BL219" s="16" t="s">
        <v>194</v>
      </c>
      <c r="BM219" s="175" t="s">
        <v>375</v>
      </c>
    </row>
    <row r="220" spans="1:65" s="2" customFormat="1" ht="24" customHeight="1">
      <c r="A220" s="31"/>
      <c r="B220" s="163"/>
      <c r="C220" s="164" t="s">
        <v>376</v>
      </c>
      <c r="D220" s="164" t="s">
        <v>133</v>
      </c>
      <c r="E220" s="165" t="s">
        <v>377</v>
      </c>
      <c r="F220" s="166" t="s">
        <v>378</v>
      </c>
      <c r="G220" s="167" t="s">
        <v>276</v>
      </c>
      <c r="H220" s="169"/>
      <c r="I220" s="169"/>
      <c r="J220" s="168">
        <f>ROUND(I220*H220,3)</f>
        <v>0</v>
      </c>
      <c r="K220" s="170"/>
      <c r="L220" s="32"/>
      <c r="M220" s="171" t="s">
        <v>1</v>
      </c>
      <c r="N220" s="172" t="s">
        <v>41</v>
      </c>
      <c r="O220" s="57"/>
      <c r="P220" s="173">
        <f>O220*H220</f>
        <v>0</v>
      </c>
      <c r="Q220" s="173">
        <v>0</v>
      </c>
      <c r="R220" s="173">
        <f>Q220*H220</f>
        <v>0</v>
      </c>
      <c r="S220" s="173">
        <v>0</v>
      </c>
      <c r="T220" s="174">
        <f>S220*H220</f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75" t="s">
        <v>194</v>
      </c>
      <c r="AT220" s="175" t="s">
        <v>133</v>
      </c>
      <c r="AU220" s="175" t="s">
        <v>93</v>
      </c>
      <c r="AY220" s="16" t="s">
        <v>130</v>
      </c>
      <c r="BE220" s="176">
        <f>IF(N220="základná",J220,0)</f>
        <v>0</v>
      </c>
      <c r="BF220" s="176">
        <f>IF(N220="znížená",J220,0)</f>
        <v>0</v>
      </c>
      <c r="BG220" s="176">
        <f>IF(N220="zákl. prenesená",J220,0)</f>
        <v>0</v>
      </c>
      <c r="BH220" s="176">
        <f>IF(N220="zníž. prenesená",J220,0)</f>
        <v>0</v>
      </c>
      <c r="BI220" s="176">
        <f>IF(N220="nulová",J220,0)</f>
        <v>0</v>
      </c>
      <c r="BJ220" s="16" t="s">
        <v>93</v>
      </c>
      <c r="BK220" s="177">
        <f>ROUND(I220*H220,3)</f>
        <v>0</v>
      </c>
      <c r="BL220" s="16" t="s">
        <v>194</v>
      </c>
      <c r="BM220" s="175" t="s">
        <v>379</v>
      </c>
    </row>
    <row r="221" spans="1:65" s="12" customFormat="1" ht="22.9" customHeight="1">
      <c r="B221" s="151"/>
      <c r="D221" s="152" t="s">
        <v>74</v>
      </c>
      <c r="E221" s="161" t="s">
        <v>380</v>
      </c>
      <c r="F221" s="161" t="s">
        <v>381</v>
      </c>
      <c r="I221" s="154"/>
      <c r="J221" s="162">
        <f>BK221</f>
        <v>0</v>
      </c>
      <c r="L221" s="151"/>
      <c r="M221" s="155"/>
      <c r="N221" s="156"/>
      <c r="O221" s="156"/>
      <c r="P221" s="157">
        <f>SUM(P222:P227)</f>
        <v>0</v>
      </c>
      <c r="Q221" s="156"/>
      <c r="R221" s="157">
        <f>SUM(R222:R227)</f>
        <v>0.93541999999999992</v>
      </c>
      <c r="S221" s="156"/>
      <c r="T221" s="158">
        <f>SUM(T222:T227)</f>
        <v>0</v>
      </c>
      <c r="AR221" s="152" t="s">
        <v>93</v>
      </c>
      <c r="AT221" s="159" t="s">
        <v>74</v>
      </c>
      <c r="AU221" s="159" t="s">
        <v>83</v>
      </c>
      <c r="AY221" s="152" t="s">
        <v>130</v>
      </c>
      <c r="BK221" s="160">
        <f>SUM(BK222:BK227)</f>
        <v>0</v>
      </c>
    </row>
    <row r="222" spans="1:65" s="2" customFormat="1" ht="24" customHeight="1">
      <c r="A222" s="31"/>
      <c r="B222" s="163"/>
      <c r="C222" s="164" t="s">
        <v>382</v>
      </c>
      <c r="D222" s="164" t="s">
        <v>133</v>
      </c>
      <c r="E222" s="165" t="s">
        <v>383</v>
      </c>
      <c r="F222" s="166" t="s">
        <v>384</v>
      </c>
      <c r="G222" s="167" t="s">
        <v>385</v>
      </c>
      <c r="H222" s="168">
        <v>828</v>
      </c>
      <c r="I222" s="169"/>
      <c r="J222" s="168">
        <f>ROUND(I222*H222,3)</f>
        <v>0</v>
      </c>
      <c r="K222" s="170"/>
      <c r="L222" s="32"/>
      <c r="M222" s="171" t="s">
        <v>1</v>
      </c>
      <c r="N222" s="172" t="s">
        <v>41</v>
      </c>
      <c r="O222" s="57"/>
      <c r="P222" s="173">
        <f>O222*H222</f>
        <v>0</v>
      </c>
      <c r="Q222" s="173">
        <v>8.0000000000000007E-5</v>
      </c>
      <c r="R222" s="173">
        <f>Q222*H222</f>
        <v>6.6240000000000007E-2</v>
      </c>
      <c r="S222" s="173">
        <v>0</v>
      </c>
      <c r="T222" s="174">
        <f>S222*H222</f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75" t="s">
        <v>194</v>
      </c>
      <c r="AT222" s="175" t="s">
        <v>133</v>
      </c>
      <c r="AU222" s="175" t="s">
        <v>93</v>
      </c>
      <c r="AY222" s="16" t="s">
        <v>130</v>
      </c>
      <c r="BE222" s="176">
        <f>IF(N222="základná",J222,0)</f>
        <v>0</v>
      </c>
      <c r="BF222" s="176">
        <f>IF(N222="znížená",J222,0)</f>
        <v>0</v>
      </c>
      <c r="BG222" s="176">
        <f>IF(N222="zákl. prenesená",J222,0)</f>
        <v>0</v>
      </c>
      <c r="BH222" s="176">
        <f>IF(N222="zníž. prenesená",J222,0)</f>
        <v>0</v>
      </c>
      <c r="BI222" s="176">
        <f>IF(N222="nulová",J222,0)</f>
        <v>0</v>
      </c>
      <c r="BJ222" s="16" t="s">
        <v>93</v>
      </c>
      <c r="BK222" s="177">
        <f>ROUND(I222*H222,3)</f>
        <v>0</v>
      </c>
      <c r="BL222" s="16" t="s">
        <v>194</v>
      </c>
      <c r="BM222" s="175" t="s">
        <v>386</v>
      </c>
    </row>
    <row r="223" spans="1:65" s="13" customFormat="1">
      <c r="B223" s="178"/>
      <c r="D223" s="179" t="s">
        <v>145</v>
      </c>
      <c r="E223" s="180" t="s">
        <v>1</v>
      </c>
      <c r="F223" s="181" t="s">
        <v>387</v>
      </c>
      <c r="H223" s="182">
        <v>828</v>
      </c>
      <c r="I223" s="183"/>
      <c r="L223" s="178"/>
      <c r="M223" s="184"/>
      <c r="N223" s="185"/>
      <c r="O223" s="185"/>
      <c r="P223" s="185"/>
      <c r="Q223" s="185"/>
      <c r="R223" s="185"/>
      <c r="S223" s="185"/>
      <c r="T223" s="186"/>
      <c r="AT223" s="180" t="s">
        <v>145</v>
      </c>
      <c r="AU223" s="180" t="s">
        <v>93</v>
      </c>
      <c r="AV223" s="13" t="s">
        <v>93</v>
      </c>
      <c r="AW223" s="13" t="s">
        <v>30</v>
      </c>
      <c r="AX223" s="13" t="s">
        <v>83</v>
      </c>
      <c r="AY223" s="180" t="s">
        <v>130</v>
      </c>
    </row>
    <row r="224" spans="1:65" s="2" customFormat="1" ht="16.5" customHeight="1">
      <c r="A224" s="31"/>
      <c r="B224" s="163"/>
      <c r="C224" s="194" t="s">
        <v>388</v>
      </c>
      <c r="D224" s="194" t="s">
        <v>202</v>
      </c>
      <c r="E224" s="195" t="s">
        <v>389</v>
      </c>
      <c r="F224" s="196" t="s">
        <v>390</v>
      </c>
      <c r="G224" s="197" t="s">
        <v>155</v>
      </c>
      <c r="H224" s="198">
        <v>0.86899999999999999</v>
      </c>
      <c r="I224" s="199"/>
      <c r="J224" s="198">
        <f>ROUND(I224*H224,3)</f>
        <v>0</v>
      </c>
      <c r="K224" s="200"/>
      <c r="L224" s="201"/>
      <c r="M224" s="202" t="s">
        <v>1</v>
      </c>
      <c r="N224" s="203" t="s">
        <v>41</v>
      </c>
      <c r="O224" s="57"/>
      <c r="P224" s="173">
        <f>O224*H224</f>
        <v>0</v>
      </c>
      <c r="Q224" s="173">
        <v>1</v>
      </c>
      <c r="R224" s="173">
        <f>Q224*H224</f>
        <v>0.86899999999999999</v>
      </c>
      <c r="S224" s="173">
        <v>0</v>
      </c>
      <c r="T224" s="174">
        <f>S224*H224</f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75" t="s">
        <v>204</v>
      </c>
      <c r="AT224" s="175" t="s">
        <v>202</v>
      </c>
      <c r="AU224" s="175" t="s">
        <v>93</v>
      </c>
      <c r="AY224" s="16" t="s">
        <v>130</v>
      </c>
      <c r="BE224" s="176">
        <f>IF(N224="základná",J224,0)</f>
        <v>0</v>
      </c>
      <c r="BF224" s="176">
        <f>IF(N224="znížená",J224,0)</f>
        <v>0</v>
      </c>
      <c r="BG224" s="176">
        <f>IF(N224="zákl. prenesená",J224,0)</f>
        <v>0</v>
      </c>
      <c r="BH224" s="176">
        <f>IF(N224="zníž. prenesená",J224,0)</f>
        <v>0</v>
      </c>
      <c r="BI224" s="176">
        <f>IF(N224="nulová",J224,0)</f>
        <v>0</v>
      </c>
      <c r="BJ224" s="16" t="s">
        <v>93</v>
      </c>
      <c r="BK224" s="177">
        <f>ROUND(I224*H224,3)</f>
        <v>0</v>
      </c>
      <c r="BL224" s="16" t="s">
        <v>194</v>
      </c>
      <c r="BM224" s="175" t="s">
        <v>391</v>
      </c>
    </row>
    <row r="225" spans="1:65" s="13" customFormat="1">
      <c r="B225" s="178"/>
      <c r="D225" s="179" t="s">
        <v>145</v>
      </c>
      <c r="F225" s="181" t="s">
        <v>392</v>
      </c>
      <c r="H225" s="182">
        <v>0.86899999999999999</v>
      </c>
      <c r="I225" s="183"/>
      <c r="L225" s="178"/>
      <c r="M225" s="184"/>
      <c r="N225" s="185"/>
      <c r="O225" s="185"/>
      <c r="P225" s="185"/>
      <c r="Q225" s="185"/>
      <c r="R225" s="185"/>
      <c r="S225" s="185"/>
      <c r="T225" s="186"/>
      <c r="AT225" s="180" t="s">
        <v>145</v>
      </c>
      <c r="AU225" s="180" t="s">
        <v>93</v>
      </c>
      <c r="AV225" s="13" t="s">
        <v>93</v>
      </c>
      <c r="AW225" s="13" t="s">
        <v>3</v>
      </c>
      <c r="AX225" s="13" t="s">
        <v>83</v>
      </c>
      <c r="AY225" s="180" t="s">
        <v>130</v>
      </c>
    </row>
    <row r="226" spans="1:65" s="2" customFormat="1" ht="16.5" customHeight="1">
      <c r="A226" s="31"/>
      <c r="B226" s="163"/>
      <c r="C226" s="164" t="s">
        <v>393</v>
      </c>
      <c r="D226" s="164" t="s">
        <v>133</v>
      </c>
      <c r="E226" s="165" t="s">
        <v>394</v>
      </c>
      <c r="F226" s="166" t="s">
        <v>395</v>
      </c>
      <c r="G226" s="167" t="s">
        <v>396</v>
      </c>
      <c r="H226" s="168">
        <v>2</v>
      </c>
      <c r="I226" s="169"/>
      <c r="J226" s="168">
        <f>ROUND(I226*H226,3)</f>
        <v>0</v>
      </c>
      <c r="K226" s="170"/>
      <c r="L226" s="32"/>
      <c r="M226" s="171" t="s">
        <v>1</v>
      </c>
      <c r="N226" s="172" t="s">
        <v>41</v>
      </c>
      <c r="O226" s="57"/>
      <c r="P226" s="173">
        <f>O226*H226</f>
        <v>0</v>
      </c>
      <c r="Q226" s="173">
        <v>9.0000000000000006E-5</v>
      </c>
      <c r="R226" s="173">
        <f>Q226*H226</f>
        <v>1.8000000000000001E-4</v>
      </c>
      <c r="S226" s="173">
        <v>0</v>
      </c>
      <c r="T226" s="174">
        <f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75" t="s">
        <v>194</v>
      </c>
      <c r="AT226" s="175" t="s">
        <v>133</v>
      </c>
      <c r="AU226" s="175" t="s">
        <v>93</v>
      </c>
      <c r="AY226" s="16" t="s">
        <v>130</v>
      </c>
      <c r="BE226" s="176">
        <f>IF(N226="základná",J226,0)</f>
        <v>0</v>
      </c>
      <c r="BF226" s="176">
        <f>IF(N226="znížená",J226,0)</f>
        <v>0</v>
      </c>
      <c r="BG226" s="176">
        <f>IF(N226="zákl. prenesená",J226,0)</f>
        <v>0</v>
      </c>
      <c r="BH226" s="176">
        <f>IF(N226="zníž. prenesená",J226,0)</f>
        <v>0</v>
      </c>
      <c r="BI226" s="176">
        <f>IF(N226="nulová",J226,0)</f>
        <v>0</v>
      </c>
      <c r="BJ226" s="16" t="s">
        <v>93</v>
      </c>
      <c r="BK226" s="177">
        <f>ROUND(I226*H226,3)</f>
        <v>0</v>
      </c>
      <c r="BL226" s="16" t="s">
        <v>194</v>
      </c>
      <c r="BM226" s="175" t="s">
        <v>397</v>
      </c>
    </row>
    <row r="227" spans="1:65" s="2" customFormat="1" ht="24" customHeight="1">
      <c r="A227" s="31"/>
      <c r="B227" s="163"/>
      <c r="C227" s="164" t="s">
        <v>398</v>
      </c>
      <c r="D227" s="164" t="s">
        <v>133</v>
      </c>
      <c r="E227" s="165" t="s">
        <v>399</v>
      </c>
      <c r="F227" s="166" t="s">
        <v>400</v>
      </c>
      <c r="G227" s="167" t="s">
        <v>276</v>
      </c>
      <c r="H227" s="169"/>
      <c r="I227" s="169"/>
      <c r="J227" s="168">
        <f>ROUND(I227*H227,3)</f>
        <v>0</v>
      </c>
      <c r="K227" s="170"/>
      <c r="L227" s="32"/>
      <c r="M227" s="171" t="s">
        <v>1</v>
      </c>
      <c r="N227" s="172" t="s">
        <v>41</v>
      </c>
      <c r="O227" s="57"/>
      <c r="P227" s="173">
        <f>O227*H227</f>
        <v>0</v>
      </c>
      <c r="Q227" s="173">
        <v>0</v>
      </c>
      <c r="R227" s="173">
        <f>Q227*H227</f>
        <v>0</v>
      </c>
      <c r="S227" s="173">
        <v>0</v>
      </c>
      <c r="T227" s="174">
        <f>S227*H227</f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75" t="s">
        <v>194</v>
      </c>
      <c r="AT227" s="175" t="s">
        <v>133</v>
      </c>
      <c r="AU227" s="175" t="s">
        <v>93</v>
      </c>
      <c r="AY227" s="16" t="s">
        <v>130</v>
      </c>
      <c r="BE227" s="176">
        <f>IF(N227="základná",J227,0)</f>
        <v>0</v>
      </c>
      <c r="BF227" s="176">
        <f>IF(N227="znížená",J227,0)</f>
        <v>0</v>
      </c>
      <c r="BG227" s="176">
        <f>IF(N227="zákl. prenesená",J227,0)</f>
        <v>0</v>
      </c>
      <c r="BH227" s="176">
        <f>IF(N227="zníž. prenesená",J227,0)</f>
        <v>0</v>
      </c>
      <c r="BI227" s="176">
        <f>IF(N227="nulová",J227,0)</f>
        <v>0</v>
      </c>
      <c r="BJ227" s="16" t="s">
        <v>93</v>
      </c>
      <c r="BK227" s="177">
        <f>ROUND(I227*H227,3)</f>
        <v>0</v>
      </c>
      <c r="BL227" s="16" t="s">
        <v>194</v>
      </c>
      <c r="BM227" s="175" t="s">
        <v>401</v>
      </c>
    </row>
    <row r="228" spans="1:65" s="2" customFormat="1" ht="49.9" customHeight="1">
      <c r="A228" s="31"/>
      <c r="B228" s="32"/>
      <c r="C228" s="31"/>
      <c r="D228" s="31"/>
      <c r="E228" s="153" t="s">
        <v>402</v>
      </c>
      <c r="F228" s="153" t="s">
        <v>403</v>
      </c>
      <c r="G228" s="31"/>
      <c r="H228" s="31"/>
      <c r="I228" s="96"/>
      <c r="J228" s="138">
        <f t="shared" ref="J228:J233" si="20">BK228</f>
        <v>0</v>
      </c>
      <c r="K228" s="31"/>
      <c r="L228" s="32"/>
      <c r="M228" s="204"/>
      <c r="N228" s="205"/>
      <c r="O228" s="57"/>
      <c r="P228" s="57"/>
      <c r="Q228" s="57"/>
      <c r="R228" s="57"/>
      <c r="S228" s="57"/>
      <c r="T228" s="58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T228" s="16" t="s">
        <v>74</v>
      </c>
      <c r="AU228" s="16" t="s">
        <v>75</v>
      </c>
      <c r="AY228" s="16" t="s">
        <v>404</v>
      </c>
      <c r="BK228" s="177">
        <f>SUM(BK229:BK233)</f>
        <v>0</v>
      </c>
    </row>
    <row r="229" spans="1:65" s="2" customFormat="1" ht="16.350000000000001" customHeight="1">
      <c r="A229" s="31"/>
      <c r="B229" s="32"/>
      <c r="C229" s="206" t="s">
        <v>1</v>
      </c>
      <c r="D229" s="206" t="s">
        <v>133</v>
      </c>
      <c r="E229" s="207" t="s">
        <v>1</v>
      </c>
      <c r="F229" s="208" t="s">
        <v>1</v>
      </c>
      <c r="G229" s="209" t="s">
        <v>1</v>
      </c>
      <c r="H229" s="210"/>
      <c r="I229" s="210"/>
      <c r="J229" s="211">
        <f t="shared" si="20"/>
        <v>0</v>
      </c>
      <c r="K229" s="212"/>
      <c r="L229" s="32"/>
      <c r="M229" s="213" t="s">
        <v>1</v>
      </c>
      <c r="N229" s="214" t="s">
        <v>41</v>
      </c>
      <c r="O229" s="57"/>
      <c r="P229" s="57"/>
      <c r="Q229" s="57"/>
      <c r="R229" s="57"/>
      <c r="S229" s="57"/>
      <c r="T229" s="58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T229" s="16" t="s">
        <v>404</v>
      </c>
      <c r="AU229" s="16" t="s">
        <v>83</v>
      </c>
      <c r="AY229" s="16" t="s">
        <v>404</v>
      </c>
      <c r="BE229" s="176">
        <f>IF(N229="základná",J229,0)</f>
        <v>0</v>
      </c>
      <c r="BF229" s="176">
        <f>IF(N229="znížená",J229,0)</f>
        <v>0</v>
      </c>
      <c r="BG229" s="176">
        <f>IF(N229="zákl. prenesená",J229,0)</f>
        <v>0</v>
      </c>
      <c r="BH229" s="176">
        <f>IF(N229="zníž. prenesená",J229,0)</f>
        <v>0</v>
      </c>
      <c r="BI229" s="176">
        <f>IF(N229="nulová",J229,0)</f>
        <v>0</v>
      </c>
      <c r="BJ229" s="16" t="s">
        <v>93</v>
      </c>
      <c r="BK229" s="177">
        <f>I229*H229</f>
        <v>0</v>
      </c>
    </row>
    <row r="230" spans="1:65" s="2" customFormat="1" ht="16.350000000000001" customHeight="1">
      <c r="A230" s="31"/>
      <c r="B230" s="32"/>
      <c r="C230" s="206" t="s">
        <v>1</v>
      </c>
      <c r="D230" s="206" t="s">
        <v>133</v>
      </c>
      <c r="E230" s="207" t="s">
        <v>1</v>
      </c>
      <c r="F230" s="208" t="s">
        <v>1</v>
      </c>
      <c r="G230" s="209" t="s">
        <v>1</v>
      </c>
      <c r="H230" s="210"/>
      <c r="I230" s="210"/>
      <c r="J230" s="211">
        <f t="shared" si="20"/>
        <v>0</v>
      </c>
      <c r="K230" s="212"/>
      <c r="L230" s="32"/>
      <c r="M230" s="213" t="s">
        <v>1</v>
      </c>
      <c r="N230" s="214" t="s">
        <v>41</v>
      </c>
      <c r="O230" s="57"/>
      <c r="P230" s="57"/>
      <c r="Q230" s="57"/>
      <c r="R230" s="57"/>
      <c r="S230" s="57"/>
      <c r="T230" s="58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T230" s="16" t="s">
        <v>404</v>
      </c>
      <c r="AU230" s="16" t="s">
        <v>83</v>
      </c>
      <c r="AY230" s="16" t="s">
        <v>404</v>
      </c>
      <c r="BE230" s="176">
        <f>IF(N230="základná",J230,0)</f>
        <v>0</v>
      </c>
      <c r="BF230" s="176">
        <f>IF(N230="znížená",J230,0)</f>
        <v>0</v>
      </c>
      <c r="BG230" s="176">
        <f>IF(N230="zákl. prenesená",J230,0)</f>
        <v>0</v>
      </c>
      <c r="BH230" s="176">
        <f>IF(N230="zníž. prenesená",J230,0)</f>
        <v>0</v>
      </c>
      <c r="BI230" s="176">
        <f>IF(N230="nulová",J230,0)</f>
        <v>0</v>
      </c>
      <c r="BJ230" s="16" t="s">
        <v>93</v>
      </c>
      <c r="BK230" s="177">
        <f>I230*H230</f>
        <v>0</v>
      </c>
    </row>
    <row r="231" spans="1:65" s="2" customFormat="1" ht="16.350000000000001" customHeight="1">
      <c r="A231" s="31"/>
      <c r="B231" s="32"/>
      <c r="C231" s="206" t="s">
        <v>1</v>
      </c>
      <c r="D231" s="206" t="s">
        <v>133</v>
      </c>
      <c r="E231" s="207" t="s">
        <v>1</v>
      </c>
      <c r="F231" s="208" t="s">
        <v>1</v>
      </c>
      <c r="G231" s="209" t="s">
        <v>1</v>
      </c>
      <c r="H231" s="210"/>
      <c r="I231" s="210"/>
      <c r="J231" s="211">
        <f t="shared" si="20"/>
        <v>0</v>
      </c>
      <c r="K231" s="212"/>
      <c r="L231" s="32"/>
      <c r="M231" s="213" t="s">
        <v>1</v>
      </c>
      <c r="N231" s="214" t="s">
        <v>41</v>
      </c>
      <c r="O231" s="57"/>
      <c r="P231" s="57"/>
      <c r="Q231" s="57"/>
      <c r="R231" s="57"/>
      <c r="S231" s="57"/>
      <c r="T231" s="58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T231" s="16" t="s">
        <v>404</v>
      </c>
      <c r="AU231" s="16" t="s">
        <v>83</v>
      </c>
      <c r="AY231" s="16" t="s">
        <v>404</v>
      </c>
      <c r="BE231" s="176">
        <f>IF(N231="základná",J231,0)</f>
        <v>0</v>
      </c>
      <c r="BF231" s="176">
        <f>IF(N231="znížená",J231,0)</f>
        <v>0</v>
      </c>
      <c r="BG231" s="176">
        <f>IF(N231="zákl. prenesená",J231,0)</f>
        <v>0</v>
      </c>
      <c r="BH231" s="176">
        <f>IF(N231="zníž. prenesená",J231,0)</f>
        <v>0</v>
      </c>
      <c r="BI231" s="176">
        <f>IF(N231="nulová",J231,0)</f>
        <v>0</v>
      </c>
      <c r="BJ231" s="16" t="s">
        <v>93</v>
      </c>
      <c r="BK231" s="177">
        <f>I231*H231</f>
        <v>0</v>
      </c>
    </row>
    <row r="232" spans="1:65" s="2" customFormat="1" ht="16.350000000000001" customHeight="1">
      <c r="A232" s="31"/>
      <c r="B232" s="32"/>
      <c r="C232" s="206" t="s">
        <v>1</v>
      </c>
      <c r="D232" s="206" t="s">
        <v>133</v>
      </c>
      <c r="E232" s="207" t="s">
        <v>1</v>
      </c>
      <c r="F232" s="208" t="s">
        <v>1</v>
      </c>
      <c r="G232" s="209" t="s">
        <v>1</v>
      </c>
      <c r="H232" s="210"/>
      <c r="I232" s="210"/>
      <c r="J232" s="211">
        <f t="shared" si="20"/>
        <v>0</v>
      </c>
      <c r="K232" s="212"/>
      <c r="L232" s="32"/>
      <c r="M232" s="213" t="s">
        <v>1</v>
      </c>
      <c r="N232" s="214" t="s">
        <v>41</v>
      </c>
      <c r="O232" s="57"/>
      <c r="P232" s="57"/>
      <c r="Q232" s="57"/>
      <c r="R232" s="57"/>
      <c r="S232" s="57"/>
      <c r="T232" s="58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T232" s="16" t="s">
        <v>404</v>
      </c>
      <c r="AU232" s="16" t="s">
        <v>83</v>
      </c>
      <c r="AY232" s="16" t="s">
        <v>404</v>
      </c>
      <c r="BE232" s="176">
        <f>IF(N232="základná",J232,0)</f>
        <v>0</v>
      </c>
      <c r="BF232" s="176">
        <f>IF(N232="znížená",J232,0)</f>
        <v>0</v>
      </c>
      <c r="BG232" s="176">
        <f>IF(N232="zákl. prenesená",J232,0)</f>
        <v>0</v>
      </c>
      <c r="BH232" s="176">
        <f>IF(N232="zníž. prenesená",J232,0)</f>
        <v>0</v>
      </c>
      <c r="BI232" s="176">
        <f>IF(N232="nulová",J232,0)</f>
        <v>0</v>
      </c>
      <c r="BJ232" s="16" t="s">
        <v>93</v>
      </c>
      <c r="BK232" s="177">
        <f>I232*H232</f>
        <v>0</v>
      </c>
    </row>
    <row r="233" spans="1:65" s="2" customFormat="1" ht="16.350000000000001" customHeight="1">
      <c r="A233" s="31"/>
      <c r="B233" s="32"/>
      <c r="C233" s="206" t="s">
        <v>1</v>
      </c>
      <c r="D233" s="206" t="s">
        <v>133</v>
      </c>
      <c r="E233" s="207" t="s">
        <v>1</v>
      </c>
      <c r="F233" s="208" t="s">
        <v>1</v>
      </c>
      <c r="G233" s="209" t="s">
        <v>1</v>
      </c>
      <c r="H233" s="210"/>
      <c r="I233" s="210"/>
      <c r="J233" s="211">
        <f t="shared" si="20"/>
        <v>0</v>
      </c>
      <c r="K233" s="212"/>
      <c r="L233" s="32"/>
      <c r="M233" s="213" t="s">
        <v>1</v>
      </c>
      <c r="N233" s="214" t="s">
        <v>41</v>
      </c>
      <c r="O233" s="215"/>
      <c r="P233" s="215"/>
      <c r="Q233" s="215"/>
      <c r="R233" s="215"/>
      <c r="S233" s="215"/>
      <c r="T233" s="216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T233" s="16" t="s">
        <v>404</v>
      </c>
      <c r="AU233" s="16" t="s">
        <v>83</v>
      </c>
      <c r="AY233" s="16" t="s">
        <v>404</v>
      </c>
      <c r="BE233" s="176">
        <f>IF(N233="základná",J233,0)</f>
        <v>0</v>
      </c>
      <c r="BF233" s="176">
        <f>IF(N233="znížená",J233,0)</f>
        <v>0</v>
      </c>
      <c r="BG233" s="176">
        <f>IF(N233="zákl. prenesená",J233,0)</f>
        <v>0</v>
      </c>
      <c r="BH233" s="176">
        <f>IF(N233="zníž. prenesená",J233,0)</f>
        <v>0</v>
      </c>
      <c r="BI233" s="176">
        <f>IF(N233="nulová",J233,0)</f>
        <v>0</v>
      </c>
      <c r="BJ233" s="16" t="s">
        <v>93</v>
      </c>
      <c r="BK233" s="177">
        <f>I233*H233</f>
        <v>0</v>
      </c>
    </row>
    <row r="234" spans="1:65" s="2" customFormat="1" ht="6.95" customHeight="1">
      <c r="A234" s="31"/>
      <c r="B234" s="46"/>
      <c r="C234" s="47"/>
      <c r="D234" s="47"/>
      <c r="E234" s="47"/>
      <c r="F234" s="47"/>
      <c r="G234" s="47"/>
      <c r="H234" s="47"/>
      <c r="I234" s="120"/>
      <c r="J234" s="47"/>
      <c r="K234" s="47"/>
      <c r="L234" s="32"/>
      <c r="M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</row>
  </sheetData>
  <autoFilter ref="C127:K233" xr:uid="{00000000-0009-0000-0000-000001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29:D234" xr:uid="{00000000-0002-0000-0100-000000000000}">
      <formula1>"K, M"</formula1>
    </dataValidation>
    <dataValidation type="list" allowBlank="1" showInputMessage="1" showErrorMessage="1" error="Povolené sú hodnoty základná, znížená, nulová." sqref="N229:N234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3"/>
  <sheetViews>
    <sheetView showGridLines="0" topLeftCell="A140" workbookViewId="0">
      <selection activeCell="F135" sqref="F135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2"/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94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96</v>
      </c>
      <c r="I4" s="92"/>
      <c r="L4" s="19"/>
      <c r="M4" s="95" t="s">
        <v>9</v>
      </c>
      <c r="AT4" s="16" t="s">
        <v>3</v>
      </c>
    </row>
    <row r="5" spans="1:46" s="1" customFormat="1" ht="6.95" customHeight="1">
      <c r="B5" s="19"/>
      <c r="I5" s="92"/>
      <c r="L5" s="19"/>
    </row>
    <row r="6" spans="1:46" s="1" customFormat="1" ht="12" customHeight="1">
      <c r="B6" s="19"/>
      <c r="D6" s="26" t="s">
        <v>14</v>
      </c>
      <c r="I6" s="92"/>
      <c r="L6" s="19"/>
    </row>
    <row r="7" spans="1:46" s="1" customFormat="1" ht="16.5" customHeight="1">
      <c r="B7" s="19"/>
      <c r="E7" s="257" t="str">
        <f>'Rekapitulácia stavby'!K6</f>
        <v>Obnova Materskej Školy, Narcisova ul. Trnava</v>
      </c>
      <c r="F7" s="258"/>
      <c r="G7" s="258"/>
      <c r="H7" s="258"/>
      <c r="I7" s="92"/>
      <c r="L7" s="19"/>
    </row>
    <row r="8" spans="1:46" s="2" customFormat="1" ht="12" customHeight="1">
      <c r="A8" s="31"/>
      <c r="B8" s="32"/>
      <c r="C8" s="31"/>
      <c r="D8" s="26" t="s">
        <v>97</v>
      </c>
      <c r="E8" s="31"/>
      <c r="F8" s="31"/>
      <c r="G8" s="31"/>
      <c r="H8" s="31"/>
      <c r="I8" s="96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41" t="s">
        <v>412</v>
      </c>
      <c r="F9" s="256"/>
      <c r="G9" s="256"/>
      <c r="H9" s="256"/>
      <c r="I9" s="96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96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16</v>
      </c>
      <c r="E11" s="31"/>
      <c r="F11" s="24" t="s">
        <v>1</v>
      </c>
      <c r="G11" s="31"/>
      <c r="H11" s="31"/>
      <c r="I11" s="97" t="s">
        <v>17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18</v>
      </c>
      <c r="E12" s="31"/>
      <c r="F12" s="24" t="s">
        <v>19</v>
      </c>
      <c r="G12" s="31"/>
      <c r="H12" s="31"/>
      <c r="I12" s="97" t="s">
        <v>20</v>
      </c>
      <c r="J12" s="54" t="str">
        <f>'Rekapitulácia stavby'!AN8</f>
        <v>7. 2. 2020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96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97" t="s">
        <v>23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97" t="s">
        <v>25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96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97" t="s">
        <v>23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9" t="str">
        <f>'Rekapitulácia stavby'!E14</f>
        <v>Vyplň údaj</v>
      </c>
      <c r="F18" s="244"/>
      <c r="G18" s="244"/>
      <c r="H18" s="244"/>
      <c r="I18" s="97" t="s">
        <v>25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96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97" t="s">
        <v>23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29</v>
      </c>
      <c r="F21" s="31"/>
      <c r="G21" s="31"/>
      <c r="H21" s="31"/>
      <c r="I21" s="97" t="s">
        <v>25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96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7" t="s">
        <v>23</v>
      </c>
      <c r="J23" s="24" t="s">
        <v>1</v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97" t="s">
        <v>25</v>
      </c>
      <c r="J24" s="24" t="s">
        <v>1</v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96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6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248" t="s">
        <v>1</v>
      </c>
      <c r="F27" s="248"/>
      <c r="G27" s="248"/>
      <c r="H27" s="248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96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102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3" t="s">
        <v>35</v>
      </c>
      <c r="E30" s="31"/>
      <c r="F30" s="31"/>
      <c r="G30" s="31"/>
      <c r="H30" s="31"/>
      <c r="I30" s="96"/>
      <c r="J30" s="70">
        <f>ROUND(J121,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102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37</v>
      </c>
      <c r="G32" s="31"/>
      <c r="H32" s="31"/>
      <c r="I32" s="104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5" t="s">
        <v>39</v>
      </c>
      <c r="E33" s="26" t="s">
        <v>40</v>
      </c>
      <c r="F33" s="106">
        <f>ROUND((ROUND((SUM(BE121:BE156)),  2) + SUM(BE158:BE162)), 2)</f>
        <v>0</v>
      </c>
      <c r="G33" s="31"/>
      <c r="H33" s="31"/>
      <c r="I33" s="107">
        <v>0.2</v>
      </c>
      <c r="J33" s="106">
        <f>ROUND((ROUND(((SUM(BE121:BE156))*I33),  2) + (SUM(BE158:BE162)*I33)),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41</v>
      </c>
      <c r="F34" s="106">
        <f>ROUND((ROUND((SUM(BF121:BF156)),  2) + SUM(BF158:BF162)), 2)</f>
        <v>0</v>
      </c>
      <c r="G34" s="31"/>
      <c r="H34" s="31"/>
      <c r="I34" s="107">
        <v>0.2</v>
      </c>
      <c r="J34" s="106">
        <f>ROUND((ROUND(((SUM(BF121:BF156))*I34),  2) + (SUM(BF158:BF162)*I34)),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42</v>
      </c>
      <c r="F35" s="106">
        <f>ROUND((ROUND((SUM(BG121:BG156)),  2) + SUM(BG158:BG162)), 2)</f>
        <v>0</v>
      </c>
      <c r="G35" s="31"/>
      <c r="H35" s="31"/>
      <c r="I35" s="107">
        <v>0.2</v>
      </c>
      <c r="J35" s="106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43</v>
      </c>
      <c r="F36" s="106">
        <f>ROUND((ROUND((SUM(BH121:BH156)),  2) + SUM(BH158:BH162)), 2)</f>
        <v>0</v>
      </c>
      <c r="G36" s="31"/>
      <c r="H36" s="31"/>
      <c r="I36" s="107">
        <v>0.2</v>
      </c>
      <c r="J36" s="106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44</v>
      </c>
      <c r="F37" s="106">
        <f>ROUND((ROUND((SUM(BI121:BI156)),  2) + SUM(BI158:BI162)), 2)</f>
        <v>0</v>
      </c>
      <c r="G37" s="31"/>
      <c r="H37" s="31"/>
      <c r="I37" s="107">
        <v>0</v>
      </c>
      <c r="J37" s="106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96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8"/>
      <c r="D39" s="109" t="s">
        <v>45</v>
      </c>
      <c r="E39" s="59"/>
      <c r="F39" s="59"/>
      <c r="G39" s="110" t="s">
        <v>46</v>
      </c>
      <c r="H39" s="111" t="s">
        <v>47</v>
      </c>
      <c r="I39" s="112"/>
      <c r="J39" s="113">
        <f>SUM(J30:J37)</f>
        <v>0</v>
      </c>
      <c r="K39" s="114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96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I41" s="92"/>
      <c r="L41" s="19"/>
    </row>
    <row r="42" spans="1:31" s="1" customFormat="1" ht="14.45" customHeight="1">
      <c r="B42" s="19"/>
      <c r="I42" s="92"/>
      <c r="L42" s="19"/>
    </row>
    <row r="43" spans="1:31" s="1" customFormat="1" ht="14.45" customHeight="1">
      <c r="B43" s="19"/>
      <c r="I43" s="92"/>
      <c r="L43" s="19"/>
    </row>
    <row r="44" spans="1:31" s="1" customFormat="1" ht="14.45" customHeight="1">
      <c r="B44" s="19"/>
      <c r="I44" s="92"/>
      <c r="L44" s="19"/>
    </row>
    <row r="45" spans="1:31" s="1" customFormat="1" ht="14.45" customHeight="1">
      <c r="B45" s="19"/>
      <c r="I45" s="92"/>
      <c r="L45" s="19"/>
    </row>
    <row r="46" spans="1:31" s="1" customFormat="1" ht="14.45" customHeight="1">
      <c r="B46" s="19"/>
      <c r="I46" s="92"/>
      <c r="L46" s="19"/>
    </row>
    <row r="47" spans="1:31" s="1" customFormat="1" ht="14.45" customHeight="1">
      <c r="B47" s="19"/>
      <c r="I47" s="92"/>
      <c r="L47" s="19"/>
    </row>
    <row r="48" spans="1:31" s="1" customFormat="1" ht="14.45" customHeight="1">
      <c r="B48" s="19"/>
      <c r="I48" s="92"/>
      <c r="L48" s="19"/>
    </row>
    <row r="49" spans="1:31" s="1" customFormat="1" ht="14.45" customHeight="1">
      <c r="B49" s="19"/>
      <c r="I49" s="92"/>
      <c r="L49" s="19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115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50</v>
      </c>
      <c r="E61" s="34"/>
      <c r="F61" s="116" t="s">
        <v>51</v>
      </c>
      <c r="G61" s="44" t="s">
        <v>50</v>
      </c>
      <c r="H61" s="34"/>
      <c r="I61" s="117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119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50</v>
      </c>
      <c r="E76" s="34"/>
      <c r="F76" s="116" t="s">
        <v>51</v>
      </c>
      <c r="G76" s="44" t="s">
        <v>50</v>
      </c>
      <c r="H76" s="34"/>
      <c r="I76" s="117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120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121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99</v>
      </c>
      <c r="D82" s="31"/>
      <c r="E82" s="31"/>
      <c r="F82" s="31"/>
      <c r="G82" s="31"/>
      <c r="H82" s="31"/>
      <c r="I82" s="96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96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96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7" t="str">
        <f>E7</f>
        <v>Obnova Materskej Školy, Narcisova ul. Trnava</v>
      </c>
      <c r="F85" s="258"/>
      <c r="G85" s="258"/>
      <c r="H85" s="258"/>
      <c r="I85" s="96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1"/>
      <c r="E86" s="31"/>
      <c r="F86" s="31"/>
      <c r="G86" s="31"/>
      <c r="H86" s="31"/>
      <c r="I86" s="96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41" t="str">
        <f>E9</f>
        <v>03 - Odstránenie porúch obvodového plášťa</v>
      </c>
      <c r="F87" s="256"/>
      <c r="G87" s="256"/>
      <c r="H87" s="256"/>
      <c r="I87" s="96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96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1"/>
      <c r="E89" s="31"/>
      <c r="F89" s="24" t="str">
        <f>F12</f>
        <v>Trnava, Narcisova 7165/2</v>
      </c>
      <c r="G89" s="31"/>
      <c r="H89" s="31"/>
      <c r="I89" s="97" t="s">
        <v>20</v>
      </c>
      <c r="J89" s="54" t="str">
        <f>IF(J12="","",J12)</f>
        <v>7. 2. 2020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96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Trnava</v>
      </c>
      <c r="G91" s="31"/>
      <c r="H91" s="31"/>
      <c r="I91" s="97" t="s">
        <v>28</v>
      </c>
      <c r="J91" s="29" t="str">
        <f>E21</f>
        <v>BEVVA,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97" t="s">
        <v>32</v>
      </c>
      <c r="J92" s="29" t="str">
        <f>E24</f>
        <v>Ing. Janák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96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2" t="s">
        <v>100</v>
      </c>
      <c r="D94" s="108"/>
      <c r="E94" s="108"/>
      <c r="F94" s="108"/>
      <c r="G94" s="108"/>
      <c r="H94" s="108"/>
      <c r="I94" s="123"/>
      <c r="J94" s="124" t="s">
        <v>101</v>
      </c>
      <c r="K94" s="108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96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5" t="s">
        <v>102</v>
      </c>
      <c r="D96" s="31"/>
      <c r="E96" s="31"/>
      <c r="F96" s="31"/>
      <c r="G96" s="31"/>
      <c r="H96" s="31"/>
      <c r="I96" s="96"/>
      <c r="J96" s="70">
        <f>J121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103</v>
      </c>
    </row>
    <row r="97" spans="1:31" s="9" customFormat="1" ht="24.95" customHeight="1">
      <c r="B97" s="126"/>
      <c r="D97" s="127" t="s">
        <v>104</v>
      </c>
      <c r="E97" s="128"/>
      <c r="F97" s="128"/>
      <c r="G97" s="128"/>
      <c r="H97" s="128"/>
      <c r="I97" s="129"/>
      <c r="J97" s="130">
        <f>J122</f>
        <v>0</v>
      </c>
      <c r="L97" s="126"/>
    </row>
    <row r="98" spans="1:31" s="10" customFormat="1" ht="19.899999999999999" customHeight="1">
      <c r="B98" s="131"/>
      <c r="D98" s="132" t="s">
        <v>105</v>
      </c>
      <c r="E98" s="133"/>
      <c r="F98" s="133"/>
      <c r="G98" s="133"/>
      <c r="H98" s="133"/>
      <c r="I98" s="134"/>
      <c r="J98" s="135">
        <f>J123</f>
        <v>0</v>
      </c>
      <c r="L98" s="131"/>
    </row>
    <row r="99" spans="1:31" s="10" customFormat="1" ht="19.899999999999999" customHeight="1">
      <c r="B99" s="131"/>
      <c r="D99" s="132" t="s">
        <v>106</v>
      </c>
      <c r="E99" s="133"/>
      <c r="F99" s="133"/>
      <c r="G99" s="133"/>
      <c r="H99" s="133"/>
      <c r="I99" s="134"/>
      <c r="J99" s="135">
        <f>J135</f>
        <v>0</v>
      </c>
      <c r="L99" s="131"/>
    </row>
    <row r="100" spans="1:31" s="10" customFormat="1" ht="19.899999999999999" customHeight="1">
      <c r="B100" s="131"/>
      <c r="D100" s="132" t="s">
        <v>107</v>
      </c>
      <c r="E100" s="133"/>
      <c r="F100" s="133"/>
      <c r="G100" s="133"/>
      <c r="H100" s="133"/>
      <c r="I100" s="134"/>
      <c r="J100" s="135">
        <f>J155</f>
        <v>0</v>
      </c>
      <c r="L100" s="131"/>
    </row>
    <row r="101" spans="1:31" s="9" customFormat="1" ht="21.75" customHeight="1">
      <c r="B101" s="126"/>
      <c r="D101" s="136" t="s">
        <v>115</v>
      </c>
      <c r="I101" s="137"/>
      <c r="J101" s="138">
        <f>J157</f>
        <v>0</v>
      </c>
      <c r="L101" s="126"/>
    </row>
    <row r="102" spans="1:31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96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120"/>
      <c r="J103" s="47"/>
      <c r="K103" s="47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48"/>
      <c r="C107" s="49"/>
      <c r="D107" s="49"/>
      <c r="E107" s="49"/>
      <c r="F107" s="49"/>
      <c r="G107" s="49"/>
      <c r="H107" s="49"/>
      <c r="I107" s="121"/>
      <c r="J107" s="49"/>
      <c r="K107" s="4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116</v>
      </c>
      <c r="D108" s="31"/>
      <c r="E108" s="31"/>
      <c r="F108" s="31"/>
      <c r="G108" s="31"/>
      <c r="H108" s="31"/>
      <c r="I108" s="96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1"/>
      <c r="D109" s="31"/>
      <c r="E109" s="31"/>
      <c r="F109" s="31"/>
      <c r="G109" s="31"/>
      <c r="H109" s="31"/>
      <c r="I109" s="96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14</v>
      </c>
      <c r="D110" s="31"/>
      <c r="E110" s="31"/>
      <c r="F110" s="31"/>
      <c r="G110" s="31"/>
      <c r="H110" s="31"/>
      <c r="I110" s="96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1"/>
      <c r="D111" s="31"/>
      <c r="E111" s="257" t="str">
        <f>E7</f>
        <v>Obnova Materskej Školy, Narcisova ul. Trnava</v>
      </c>
      <c r="F111" s="258"/>
      <c r="G111" s="258"/>
      <c r="H111" s="258"/>
      <c r="I111" s="96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97</v>
      </c>
      <c r="D112" s="31"/>
      <c r="E112" s="31"/>
      <c r="F112" s="31"/>
      <c r="G112" s="31"/>
      <c r="H112" s="31"/>
      <c r="I112" s="96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1" t="str">
        <f>E9</f>
        <v>03 - Odstránenie porúch obvodového plášťa</v>
      </c>
      <c r="F113" s="256"/>
      <c r="G113" s="256"/>
      <c r="H113" s="256"/>
      <c r="I113" s="96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96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18</v>
      </c>
      <c r="D115" s="31"/>
      <c r="E115" s="31"/>
      <c r="F115" s="24" t="str">
        <f>F12</f>
        <v>Trnava, Narcisova 7165/2</v>
      </c>
      <c r="G115" s="31"/>
      <c r="H115" s="31"/>
      <c r="I115" s="97" t="s">
        <v>20</v>
      </c>
      <c r="J115" s="54" t="str">
        <f>IF(J12="","",J12)</f>
        <v>7. 2. 2020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96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22</v>
      </c>
      <c r="D117" s="31"/>
      <c r="E117" s="31"/>
      <c r="F117" s="24" t="str">
        <f>E15</f>
        <v>Mesto Trnava</v>
      </c>
      <c r="G117" s="31"/>
      <c r="H117" s="31"/>
      <c r="I117" s="97" t="s">
        <v>28</v>
      </c>
      <c r="J117" s="29" t="str">
        <f>E21</f>
        <v>BEVVA, s.r.o.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26</v>
      </c>
      <c r="D118" s="31"/>
      <c r="E118" s="31"/>
      <c r="F118" s="24" t="str">
        <f>IF(E18="","",E18)</f>
        <v>Vyplň údaj</v>
      </c>
      <c r="G118" s="31"/>
      <c r="H118" s="31"/>
      <c r="I118" s="97" t="s">
        <v>32</v>
      </c>
      <c r="J118" s="29" t="str">
        <f>E24</f>
        <v>Ing. Janák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1"/>
      <c r="D119" s="31"/>
      <c r="E119" s="31"/>
      <c r="F119" s="31"/>
      <c r="G119" s="31"/>
      <c r="H119" s="31"/>
      <c r="I119" s="96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39"/>
      <c r="B120" s="140"/>
      <c r="C120" s="141" t="s">
        <v>117</v>
      </c>
      <c r="D120" s="142" t="s">
        <v>60</v>
      </c>
      <c r="E120" s="142" t="s">
        <v>56</v>
      </c>
      <c r="F120" s="142" t="s">
        <v>57</v>
      </c>
      <c r="G120" s="142" t="s">
        <v>118</v>
      </c>
      <c r="H120" s="142" t="s">
        <v>119</v>
      </c>
      <c r="I120" s="143" t="s">
        <v>120</v>
      </c>
      <c r="J120" s="144" t="s">
        <v>101</v>
      </c>
      <c r="K120" s="145" t="s">
        <v>121</v>
      </c>
      <c r="L120" s="146"/>
      <c r="M120" s="61" t="s">
        <v>1</v>
      </c>
      <c r="N120" s="62" t="s">
        <v>39</v>
      </c>
      <c r="O120" s="62" t="s">
        <v>122</v>
      </c>
      <c r="P120" s="62" t="s">
        <v>123</v>
      </c>
      <c r="Q120" s="62" t="s">
        <v>124</v>
      </c>
      <c r="R120" s="62" t="s">
        <v>125</v>
      </c>
      <c r="S120" s="62" t="s">
        <v>126</v>
      </c>
      <c r="T120" s="63" t="s">
        <v>127</v>
      </c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</row>
    <row r="121" spans="1:65" s="2" customFormat="1" ht="22.9" customHeight="1">
      <c r="A121" s="31"/>
      <c r="B121" s="32"/>
      <c r="C121" s="68" t="s">
        <v>102</v>
      </c>
      <c r="D121" s="31"/>
      <c r="E121" s="31"/>
      <c r="F121" s="31"/>
      <c r="G121" s="31"/>
      <c r="H121" s="31"/>
      <c r="I121" s="96"/>
      <c r="J121" s="147">
        <f>BK121</f>
        <v>0</v>
      </c>
      <c r="K121" s="31"/>
      <c r="L121" s="32"/>
      <c r="M121" s="64"/>
      <c r="N121" s="55"/>
      <c r="O121" s="65"/>
      <c r="P121" s="148">
        <f>P122+P157</f>
        <v>0</v>
      </c>
      <c r="Q121" s="65"/>
      <c r="R121" s="148">
        <f>R122+R157</f>
        <v>9.1240725000000005</v>
      </c>
      <c r="S121" s="65"/>
      <c r="T121" s="149">
        <f>T122+T157</f>
        <v>1.3612500000000001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74</v>
      </c>
      <c r="AU121" s="16" t="s">
        <v>103</v>
      </c>
      <c r="BK121" s="150">
        <f>BK122+BK157</f>
        <v>0</v>
      </c>
    </row>
    <row r="122" spans="1:65" s="12" customFormat="1" ht="25.9" customHeight="1">
      <c r="B122" s="151"/>
      <c r="D122" s="152" t="s">
        <v>74</v>
      </c>
      <c r="E122" s="153" t="s">
        <v>128</v>
      </c>
      <c r="F122" s="153" t="s">
        <v>129</v>
      </c>
      <c r="I122" s="154"/>
      <c r="J122" s="138">
        <f>BK122</f>
        <v>0</v>
      </c>
      <c r="L122" s="151"/>
      <c r="M122" s="155"/>
      <c r="N122" s="156"/>
      <c r="O122" s="156"/>
      <c r="P122" s="157">
        <f>P123+P135+P155</f>
        <v>0</v>
      </c>
      <c r="Q122" s="156"/>
      <c r="R122" s="157">
        <f>R123+R135+R155</f>
        <v>9.1240725000000005</v>
      </c>
      <c r="S122" s="156"/>
      <c r="T122" s="158">
        <f>T123+T135+T155</f>
        <v>1.3612500000000001</v>
      </c>
      <c r="AR122" s="152" t="s">
        <v>83</v>
      </c>
      <c r="AT122" s="159" t="s">
        <v>74</v>
      </c>
      <c r="AU122" s="159" t="s">
        <v>75</v>
      </c>
      <c r="AY122" s="152" t="s">
        <v>130</v>
      </c>
      <c r="BK122" s="160">
        <f>BK123+BK135+BK155</f>
        <v>0</v>
      </c>
    </row>
    <row r="123" spans="1:65" s="12" customFormat="1" ht="22.9" customHeight="1">
      <c r="B123" s="151"/>
      <c r="D123" s="152" t="s">
        <v>74</v>
      </c>
      <c r="E123" s="161" t="s">
        <v>131</v>
      </c>
      <c r="F123" s="161" t="s">
        <v>132</v>
      </c>
      <c r="I123" s="154"/>
      <c r="J123" s="162">
        <f>BK123</f>
        <v>0</v>
      </c>
      <c r="L123" s="151"/>
      <c r="M123" s="155"/>
      <c r="N123" s="156"/>
      <c r="O123" s="156"/>
      <c r="P123" s="157">
        <f>SUM(P124:P134)</f>
        <v>0</v>
      </c>
      <c r="Q123" s="156"/>
      <c r="R123" s="157">
        <f>SUM(R124:R134)</f>
        <v>4.1376225</v>
      </c>
      <c r="S123" s="156"/>
      <c r="T123" s="158">
        <f>SUM(T124:T134)</f>
        <v>0</v>
      </c>
      <c r="AR123" s="152" t="s">
        <v>83</v>
      </c>
      <c r="AT123" s="159" t="s">
        <v>74</v>
      </c>
      <c r="AU123" s="159" t="s">
        <v>83</v>
      </c>
      <c r="AY123" s="152" t="s">
        <v>130</v>
      </c>
      <c r="BK123" s="160">
        <f>SUM(BK124:BK134)</f>
        <v>0</v>
      </c>
    </row>
    <row r="124" spans="1:65" s="2" customFormat="1" ht="16.5" customHeight="1">
      <c r="A124" s="31"/>
      <c r="B124" s="163"/>
      <c r="C124" s="164" t="s">
        <v>83</v>
      </c>
      <c r="D124" s="164" t="s">
        <v>133</v>
      </c>
      <c r="E124" s="165" t="s">
        <v>413</v>
      </c>
      <c r="F124" s="166" t="s">
        <v>414</v>
      </c>
      <c r="G124" s="167" t="s">
        <v>143</v>
      </c>
      <c r="H124" s="168">
        <v>55</v>
      </c>
      <c r="I124" s="169"/>
      <c r="J124" s="168">
        <f>ROUND(I124*H124,3)</f>
        <v>0</v>
      </c>
      <c r="K124" s="170"/>
      <c r="L124" s="32"/>
      <c r="M124" s="171" t="s">
        <v>1</v>
      </c>
      <c r="N124" s="172" t="s">
        <v>41</v>
      </c>
      <c r="O124" s="57"/>
      <c r="P124" s="173">
        <f>O124*H124</f>
        <v>0</v>
      </c>
      <c r="Q124" s="173">
        <v>2.7300000000000001E-2</v>
      </c>
      <c r="R124" s="173">
        <f>Q124*H124</f>
        <v>1.5015000000000001</v>
      </c>
      <c r="S124" s="173">
        <v>0</v>
      </c>
      <c r="T124" s="174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5" t="s">
        <v>137</v>
      </c>
      <c r="AT124" s="175" t="s">
        <v>133</v>
      </c>
      <c r="AU124" s="175" t="s">
        <v>93</v>
      </c>
      <c r="AY124" s="16" t="s">
        <v>130</v>
      </c>
      <c r="BE124" s="176">
        <f>IF(N124="základná",J124,0)</f>
        <v>0</v>
      </c>
      <c r="BF124" s="176">
        <f>IF(N124="znížená",J124,0)</f>
        <v>0</v>
      </c>
      <c r="BG124" s="176">
        <f>IF(N124="zákl. prenesená",J124,0)</f>
        <v>0</v>
      </c>
      <c r="BH124" s="176">
        <f>IF(N124="zníž. prenesená",J124,0)</f>
        <v>0</v>
      </c>
      <c r="BI124" s="176">
        <f>IF(N124="nulová",J124,0)</f>
        <v>0</v>
      </c>
      <c r="BJ124" s="16" t="s">
        <v>93</v>
      </c>
      <c r="BK124" s="177">
        <f>ROUND(I124*H124,3)</f>
        <v>0</v>
      </c>
      <c r="BL124" s="16" t="s">
        <v>137</v>
      </c>
      <c r="BM124" s="175" t="s">
        <v>415</v>
      </c>
    </row>
    <row r="125" spans="1:65" s="14" customFormat="1">
      <c r="B125" s="187"/>
      <c r="D125" s="179" t="s">
        <v>145</v>
      </c>
      <c r="E125" s="188" t="s">
        <v>1</v>
      </c>
      <c r="F125" s="189" t="s">
        <v>416</v>
      </c>
      <c r="H125" s="188" t="s">
        <v>1</v>
      </c>
      <c r="I125" s="190"/>
      <c r="L125" s="187"/>
      <c r="M125" s="191"/>
      <c r="N125" s="192"/>
      <c r="O125" s="192"/>
      <c r="P125" s="192"/>
      <c r="Q125" s="192"/>
      <c r="R125" s="192"/>
      <c r="S125" s="192"/>
      <c r="T125" s="193"/>
      <c r="AT125" s="188" t="s">
        <v>145</v>
      </c>
      <c r="AU125" s="188" t="s">
        <v>93</v>
      </c>
      <c r="AV125" s="14" t="s">
        <v>83</v>
      </c>
      <c r="AW125" s="14" t="s">
        <v>30</v>
      </c>
      <c r="AX125" s="14" t="s">
        <v>75</v>
      </c>
      <c r="AY125" s="188" t="s">
        <v>130</v>
      </c>
    </row>
    <row r="126" spans="1:65" s="13" customFormat="1">
      <c r="B126" s="178"/>
      <c r="D126" s="179" t="s">
        <v>145</v>
      </c>
      <c r="E126" s="180" t="s">
        <v>1</v>
      </c>
      <c r="F126" s="181" t="s">
        <v>373</v>
      </c>
      <c r="H126" s="182">
        <v>55</v>
      </c>
      <c r="I126" s="183"/>
      <c r="L126" s="178"/>
      <c r="M126" s="184"/>
      <c r="N126" s="185"/>
      <c r="O126" s="185"/>
      <c r="P126" s="185"/>
      <c r="Q126" s="185"/>
      <c r="R126" s="185"/>
      <c r="S126" s="185"/>
      <c r="T126" s="186"/>
      <c r="AT126" s="180" t="s">
        <v>145</v>
      </c>
      <c r="AU126" s="180" t="s">
        <v>93</v>
      </c>
      <c r="AV126" s="13" t="s">
        <v>93</v>
      </c>
      <c r="AW126" s="13" t="s">
        <v>30</v>
      </c>
      <c r="AX126" s="13" t="s">
        <v>83</v>
      </c>
      <c r="AY126" s="180" t="s">
        <v>130</v>
      </c>
    </row>
    <row r="127" spans="1:65" s="2" customFormat="1" ht="38.25" customHeight="1">
      <c r="A127" s="31"/>
      <c r="B127" s="163"/>
      <c r="C127" s="164" t="s">
        <v>93</v>
      </c>
      <c r="D127" s="164" t="s">
        <v>133</v>
      </c>
      <c r="E127" s="165" t="s">
        <v>417</v>
      </c>
      <c r="F127" s="166" t="s">
        <v>513</v>
      </c>
      <c r="G127" s="167" t="s">
        <v>143</v>
      </c>
      <c r="H127" s="168">
        <v>55</v>
      </c>
      <c r="I127" s="169"/>
      <c r="J127" s="168">
        <f>ROUND(I127*H127,3)</f>
        <v>0</v>
      </c>
      <c r="K127" s="170"/>
      <c r="L127" s="32"/>
      <c r="M127" s="171" t="s">
        <v>1</v>
      </c>
      <c r="N127" s="172" t="s">
        <v>41</v>
      </c>
      <c r="O127" s="57"/>
      <c r="P127" s="173">
        <f>O127*H127</f>
        <v>0</v>
      </c>
      <c r="Q127" s="173">
        <v>2.1000000000000001E-4</v>
      </c>
      <c r="R127" s="173">
        <f>Q127*H127</f>
        <v>1.1550000000000001E-2</v>
      </c>
      <c r="S127" s="173">
        <v>0</v>
      </c>
      <c r="T127" s="174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5" t="s">
        <v>137</v>
      </c>
      <c r="AT127" s="175" t="s">
        <v>133</v>
      </c>
      <c r="AU127" s="175" t="s">
        <v>93</v>
      </c>
      <c r="AY127" s="16" t="s">
        <v>130</v>
      </c>
      <c r="BE127" s="176">
        <f>IF(N127="základná",J127,0)</f>
        <v>0</v>
      </c>
      <c r="BF127" s="176">
        <f>IF(N127="znížená",J127,0)</f>
        <v>0</v>
      </c>
      <c r="BG127" s="176">
        <f>IF(N127="zákl. prenesená",J127,0)</f>
        <v>0</v>
      </c>
      <c r="BH127" s="176">
        <f>IF(N127="zníž. prenesená",J127,0)</f>
        <v>0</v>
      </c>
      <c r="BI127" s="176">
        <f>IF(N127="nulová",J127,0)</f>
        <v>0</v>
      </c>
      <c r="BJ127" s="16" t="s">
        <v>93</v>
      </c>
      <c r="BK127" s="177">
        <f>ROUND(I127*H127,3)</f>
        <v>0</v>
      </c>
      <c r="BL127" s="16" t="s">
        <v>137</v>
      </c>
      <c r="BM127" s="175" t="s">
        <v>418</v>
      </c>
    </row>
    <row r="128" spans="1:65" s="2" customFormat="1" ht="36" customHeight="1">
      <c r="A128" s="31"/>
      <c r="B128" s="163"/>
      <c r="C128" s="164" t="s">
        <v>146</v>
      </c>
      <c r="D128" s="164" t="s">
        <v>133</v>
      </c>
      <c r="E128" s="165" t="s">
        <v>419</v>
      </c>
      <c r="F128" s="166" t="s">
        <v>512</v>
      </c>
      <c r="G128" s="167" t="s">
        <v>143</v>
      </c>
      <c r="H128" s="168">
        <v>27.225000000000001</v>
      </c>
      <c r="I128" s="169"/>
      <c r="J128" s="168">
        <f>ROUND(I128*H128,3)</f>
        <v>0</v>
      </c>
      <c r="K128" s="170"/>
      <c r="L128" s="32"/>
      <c r="M128" s="171" t="s">
        <v>1</v>
      </c>
      <c r="N128" s="172" t="s">
        <v>41</v>
      </c>
      <c r="O128" s="57"/>
      <c r="P128" s="173">
        <f>O128*H128</f>
        <v>0</v>
      </c>
      <c r="Q128" s="173">
        <v>2.0999999999999999E-3</v>
      </c>
      <c r="R128" s="173">
        <f>Q128*H128</f>
        <v>5.7172500000000001E-2</v>
      </c>
      <c r="S128" s="173">
        <v>0</v>
      </c>
      <c r="T128" s="174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5" t="s">
        <v>137</v>
      </c>
      <c r="AT128" s="175" t="s">
        <v>133</v>
      </c>
      <c r="AU128" s="175" t="s">
        <v>93</v>
      </c>
      <c r="AY128" s="16" t="s">
        <v>130</v>
      </c>
      <c r="BE128" s="176">
        <f>IF(N128="základná",J128,0)</f>
        <v>0</v>
      </c>
      <c r="BF128" s="176">
        <f>IF(N128="znížená",J128,0)</f>
        <v>0</v>
      </c>
      <c r="BG128" s="176">
        <f>IF(N128="zákl. prenesená",J128,0)</f>
        <v>0</v>
      </c>
      <c r="BH128" s="176">
        <f>IF(N128="zníž. prenesená",J128,0)</f>
        <v>0</v>
      </c>
      <c r="BI128" s="176">
        <f>IF(N128="nulová",J128,0)</f>
        <v>0</v>
      </c>
      <c r="BJ128" s="16" t="s">
        <v>93</v>
      </c>
      <c r="BK128" s="177">
        <f>ROUND(I128*H128,3)</f>
        <v>0</v>
      </c>
      <c r="BL128" s="16" t="s">
        <v>137</v>
      </c>
      <c r="BM128" s="175" t="s">
        <v>420</v>
      </c>
    </row>
    <row r="129" spans="1:65" s="14" customFormat="1">
      <c r="B129" s="187"/>
      <c r="D129" s="179" t="s">
        <v>145</v>
      </c>
      <c r="E129" s="188" t="s">
        <v>1</v>
      </c>
      <c r="F129" s="189" t="s">
        <v>421</v>
      </c>
      <c r="H129" s="188" t="s">
        <v>1</v>
      </c>
      <c r="I129" s="190"/>
      <c r="L129" s="187"/>
      <c r="M129" s="191"/>
      <c r="N129" s="192"/>
      <c r="O129" s="192"/>
      <c r="P129" s="192"/>
      <c r="Q129" s="192"/>
      <c r="R129" s="192"/>
      <c r="S129" s="192"/>
      <c r="T129" s="193"/>
      <c r="AT129" s="188" t="s">
        <v>145</v>
      </c>
      <c r="AU129" s="188" t="s">
        <v>93</v>
      </c>
      <c r="AV129" s="14" t="s">
        <v>83</v>
      </c>
      <c r="AW129" s="14" t="s">
        <v>30</v>
      </c>
      <c r="AX129" s="14" t="s">
        <v>75</v>
      </c>
      <c r="AY129" s="188" t="s">
        <v>130</v>
      </c>
    </row>
    <row r="130" spans="1:65" s="13" customFormat="1">
      <c r="B130" s="178"/>
      <c r="D130" s="179" t="s">
        <v>145</v>
      </c>
      <c r="E130" s="180" t="s">
        <v>1</v>
      </c>
      <c r="F130" s="181" t="s">
        <v>422</v>
      </c>
      <c r="H130" s="182">
        <v>27.225000000000001</v>
      </c>
      <c r="I130" s="183"/>
      <c r="L130" s="178"/>
      <c r="M130" s="184"/>
      <c r="N130" s="185"/>
      <c r="O130" s="185"/>
      <c r="P130" s="185"/>
      <c r="Q130" s="185"/>
      <c r="R130" s="185"/>
      <c r="S130" s="185"/>
      <c r="T130" s="186"/>
      <c r="AT130" s="180" t="s">
        <v>145</v>
      </c>
      <c r="AU130" s="180" t="s">
        <v>93</v>
      </c>
      <c r="AV130" s="13" t="s">
        <v>93</v>
      </c>
      <c r="AW130" s="13" t="s">
        <v>30</v>
      </c>
      <c r="AX130" s="13" t="s">
        <v>83</v>
      </c>
      <c r="AY130" s="180" t="s">
        <v>130</v>
      </c>
    </row>
    <row r="131" spans="1:65" s="2" customFormat="1" ht="36" customHeight="1">
      <c r="A131" s="31"/>
      <c r="B131" s="163"/>
      <c r="C131" s="164" t="s">
        <v>137</v>
      </c>
      <c r="D131" s="164" t="s">
        <v>133</v>
      </c>
      <c r="E131" s="165" t="s">
        <v>423</v>
      </c>
      <c r="F131" s="166" t="s">
        <v>511</v>
      </c>
      <c r="G131" s="167" t="s">
        <v>143</v>
      </c>
      <c r="H131" s="168">
        <v>27.225000000000001</v>
      </c>
      <c r="I131" s="169"/>
      <c r="J131" s="168">
        <f>ROUND(I131*H131,3)</f>
        <v>0</v>
      </c>
      <c r="K131" s="170"/>
      <c r="L131" s="32"/>
      <c r="M131" s="171" t="s">
        <v>1</v>
      </c>
      <c r="N131" s="172" t="s">
        <v>41</v>
      </c>
      <c r="O131" s="57"/>
      <c r="P131" s="173">
        <f>O131*H131</f>
        <v>0</v>
      </c>
      <c r="Q131" s="173">
        <v>2.0999999999999999E-3</v>
      </c>
      <c r="R131" s="173">
        <f>Q131*H131</f>
        <v>5.7172500000000001E-2</v>
      </c>
      <c r="S131" s="173">
        <v>0</v>
      </c>
      <c r="T131" s="174">
        <f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137</v>
      </c>
      <c r="AT131" s="175" t="s">
        <v>133</v>
      </c>
      <c r="AU131" s="175" t="s">
        <v>93</v>
      </c>
      <c r="AY131" s="16" t="s">
        <v>130</v>
      </c>
      <c r="BE131" s="176">
        <f>IF(N131="základná",J131,0)</f>
        <v>0</v>
      </c>
      <c r="BF131" s="176">
        <f>IF(N131="znížená",J131,0)</f>
        <v>0</v>
      </c>
      <c r="BG131" s="176">
        <f>IF(N131="zákl. prenesená",J131,0)</f>
        <v>0</v>
      </c>
      <c r="BH131" s="176">
        <f>IF(N131="zníž. prenesená",J131,0)</f>
        <v>0</v>
      </c>
      <c r="BI131" s="176">
        <f>IF(N131="nulová",J131,0)</f>
        <v>0</v>
      </c>
      <c r="BJ131" s="16" t="s">
        <v>93</v>
      </c>
      <c r="BK131" s="177">
        <f>ROUND(I131*H131,3)</f>
        <v>0</v>
      </c>
      <c r="BL131" s="16" t="s">
        <v>137</v>
      </c>
      <c r="BM131" s="175" t="s">
        <v>424</v>
      </c>
    </row>
    <row r="132" spans="1:65" s="2" customFormat="1" ht="36" customHeight="1">
      <c r="A132" s="31"/>
      <c r="B132" s="163"/>
      <c r="C132" s="164" t="s">
        <v>157</v>
      </c>
      <c r="D132" s="164" t="s">
        <v>133</v>
      </c>
      <c r="E132" s="165" t="s">
        <v>425</v>
      </c>
      <c r="F132" s="166" t="s">
        <v>514</v>
      </c>
      <c r="G132" s="167" t="s">
        <v>143</v>
      </c>
      <c r="H132" s="168">
        <v>27.225000000000001</v>
      </c>
      <c r="I132" s="169"/>
      <c r="J132" s="168">
        <f>ROUND(I132*H132,3)</f>
        <v>0</v>
      </c>
      <c r="K132" s="170"/>
      <c r="L132" s="32"/>
      <c r="M132" s="171" t="s">
        <v>1</v>
      </c>
      <c r="N132" s="172" t="s">
        <v>41</v>
      </c>
      <c r="O132" s="57"/>
      <c r="P132" s="173">
        <f>O132*H132</f>
        <v>0</v>
      </c>
      <c r="Q132" s="173">
        <v>8.1900000000000001E-2</v>
      </c>
      <c r="R132" s="173">
        <f>Q132*H132</f>
        <v>2.2297275000000001</v>
      </c>
      <c r="S132" s="173">
        <v>0</v>
      </c>
      <c r="T132" s="174">
        <f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5" t="s">
        <v>137</v>
      </c>
      <c r="AT132" s="175" t="s">
        <v>133</v>
      </c>
      <c r="AU132" s="175" t="s">
        <v>93</v>
      </c>
      <c r="AY132" s="16" t="s">
        <v>130</v>
      </c>
      <c r="BE132" s="176">
        <f>IF(N132="základná",J132,0)</f>
        <v>0</v>
      </c>
      <c r="BF132" s="176">
        <f>IF(N132="znížená",J132,0)</f>
        <v>0</v>
      </c>
      <c r="BG132" s="176">
        <f>IF(N132="zákl. prenesená",J132,0)</f>
        <v>0</v>
      </c>
      <c r="BH132" s="176">
        <f>IF(N132="zníž. prenesená",J132,0)</f>
        <v>0</v>
      </c>
      <c r="BI132" s="176">
        <f>IF(N132="nulová",J132,0)</f>
        <v>0</v>
      </c>
      <c r="BJ132" s="16" t="s">
        <v>93</v>
      </c>
      <c r="BK132" s="177">
        <f>ROUND(I132*H132,3)</f>
        <v>0</v>
      </c>
      <c r="BL132" s="16" t="s">
        <v>137</v>
      </c>
      <c r="BM132" s="175" t="s">
        <v>426</v>
      </c>
    </row>
    <row r="133" spans="1:65" s="2" customFormat="1" ht="45.75" customHeight="1">
      <c r="A133" s="31"/>
      <c r="B133" s="163"/>
      <c r="C133" s="164" t="s">
        <v>131</v>
      </c>
      <c r="D133" s="164" t="s">
        <v>133</v>
      </c>
      <c r="E133" s="165" t="s">
        <v>427</v>
      </c>
      <c r="F133" s="166" t="s">
        <v>515</v>
      </c>
      <c r="G133" s="167" t="s">
        <v>143</v>
      </c>
      <c r="H133" s="168">
        <v>55</v>
      </c>
      <c r="I133" s="169"/>
      <c r="J133" s="168">
        <f>ROUND(I133*H133,3)</f>
        <v>0</v>
      </c>
      <c r="K133" s="170"/>
      <c r="L133" s="32"/>
      <c r="M133" s="171" t="s">
        <v>1</v>
      </c>
      <c r="N133" s="172" t="s">
        <v>41</v>
      </c>
      <c r="O133" s="57"/>
      <c r="P133" s="173">
        <f>O133*H133</f>
        <v>0</v>
      </c>
      <c r="Q133" s="173">
        <v>5.0000000000000001E-3</v>
      </c>
      <c r="R133" s="173">
        <f>Q133*H133</f>
        <v>0.27500000000000002</v>
      </c>
      <c r="S133" s="173">
        <v>0</v>
      </c>
      <c r="T133" s="174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137</v>
      </c>
      <c r="AT133" s="175" t="s">
        <v>133</v>
      </c>
      <c r="AU133" s="175" t="s">
        <v>93</v>
      </c>
      <c r="AY133" s="16" t="s">
        <v>130</v>
      </c>
      <c r="BE133" s="176">
        <f>IF(N133="základná",J133,0)</f>
        <v>0</v>
      </c>
      <c r="BF133" s="176">
        <f>IF(N133="znížená",J133,0)</f>
        <v>0</v>
      </c>
      <c r="BG133" s="176">
        <f>IF(N133="zákl. prenesená",J133,0)</f>
        <v>0</v>
      </c>
      <c r="BH133" s="176">
        <f>IF(N133="zníž. prenesená",J133,0)</f>
        <v>0</v>
      </c>
      <c r="BI133" s="176">
        <f>IF(N133="nulová",J133,0)</f>
        <v>0</v>
      </c>
      <c r="BJ133" s="16" t="s">
        <v>93</v>
      </c>
      <c r="BK133" s="177">
        <f>ROUND(I133*H133,3)</f>
        <v>0</v>
      </c>
      <c r="BL133" s="16" t="s">
        <v>137</v>
      </c>
      <c r="BM133" s="175" t="s">
        <v>428</v>
      </c>
    </row>
    <row r="134" spans="1:65" s="2" customFormat="1" ht="36" customHeight="1">
      <c r="A134" s="31"/>
      <c r="B134" s="163"/>
      <c r="C134" s="164" t="s">
        <v>165</v>
      </c>
      <c r="D134" s="164" t="s">
        <v>133</v>
      </c>
      <c r="E134" s="165" t="s">
        <v>429</v>
      </c>
      <c r="F134" s="166" t="s">
        <v>516</v>
      </c>
      <c r="G134" s="167" t="s">
        <v>143</v>
      </c>
      <c r="H134" s="168">
        <v>55</v>
      </c>
      <c r="I134" s="169"/>
      <c r="J134" s="168">
        <f>ROUND(I134*H134,3)</f>
        <v>0</v>
      </c>
      <c r="K134" s="170"/>
      <c r="L134" s="32"/>
      <c r="M134" s="171" t="s">
        <v>1</v>
      </c>
      <c r="N134" s="172" t="s">
        <v>41</v>
      </c>
      <c r="O134" s="57"/>
      <c r="P134" s="173">
        <f>O134*H134</f>
        <v>0</v>
      </c>
      <c r="Q134" s="173">
        <v>1E-4</v>
      </c>
      <c r="R134" s="173">
        <f>Q134*H134</f>
        <v>5.5000000000000005E-3</v>
      </c>
      <c r="S134" s="173">
        <v>0</v>
      </c>
      <c r="T134" s="174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137</v>
      </c>
      <c r="AT134" s="175" t="s">
        <v>133</v>
      </c>
      <c r="AU134" s="175" t="s">
        <v>93</v>
      </c>
      <c r="AY134" s="16" t="s">
        <v>130</v>
      </c>
      <c r="BE134" s="176">
        <f>IF(N134="základná",J134,0)</f>
        <v>0</v>
      </c>
      <c r="BF134" s="176">
        <f>IF(N134="znížená",J134,0)</f>
        <v>0</v>
      </c>
      <c r="BG134" s="176">
        <f>IF(N134="zákl. prenesená",J134,0)</f>
        <v>0</v>
      </c>
      <c r="BH134" s="176">
        <f>IF(N134="zníž. prenesená",J134,0)</f>
        <v>0</v>
      </c>
      <c r="BI134" s="176">
        <f>IF(N134="nulová",J134,0)</f>
        <v>0</v>
      </c>
      <c r="BJ134" s="16" t="s">
        <v>93</v>
      </c>
      <c r="BK134" s="177">
        <f>ROUND(I134*H134,3)</f>
        <v>0</v>
      </c>
      <c r="BL134" s="16" t="s">
        <v>137</v>
      </c>
      <c r="BM134" s="175" t="s">
        <v>430</v>
      </c>
    </row>
    <row r="135" spans="1:65" s="12" customFormat="1" ht="22.9" customHeight="1">
      <c r="B135" s="151"/>
      <c r="D135" s="152" t="s">
        <v>74</v>
      </c>
      <c r="E135" s="161" t="s">
        <v>139</v>
      </c>
      <c r="F135" s="161" t="s">
        <v>140</v>
      </c>
      <c r="I135" s="154"/>
      <c r="J135" s="162">
        <f>BK135</f>
        <v>0</v>
      </c>
      <c r="L135" s="151"/>
      <c r="M135" s="155"/>
      <c r="N135" s="156"/>
      <c r="O135" s="156"/>
      <c r="P135" s="157">
        <f>SUM(P136:P154)</f>
        <v>0</v>
      </c>
      <c r="Q135" s="156"/>
      <c r="R135" s="157">
        <f>SUM(R136:R154)</f>
        <v>4.9864500000000005</v>
      </c>
      <c r="S135" s="156"/>
      <c r="T135" s="158">
        <f>SUM(T136:T154)</f>
        <v>1.3612500000000001</v>
      </c>
      <c r="AR135" s="152" t="s">
        <v>83</v>
      </c>
      <c r="AT135" s="159" t="s">
        <v>74</v>
      </c>
      <c r="AU135" s="159" t="s">
        <v>83</v>
      </c>
      <c r="AY135" s="152" t="s">
        <v>130</v>
      </c>
      <c r="BK135" s="160">
        <f>SUM(BK136:BK154)</f>
        <v>0</v>
      </c>
    </row>
    <row r="136" spans="1:65" s="2" customFormat="1" ht="24" customHeight="1">
      <c r="A136" s="31"/>
      <c r="B136" s="163"/>
      <c r="C136" s="164" t="s">
        <v>169</v>
      </c>
      <c r="D136" s="164" t="s">
        <v>133</v>
      </c>
      <c r="E136" s="165" t="s">
        <v>431</v>
      </c>
      <c r="F136" s="166" t="s">
        <v>432</v>
      </c>
      <c r="G136" s="167" t="s">
        <v>143</v>
      </c>
      <c r="H136" s="168">
        <v>27.225000000000001</v>
      </c>
      <c r="I136" s="169"/>
      <c r="J136" s="168">
        <f>ROUND(I136*H136,3)</f>
        <v>0</v>
      </c>
      <c r="K136" s="170"/>
      <c r="L136" s="32"/>
      <c r="M136" s="171" t="s">
        <v>1</v>
      </c>
      <c r="N136" s="172" t="s">
        <v>41</v>
      </c>
      <c r="O136" s="57"/>
      <c r="P136" s="173">
        <f>O136*H136</f>
        <v>0</v>
      </c>
      <c r="Q136" s="173">
        <v>8.2000000000000003E-2</v>
      </c>
      <c r="R136" s="173">
        <f>Q136*H136</f>
        <v>2.23245</v>
      </c>
      <c r="S136" s="173">
        <v>0</v>
      </c>
      <c r="T136" s="174">
        <f>S136*H136</f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5" t="s">
        <v>137</v>
      </c>
      <c r="AT136" s="175" t="s">
        <v>133</v>
      </c>
      <c r="AU136" s="175" t="s">
        <v>93</v>
      </c>
      <c r="AY136" s="16" t="s">
        <v>130</v>
      </c>
      <c r="BE136" s="176">
        <f>IF(N136="základná",J136,0)</f>
        <v>0</v>
      </c>
      <c r="BF136" s="176">
        <f>IF(N136="znížená",J136,0)</f>
        <v>0</v>
      </c>
      <c r="BG136" s="176">
        <f>IF(N136="zákl. prenesená",J136,0)</f>
        <v>0</v>
      </c>
      <c r="BH136" s="176">
        <f>IF(N136="zníž. prenesená",J136,0)</f>
        <v>0</v>
      </c>
      <c r="BI136" s="176">
        <f>IF(N136="nulová",J136,0)</f>
        <v>0</v>
      </c>
      <c r="BJ136" s="16" t="s">
        <v>93</v>
      </c>
      <c r="BK136" s="177">
        <f>ROUND(I136*H136,3)</f>
        <v>0</v>
      </c>
      <c r="BL136" s="16" t="s">
        <v>137</v>
      </c>
      <c r="BM136" s="175" t="s">
        <v>433</v>
      </c>
    </row>
    <row r="137" spans="1:65" s="2" customFormat="1" ht="24" customHeight="1">
      <c r="A137" s="31"/>
      <c r="B137" s="163"/>
      <c r="C137" s="164" t="s">
        <v>139</v>
      </c>
      <c r="D137" s="164" t="s">
        <v>133</v>
      </c>
      <c r="E137" s="165" t="s">
        <v>405</v>
      </c>
      <c r="F137" s="166" t="s">
        <v>406</v>
      </c>
      <c r="G137" s="167" t="s">
        <v>143</v>
      </c>
      <c r="H137" s="168">
        <v>160</v>
      </c>
      <c r="I137" s="169"/>
      <c r="J137" s="168">
        <f>ROUND(I137*H137,3)</f>
        <v>0</v>
      </c>
      <c r="K137" s="170"/>
      <c r="L137" s="32"/>
      <c r="M137" s="171" t="s">
        <v>1</v>
      </c>
      <c r="N137" s="172" t="s">
        <v>41</v>
      </c>
      <c r="O137" s="57"/>
      <c r="P137" s="173">
        <f>O137*H137</f>
        <v>0</v>
      </c>
      <c r="Q137" s="173">
        <v>1.653E-2</v>
      </c>
      <c r="R137" s="173">
        <f>Q137*H137</f>
        <v>2.6448</v>
      </c>
      <c r="S137" s="173">
        <v>0</v>
      </c>
      <c r="T137" s="174">
        <f>S137*H137</f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137</v>
      </c>
      <c r="AT137" s="175" t="s">
        <v>133</v>
      </c>
      <c r="AU137" s="175" t="s">
        <v>93</v>
      </c>
      <c r="AY137" s="16" t="s">
        <v>130</v>
      </c>
      <c r="BE137" s="176">
        <f>IF(N137="základná",J137,0)</f>
        <v>0</v>
      </c>
      <c r="BF137" s="176">
        <f>IF(N137="znížená",J137,0)</f>
        <v>0</v>
      </c>
      <c r="BG137" s="176">
        <f>IF(N137="zákl. prenesená",J137,0)</f>
        <v>0</v>
      </c>
      <c r="BH137" s="176">
        <f>IF(N137="zníž. prenesená",J137,0)</f>
        <v>0</v>
      </c>
      <c r="BI137" s="176">
        <f>IF(N137="nulová",J137,0)</f>
        <v>0</v>
      </c>
      <c r="BJ137" s="16" t="s">
        <v>93</v>
      </c>
      <c r="BK137" s="177">
        <f>ROUND(I137*H137,3)</f>
        <v>0</v>
      </c>
      <c r="BL137" s="16" t="s">
        <v>137</v>
      </c>
      <c r="BM137" s="175" t="s">
        <v>434</v>
      </c>
    </row>
    <row r="138" spans="1:65" s="13" customFormat="1">
      <c r="B138" s="178"/>
      <c r="D138" s="179" t="s">
        <v>145</v>
      </c>
      <c r="E138" s="180" t="s">
        <v>1</v>
      </c>
      <c r="F138" s="181" t="s">
        <v>435</v>
      </c>
      <c r="H138" s="182">
        <v>160</v>
      </c>
      <c r="I138" s="183"/>
      <c r="L138" s="178"/>
      <c r="M138" s="184"/>
      <c r="N138" s="185"/>
      <c r="O138" s="185"/>
      <c r="P138" s="185"/>
      <c r="Q138" s="185"/>
      <c r="R138" s="185"/>
      <c r="S138" s="185"/>
      <c r="T138" s="186"/>
      <c r="AT138" s="180" t="s">
        <v>145</v>
      </c>
      <c r="AU138" s="180" t="s">
        <v>93</v>
      </c>
      <c r="AV138" s="13" t="s">
        <v>93</v>
      </c>
      <c r="AW138" s="13" t="s">
        <v>30</v>
      </c>
      <c r="AX138" s="13" t="s">
        <v>83</v>
      </c>
      <c r="AY138" s="180" t="s">
        <v>130</v>
      </c>
    </row>
    <row r="139" spans="1:65" s="2" customFormat="1" ht="24" customHeight="1">
      <c r="A139" s="31"/>
      <c r="B139" s="163"/>
      <c r="C139" s="164" t="s">
        <v>177</v>
      </c>
      <c r="D139" s="164" t="s">
        <v>133</v>
      </c>
      <c r="E139" s="165" t="s">
        <v>407</v>
      </c>
      <c r="F139" s="166" t="s">
        <v>408</v>
      </c>
      <c r="G139" s="167" t="s">
        <v>143</v>
      </c>
      <c r="H139" s="168">
        <v>160</v>
      </c>
      <c r="I139" s="169"/>
      <c r="J139" s="168">
        <f>ROUND(I139*H139,3)</f>
        <v>0</v>
      </c>
      <c r="K139" s="170"/>
      <c r="L139" s="32"/>
      <c r="M139" s="171" t="s">
        <v>1</v>
      </c>
      <c r="N139" s="172" t="s">
        <v>41</v>
      </c>
      <c r="O139" s="57"/>
      <c r="P139" s="173">
        <f>O139*H139</f>
        <v>0</v>
      </c>
      <c r="Q139" s="173">
        <v>0</v>
      </c>
      <c r="R139" s="173">
        <f>Q139*H139</f>
        <v>0</v>
      </c>
      <c r="S139" s="173">
        <v>0</v>
      </c>
      <c r="T139" s="174">
        <f>S139*H139</f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137</v>
      </c>
      <c r="AT139" s="175" t="s">
        <v>133</v>
      </c>
      <c r="AU139" s="175" t="s">
        <v>93</v>
      </c>
      <c r="AY139" s="16" t="s">
        <v>130</v>
      </c>
      <c r="BE139" s="176">
        <f>IF(N139="základná",J139,0)</f>
        <v>0</v>
      </c>
      <c r="BF139" s="176">
        <f>IF(N139="znížená",J139,0)</f>
        <v>0</v>
      </c>
      <c r="BG139" s="176">
        <f>IF(N139="zákl. prenesená",J139,0)</f>
        <v>0</v>
      </c>
      <c r="BH139" s="176">
        <f>IF(N139="zníž. prenesená",J139,0)</f>
        <v>0</v>
      </c>
      <c r="BI139" s="176">
        <f>IF(N139="nulová",J139,0)</f>
        <v>0</v>
      </c>
      <c r="BJ139" s="16" t="s">
        <v>93</v>
      </c>
      <c r="BK139" s="177">
        <f>ROUND(I139*H139,3)</f>
        <v>0</v>
      </c>
      <c r="BL139" s="16" t="s">
        <v>137</v>
      </c>
      <c r="BM139" s="175" t="s">
        <v>436</v>
      </c>
    </row>
    <row r="140" spans="1:65" s="2" customFormat="1" ht="36" customHeight="1">
      <c r="A140" s="31"/>
      <c r="B140" s="163"/>
      <c r="C140" s="164" t="s">
        <v>183</v>
      </c>
      <c r="D140" s="164" t="s">
        <v>133</v>
      </c>
      <c r="E140" s="165" t="s">
        <v>409</v>
      </c>
      <c r="F140" s="166" t="s">
        <v>410</v>
      </c>
      <c r="G140" s="167" t="s">
        <v>143</v>
      </c>
      <c r="H140" s="168">
        <v>640</v>
      </c>
      <c r="I140" s="169"/>
      <c r="J140" s="168">
        <f>ROUND(I140*H140,3)</f>
        <v>0</v>
      </c>
      <c r="K140" s="170"/>
      <c r="L140" s="32"/>
      <c r="M140" s="171" t="s">
        <v>1</v>
      </c>
      <c r="N140" s="172" t="s">
        <v>41</v>
      </c>
      <c r="O140" s="57"/>
      <c r="P140" s="173">
        <f>O140*H140</f>
        <v>0</v>
      </c>
      <c r="Q140" s="173">
        <v>0</v>
      </c>
      <c r="R140" s="173">
        <f>Q140*H140</f>
        <v>0</v>
      </c>
      <c r="S140" s="173">
        <v>0</v>
      </c>
      <c r="T140" s="174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137</v>
      </c>
      <c r="AT140" s="175" t="s">
        <v>133</v>
      </c>
      <c r="AU140" s="175" t="s">
        <v>93</v>
      </c>
      <c r="AY140" s="16" t="s">
        <v>130</v>
      </c>
      <c r="BE140" s="176">
        <f>IF(N140="základná",J140,0)</f>
        <v>0</v>
      </c>
      <c r="BF140" s="176">
        <f>IF(N140="znížená",J140,0)</f>
        <v>0</v>
      </c>
      <c r="BG140" s="176">
        <f>IF(N140="zákl. prenesená",J140,0)</f>
        <v>0</v>
      </c>
      <c r="BH140" s="176">
        <f>IF(N140="zníž. prenesená",J140,0)</f>
        <v>0</v>
      </c>
      <c r="BI140" s="176">
        <f>IF(N140="nulová",J140,0)</f>
        <v>0</v>
      </c>
      <c r="BJ140" s="16" t="s">
        <v>93</v>
      </c>
      <c r="BK140" s="177">
        <f>ROUND(I140*H140,3)</f>
        <v>0</v>
      </c>
      <c r="BL140" s="16" t="s">
        <v>137</v>
      </c>
      <c r="BM140" s="175" t="s">
        <v>437</v>
      </c>
    </row>
    <row r="141" spans="1:65" s="14" customFormat="1">
      <c r="B141" s="187"/>
      <c r="D141" s="179" t="s">
        <v>145</v>
      </c>
      <c r="E141" s="188" t="s">
        <v>1</v>
      </c>
      <c r="F141" s="189" t="s">
        <v>438</v>
      </c>
      <c r="H141" s="188" t="s">
        <v>1</v>
      </c>
      <c r="I141" s="190"/>
      <c r="L141" s="187"/>
      <c r="M141" s="191"/>
      <c r="N141" s="192"/>
      <c r="O141" s="192"/>
      <c r="P141" s="192"/>
      <c r="Q141" s="192"/>
      <c r="R141" s="192"/>
      <c r="S141" s="192"/>
      <c r="T141" s="193"/>
      <c r="AT141" s="188" t="s">
        <v>145</v>
      </c>
      <c r="AU141" s="188" t="s">
        <v>93</v>
      </c>
      <c r="AV141" s="14" t="s">
        <v>83</v>
      </c>
      <c r="AW141" s="14" t="s">
        <v>30</v>
      </c>
      <c r="AX141" s="14" t="s">
        <v>75</v>
      </c>
      <c r="AY141" s="188" t="s">
        <v>130</v>
      </c>
    </row>
    <row r="142" spans="1:65" s="13" customFormat="1">
      <c r="B142" s="178"/>
      <c r="D142" s="179" t="s">
        <v>145</v>
      </c>
      <c r="E142" s="180" t="s">
        <v>1</v>
      </c>
      <c r="F142" s="181" t="s">
        <v>439</v>
      </c>
      <c r="H142" s="182">
        <v>640</v>
      </c>
      <c r="I142" s="183"/>
      <c r="L142" s="178"/>
      <c r="M142" s="184"/>
      <c r="N142" s="185"/>
      <c r="O142" s="185"/>
      <c r="P142" s="185"/>
      <c r="Q142" s="185"/>
      <c r="R142" s="185"/>
      <c r="S142" s="185"/>
      <c r="T142" s="186"/>
      <c r="AT142" s="180" t="s">
        <v>145</v>
      </c>
      <c r="AU142" s="180" t="s">
        <v>93</v>
      </c>
      <c r="AV142" s="13" t="s">
        <v>93</v>
      </c>
      <c r="AW142" s="13" t="s">
        <v>30</v>
      </c>
      <c r="AX142" s="13" t="s">
        <v>83</v>
      </c>
      <c r="AY142" s="180" t="s">
        <v>130</v>
      </c>
    </row>
    <row r="143" spans="1:65" s="2" customFormat="1" ht="36" customHeight="1">
      <c r="A143" s="31"/>
      <c r="B143" s="163"/>
      <c r="C143" s="164" t="s">
        <v>191</v>
      </c>
      <c r="D143" s="164" t="s">
        <v>133</v>
      </c>
      <c r="E143" s="165" t="s">
        <v>440</v>
      </c>
      <c r="F143" s="166" t="s">
        <v>441</v>
      </c>
      <c r="G143" s="167" t="s">
        <v>149</v>
      </c>
      <c r="H143" s="168">
        <v>130</v>
      </c>
      <c r="I143" s="169"/>
      <c r="J143" s="168">
        <f>ROUND(I143*H143,3)</f>
        <v>0</v>
      </c>
      <c r="K143" s="170"/>
      <c r="L143" s="32"/>
      <c r="M143" s="171" t="s">
        <v>1</v>
      </c>
      <c r="N143" s="172" t="s">
        <v>41</v>
      </c>
      <c r="O143" s="57"/>
      <c r="P143" s="173">
        <f>O143*H143</f>
        <v>0</v>
      </c>
      <c r="Q143" s="173">
        <v>8.4000000000000003E-4</v>
      </c>
      <c r="R143" s="173">
        <f>Q143*H143</f>
        <v>0.10920000000000001</v>
      </c>
      <c r="S143" s="173">
        <v>0</v>
      </c>
      <c r="T143" s="17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137</v>
      </c>
      <c r="AT143" s="175" t="s">
        <v>133</v>
      </c>
      <c r="AU143" s="175" t="s">
        <v>93</v>
      </c>
      <c r="AY143" s="16" t="s">
        <v>130</v>
      </c>
      <c r="BE143" s="176">
        <f>IF(N143="základná",J143,0)</f>
        <v>0</v>
      </c>
      <c r="BF143" s="176">
        <f>IF(N143="znížená",J143,0)</f>
        <v>0</v>
      </c>
      <c r="BG143" s="176">
        <f>IF(N143="zákl. prenesená",J143,0)</f>
        <v>0</v>
      </c>
      <c r="BH143" s="176">
        <f>IF(N143="zníž. prenesená",J143,0)</f>
        <v>0</v>
      </c>
      <c r="BI143" s="176">
        <f>IF(N143="nulová",J143,0)</f>
        <v>0</v>
      </c>
      <c r="BJ143" s="16" t="s">
        <v>93</v>
      </c>
      <c r="BK143" s="177">
        <f>ROUND(I143*H143,3)</f>
        <v>0</v>
      </c>
      <c r="BL143" s="16" t="s">
        <v>137</v>
      </c>
      <c r="BM143" s="175" t="s">
        <v>442</v>
      </c>
    </row>
    <row r="144" spans="1:65" s="14" customFormat="1">
      <c r="B144" s="187"/>
      <c r="D144" s="179" t="s">
        <v>145</v>
      </c>
      <c r="E144" s="188" t="s">
        <v>1</v>
      </c>
      <c r="F144" s="189" t="s">
        <v>443</v>
      </c>
      <c r="H144" s="188" t="s">
        <v>1</v>
      </c>
      <c r="I144" s="190"/>
      <c r="L144" s="187"/>
      <c r="M144" s="191"/>
      <c r="N144" s="192"/>
      <c r="O144" s="192"/>
      <c r="P144" s="192"/>
      <c r="Q144" s="192"/>
      <c r="R144" s="192"/>
      <c r="S144" s="192"/>
      <c r="T144" s="193"/>
      <c r="AT144" s="188" t="s">
        <v>145</v>
      </c>
      <c r="AU144" s="188" t="s">
        <v>93</v>
      </c>
      <c r="AV144" s="14" t="s">
        <v>83</v>
      </c>
      <c r="AW144" s="14" t="s">
        <v>30</v>
      </c>
      <c r="AX144" s="14" t="s">
        <v>75</v>
      </c>
      <c r="AY144" s="188" t="s">
        <v>130</v>
      </c>
    </row>
    <row r="145" spans="1:65" s="13" customFormat="1" ht="22.5">
      <c r="B145" s="178"/>
      <c r="D145" s="179" t="s">
        <v>145</v>
      </c>
      <c r="E145" s="180" t="s">
        <v>1</v>
      </c>
      <c r="F145" s="181" t="s">
        <v>444</v>
      </c>
      <c r="H145" s="182">
        <v>130</v>
      </c>
      <c r="I145" s="183"/>
      <c r="L145" s="178"/>
      <c r="M145" s="184"/>
      <c r="N145" s="185"/>
      <c r="O145" s="185"/>
      <c r="P145" s="185"/>
      <c r="Q145" s="185"/>
      <c r="R145" s="185"/>
      <c r="S145" s="185"/>
      <c r="T145" s="186"/>
      <c r="AT145" s="180" t="s">
        <v>145</v>
      </c>
      <c r="AU145" s="180" t="s">
        <v>93</v>
      </c>
      <c r="AV145" s="13" t="s">
        <v>93</v>
      </c>
      <c r="AW145" s="13" t="s">
        <v>30</v>
      </c>
      <c r="AX145" s="13" t="s">
        <v>83</v>
      </c>
      <c r="AY145" s="180" t="s">
        <v>130</v>
      </c>
    </row>
    <row r="146" spans="1:65" s="2" customFormat="1" ht="24" customHeight="1">
      <c r="A146" s="31"/>
      <c r="B146" s="163"/>
      <c r="C146" s="164" t="s">
        <v>196</v>
      </c>
      <c r="D146" s="164" t="s">
        <v>133</v>
      </c>
      <c r="E146" s="165" t="s">
        <v>445</v>
      </c>
      <c r="F146" s="166" t="s">
        <v>446</v>
      </c>
      <c r="G146" s="167" t="s">
        <v>143</v>
      </c>
      <c r="H146" s="168">
        <v>27.225000000000001</v>
      </c>
      <c r="I146" s="169"/>
      <c r="J146" s="168">
        <f>ROUND(I146*H146,3)</f>
        <v>0</v>
      </c>
      <c r="K146" s="170"/>
      <c r="L146" s="32"/>
      <c r="M146" s="171" t="s">
        <v>1</v>
      </c>
      <c r="N146" s="172" t="s">
        <v>41</v>
      </c>
      <c r="O146" s="57"/>
      <c r="P146" s="173">
        <f>O146*H146</f>
        <v>0</v>
      </c>
      <c r="Q146" s="173">
        <v>0</v>
      </c>
      <c r="R146" s="173">
        <f>Q146*H146</f>
        <v>0</v>
      </c>
      <c r="S146" s="173">
        <v>0.05</v>
      </c>
      <c r="T146" s="174">
        <f>S146*H146</f>
        <v>1.3612500000000001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137</v>
      </c>
      <c r="AT146" s="175" t="s">
        <v>133</v>
      </c>
      <c r="AU146" s="175" t="s">
        <v>93</v>
      </c>
      <c r="AY146" s="16" t="s">
        <v>130</v>
      </c>
      <c r="BE146" s="176">
        <f>IF(N146="základná",J146,0)</f>
        <v>0</v>
      </c>
      <c r="BF146" s="176">
        <f>IF(N146="znížená",J146,0)</f>
        <v>0</v>
      </c>
      <c r="BG146" s="176">
        <f>IF(N146="zákl. prenesená",J146,0)</f>
        <v>0</v>
      </c>
      <c r="BH146" s="176">
        <f>IF(N146="zníž. prenesená",J146,0)</f>
        <v>0</v>
      </c>
      <c r="BI146" s="176">
        <f>IF(N146="nulová",J146,0)</f>
        <v>0</v>
      </c>
      <c r="BJ146" s="16" t="s">
        <v>93</v>
      </c>
      <c r="BK146" s="177">
        <f>ROUND(I146*H146,3)</f>
        <v>0</v>
      </c>
      <c r="BL146" s="16" t="s">
        <v>137</v>
      </c>
      <c r="BM146" s="175" t="s">
        <v>447</v>
      </c>
    </row>
    <row r="147" spans="1:65" s="2" customFormat="1" ht="16.5" customHeight="1">
      <c r="A147" s="31"/>
      <c r="B147" s="163"/>
      <c r="C147" s="164" t="s">
        <v>201</v>
      </c>
      <c r="D147" s="164" t="s">
        <v>133</v>
      </c>
      <c r="E147" s="165" t="s">
        <v>158</v>
      </c>
      <c r="F147" s="166" t="s">
        <v>159</v>
      </c>
      <c r="G147" s="167" t="s">
        <v>155</v>
      </c>
      <c r="H147" s="168">
        <v>1.361</v>
      </c>
      <c r="I147" s="169"/>
      <c r="J147" s="168">
        <f>ROUND(I147*H147,3)</f>
        <v>0</v>
      </c>
      <c r="K147" s="170"/>
      <c r="L147" s="32"/>
      <c r="M147" s="171" t="s">
        <v>1</v>
      </c>
      <c r="N147" s="172" t="s">
        <v>41</v>
      </c>
      <c r="O147" s="57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75" t="s">
        <v>137</v>
      </c>
      <c r="AT147" s="175" t="s">
        <v>133</v>
      </c>
      <c r="AU147" s="175" t="s">
        <v>93</v>
      </c>
      <c r="AY147" s="16" t="s">
        <v>130</v>
      </c>
      <c r="BE147" s="176">
        <f>IF(N147="základná",J147,0)</f>
        <v>0</v>
      </c>
      <c r="BF147" s="176">
        <f>IF(N147="znížená",J147,0)</f>
        <v>0</v>
      </c>
      <c r="BG147" s="176">
        <f>IF(N147="zákl. prenesená",J147,0)</f>
        <v>0</v>
      </c>
      <c r="BH147" s="176">
        <f>IF(N147="zníž. prenesená",J147,0)</f>
        <v>0</v>
      </c>
      <c r="BI147" s="176">
        <f>IF(N147="nulová",J147,0)</f>
        <v>0</v>
      </c>
      <c r="BJ147" s="16" t="s">
        <v>93</v>
      </c>
      <c r="BK147" s="177">
        <f>ROUND(I147*H147,3)</f>
        <v>0</v>
      </c>
      <c r="BL147" s="16" t="s">
        <v>137</v>
      </c>
      <c r="BM147" s="175" t="s">
        <v>448</v>
      </c>
    </row>
    <row r="148" spans="1:65" s="2" customFormat="1" ht="24" customHeight="1">
      <c r="A148" s="31"/>
      <c r="B148" s="163"/>
      <c r="C148" s="164" t="s">
        <v>206</v>
      </c>
      <c r="D148" s="164" t="s">
        <v>133</v>
      </c>
      <c r="E148" s="165" t="s">
        <v>161</v>
      </c>
      <c r="F148" s="166" t="s">
        <v>162</v>
      </c>
      <c r="G148" s="167" t="s">
        <v>155</v>
      </c>
      <c r="H148" s="168">
        <v>25.859000000000002</v>
      </c>
      <c r="I148" s="169"/>
      <c r="J148" s="168">
        <f>ROUND(I148*H148,3)</f>
        <v>0</v>
      </c>
      <c r="K148" s="170"/>
      <c r="L148" s="32"/>
      <c r="M148" s="171" t="s">
        <v>1</v>
      </c>
      <c r="N148" s="172" t="s">
        <v>41</v>
      </c>
      <c r="O148" s="57"/>
      <c r="P148" s="173">
        <f>O148*H148</f>
        <v>0</v>
      </c>
      <c r="Q148" s="173">
        <v>0</v>
      </c>
      <c r="R148" s="173">
        <f>Q148*H148</f>
        <v>0</v>
      </c>
      <c r="S148" s="173">
        <v>0</v>
      </c>
      <c r="T148" s="174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75" t="s">
        <v>137</v>
      </c>
      <c r="AT148" s="175" t="s">
        <v>133</v>
      </c>
      <c r="AU148" s="175" t="s">
        <v>93</v>
      </c>
      <c r="AY148" s="16" t="s">
        <v>130</v>
      </c>
      <c r="BE148" s="176">
        <f>IF(N148="základná",J148,0)</f>
        <v>0</v>
      </c>
      <c r="BF148" s="176">
        <f>IF(N148="znížená",J148,0)</f>
        <v>0</v>
      </c>
      <c r="BG148" s="176">
        <f>IF(N148="zákl. prenesená",J148,0)</f>
        <v>0</v>
      </c>
      <c r="BH148" s="176">
        <f>IF(N148="zníž. prenesená",J148,0)</f>
        <v>0</v>
      </c>
      <c r="BI148" s="176">
        <f>IF(N148="nulová",J148,0)</f>
        <v>0</v>
      </c>
      <c r="BJ148" s="16" t="s">
        <v>93</v>
      </c>
      <c r="BK148" s="177">
        <f>ROUND(I148*H148,3)</f>
        <v>0</v>
      </c>
      <c r="BL148" s="16" t="s">
        <v>137</v>
      </c>
      <c r="BM148" s="175" t="s">
        <v>449</v>
      </c>
    </row>
    <row r="149" spans="1:65" s="13" customFormat="1">
      <c r="B149" s="178"/>
      <c r="D149" s="179" t="s">
        <v>145</v>
      </c>
      <c r="F149" s="181" t="s">
        <v>450</v>
      </c>
      <c r="H149" s="182">
        <v>25.859000000000002</v>
      </c>
      <c r="I149" s="183"/>
      <c r="L149" s="178"/>
      <c r="M149" s="184"/>
      <c r="N149" s="185"/>
      <c r="O149" s="185"/>
      <c r="P149" s="185"/>
      <c r="Q149" s="185"/>
      <c r="R149" s="185"/>
      <c r="S149" s="185"/>
      <c r="T149" s="186"/>
      <c r="AT149" s="180" t="s">
        <v>145</v>
      </c>
      <c r="AU149" s="180" t="s">
        <v>93</v>
      </c>
      <c r="AV149" s="13" t="s">
        <v>93</v>
      </c>
      <c r="AW149" s="13" t="s">
        <v>3</v>
      </c>
      <c r="AX149" s="13" t="s">
        <v>83</v>
      </c>
      <c r="AY149" s="180" t="s">
        <v>130</v>
      </c>
    </row>
    <row r="150" spans="1:65" s="2" customFormat="1" ht="24" customHeight="1">
      <c r="A150" s="31"/>
      <c r="B150" s="163"/>
      <c r="C150" s="164" t="s">
        <v>194</v>
      </c>
      <c r="D150" s="164" t="s">
        <v>133</v>
      </c>
      <c r="E150" s="165" t="s">
        <v>166</v>
      </c>
      <c r="F150" s="166" t="s">
        <v>167</v>
      </c>
      <c r="G150" s="167" t="s">
        <v>155</v>
      </c>
      <c r="H150" s="168">
        <v>1.361</v>
      </c>
      <c r="I150" s="169"/>
      <c r="J150" s="168">
        <f>ROUND(I150*H150,3)</f>
        <v>0</v>
      </c>
      <c r="K150" s="170"/>
      <c r="L150" s="32"/>
      <c r="M150" s="171" t="s">
        <v>1</v>
      </c>
      <c r="N150" s="172" t="s">
        <v>41</v>
      </c>
      <c r="O150" s="57"/>
      <c r="P150" s="173">
        <f>O150*H150</f>
        <v>0</v>
      </c>
      <c r="Q150" s="173">
        <v>0</v>
      </c>
      <c r="R150" s="173">
        <f>Q150*H150</f>
        <v>0</v>
      </c>
      <c r="S150" s="173">
        <v>0</v>
      </c>
      <c r="T150" s="174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75" t="s">
        <v>137</v>
      </c>
      <c r="AT150" s="175" t="s">
        <v>133</v>
      </c>
      <c r="AU150" s="175" t="s">
        <v>93</v>
      </c>
      <c r="AY150" s="16" t="s">
        <v>130</v>
      </c>
      <c r="BE150" s="176">
        <f>IF(N150="základná",J150,0)</f>
        <v>0</v>
      </c>
      <c r="BF150" s="176">
        <f>IF(N150="znížená",J150,0)</f>
        <v>0</v>
      </c>
      <c r="BG150" s="176">
        <f>IF(N150="zákl. prenesená",J150,0)</f>
        <v>0</v>
      </c>
      <c r="BH150" s="176">
        <f>IF(N150="zníž. prenesená",J150,0)</f>
        <v>0</v>
      </c>
      <c r="BI150" s="176">
        <f>IF(N150="nulová",J150,0)</f>
        <v>0</v>
      </c>
      <c r="BJ150" s="16" t="s">
        <v>93</v>
      </c>
      <c r="BK150" s="177">
        <f>ROUND(I150*H150,3)</f>
        <v>0</v>
      </c>
      <c r="BL150" s="16" t="s">
        <v>137</v>
      </c>
      <c r="BM150" s="175" t="s">
        <v>451</v>
      </c>
    </row>
    <row r="151" spans="1:65" s="2" customFormat="1" ht="24" customHeight="1">
      <c r="A151" s="31"/>
      <c r="B151" s="163"/>
      <c r="C151" s="164" t="s">
        <v>214</v>
      </c>
      <c r="D151" s="164" t="s">
        <v>133</v>
      </c>
      <c r="E151" s="165" t="s">
        <v>170</v>
      </c>
      <c r="F151" s="166" t="s">
        <v>171</v>
      </c>
      <c r="G151" s="167" t="s">
        <v>155</v>
      </c>
      <c r="H151" s="168">
        <v>2.722</v>
      </c>
      <c r="I151" s="169"/>
      <c r="J151" s="168">
        <f>ROUND(I151*H151,3)</f>
        <v>0</v>
      </c>
      <c r="K151" s="170"/>
      <c r="L151" s="32"/>
      <c r="M151" s="171" t="s">
        <v>1</v>
      </c>
      <c r="N151" s="172" t="s">
        <v>41</v>
      </c>
      <c r="O151" s="57"/>
      <c r="P151" s="173">
        <f>O151*H151</f>
        <v>0</v>
      </c>
      <c r="Q151" s="173">
        <v>0</v>
      </c>
      <c r="R151" s="173">
        <f>Q151*H151</f>
        <v>0</v>
      </c>
      <c r="S151" s="173">
        <v>0</v>
      </c>
      <c r="T151" s="174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75" t="s">
        <v>137</v>
      </c>
      <c r="AT151" s="175" t="s">
        <v>133</v>
      </c>
      <c r="AU151" s="175" t="s">
        <v>93</v>
      </c>
      <c r="AY151" s="16" t="s">
        <v>130</v>
      </c>
      <c r="BE151" s="176">
        <f>IF(N151="základná",J151,0)</f>
        <v>0</v>
      </c>
      <c r="BF151" s="176">
        <f>IF(N151="znížená",J151,0)</f>
        <v>0</v>
      </c>
      <c r="BG151" s="176">
        <f>IF(N151="zákl. prenesená",J151,0)</f>
        <v>0</v>
      </c>
      <c r="BH151" s="176">
        <f>IF(N151="zníž. prenesená",J151,0)</f>
        <v>0</v>
      </c>
      <c r="BI151" s="176">
        <f>IF(N151="nulová",J151,0)</f>
        <v>0</v>
      </c>
      <c r="BJ151" s="16" t="s">
        <v>93</v>
      </c>
      <c r="BK151" s="177">
        <f>ROUND(I151*H151,3)</f>
        <v>0</v>
      </c>
      <c r="BL151" s="16" t="s">
        <v>137</v>
      </c>
      <c r="BM151" s="175" t="s">
        <v>452</v>
      </c>
    </row>
    <row r="152" spans="1:65" s="13" customFormat="1">
      <c r="B152" s="178"/>
      <c r="D152" s="179" t="s">
        <v>145</v>
      </c>
      <c r="F152" s="181" t="s">
        <v>453</v>
      </c>
      <c r="H152" s="182">
        <v>2.722</v>
      </c>
      <c r="I152" s="183"/>
      <c r="L152" s="178"/>
      <c r="M152" s="184"/>
      <c r="N152" s="185"/>
      <c r="O152" s="185"/>
      <c r="P152" s="185"/>
      <c r="Q152" s="185"/>
      <c r="R152" s="185"/>
      <c r="S152" s="185"/>
      <c r="T152" s="186"/>
      <c r="AT152" s="180" t="s">
        <v>145</v>
      </c>
      <c r="AU152" s="180" t="s">
        <v>93</v>
      </c>
      <c r="AV152" s="13" t="s">
        <v>93</v>
      </c>
      <c r="AW152" s="13" t="s">
        <v>3</v>
      </c>
      <c r="AX152" s="13" t="s">
        <v>83</v>
      </c>
      <c r="AY152" s="180" t="s">
        <v>130</v>
      </c>
    </row>
    <row r="153" spans="1:65" s="2" customFormat="1" ht="24" customHeight="1">
      <c r="A153" s="31"/>
      <c r="B153" s="163"/>
      <c r="C153" s="164" t="s">
        <v>216</v>
      </c>
      <c r="D153" s="164" t="s">
        <v>133</v>
      </c>
      <c r="E153" s="165" t="s">
        <v>174</v>
      </c>
      <c r="F153" s="166" t="s">
        <v>175</v>
      </c>
      <c r="G153" s="167" t="s">
        <v>155</v>
      </c>
      <c r="H153" s="168">
        <v>1.361</v>
      </c>
      <c r="I153" s="169"/>
      <c r="J153" s="168">
        <f>ROUND(I153*H153,3)</f>
        <v>0</v>
      </c>
      <c r="K153" s="170"/>
      <c r="L153" s="32"/>
      <c r="M153" s="171" t="s">
        <v>1</v>
      </c>
      <c r="N153" s="172" t="s">
        <v>41</v>
      </c>
      <c r="O153" s="57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75" t="s">
        <v>137</v>
      </c>
      <c r="AT153" s="175" t="s">
        <v>133</v>
      </c>
      <c r="AU153" s="175" t="s">
        <v>93</v>
      </c>
      <c r="AY153" s="16" t="s">
        <v>130</v>
      </c>
      <c r="BE153" s="176">
        <f>IF(N153="základná",J153,0)</f>
        <v>0</v>
      </c>
      <c r="BF153" s="176">
        <f>IF(N153="znížená",J153,0)</f>
        <v>0</v>
      </c>
      <c r="BG153" s="176">
        <f>IF(N153="zákl. prenesená",J153,0)</f>
        <v>0</v>
      </c>
      <c r="BH153" s="176">
        <f>IF(N153="zníž. prenesená",J153,0)</f>
        <v>0</v>
      </c>
      <c r="BI153" s="176">
        <f>IF(N153="nulová",J153,0)</f>
        <v>0</v>
      </c>
      <c r="BJ153" s="16" t="s">
        <v>93</v>
      </c>
      <c r="BK153" s="177">
        <f>ROUND(I153*H153,3)</f>
        <v>0</v>
      </c>
      <c r="BL153" s="16" t="s">
        <v>137</v>
      </c>
      <c r="BM153" s="175" t="s">
        <v>454</v>
      </c>
    </row>
    <row r="154" spans="1:65" s="2" customFormat="1" ht="16.5" customHeight="1">
      <c r="A154" s="31"/>
      <c r="B154" s="163"/>
      <c r="C154" s="164" t="s">
        <v>218</v>
      </c>
      <c r="D154" s="164" t="s">
        <v>133</v>
      </c>
      <c r="E154" s="165" t="s">
        <v>178</v>
      </c>
      <c r="F154" s="166" t="s">
        <v>179</v>
      </c>
      <c r="G154" s="167" t="s">
        <v>149</v>
      </c>
      <c r="H154" s="168">
        <v>1</v>
      </c>
      <c r="I154" s="169"/>
      <c r="J154" s="168">
        <f>ROUND(I154*H154,3)</f>
        <v>0</v>
      </c>
      <c r="K154" s="170"/>
      <c r="L154" s="32"/>
      <c r="M154" s="171" t="s">
        <v>1</v>
      </c>
      <c r="N154" s="172" t="s">
        <v>41</v>
      </c>
      <c r="O154" s="57"/>
      <c r="P154" s="173">
        <f>O154*H154</f>
        <v>0</v>
      </c>
      <c r="Q154" s="173">
        <v>0</v>
      </c>
      <c r="R154" s="173">
        <f>Q154*H154</f>
        <v>0</v>
      </c>
      <c r="S154" s="173">
        <v>0</v>
      </c>
      <c r="T154" s="17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75" t="s">
        <v>137</v>
      </c>
      <c r="AT154" s="175" t="s">
        <v>133</v>
      </c>
      <c r="AU154" s="175" t="s">
        <v>93</v>
      </c>
      <c r="AY154" s="16" t="s">
        <v>130</v>
      </c>
      <c r="BE154" s="176">
        <f>IF(N154="základná",J154,0)</f>
        <v>0</v>
      </c>
      <c r="BF154" s="176">
        <f>IF(N154="znížená",J154,0)</f>
        <v>0</v>
      </c>
      <c r="BG154" s="176">
        <f>IF(N154="zákl. prenesená",J154,0)</f>
        <v>0</v>
      </c>
      <c r="BH154" s="176">
        <f>IF(N154="zníž. prenesená",J154,0)</f>
        <v>0</v>
      </c>
      <c r="BI154" s="176">
        <f>IF(N154="nulová",J154,0)</f>
        <v>0</v>
      </c>
      <c r="BJ154" s="16" t="s">
        <v>93</v>
      </c>
      <c r="BK154" s="177">
        <f>ROUND(I154*H154,3)</f>
        <v>0</v>
      </c>
      <c r="BL154" s="16" t="s">
        <v>137</v>
      </c>
      <c r="BM154" s="175" t="s">
        <v>455</v>
      </c>
    </row>
    <row r="155" spans="1:65" s="12" customFormat="1" ht="22.9" customHeight="1">
      <c r="B155" s="151"/>
      <c r="D155" s="152" t="s">
        <v>74</v>
      </c>
      <c r="E155" s="161" t="s">
        <v>181</v>
      </c>
      <c r="F155" s="161" t="s">
        <v>182</v>
      </c>
      <c r="I155" s="154"/>
      <c r="J155" s="162">
        <f>BK155</f>
        <v>0</v>
      </c>
      <c r="L155" s="151"/>
      <c r="M155" s="155"/>
      <c r="N155" s="156"/>
      <c r="O155" s="156"/>
      <c r="P155" s="157">
        <f>P156</f>
        <v>0</v>
      </c>
      <c r="Q155" s="156"/>
      <c r="R155" s="157">
        <f>R156</f>
        <v>0</v>
      </c>
      <c r="S155" s="156"/>
      <c r="T155" s="158">
        <f>T156</f>
        <v>0</v>
      </c>
      <c r="AR155" s="152" t="s">
        <v>83</v>
      </c>
      <c r="AT155" s="159" t="s">
        <v>74</v>
      </c>
      <c r="AU155" s="159" t="s">
        <v>83</v>
      </c>
      <c r="AY155" s="152" t="s">
        <v>130</v>
      </c>
      <c r="BK155" s="160">
        <f>BK156</f>
        <v>0</v>
      </c>
    </row>
    <row r="156" spans="1:65" s="2" customFormat="1" ht="24" customHeight="1">
      <c r="A156" s="31"/>
      <c r="B156" s="163"/>
      <c r="C156" s="164" t="s">
        <v>7</v>
      </c>
      <c r="D156" s="164" t="s">
        <v>133</v>
      </c>
      <c r="E156" s="165" t="s">
        <v>184</v>
      </c>
      <c r="F156" s="166" t="s">
        <v>185</v>
      </c>
      <c r="G156" s="167" t="s">
        <v>155</v>
      </c>
      <c r="H156" s="168">
        <v>9.1240000000000006</v>
      </c>
      <c r="I156" s="169"/>
      <c r="J156" s="168">
        <f>ROUND(I156*H156,3)</f>
        <v>0</v>
      </c>
      <c r="K156" s="170"/>
      <c r="L156" s="32"/>
      <c r="M156" s="171" t="s">
        <v>1</v>
      </c>
      <c r="N156" s="172" t="s">
        <v>41</v>
      </c>
      <c r="O156" s="57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75" t="s">
        <v>137</v>
      </c>
      <c r="AT156" s="175" t="s">
        <v>133</v>
      </c>
      <c r="AU156" s="175" t="s">
        <v>93</v>
      </c>
      <c r="AY156" s="16" t="s">
        <v>130</v>
      </c>
      <c r="BE156" s="176">
        <f>IF(N156="základná",J156,0)</f>
        <v>0</v>
      </c>
      <c r="BF156" s="176">
        <f>IF(N156="znížená",J156,0)</f>
        <v>0</v>
      </c>
      <c r="BG156" s="176">
        <f>IF(N156="zákl. prenesená",J156,0)</f>
        <v>0</v>
      </c>
      <c r="BH156" s="176">
        <f>IF(N156="zníž. prenesená",J156,0)</f>
        <v>0</v>
      </c>
      <c r="BI156" s="176">
        <f>IF(N156="nulová",J156,0)</f>
        <v>0</v>
      </c>
      <c r="BJ156" s="16" t="s">
        <v>93</v>
      </c>
      <c r="BK156" s="177">
        <f>ROUND(I156*H156,3)</f>
        <v>0</v>
      </c>
      <c r="BL156" s="16" t="s">
        <v>137</v>
      </c>
      <c r="BM156" s="175" t="s">
        <v>456</v>
      </c>
    </row>
    <row r="157" spans="1:65" s="2" customFormat="1" ht="49.9" customHeight="1">
      <c r="A157" s="31"/>
      <c r="B157" s="32"/>
      <c r="C157" s="31"/>
      <c r="D157" s="31"/>
      <c r="E157" s="153" t="s">
        <v>402</v>
      </c>
      <c r="F157" s="153" t="s">
        <v>403</v>
      </c>
      <c r="G157" s="31"/>
      <c r="H157" s="31"/>
      <c r="I157" s="96"/>
      <c r="J157" s="138">
        <f t="shared" ref="J157:J162" si="0">BK157</f>
        <v>0</v>
      </c>
      <c r="K157" s="31"/>
      <c r="L157" s="32"/>
      <c r="M157" s="204"/>
      <c r="N157" s="205"/>
      <c r="O157" s="57"/>
      <c r="P157" s="57"/>
      <c r="Q157" s="57"/>
      <c r="R157" s="57"/>
      <c r="S157" s="57"/>
      <c r="T157" s="58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T157" s="16" t="s">
        <v>74</v>
      </c>
      <c r="AU157" s="16" t="s">
        <v>75</v>
      </c>
      <c r="AY157" s="16" t="s">
        <v>404</v>
      </c>
      <c r="BK157" s="177">
        <f>SUM(BK158:BK162)</f>
        <v>0</v>
      </c>
    </row>
    <row r="158" spans="1:65" s="2" customFormat="1" ht="16.350000000000001" customHeight="1">
      <c r="A158" s="31"/>
      <c r="B158" s="32"/>
      <c r="C158" s="206" t="s">
        <v>1</v>
      </c>
      <c r="D158" s="206" t="s">
        <v>133</v>
      </c>
      <c r="E158" s="207" t="s">
        <v>1</v>
      </c>
      <c r="F158" s="208" t="s">
        <v>1</v>
      </c>
      <c r="G158" s="209" t="s">
        <v>1</v>
      </c>
      <c r="H158" s="210"/>
      <c r="I158" s="210"/>
      <c r="J158" s="211">
        <f t="shared" si="0"/>
        <v>0</v>
      </c>
      <c r="K158" s="212"/>
      <c r="L158" s="32"/>
      <c r="M158" s="213" t="s">
        <v>1</v>
      </c>
      <c r="N158" s="214" t="s">
        <v>41</v>
      </c>
      <c r="O158" s="57"/>
      <c r="P158" s="57"/>
      <c r="Q158" s="57"/>
      <c r="R158" s="57"/>
      <c r="S158" s="57"/>
      <c r="T158" s="58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T158" s="16" t="s">
        <v>404</v>
      </c>
      <c r="AU158" s="16" t="s">
        <v>83</v>
      </c>
      <c r="AY158" s="16" t="s">
        <v>404</v>
      </c>
      <c r="BE158" s="176">
        <f>IF(N158="základná",J158,0)</f>
        <v>0</v>
      </c>
      <c r="BF158" s="176">
        <f>IF(N158="znížená",J158,0)</f>
        <v>0</v>
      </c>
      <c r="BG158" s="176">
        <f>IF(N158="zákl. prenesená",J158,0)</f>
        <v>0</v>
      </c>
      <c r="BH158" s="176">
        <f>IF(N158="zníž. prenesená",J158,0)</f>
        <v>0</v>
      </c>
      <c r="BI158" s="176">
        <f>IF(N158="nulová",J158,0)</f>
        <v>0</v>
      </c>
      <c r="BJ158" s="16" t="s">
        <v>93</v>
      </c>
      <c r="BK158" s="177">
        <f>I158*H158</f>
        <v>0</v>
      </c>
    </row>
    <row r="159" spans="1:65" s="2" customFormat="1" ht="16.350000000000001" customHeight="1">
      <c r="A159" s="31"/>
      <c r="B159" s="32"/>
      <c r="C159" s="206" t="s">
        <v>1</v>
      </c>
      <c r="D159" s="206" t="s">
        <v>133</v>
      </c>
      <c r="E159" s="207" t="s">
        <v>1</v>
      </c>
      <c r="F159" s="208" t="s">
        <v>1</v>
      </c>
      <c r="G159" s="209" t="s">
        <v>1</v>
      </c>
      <c r="H159" s="210"/>
      <c r="I159" s="210"/>
      <c r="J159" s="211">
        <f t="shared" si="0"/>
        <v>0</v>
      </c>
      <c r="K159" s="212"/>
      <c r="L159" s="32"/>
      <c r="M159" s="213" t="s">
        <v>1</v>
      </c>
      <c r="N159" s="214" t="s">
        <v>41</v>
      </c>
      <c r="O159" s="57"/>
      <c r="P159" s="57"/>
      <c r="Q159" s="57"/>
      <c r="R159" s="57"/>
      <c r="S159" s="57"/>
      <c r="T159" s="58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T159" s="16" t="s">
        <v>404</v>
      </c>
      <c r="AU159" s="16" t="s">
        <v>83</v>
      </c>
      <c r="AY159" s="16" t="s">
        <v>404</v>
      </c>
      <c r="BE159" s="176">
        <f>IF(N159="základná",J159,0)</f>
        <v>0</v>
      </c>
      <c r="BF159" s="176">
        <f>IF(N159="znížená",J159,0)</f>
        <v>0</v>
      </c>
      <c r="BG159" s="176">
        <f>IF(N159="zákl. prenesená",J159,0)</f>
        <v>0</v>
      </c>
      <c r="BH159" s="176">
        <f>IF(N159="zníž. prenesená",J159,0)</f>
        <v>0</v>
      </c>
      <c r="BI159" s="176">
        <f>IF(N159="nulová",J159,0)</f>
        <v>0</v>
      </c>
      <c r="BJ159" s="16" t="s">
        <v>93</v>
      </c>
      <c r="BK159" s="177">
        <f>I159*H159</f>
        <v>0</v>
      </c>
    </row>
    <row r="160" spans="1:65" s="2" customFormat="1" ht="16.350000000000001" customHeight="1">
      <c r="A160" s="31"/>
      <c r="B160" s="32"/>
      <c r="C160" s="206" t="s">
        <v>1</v>
      </c>
      <c r="D160" s="206" t="s">
        <v>133</v>
      </c>
      <c r="E160" s="207" t="s">
        <v>1</v>
      </c>
      <c r="F160" s="208" t="s">
        <v>1</v>
      </c>
      <c r="G160" s="209" t="s">
        <v>1</v>
      </c>
      <c r="H160" s="210"/>
      <c r="I160" s="210"/>
      <c r="J160" s="211">
        <f t="shared" si="0"/>
        <v>0</v>
      </c>
      <c r="K160" s="212"/>
      <c r="L160" s="32"/>
      <c r="M160" s="213" t="s">
        <v>1</v>
      </c>
      <c r="N160" s="214" t="s">
        <v>41</v>
      </c>
      <c r="O160" s="57"/>
      <c r="P160" s="57"/>
      <c r="Q160" s="57"/>
      <c r="R160" s="57"/>
      <c r="S160" s="57"/>
      <c r="T160" s="58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T160" s="16" t="s">
        <v>404</v>
      </c>
      <c r="AU160" s="16" t="s">
        <v>83</v>
      </c>
      <c r="AY160" s="16" t="s">
        <v>404</v>
      </c>
      <c r="BE160" s="176">
        <f>IF(N160="základná",J160,0)</f>
        <v>0</v>
      </c>
      <c r="BF160" s="176">
        <f>IF(N160="znížená",J160,0)</f>
        <v>0</v>
      </c>
      <c r="BG160" s="176">
        <f>IF(N160="zákl. prenesená",J160,0)</f>
        <v>0</v>
      </c>
      <c r="BH160" s="176">
        <f>IF(N160="zníž. prenesená",J160,0)</f>
        <v>0</v>
      </c>
      <c r="BI160" s="176">
        <f>IF(N160="nulová",J160,0)</f>
        <v>0</v>
      </c>
      <c r="BJ160" s="16" t="s">
        <v>93</v>
      </c>
      <c r="BK160" s="177">
        <f>I160*H160</f>
        <v>0</v>
      </c>
    </row>
    <row r="161" spans="1:63" s="2" customFormat="1" ht="16.350000000000001" customHeight="1">
      <c r="A161" s="31"/>
      <c r="B161" s="32"/>
      <c r="C161" s="206" t="s">
        <v>1</v>
      </c>
      <c r="D161" s="206" t="s">
        <v>133</v>
      </c>
      <c r="E161" s="207" t="s">
        <v>1</v>
      </c>
      <c r="F161" s="208" t="s">
        <v>1</v>
      </c>
      <c r="G161" s="209" t="s">
        <v>1</v>
      </c>
      <c r="H161" s="210"/>
      <c r="I161" s="210"/>
      <c r="J161" s="211">
        <f t="shared" si="0"/>
        <v>0</v>
      </c>
      <c r="K161" s="212"/>
      <c r="L161" s="32"/>
      <c r="M161" s="213" t="s">
        <v>1</v>
      </c>
      <c r="N161" s="214" t="s">
        <v>41</v>
      </c>
      <c r="O161" s="57"/>
      <c r="P161" s="57"/>
      <c r="Q161" s="57"/>
      <c r="R161" s="57"/>
      <c r="S161" s="57"/>
      <c r="T161" s="58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T161" s="16" t="s">
        <v>404</v>
      </c>
      <c r="AU161" s="16" t="s">
        <v>83</v>
      </c>
      <c r="AY161" s="16" t="s">
        <v>404</v>
      </c>
      <c r="BE161" s="176">
        <f>IF(N161="základná",J161,0)</f>
        <v>0</v>
      </c>
      <c r="BF161" s="176">
        <f>IF(N161="znížená",J161,0)</f>
        <v>0</v>
      </c>
      <c r="BG161" s="176">
        <f>IF(N161="zákl. prenesená",J161,0)</f>
        <v>0</v>
      </c>
      <c r="BH161" s="176">
        <f>IF(N161="zníž. prenesená",J161,0)</f>
        <v>0</v>
      </c>
      <c r="BI161" s="176">
        <f>IF(N161="nulová",J161,0)</f>
        <v>0</v>
      </c>
      <c r="BJ161" s="16" t="s">
        <v>93</v>
      </c>
      <c r="BK161" s="177">
        <f>I161*H161</f>
        <v>0</v>
      </c>
    </row>
    <row r="162" spans="1:63" s="2" customFormat="1" ht="16.350000000000001" customHeight="1">
      <c r="A162" s="31"/>
      <c r="B162" s="32"/>
      <c r="C162" s="206" t="s">
        <v>1</v>
      </c>
      <c r="D162" s="206" t="s">
        <v>133</v>
      </c>
      <c r="E162" s="207" t="s">
        <v>1</v>
      </c>
      <c r="F162" s="208" t="s">
        <v>1</v>
      </c>
      <c r="G162" s="209" t="s">
        <v>1</v>
      </c>
      <c r="H162" s="210"/>
      <c r="I162" s="210"/>
      <c r="J162" s="211">
        <f t="shared" si="0"/>
        <v>0</v>
      </c>
      <c r="K162" s="212"/>
      <c r="L162" s="32"/>
      <c r="M162" s="213" t="s">
        <v>1</v>
      </c>
      <c r="N162" s="214" t="s">
        <v>41</v>
      </c>
      <c r="O162" s="215"/>
      <c r="P162" s="215"/>
      <c r="Q162" s="215"/>
      <c r="R162" s="215"/>
      <c r="S162" s="215"/>
      <c r="T162" s="216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T162" s="16" t="s">
        <v>404</v>
      </c>
      <c r="AU162" s="16" t="s">
        <v>83</v>
      </c>
      <c r="AY162" s="16" t="s">
        <v>404</v>
      </c>
      <c r="BE162" s="176">
        <f>IF(N162="základná",J162,0)</f>
        <v>0</v>
      </c>
      <c r="BF162" s="176">
        <f>IF(N162="znížená",J162,0)</f>
        <v>0</v>
      </c>
      <c r="BG162" s="176">
        <f>IF(N162="zákl. prenesená",J162,0)</f>
        <v>0</v>
      </c>
      <c r="BH162" s="176">
        <f>IF(N162="zníž. prenesená",J162,0)</f>
        <v>0</v>
      </c>
      <c r="BI162" s="176">
        <f>IF(N162="nulová",J162,0)</f>
        <v>0</v>
      </c>
      <c r="BJ162" s="16" t="s">
        <v>93</v>
      </c>
      <c r="BK162" s="177">
        <f>I162*H162</f>
        <v>0</v>
      </c>
    </row>
    <row r="163" spans="1:63" s="2" customFormat="1" ht="6.95" customHeight="1">
      <c r="A163" s="31"/>
      <c r="B163" s="46"/>
      <c r="C163" s="47"/>
      <c r="D163" s="47"/>
      <c r="E163" s="47"/>
      <c r="F163" s="47"/>
      <c r="G163" s="47"/>
      <c r="H163" s="47"/>
      <c r="I163" s="120"/>
      <c r="J163" s="47"/>
      <c r="K163" s="47"/>
      <c r="L163" s="32"/>
      <c r="M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</row>
  </sheetData>
  <autoFilter ref="C120:K162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58:D163" xr:uid="{00000000-0002-0000-0300-000000000000}">
      <formula1>"K, M"</formula1>
    </dataValidation>
    <dataValidation type="list" allowBlank="1" showInputMessage="1" showErrorMessage="1" error="Povolené sú hodnoty základná, znížená, nulová." sqref="N158:N163" xr:uid="{00000000-0002-0000-03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53"/>
  <sheetViews>
    <sheetView showGridLines="0" topLeftCell="A83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2" customWidth="1"/>
    <col min="10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2"/>
      <c r="L2" s="233" t="s">
        <v>5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16" t="s">
        <v>90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94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96</v>
      </c>
      <c r="I4" s="92"/>
      <c r="L4" s="19"/>
      <c r="M4" s="95" t="s">
        <v>9</v>
      </c>
      <c r="AT4" s="16" t="s">
        <v>3</v>
      </c>
    </row>
    <row r="5" spans="1:46" s="1" customFormat="1" ht="6.95" customHeight="1">
      <c r="B5" s="19"/>
      <c r="I5" s="92"/>
      <c r="L5" s="19"/>
    </row>
    <row r="6" spans="1:46" s="1" customFormat="1" ht="12" customHeight="1">
      <c r="B6" s="19"/>
      <c r="D6" s="26" t="s">
        <v>14</v>
      </c>
      <c r="I6" s="92"/>
      <c r="L6" s="19"/>
    </row>
    <row r="7" spans="1:46" s="1" customFormat="1" ht="16.5" customHeight="1">
      <c r="B7" s="19"/>
      <c r="E7" s="257" t="str">
        <f>'Rekapitulácia stavby'!K6</f>
        <v>Obnova Materskej Školy, Narcisova ul. Trnava</v>
      </c>
      <c r="F7" s="258"/>
      <c r="G7" s="258"/>
      <c r="H7" s="258"/>
      <c r="I7" s="92"/>
      <c r="L7" s="19"/>
    </row>
    <row r="8" spans="1:46" s="2" customFormat="1" ht="12" customHeight="1">
      <c r="A8" s="31"/>
      <c r="B8" s="32"/>
      <c r="C8" s="31"/>
      <c r="D8" s="26" t="s">
        <v>97</v>
      </c>
      <c r="E8" s="31"/>
      <c r="F8" s="31"/>
      <c r="G8" s="31"/>
      <c r="H8" s="31"/>
      <c r="I8" s="96"/>
      <c r="J8" s="31"/>
      <c r="K8" s="31"/>
      <c r="L8" s="4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41" t="s">
        <v>457</v>
      </c>
      <c r="F9" s="256"/>
      <c r="G9" s="256"/>
      <c r="H9" s="256"/>
      <c r="I9" s="96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2"/>
      <c r="C10" s="31"/>
      <c r="D10" s="31"/>
      <c r="E10" s="31"/>
      <c r="F10" s="31"/>
      <c r="G10" s="31"/>
      <c r="H10" s="31"/>
      <c r="I10" s="96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16</v>
      </c>
      <c r="E11" s="31"/>
      <c r="F11" s="24" t="s">
        <v>1</v>
      </c>
      <c r="G11" s="31"/>
      <c r="H11" s="31"/>
      <c r="I11" s="97" t="s">
        <v>17</v>
      </c>
      <c r="J11" s="24" t="s">
        <v>1</v>
      </c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18</v>
      </c>
      <c r="E12" s="31"/>
      <c r="F12" s="24" t="s">
        <v>19</v>
      </c>
      <c r="G12" s="31"/>
      <c r="H12" s="31"/>
      <c r="I12" s="97" t="s">
        <v>20</v>
      </c>
      <c r="J12" s="54" t="str">
        <f>'Rekapitulácia stavby'!AN8</f>
        <v>7. 2. 2020</v>
      </c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2"/>
      <c r="C13" s="31"/>
      <c r="D13" s="31"/>
      <c r="E13" s="31"/>
      <c r="F13" s="31"/>
      <c r="G13" s="31"/>
      <c r="H13" s="31"/>
      <c r="I13" s="96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22</v>
      </c>
      <c r="E14" s="31"/>
      <c r="F14" s="31"/>
      <c r="G14" s="31"/>
      <c r="H14" s="31"/>
      <c r="I14" s="97" t="s">
        <v>23</v>
      </c>
      <c r="J14" s="24" t="s">
        <v>1</v>
      </c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24</v>
      </c>
      <c r="F15" s="31"/>
      <c r="G15" s="31"/>
      <c r="H15" s="31"/>
      <c r="I15" s="97" t="s">
        <v>25</v>
      </c>
      <c r="J15" s="24" t="s">
        <v>1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2"/>
      <c r="C16" s="31"/>
      <c r="D16" s="31"/>
      <c r="E16" s="31"/>
      <c r="F16" s="31"/>
      <c r="G16" s="31"/>
      <c r="H16" s="31"/>
      <c r="I16" s="96"/>
      <c r="J16" s="31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26</v>
      </c>
      <c r="E17" s="31"/>
      <c r="F17" s="31"/>
      <c r="G17" s="31"/>
      <c r="H17" s="31"/>
      <c r="I17" s="97" t="s">
        <v>23</v>
      </c>
      <c r="J17" s="27" t="str">
        <f>'Rekapitulácia stavby'!AN13</f>
        <v>Vyplň údaj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59" t="str">
        <f>'Rekapitulácia stavby'!E14</f>
        <v>Vyplň údaj</v>
      </c>
      <c r="F18" s="244"/>
      <c r="G18" s="244"/>
      <c r="H18" s="244"/>
      <c r="I18" s="97" t="s">
        <v>25</v>
      </c>
      <c r="J18" s="27" t="str">
        <f>'Rekapitulácia stavby'!AN14</f>
        <v>Vyplň údaj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2"/>
      <c r="C19" s="31"/>
      <c r="D19" s="31"/>
      <c r="E19" s="31"/>
      <c r="F19" s="31"/>
      <c r="G19" s="31"/>
      <c r="H19" s="31"/>
      <c r="I19" s="96"/>
      <c r="J19" s="31"/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28</v>
      </c>
      <c r="E20" s="31"/>
      <c r="F20" s="31"/>
      <c r="G20" s="31"/>
      <c r="H20" s="31"/>
      <c r="I20" s="97" t="s">
        <v>23</v>
      </c>
      <c r="J20" s="24" t="s">
        <v>1</v>
      </c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29</v>
      </c>
      <c r="F21" s="31"/>
      <c r="G21" s="31"/>
      <c r="H21" s="31"/>
      <c r="I21" s="97" t="s">
        <v>25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2"/>
      <c r="C22" s="31"/>
      <c r="D22" s="31"/>
      <c r="E22" s="31"/>
      <c r="F22" s="31"/>
      <c r="G22" s="31"/>
      <c r="H22" s="31"/>
      <c r="I22" s="96"/>
      <c r="J22" s="31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97" t="s">
        <v>23</v>
      </c>
      <c r="J23" s="24" t="str">
        <f>IF('Rekapitulácia stavby'!AN19="","",'Rekapitulácia stavby'!AN19)</f>
        <v/>
      </c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tr">
        <f>IF('Rekapitulácia stavby'!E20="","",'Rekapitulácia stavby'!E20)</f>
        <v>Ing. Janák</v>
      </c>
      <c r="F24" s="31"/>
      <c r="G24" s="31"/>
      <c r="H24" s="31"/>
      <c r="I24" s="97" t="s">
        <v>25</v>
      </c>
      <c r="J24" s="24" t="str">
        <f>IF('Rekapitulácia stavby'!AN20="","",'Rekapitulácia stavby'!AN20)</f>
        <v/>
      </c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2"/>
      <c r="C25" s="31"/>
      <c r="D25" s="31"/>
      <c r="E25" s="31"/>
      <c r="F25" s="31"/>
      <c r="G25" s="31"/>
      <c r="H25" s="31"/>
      <c r="I25" s="96"/>
      <c r="J25" s="31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96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8"/>
      <c r="B27" s="99"/>
      <c r="C27" s="98"/>
      <c r="D27" s="98"/>
      <c r="E27" s="248" t="s">
        <v>1</v>
      </c>
      <c r="F27" s="248"/>
      <c r="G27" s="248"/>
      <c r="H27" s="248"/>
      <c r="I27" s="100"/>
      <c r="J27" s="98"/>
      <c r="K27" s="98"/>
      <c r="L27" s="101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>
      <c r="A28" s="31"/>
      <c r="B28" s="32"/>
      <c r="C28" s="31"/>
      <c r="D28" s="31"/>
      <c r="E28" s="31"/>
      <c r="F28" s="31"/>
      <c r="G28" s="31"/>
      <c r="H28" s="31"/>
      <c r="I28" s="96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2"/>
      <c r="C29" s="31"/>
      <c r="D29" s="65"/>
      <c r="E29" s="65"/>
      <c r="F29" s="65"/>
      <c r="G29" s="65"/>
      <c r="H29" s="65"/>
      <c r="I29" s="102"/>
      <c r="J29" s="65"/>
      <c r="K29" s="65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2"/>
      <c r="C30" s="31"/>
      <c r="D30" s="103" t="s">
        <v>35</v>
      </c>
      <c r="E30" s="31"/>
      <c r="F30" s="31"/>
      <c r="G30" s="31"/>
      <c r="H30" s="31"/>
      <c r="I30" s="96"/>
      <c r="J30" s="70">
        <f>ROUND(J121, 2)</f>
        <v>0</v>
      </c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2"/>
      <c r="C31" s="31"/>
      <c r="D31" s="65"/>
      <c r="E31" s="65"/>
      <c r="F31" s="65"/>
      <c r="G31" s="65"/>
      <c r="H31" s="65"/>
      <c r="I31" s="102"/>
      <c r="J31" s="65"/>
      <c r="K31" s="65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2"/>
      <c r="C32" s="31"/>
      <c r="D32" s="31"/>
      <c r="E32" s="31"/>
      <c r="F32" s="35" t="s">
        <v>37</v>
      </c>
      <c r="G32" s="31"/>
      <c r="H32" s="31"/>
      <c r="I32" s="104" t="s">
        <v>36</v>
      </c>
      <c r="J32" s="35" t="s">
        <v>38</v>
      </c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2"/>
      <c r="C33" s="31"/>
      <c r="D33" s="105" t="s">
        <v>39</v>
      </c>
      <c r="E33" s="26" t="s">
        <v>40</v>
      </c>
      <c r="F33" s="106">
        <f>ROUND((ROUND((SUM(BE121:BE146)),  2) + SUM(BE148:BE152)), 2)</f>
        <v>0</v>
      </c>
      <c r="G33" s="31"/>
      <c r="H33" s="31"/>
      <c r="I33" s="107">
        <v>0.2</v>
      </c>
      <c r="J33" s="106">
        <f>ROUND((ROUND(((SUM(BE121:BE146))*I33),  2) + (SUM(BE148:BE152)*I33)), 2)</f>
        <v>0</v>
      </c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2"/>
      <c r="C34" s="31"/>
      <c r="D34" s="31"/>
      <c r="E34" s="26" t="s">
        <v>41</v>
      </c>
      <c r="F34" s="106">
        <f>ROUND((ROUND((SUM(BF121:BF146)),  2) + SUM(BF148:BF152)), 2)</f>
        <v>0</v>
      </c>
      <c r="G34" s="31"/>
      <c r="H34" s="31"/>
      <c r="I34" s="107">
        <v>0.2</v>
      </c>
      <c r="J34" s="106">
        <f>ROUND((ROUND(((SUM(BF121:BF146))*I34),  2) + (SUM(BF148:BF152)*I34)), 2)</f>
        <v>0</v>
      </c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2"/>
      <c r="C35" s="31"/>
      <c r="D35" s="31"/>
      <c r="E35" s="26" t="s">
        <v>42</v>
      </c>
      <c r="F35" s="106">
        <f>ROUND((ROUND((SUM(BG121:BG146)),  2) + SUM(BG148:BG152)), 2)</f>
        <v>0</v>
      </c>
      <c r="G35" s="31"/>
      <c r="H35" s="31"/>
      <c r="I35" s="107">
        <v>0.2</v>
      </c>
      <c r="J35" s="106">
        <f>0</f>
        <v>0</v>
      </c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2"/>
      <c r="C36" s="31"/>
      <c r="D36" s="31"/>
      <c r="E36" s="26" t="s">
        <v>43</v>
      </c>
      <c r="F36" s="106">
        <f>ROUND((ROUND((SUM(BH121:BH146)),  2) + SUM(BH148:BH152)), 2)</f>
        <v>0</v>
      </c>
      <c r="G36" s="31"/>
      <c r="H36" s="31"/>
      <c r="I36" s="107">
        <v>0.2</v>
      </c>
      <c r="J36" s="106">
        <f>0</f>
        <v>0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2"/>
      <c r="C37" s="31"/>
      <c r="D37" s="31"/>
      <c r="E37" s="26" t="s">
        <v>44</v>
      </c>
      <c r="F37" s="106">
        <f>ROUND((ROUND((SUM(BI121:BI146)),  2) + SUM(BI148:BI152)), 2)</f>
        <v>0</v>
      </c>
      <c r="G37" s="31"/>
      <c r="H37" s="31"/>
      <c r="I37" s="107">
        <v>0</v>
      </c>
      <c r="J37" s="106">
        <f>0</f>
        <v>0</v>
      </c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2"/>
      <c r="C38" s="31"/>
      <c r="D38" s="31"/>
      <c r="E38" s="31"/>
      <c r="F38" s="31"/>
      <c r="G38" s="31"/>
      <c r="H38" s="31"/>
      <c r="I38" s="96"/>
      <c r="J38" s="31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2"/>
      <c r="C39" s="108"/>
      <c r="D39" s="109" t="s">
        <v>45</v>
      </c>
      <c r="E39" s="59"/>
      <c r="F39" s="59"/>
      <c r="G39" s="110" t="s">
        <v>46</v>
      </c>
      <c r="H39" s="111" t="s">
        <v>47</v>
      </c>
      <c r="I39" s="112"/>
      <c r="J39" s="113">
        <f>SUM(J30:J37)</f>
        <v>0</v>
      </c>
      <c r="K39" s="114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2"/>
      <c r="C40" s="31"/>
      <c r="D40" s="31"/>
      <c r="E40" s="31"/>
      <c r="F40" s="31"/>
      <c r="G40" s="31"/>
      <c r="H40" s="31"/>
      <c r="I40" s="96"/>
      <c r="J40" s="31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9"/>
      <c r="I41" s="92"/>
      <c r="L41" s="19"/>
    </row>
    <row r="42" spans="1:31" s="1" customFormat="1" ht="14.45" customHeight="1">
      <c r="B42" s="19"/>
      <c r="I42" s="92"/>
      <c r="L42" s="19"/>
    </row>
    <row r="43" spans="1:31" s="1" customFormat="1" ht="14.45" customHeight="1">
      <c r="B43" s="19"/>
      <c r="I43" s="92"/>
      <c r="L43" s="19"/>
    </row>
    <row r="44" spans="1:31" s="1" customFormat="1" ht="14.45" customHeight="1">
      <c r="B44" s="19"/>
      <c r="I44" s="92"/>
      <c r="L44" s="19"/>
    </row>
    <row r="45" spans="1:31" s="1" customFormat="1" ht="14.45" customHeight="1">
      <c r="B45" s="19"/>
      <c r="I45" s="92"/>
      <c r="L45" s="19"/>
    </row>
    <row r="46" spans="1:31" s="1" customFormat="1" ht="14.45" customHeight="1">
      <c r="B46" s="19"/>
      <c r="I46" s="92"/>
      <c r="L46" s="19"/>
    </row>
    <row r="47" spans="1:31" s="1" customFormat="1" ht="14.45" customHeight="1">
      <c r="B47" s="19"/>
      <c r="I47" s="92"/>
      <c r="L47" s="19"/>
    </row>
    <row r="48" spans="1:31" s="1" customFormat="1" ht="14.45" customHeight="1">
      <c r="B48" s="19"/>
      <c r="I48" s="92"/>
      <c r="L48" s="19"/>
    </row>
    <row r="49" spans="1:31" s="1" customFormat="1" ht="14.45" customHeight="1">
      <c r="B49" s="19"/>
      <c r="I49" s="92"/>
      <c r="L49" s="19"/>
    </row>
    <row r="50" spans="1:31" s="2" customFormat="1" ht="14.45" customHeight="1">
      <c r="B50" s="41"/>
      <c r="D50" s="42" t="s">
        <v>48</v>
      </c>
      <c r="E50" s="43"/>
      <c r="F50" s="43"/>
      <c r="G50" s="42" t="s">
        <v>49</v>
      </c>
      <c r="H50" s="43"/>
      <c r="I50" s="115"/>
      <c r="J50" s="43"/>
      <c r="K50" s="43"/>
      <c r="L50" s="41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1"/>
      <c r="B61" s="32"/>
      <c r="C61" s="31"/>
      <c r="D61" s="44" t="s">
        <v>50</v>
      </c>
      <c r="E61" s="34"/>
      <c r="F61" s="116" t="s">
        <v>51</v>
      </c>
      <c r="G61" s="44" t="s">
        <v>50</v>
      </c>
      <c r="H61" s="34"/>
      <c r="I61" s="117"/>
      <c r="J61" s="118" t="s">
        <v>51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1"/>
      <c r="B65" s="32"/>
      <c r="C65" s="31"/>
      <c r="D65" s="42" t="s">
        <v>52</v>
      </c>
      <c r="E65" s="45"/>
      <c r="F65" s="45"/>
      <c r="G65" s="42" t="s">
        <v>53</v>
      </c>
      <c r="H65" s="45"/>
      <c r="I65" s="119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1"/>
      <c r="B76" s="32"/>
      <c r="C76" s="31"/>
      <c r="D76" s="44" t="s">
        <v>50</v>
      </c>
      <c r="E76" s="34"/>
      <c r="F76" s="116" t="s">
        <v>51</v>
      </c>
      <c r="G76" s="44" t="s">
        <v>50</v>
      </c>
      <c r="H76" s="34"/>
      <c r="I76" s="117"/>
      <c r="J76" s="118" t="s">
        <v>51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46"/>
      <c r="C77" s="47"/>
      <c r="D77" s="47"/>
      <c r="E77" s="47"/>
      <c r="F77" s="47"/>
      <c r="G77" s="47"/>
      <c r="H77" s="47"/>
      <c r="I77" s="120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48"/>
      <c r="C81" s="49"/>
      <c r="D81" s="49"/>
      <c r="E81" s="49"/>
      <c r="F81" s="49"/>
      <c r="G81" s="49"/>
      <c r="H81" s="49"/>
      <c r="I81" s="121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99</v>
      </c>
      <c r="D82" s="31"/>
      <c r="E82" s="31"/>
      <c r="F82" s="31"/>
      <c r="G82" s="31"/>
      <c r="H82" s="31"/>
      <c r="I82" s="96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1"/>
      <c r="D83" s="31"/>
      <c r="E83" s="31"/>
      <c r="F83" s="31"/>
      <c r="G83" s="31"/>
      <c r="H83" s="31"/>
      <c r="I83" s="96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14</v>
      </c>
      <c r="D84" s="31"/>
      <c r="E84" s="31"/>
      <c r="F84" s="31"/>
      <c r="G84" s="31"/>
      <c r="H84" s="31"/>
      <c r="I84" s="96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57" t="str">
        <f>E7</f>
        <v>Obnova Materskej Školy, Narcisova ul. Trnava</v>
      </c>
      <c r="F85" s="258"/>
      <c r="G85" s="258"/>
      <c r="H85" s="258"/>
      <c r="I85" s="96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97</v>
      </c>
      <c r="D86" s="31"/>
      <c r="E86" s="31"/>
      <c r="F86" s="31"/>
      <c r="G86" s="31"/>
      <c r="H86" s="31"/>
      <c r="I86" s="96"/>
      <c r="J86" s="31"/>
      <c r="K86" s="31"/>
      <c r="L86" s="4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41" t="str">
        <f>E9</f>
        <v>04 - Bleskozvod</v>
      </c>
      <c r="F87" s="256"/>
      <c r="G87" s="256"/>
      <c r="H87" s="256"/>
      <c r="I87" s="96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1"/>
      <c r="D88" s="31"/>
      <c r="E88" s="31"/>
      <c r="F88" s="31"/>
      <c r="G88" s="31"/>
      <c r="H88" s="31"/>
      <c r="I88" s="96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18</v>
      </c>
      <c r="D89" s="31"/>
      <c r="E89" s="31"/>
      <c r="F89" s="24" t="str">
        <f>F12</f>
        <v>Trnava, Narcisova 7165/2</v>
      </c>
      <c r="G89" s="31"/>
      <c r="H89" s="31"/>
      <c r="I89" s="97" t="s">
        <v>20</v>
      </c>
      <c r="J89" s="54" t="str">
        <f>IF(J12="","",J12)</f>
        <v>7. 2. 2020</v>
      </c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1"/>
      <c r="D90" s="31"/>
      <c r="E90" s="31"/>
      <c r="F90" s="31"/>
      <c r="G90" s="31"/>
      <c r="H90" s="31"/>
      <c r="I90" s="96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22</v>
      </c>
      <c r="D91" s="31"/>
      <c r="E91" s="31"/>
      <c r="F91" s="24" t="str">
        <f>E15</f>
        <v>Mesto Trnava</v>
      </c>
      <c r="G91" s="31"/>
      <c r="H91" s="31"/>
      <c r="I91" s="97" t="s">
        <v>28</v>
      </c>
      <c r="J91" s="29" t="str">
        <f>E21</f>
        <v>BEVVA, s.r.o.</v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26</v>
      </c>
      <c r="D92" s="31"/>
      <c r="E92" s="31"/>
      <c r="F92" s="24" t="str">
        <f>IF(E18="","",E18)</f>
        <v>Vyplň údaj</v>
      </c>
      <c r="G92" s="31"/>
      <c r="H92" s="31"/>
      <c r="I92" s="97" t="s">
        <v>32</v>
      </c>
      <c r="J92" s="29" t="str">
        <f>E24</f>
        <v>Ing. Janák</v>
      </c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1"/>
      <c r="D93" s="31"/>
      <c r="E93" s="31"/>
      <c r="F93" s="31"/>
      <c r="G93" s="31"/>
      <c r="H93" s="31"/>
      <c r="I93" s="96"/>
      <c r="J93" s="31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22" t="s">
        <v>100</v>
      </c>
      <c r="D94" s="108"/>
      <c r="E94" s="108"/>
      <c r="F94" s="108"/>
      <c r="G94" s="108"/>
      <c r="H94" s="108"/>
      <c r="I94" s="123"/>
      <c r="J94" s="124" t="s">
        <v>101</v>
      </c>
      <c r="K94" s="108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1"/>
      <c r="D95" s="31"/>
      <c r="E95" s="31"/>
      <c r="F95" s="31"/>
      <c r="G95" s="31"/>
      <c r="H95" s="31"/>
      <c r="I95" s="96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25" t="s">
        <v>102</v>
      </c>
      <c r="D96" s="31"/>
      <c r="E96" s="31"/>
      <c r="F96" s="31"/>
      <c r="G96" s="31"/>
      <c r="H96" s="31"/>
      <c r="I96" s="96"/>
      <c r="J96" s="70">
        <f>J121</f>
        <v>0</v>
      </c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103</v>
      </c>
    </row>
    <row r="97" spans="1:31" s="9" customFormat="1" ht="24.95" customHeight="1">
      <c r="B97" s="126"/>
      <c r="D97" s="127" t="s">
        <v>458</v>
      </c>
      <c r="E97" s="128"/>
      <c r="F97" s="128"/>
      <c r="G97" s="128"/>
      <c r="H97" s="128"/>
      <c r="I97" s="129"/>
      <c r="J97" s="130">
        <f>J122</f>
        <v>0</v>
      </c>
      <c r="L97" s="126"/>
    </row>
    <row r="98" spans="1:31" s="10" customFormat="1" ht="19.899999999999999" customHeight="1">
      <c r="B98" s="131"/>
      <c r="D98" s="132" t="s">
        <v>459</v>
      </c>
      <c r="E98" s="133"/>
      <c r="F98" s="133"/>
      <c r="G98" s="133"/>
      <c r="H98" s="133"/>
      <c r="I98" s="134"/>
      <c r="J98" s="135">
        <f>J123</f>
        <v>0</v>
      </c>
      <c r="L98" s="131"/>
    </row>
    <row r="99" spans="1:31" s="10" customFormat="1" ht="19.899999999999999" customHeight="1">
      <c r="B99" s="131"/>
      <c r="D99" s="132" t="s">
        <v>460</v>
      </c>
      <c r="E99" s="133"/>
      <c r="F99" s="133"/>
      <c r="G99" s="133"/>
      <c r="H99" s="133"/>
      <c r="I99" s="134"/>
      <c r="J99" s="135">
        <f>J129</f>
        <v>0</v>
      </c>
      <c r="L99" s="131"/>
    </row>
    <row r="100" spans="1:31" s="10" customFormat="1" ht="19.899999999999999" customHeight="1">
      <c r="B100" s="131"/>
      <c r="D100" s="132" t="s">
        <v>461</v>
      </c>
      <c r="E100" s="133"/>
      <c r="F100" s="133"/>
      <c r="G100" s="133"/>
      <c r="H100" s="133"/>
      <c r="I100" s="134"/>
      <c r="J100" s="135">
        <f>J141</f>
        <v>0</v>
      </c>
      <c r="L100" s="131"/>
    </row>
    <row r="101" spans="1:31" s="9" customFormat="1" ht="21.75" customHeight="1">
      <c r="B101" s="126"/>
      <c r="D101" s="136" t="s">
        <v>115</v>
      </c>
      <c r="I101" s="137"/>
      <c r="J101" s="138">
        <f>J147</f>
        <v>0</v>
      </c>
      <c r="L101" s="126"/>
    </row>
    <row r="102" spans="1:31" s="2" customFormat="1" ht="21.75" customHeight="1">
      <c r="A102" s="31"/>
      <c r="B102" s="32"/>
      <c r="C102" s="31"/>
      <c r="D102" s="31"/>
      <c r="E102" s="31"/>
      <c r="F102" s="31"/>
      <c r="G102" s="31"/>
      <c r="H102" s="31"/>
      <c r="I102" s="96"/>
      <c r="J102" s="31"/>
      <c r="K102" s="31"/>
      <c r="L102" s="4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5" customHeight="1">
      <c r="A103" s="31"/>
      <c r="B103" s="46"/>
      <c r="C103" s="47"/>
      <c r="D103" s="47"/>
      <c r="E103" s="47"/>
      <c r="F103" s="47"/>
      <c r="G103" s="47"/>
      <c r="H103" s="47"/>
      <c r="I103" s="120"/>
      <c r="J103" s="47"/>
      <c r="K103" s="47"/>
      <c r="L103" s="4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7" spans="1:31" s="2" customFormat="1" ht="6.95" customHeight="1">
      <c r="A107" s="31"/>
      <c r="B107" s="48"/>
      <c r="C107" s="49"/>
      <c r="D107" s="49"/>
      <c r="E107" s="49"/>
      <c r="F107" s="49"/>
      <c r="G107" s="49"/>
      <c r="H107" s="49"/>
      <c r="I107" s="121"/>
      <c r="J107" s="49"/>
      <c r="K107" s="49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5" customHeight="1">
      <c r="A108" s="31"/>
      <c r="B108" s="32"/>
      <c r="C108" s="20" t="s">
        <v>116</v>
      </c>
      <c r="D108" s="31"/>
      <c r="E108" s="31"/>
      <c r="F108" s="31"/>
      <c r="G108" s="31"/>
      <c r="H108" s="31"/>
      <c r="I108" s="96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5" customHeight="1">
      <c r="A109" s="31"/>
      <c r="B109" s="32"/>
      <c r="C109" s="31"/>
      <c r="D109" s="31"/>
      <c r="E109" s="31"/>
      <c r="F109" s="31"/>
      <c r="G109" s="31"/>
      <c r="H109" s="31"/>
      <c r="I109" s="96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14</v>
      </c>
      <c r="D110" s="31"/>
      <c r="E110" s="31"/>
      <c r="F110" s="31"/>
      <c r="G110" s="31"/>
      <c r="H110" s="31"/>
      <c r="I110" s="96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1"/>
      <c r="D111" s="31"/>
      <c r="E111" s="257" t="str">
        <f>E7</f>
        <v>Obnova Materskej Školy, Narcisova ul. Trnava</v>
      </c>
      <c r="F111" s="258"/>
      <c r="G111" s="258"/>
      <c r="H111" s="258"/>
      <c r="I111" s="96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97</v>
      </c>
      <c r="D112" s="31"/>
      <c r="E112" s="31"/>
      <c r="F112" s="31"/>
      <c r="G112" s="31"/>
      <c r="H112" s="31"/>
      <c r="I112" s="96"/>
      <c r="J112" s="31"/>
      <c r="K112" s="31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41" t="str">
        <f>E9</f>
        <v>04 - Bleskozvod</v>
      </c>
      <c r="F113" s="256"/>
      <c r="G113" s="256"/>
      <c r="H113" s="256"/>
      <c r="I113" s="96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5" customHeight="1">
      <c r="A114" s="31"/>
      <c r="B114" s="32"/>
      <c r="C114" s="31"/>
      <c r="D114" s="31"/>
      <c r="E114" s="31"/>
      <c r="F114" s="31"/>
      <c r="G114" s="31"/>
      <c r="H114" s="31"/>
      <c r="I114" s="96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18</v>
      </c>
      <c r="D115" s="31"/>
      <c r="E115" s="31"/>
      <c r="F115" s="24" t="str">
        <f>F12</f>
        <v>Trnava, Narcisova 7165/2</v>
      </c>
      <c r="G115" s="31"/>
      <c r="H115" s="31"/>
      <c r="I115" s="97" t="s">
        <v>20</v>
      </c>
      <c r="J115" s="54" t="str">
        <f>IF(J12="","",J12)</f>
        <v>7. 2. 2020</v>
      </c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5" customHeight="1">
      <c r="A116" s="31"/>
      <c r="B116" s="32"/>
      <c r="C116" s="31"/>
      <c r="D116" s="31"/>
      <c r="E116" s="31"/>
      <c r="F116" s="31"/>
      <c r="G116" s="31"/>
      <c r="H116" s="31"/>
      <c r="I116" s="96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2" customHeight="1">
      <c r="A117" s="31"/>
      <c r="B117" s="32"/>
      <c r="C117" s="26" t="s">
        <v>22</v>
      </c>
      <c r="D117" s="31"/>
      <c r="E117" s="31"/>
      <c r="F117" s="24" t="str">
        <f>E15</f>
        <v>Mesto Trnava</v>
      </c>
      <c r="G117" s="31"/>
      <c r="H117" s="31"/>
      <c r="I117" s="97" t="s">
        <v>28</v>
      </c>
      <c r="J117" s="29" t="str">
        <f>E21</f>
        <v>BEVVA, s.r.o.</v>
      </c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2" customHeight="1">
      <c r="A118" s="31"/>
      <c r="B118" s="32"/>
      <c r="C118" s="26" t="s">
        <v>26</v>
      </c>
      <c r="D118" s="31"/>
      <c r="E118" s="31"/>
      <c r="F118" s="24" t="str">
        <f>IF(E18="","",E18)</f>
        <v>Vyplň údaj</v>
      </c>
      <c r="G118" s="31"/>
      <c r="H118" s="31"/>
      <c r="I118" s="97" t="s">
        <v>32</v>
      </c>
      <c r="J118" s="29" t="str">
        <f>E24</f>
        <v>Ing. Janák</v>
      </c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1"/>
      <c r="D119" s="31"/>
      <c r="E119" s="31"/>
      <c r="F119" s="31"/>
      <c r="G119" s="31"/>
      <c r="H119" s="31"/>
      <c r="I119" s="96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39"/>
      <c r="B120" s="140"/>
      <c r="C120" s="141" t="s">
        <v>117</v>
      </c>
      <c r="D120" s="142" t="s">
        <v>60</v>
      </c>
      <c r="E120" s="142" t="s">
        <v>56</v>
      </c>
      <c r="F120" s="142" t="s">
        <v>57</v>
      </c>
      <c r="G120" s="142" t="s">
        <v>118</v>
      </c>
      <c r="H120" s="142" t="s">
        <v>119</v>
      </c>
      <c r="I120" s="143" t="s">
        <v>120</v>
      </c>
      <c r="J120" s="144" t="s">
        <v>101</v>
      </c>
      <c r="K120" s="145" t="s">
        <v>121</v>
      </c>
      <c r="L120" s="146"/>
      <c r="M120" s="61" t="s">
        <v>1</v>
      </c>
      <c r="N120" s="62" t="s">
        <v>39</v>
      </c>
      <c r="O120" s="62" t="s">
        <v>122</v>
      </c>
      <c r="P120" s="62" t="s">
        <v>123</v>
      </c>
      <c r="Q120" s="62" t="s">
        <v>124</v>
      </c>
      <c r="R120" s="62" t="s">
        <v>125</v>
      </c>
      <c r="S120" s="62" t="s">
        <v>126</v>
      </c>
      <c r="T120" s="63" t="s">
        <v>127</v>
      </c>
      <c r="U120" s="139"/>
      <c r="V120" s="139"/>
      <c r="W120" s="139"/>
      <c r="X120" s="139"/>
      <c r="Y120" s="139"/>
      <c r="Z120" s="139"/>
      <c r="AA120" s="139"/>
      <c r="AB120" s="139"/>
      <c r="AC120" s="139"/>
      <c r="AD120" s="139"/>
      <c r="AE120" s="139"/>
    </row>
    <row r="121" spans="1:65" s="2" customFormat="1" ht="22.9" customHeight="1">
      <c r="A121" s="31"/>
      <c r="B121" s="32"/>
      <c r="C121" s="68" t="s">
        <v>102</v>
      </c>
      <c r="D121" s="31"/>
      <c r="E121" s="31"/>
      <c r="F121" s="31"/>
      <c r="G121" s="31"/>
      <c r="H121" s="31"/>
      <c r="I121" s="96"/>
      <c r="J121" s="147">
        <f>BK121</f>
        <v>0</v>
      </c>
      <c r="K121" s="31"/>
      <c r="L121" s="32"/>
      <c r="M121" s="64"/>
      <c r="N121" s="55"/>
      <c r="O121" s="65"/>
      <c r="P121" s="148">
        <f>P122+P147</f>
        <v>0</v>
      </c>
      <c r="Q121" s="65"/>
      <c r="R121" s="148">
        <f>R122+R147</f>
        <v>0</v>
      </c>
      <c r="S121" s="65"/>
      <c r="T121" s="149">
        <f>T122+T147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6" t="s">
        <v>74</v>
      </c>
      <c r="AU121" s="16" t="s">
        <v>103</v>
      </c>
      <c r="BK121" s="150">
        <f>BK122+BK147</f>
        <v>0</v>
      </c>
    </row>
    <row r="122" spans="1:65" s="12" customFormat="1" ht="25.9" customHeight="1">
      <c r="B122" s="151"/>
      <c r="D122" s="152" t="s">
        <v>74</v>
      </c>
      <c r="E122" s="153" t="s">
        <v>202</v>
      </c>
      <c r="F122" s="153" t="s">
        <v>462</v>
      </c>
      <c r="I122" s="154"/>
      <c r="J122" s="138">
        <f>BK122</f>
        <v>0</v>
      </c>
      <c r="L122" s="151"/>
      <c r="M122" s="155"/>
      <c r="N122" s="156"/>
      <c r="O122" s="156"/>
      <c r="P122" s="157">
        <f>P123+P129+P141</f>
        <v>0</v>
      </c>
      <c r="Q122" s="156"/>
      <c r="R122" s="157">
        <f>R123+R129+R141</f>
        <v>0</v>
      </c>
      <c r="S122" s="156"/>
      <c r="T122" s="158">
        <f>T123+T129+T141</f>
        <v>0</v>
      </c>
      <c r="AR122" s="152" t="s">
        <v>146</v>
      </c>
      <c r="AT122" s="159" t="s">
        <v>74</v>
      </c>
      <c r="AU122" s="159" t="s">
        <v>75</v>
      </c>
      <c r="AY122" s="152" t="s">
        <v>130</v>
      </c>
      <c r="BK122" s="160">
        <f>BK123+BK129+BK141</f>
        <v>0</v>
      </c>
    </row>
    <row r="123" spans="1:65" s="12" customFormat="1" ht="22.9" customHeight="1">
      <c r="B123" s="151"/>
      <c r="D123" s="152" t="s">
        <v>74</v>
      </c>
      <c r="E123" s="161" t="s">
        <v>463</v>
      </c>
      <c r="F123" s="161" t="s">
        <v>464</v>
      </c>
      <c r="I123" s="154"/>
      <c r="J123" s="162">
        <f>BK123</f>
        <v>0</v>
      </c>
      <c r="L123" s="151"/>
      <c r="M123" s="155"/>
      <c r="N123" s="156"/>
      <c r="O123" s="156"/>
      <c r="P123" s="157">
        <f>SUM(P124:P128)</f>
        <v>0</v>
      </c>
      <c r="Q123" s="156"/>
      <c r="R123" s="157">
        <f>SUM(R124:R128)</f>
        <v>0</v>
      </c>
      <c r="S123" s="156"/>
      <c r="T123" s="158">
        <f>SUM(T124:T128)</f>
        <v>0</v>
      </c>
      <c r="AR123" s="152" t="s">
        <v>83</v>
      </c>
      <c r="AT123" s="159" t="s">
        <v>74</v>
      </c>
      <c r="AU123" s="159" t="s">
        <v>83</v>
      </c>
      <c r="AY123" s="152" t="s">
        <v>130</v>
      </c>
      <c r="BK123" s="160">
        <f>SUM(BK124:BK128)</f>
        <v>0</v>
      </c>
    </row>
    <row r="124" spans="1:65" s="2" customFormat="1" ht="16.5" customHeight="1">
      <c r="A124" s="31"/>
      <c r="B124" s="163"/>
      <c r="C124" s="194" t="s">
        <v>83</v>
      </c>
      <c r="D124" s="194" t="s">
        <v>202</v>
      </c>
      <c r="E124" s="195" t="s">
        <v>465</v>
      </c>
      <c r="F124" s="196" t="s">
        <v>466</v>
      </c>
      <c r="G124" s="197" t="s">
        <v>385</v>
      </c>
      <c r="H124" s="198">
        <v>80</v>
      </c>
      <c r="I124" s="199"/>
      <c r="J124" s="198">
        <f>ROUND(I124*H124,3)</f>
        <v>0</v>
      </c>
      <c r="K124" s="200"/>
      <c r="L124" s="201"/>
      <c r="M124" s="202" t="s">
        <v>1</v>
      </c>
      <c r="N124" s="203" t="s">
        <v>41</v>
      </c>
      <c r="O124" s="57"/>
      <c r="P124" s="173">
        <f>O124*H124</f>
        <v>0</v>
      </c>
      <c r="Q124" s="173">
        <v>0</v>
      </c>
      <c r="R124" s="173">
        <f>Q124*H124</f>
        <v>0</v>
      </c>
      <c r="S124" s="173">
        <v>0</v>
      </c>
      <c r="T124" s="174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75" t="s">
        <v>467</v>
      </c>
      <c r="AT124" s="175" t="s">
        <v>202</v>
      </c>
      <c r="AU124" s="175" t="s">
        <v>93</v>
      </c>
      <c r="AY124" s="16" t="s">
        <v>130</v>
      </c>
      <c r="BE124" s="176">
        <f>IF(N124="základná",J124,0)</f>
        <v>0</v>
      </c>
      <c r="BF124" s="176">
        <f>IF(N124="znížená",J124,0)</f>
        <v>0</v>
      </c>
      <c r="BG124" s="176">
        <f>IF(N124="zákl. prenesená",J124,0)</f>
        <v>0</v>
      </c>
      <c r="BH124" s="176">
        <f>IF(N124="zníž. prenesená",J124,0)</f>
        <v>0</v>
      </c>
      <c r="BI124" s="176">
        <f>IF(N124="nulová",J124,0)</f>
        <v>0</v>
      </c>
      <c r="BJ124" s="16" t="s">
        <v>93</v>
      </c>
      <c r="BK124" s="177">
        <f>ROUND(I124*H124,3)</f>
        <v>0</v>
      </c>
      <c r="BL124" s="16" t="s">
        <v>411</v>
      </c>
      <c r="BM124" s="175" t="s">
        <v>93</v>
      </c>
    </row>
    <row r="125" spans="1:65" s="2" customFormat="1" ht="16.5" customHeight="1">
      <c r="A125" s="31"/>
      <c r="B125" s="163"/>
      <c r="C125" s="194" t="s">
        <v>93</v>
      </c>
      <c r="D125" s="194" t="s">
        <v>202</v>
      </c>
      <c r="E125" s="195" t="s">
        <v>468</v>
      </c>
      <c r="F125" s="196" t="s">
        <v>469</v>
      </c>
      <c r="G125" s="197" t="s">
        <v>149</v>
      </c>
      <c r="H125" s="198">
        <v>40</v>
      </c>
      <c r="I125" s="199"/>
      <c r="J125" s="198">
        <f>ROUND(I125*H125,3)</f>
        <v>0</v>
      </c>
      <c r="K125" s="200"/>
      <c r="L125" s="201"/>
      <c r="M125" s="202" t="s">
        <v>1</v>
      </c>
      <c r="N125" s="203" t="s">
        <v>41</v>
      </c>
      <c r="O125" s="57"/>
      <c r="P125" s="173">
        <f>O125*H125</f>
        <v>0</v>
      </c>
      <c r="Q125" s="173">
        <v>0</v>
      </c>
      <c r="R125" s="173">
        <f>Q125*H125</f>
        <v>0</v>
      </c>
      <c r="S125" s="173">
        <v>0</v>
      </c>
      <c r="T125" s="174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75" t="s">
        <v>467</v>
      </c>
      <c r="AT125" s="175" t="s">
        <v>202</v>
      </c>
      <c r="AU125" s="175" t="s">
        <v>93</v>
      </c>
      <c r="AY125" s="16" t="s">
        <v>130</v>
      </c>
      <c r="BE125" s="176">
        <f>IF(N125="základná",J125,0)</f>
        <v>0</v>
      </c>
      <c r="BF125" s="176">
        <f>IF(N125="znížená",J125,0)</f>
        <v>0</v>
      </c>
      <c r="BG125" s="176">
        <f>IF(N125="zákl. prenesená",J125,0)</f>
        <v>0</v>
      </c>
      <c r="BH125" s="176">
        <f>IF(N125="zníž. prenesená",J125,0)</f>
        <v>0</v>
      </c>
      <c r="BI125" s="176">
        <f>IF(N125="nulová",J125,0)</f>
        <v>0</v>
      </c>
      <c r="BJ125" s="16" t="s">
        <v>93</v>
      </c>
      <c r="BK125" s="177">
        <f>ROUND(I125*H125,3)</f>
        <v>0</v>
      </c>
      <c r="BL125" s="16" t="s">
        <v>411</v>
      </c>
      <c r="BM125" s="175" t="s">
        <v>137</v>
      </c>
    </row>
    <row r="126" spans="1:65" s="2" customFormat="1" ht="16.5" customHeight="1">
      <c r="A126" s="31"/>
      <c r="B126" s="163"/>
      <c r="C126" s="194" t="s">
        <v>146</v>
      </c>
      <c r="D126" s="194" t="s">
        <v>202</v>
      </c>
      <c r="E126" s="195" t="s">
        <v>470</v>
      </c>
      <c r="F126" s="196" t="s">
        <v>471</v>
      </c>
      <c r="G126" s="197" t="s">
        <v>385</v>
      </c>
      <c r="H126" s="198">
        <v>8</v>
      </c>
      <c r="I126" s="199"/>
      <c r="J126" s="198">
        <f>ROUND(I126*H126,3)</f>
        <v>0</v>
      </c>
      <c r="K126" s="200"/>
      <c r="L126" s="201"/>
      <c r="M126" s="202" t="s">
        <v>1</v>
      </c>
      <c r="N126" s="203" t="s">
        <v>41</v>
      </c>
      <c r="O126" s="57"/>
      <c r="P126" s="173">
        <f>O126*H126</f>
        <v>0</v>
      </c>
      <c r="Q126" s="173">
        <v>0</v>
      </c>
      <c r="R126" s="173">
        <f>Q126*H126</f>
        <v>0</v>
      </c>
      <c r="S126" s="173">
        <v>0</v>
      </c>
      <c r="T126" s="174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75" t="s">
        <v>467</v>
      </c>
      <c r="AT126" s="175" t="s">
        <v>202</v>
      </c>
      <c r="AU126" s="175" t="s">
        <v>93</v>
      </c>
      <c r="AY126" s="16" t="s">
        <v>130</v>
      </c>
      <c r="BE126" s="176">
        <f>IF(N126="základná",J126,0)</f>
        <v>0</v>
      </c>
      <c r="BF126" s="176">
        <f>IF(N126="znížená",J126,0)</f>
        <v>0</v>
      </c>
      <c r="BG126" s="176">
        <f>IF(N126="zákl. prenesená",J126,0)</f>
        <v>0</v>
      </c>
      <c r="BH126" s="176">
        <f>IF(N126="zníž. prenesená",J126,0)</f>
        <v>0</v>
      </c>
      <c r="BI126" s="176">
        <f>IF(N126="nulová",J126,0)</f>
        <v>0</v>
      </c>
      <c r="BJ126" s="16" t="s">
        <v>93</v>
      </c>
      <c r="BK126" s="177">
        <f>ROUND(I126*H126,3)</f>
        <v>0</v>
      </c>
      <c r="BL126" s="16" t="s">
        <v>411</v>
      </c>
      <c r="BM126" s="175" t="s">
        <v>131</v>
      </c>
    </row>
    <row r="127" spans="1:65" s="2" customFormat="1" ht="16.5" customHeight="1">
      <c r="A127" s="31"/>
      <c r="B127" s="163"/>
      <c r="C127" s="194" t="s">
        <v>137</v>
      </c>
      <c r="D127" s="194" t="s">
        <v>202</v>
      </c>
      <c r="E127" s="195" t="s">
        <v>472</v>
      </c>
      <c r="F127" s="196" t="s">
        <v>473</v>
      </c>
      <c r="G127" s="197" t="s">
        <v>149</v>
      </c>
      <c r="H127" s="198">
        <v>36</v>
      </c>
      <c r="I127" s="199"/>
      <c r="J127" s="198">
        <f>ROUND(I127*H127,3)</f>
        <v>0</v>
      </c>
      <c r="K127" s="200"/>
      <c r="L127" s="201"/>
      <c r="M127" s="202" t="s">
        <v>1</v>
      </c>
      <c r="N127" s="203" t="s">
        <v>41</v>
      </c>
      <c r="O127" s="57"/>
      <c r="P127" s="173">
        <f>O127*H127</f>
        <v>0</v>
      </c>
      <c r="Q127" s="173">
        <v>0</v>
      </c>
      <c r="R127" s="173">
        <f>Q127*H127</f>
        <v>0</v>
      </c>
      <c r="S127" s="173">
        <v>0</v>
      </c>
      <c r="T127" s="174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75" t="s">
        <v>467</v>
      </c>
      <c r="AT127" s="175" t="s">
        <v>202</v>
      </c>
      <c r="AU127" s="175" t="s">
        <v>93</v>
      </c>
      <c r="AY127" s="16" t="s">
        <v>130</v>
      </c>
      <c r="BE127" s="176">
        <f>IF(N127="základná",J127,0)</f>
        <v>0</v>
      </c>
      <c r="BF127" s="176">
        <f>IF(N127="znížená",J127,0)</f>
        <v>0</v>
      </c>
      <c r="BG127" s="176">
        <f>IF(N127="zákl. prenesená",J127,0)</f>
        <v>0</v>
      </c>
      <c r="BH127" s="176">
        <f>IF(N127="zníž. prenesená",J127,0)</f>
        <v>0</v>
      </c>
      <c r="BI127" s="176">
        <f>IF(N127="nulová",J127,0)</f>
        <v>0</v>
      </c>
      <c r="BJ127" s="16" t="s">
        <v>93</v>
      </c>
      <c r="BK127" s="177">
        <f>ROUND(I127*H127,3)</f>
        <v>0</v>
      </c>
      <c r="BL127" s="16" t="s">
        <v>411</v>
      </c>
      <c r="BM127" s="175" t="s">
        <v>169</v>
      </c>
    </row>
    <row r="128" spans="1:65" s="2" customFormat="1" ht="16.5" customHeight="1">
      <c r="A128" s="31"/>
      <c r="B128" s="163"/>
      <c r="C128" s="194" t="s">
        <v>157</v>
      </c>
      <c r="D128" s="194" t="s">
        <v>202</v>
      </c>
      <c r="E128" s="195" t="s">
        <v>474</v>
      </c>
      <c r="F128" s="196" t="s">
        <v>475</v>
      </c>
      <c r="G128" s="197" t="s">
        <v>149</v>
      </c>
      <c r="H128" s="198">
        <v>1</v>
      </c>
      <c r="I128" s="199"/>
      <c r="J128" s="198">
        <f>ROUND(I128*H128,3)</f>
        <v>0</v>
      </c>
      <c r="K128" s="200"/>
      <c r="L128" s="201"/>
      <c r="M128" s="202" t="s">
        <v>1</v>
      </c>
      <c r="N128" s="203" t="s">
        <v>41</v>
      </c>
      <c r="O128" s="57"/>
      <c r="P128" s="173">
        <f>O128*H128</f>
        <v>0</v>
      </c>
      <c r="Q128" s="173">
        <v>0</v>
      </c>
      <c r="R128" s="173">
        <f>Q128*H128</f>
        <v>0</v>
      </c>
      <c r="S128" s="173">
        <v>0</v>
      </c>
      <c r="T128" s="174">
        <f>S128*H128</f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75" t="s">
        <v>467</v>
      </c>
      <c r="AT128" s="175" t="s">
        <v>202</v>
      </c>
      <c r="AU128" s="175" t="s">
        <v>93</v>
      </c>
      <c r="AY128" s="16" t="s">
        <v>130</v>
      </c>
      <c r="BE128" s="176">
        <f>IF(N128="základná",J128,0)</f>
        <v>0</v>
      </c>
      <c r="BF128" s="176">
        <f>IF(N128="znížená",J128,0)</f>
        <v>0</v>
      </c>
      <c r="BG128" s="176">
        <f>IF(N128="zákl. prenesená",J128,0)</f>
        <v>0</v>
      </c>
      <c r="BH128" s="176">
        <f>IF(N128="zníž. prenesená",J128,0)</f>
        <v>0</v>
      </c>
      <c r="BI128" s="176">
        <f>IF(N128="nulová",J128,0)</f>
        <v>0</v>
      </c>
      <c r="BJ128" s="16" t="s">
        <v>93</v>
      </c>
      <c r="BK128" s="177">
        <f>ROUND(I128*H128,3)</f>
        <v>0</v>
      </c>
      <c r="BL128" s="16" t="s">
        <v>411</v>
      </c>
      <c r="BM128" s="175" t="s">
        <v>177</v>
      </c>
    </row>
    <row r="129" spans="1:65" s="12" customFormat="1" ht="22.9" customHeight="1">
      <c r="B129" s="151"/>
      <c r="D129" s="152" t="s">
        <v>74</v>
      </c>
      <c r="E129" s="161" t="s">
        <v>476</v>
      </c>
      <c r="F129" s="161" t="s">
        <v>89</v>
      </c>
      <c r="I129" s="154"/>
      <c r="J129" s="162">
        <f>BK129</f>
        <v>0</v>
      </c>
      <c r="L129" s="151"/>
      <c r="M129" s="155"/>
      <c r="N129" s="156"/>
      <c r="O129" s="156"/>
      <c r="P129" s="157">
        <f>SUM(P130:P140)</f>
        <v>0</v>
      </c>
      <c r="Q129" s="156"/>
      <c r="R129" s="157">
        <f>SUM(R130:R140)</f>
        <v>0</v>
      </c>
      <c r="S129" s="156"/>
      <c r="T129" s="158">
        <f>SUM(T130:T140)</f>
        <v>0</v>
      </c>
      <c r="AR129" s="152" t="s">
        <v>83</v>
      </c>
      <c r="AT129" s="159" t="s">
        <v>74</v>
      </c>
      <c r="AU129" s="159" t="s">
        <v>83</v>
      </c>
      <c r="AY129" s="152" t="s">
        <v>130</v>
      </c>
      <c r="BK129" s="160">
        <f>SUM(BK130:BK140)</f>
        <v>0</v>
      </c>
    </row>
    <row r="130" spans="1:65" s="2" customFormat="1" ht="16.5" customHeight="1">
      <c r="A130" s="31"/>
      <c r="B130" s="163"/>
      <c r="C130" s="194" t="s">
        <v>131</v>
      </c>
      <c r="D130" s="194" t="s">
        <v>202</v>
      </c>
      <c r="E130" s="195" t="s">
        <v>477</v>
      </c>
      <c r="F130" s="196" t="s">
        <v>478</v>
      </c>
      <c r="G130" s="197" t="s">
        <v>229</v>
      </c>
      <c r="H130" s="198">
        <v>300</v>
      </c>
      <c r="I130" s="199"/>
      <c r="J130" s="198">
        <f t="shared" ref="J130:J140" si="0">ROUND(I130*H130,3)</f>
        <v>0</v>
      </c>
      <c r="K130" s="200"/>
      <c r="L130" s="201"/>
      <c r="M130" s="202" t="s">
        <v>1</v>
      </c>
      <c r="N130" s="203" t="s">
        <v>41</v>
      </c>
      <c r="O130" s="57"/>
      <c r="P130" s="173">
        <f t="shared" ref="P130:P140" si="1">O130*H130</f>
        <v>0</v>
      </c>
      <c r="Q130" s="173">
        <v>0</v>
      </c>
      <c r="R130" s="173">
        <f t="shared" ref="R130:R140" si="2">Q130*H130</f>
        <v>0</v>
      </c>
      <c r="S130" s="173">
        <v>0</v>
      </c>
      <c r="T130" s="174">
        <f t="shared" ref="T130:T140" si="3">S130*H130</f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75" t="s">
        <v>467</v>
      </c>
      <c r="AT130" s="175" t="s">
        <v>202</v>
      </c>
      <c r="AU130" s="175" t="s">
        <v>93</v>
      </c>
      <c r="AY130" s="16" t="s">
        <v>130</v>
      </c>
      <c r="BE130" s="176">
        <f t="shared" ref="BE130:BE140" si="4">IF(N130="základná",J130,0)</f>
        <v>0</v>
      </c>
      <c r="BF130" s="176">
        <f t="shared" ref="BF130:BF140" si="5">IF(N130="znížená",J130,0)</f>
        <v>0</v>
      </c>
      <c r="BG130" s="176">
        <f t="shared" ref="BG130:BG140" si="6">IF(N130="zákl. prenesená",J130,0)</f>
        <v>0</v>
      </c>
      <c r="BH130" s="176">
        <f t="shared" ref="BH130:BH140" si="7">IF(N130="zníž. prenesená",J130,0)</f>
        <v>0</v>
      </c>
      <c r="BI130" s="176">
        <f t="shared" ref="BI130:BI140" si="8">IF(N130="nulová",J130,0)</f>
        <v>0</v>
      </c>
      <c r="BJ130" s="16" t="s">
        <v>93</v>
      </c>
      <c r="BK130" s="177">
        <f t="shared" ref="BK130:BK140" si="9">ROUND(I130*H130,3)</f>
        <v>0</v>
      </c>
      <c r="BL130" s="16" t="s">
        <v>411</v>
      </c>
      <c r="BM130" s="175" t="s">
        <v>191</v>
      </c>
    </row>
    <row r="131" spans="1:65" s="2" customFormat="1" ht="16.5" customHeight="1">
      <c r="A131" s="31"/>
      <c r="B131" s="163"/>
      <c r="C131" s="194" t="s">
        <v>165</v>
      </c>
      <c r="D131" s="194" t="s">
        <v>202</v>
      </c>
      <c r="E131" s="195" t="s">
        <v>479</v>
      </c>
      <c r="F131" s="196" t="s">
        <v>480</v>
      </c>
      <c r="G131" s="197" t="s">
        <v>149</v>
      </c>
      <c r="H131" s="198">
        <v>40</v>
      </c>
      <c r="I131" s="199"/>
      <c r="J131" s="198">
        <f t="shared" si="0"/>
        <v>0</v>
      </c>
      <c r="K131" s="200"/>
      <c r="L131" s="201"/>
      <c r="M131" s="202" t="s">
        <v>1</v>
      </c>
      <c r="N131" s="203" t="s">
        <v>41</v>
      </c>
      <c r="O131" s="57"/>
      <c r="P131" s="173">
        <f t="shared" si="1"/>
        <v>0</v>
      </c>
      <c r="Q131" s="173">
        <v>0</v>
      </c>
      <c r="R131" s="173">
        <f t="shared" si="2"/>
        <v>0</v>
      </c>
      <c r="S131" s="173">
        <v>0</v>
      </c>
      <c r="T131" s="17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75" t="s">
        <v>467</v>
      </c>
      <c r="AT131" s="175" t="s">
        <v>202</v>
      </c>
      <c r="AU131" s="175" t="s">
        <v>93</v>
      </c>
      <c r="AY131" s="16" t="s">
        <v>130</v>
      </c>
      <c r="BE131" s="176">
        <f t="shared" si="4"/>
        <v>0</v>
      </c>
      <c r="BF131" s="176">
        <f t="shared" si="5"/>
        <v>0</v>
      </c>
      <c r="BG131" s="176">
        <f t="shared" si="6"/>
        <v>0</v>
      </c>
      <c r="BH131" s="176">
        <f t="shared" si="7"/>
        <v>0</v>
      </c>
      <c r="BI131" s="176">
        <f t="shared" si="8"/>
        <v>0</v>
      </c>
      <c r="BJ131" s="16" t="s">
        <v>93</v>
      </c>
      <c r="BK131" s="177">
        <f t="shared" si="9"/>
        <v>0</v>
      </c>
      <c r="BL131" s="16" t="s">
        <v>411</v>
      </c>
      <c r="BM131" s="175" t="s">
        <v>201</v>
      </c>
    </row>
    <row r="132" spans="1:65" s="2" customFormat="1" ht="16.5" customHeight="1">
      <c r="A132" s="31"/>
      <c r="B132" s="163"/>
      <c r="C132" s="194" t="s">
        <v>169</v>
      </c>
      <c r="D132" s="194" t="s">
        <v>202</v>
      </c>
      <c r="E132" s="195" t="s">
        <v>481</v>
      </c>
      <c r="F132" s="196" t="s">
        <v>482</v>
      </c>
      <c r="G132" s="197" t="s">
        <v>149</v>
      </c>
      <c r="H132" s="198">
        <v>20</v>
      </c>
      <c r="I132" s="199"/>
      <c r="J132" s="198">
        <f t="shared" si="0"/>
        <v>0</v>
      </c>
      <c r="K132" s="200"/>
      <c r="L132" s="201"/>
      <c r="M132" s="202" t="s">
        <v>1</v>
      </c>
      <c r="N132" s="203" t="s">
        <v>41</v>
      </c>
      <c r="O132" s="57"/>
      <c r="P132" s="173">
        <f t="shared" si="1"/>
        <v>0</v>
      </c>
      <c r="Q132" s="173">
        <v>0</v>
      </c>
      <c r="R132" s="173">
        <f t="shared" si="2"/>
        <v>0</v>
      </c>
      <c r="S132" s="173">
        <v>0</v>
      </c>
      <c r="T132" s="17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75" t="s">
        <v>467</v>
      </c>
      <c r="AT132" s="175" t="s">
        <v>202</v>
      </c>
      <c r="AU132" s="175" t="s">
        <v>93</v>
      </c>
      <c r="AY132" s="16" t="s">
        <v>130</v>
      </c>
      <c r="BE132" s="176">
        <f t="shared" si="4"/>
        <v>0</v>
      </c>
      <c r="BF132" s="176">
        <f t="shared" si="5"/>
        <v>0</v>
      </c>
      <c r="BG132" s="176">
        <f t="shared" si="6"/>
        <v>0</v>
      </c>
      <c r="BH132" s="176">
        <f t="shared" si="7"/>
        <v>0</v>
      </c>
      <c r="BI132" s="176">
        <f t="shared" si="8"/>
        <v>0</v>
      </c>
      <c r="BJ132" s="16" t="s">
        <v>93</v>
      </c>
      <c r="BK132" s="177">
        <f t="shared" si="9"/>
        <v>0</v>
      </c>
      <c r="BL132" s="16" t="s">
        <v>411</v>
      </c>
      <c r="BM132" s="175" t="s">
        <v>194</v>
      </c>
    </row>
    <row r="133" spans="1:65" s="2" customFormat="1" ht="16.5" customHeight="1">
      <c r="A133" s="31"/>
      <c r="B133" s="163"/>
      <c r="C133" s="194" t="s">
        <v>139</v>
      </c>
      <c r="D133" s="194" t="s">
        <v>202</v>
      </c>
      <c r="E133" s="195" t="s">
        <v>483</v>
      </c>
      <c r="F133" s="196" t="s">
        <v>484</v>
      </c>
      <c r="G133" s="197" t="s">
        <v>149</v>
      </c>
      <c r="H133" s="198">
        <v>15</v>
      </c>
      <c r="I133" s="199"/>
      <c r="J133" s="198">
        <f t="shared" si="0"/>
        <v>0</v>
      </c>
      <c r="K133" s="200"/>
      <c r="L133" s="201"/>
      <c r="M133" s="202" t="s">
        <v>1</v>
      </c>
      <c r="N133" s="203" t="s">
        <v>41</v>
      </c>
      <c r="O133" s="57"/>
      <c r="P133" s="173">
        <f t="shared" si="1"/>
        <v>0</v>
      </c>
      <c r="Q133" s="173">
        <v>0</v>
      </c>
      <c r="R133" s="173">
        <f t="shared" si="2"/>
        <v>0</v>
      </c>
      <c r="S133" s="173">
        <v>0</v>
      </c>
      <c r="T133" s="17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75" t="s">
        <v>467</v>
      </c>
      <c r="AT133" s="175" t="s">
        <v>202</v>
      </c>
      <c r="AU133" s="175" t="s">
        <v>93</v>
      </c>
      <c r="AY133" s="16" t="s">
        <v>130</v>
      </c>
      <c r="BE133" s="176">
        <f t="shared" si="4"/>
        <v>0</v>
      </c>
      <c r="BF133" s="176">
        <f t="shared" si="5"/>
        <v>0</v>
      </c>
      <c r="BG133" s="176">
        <f t="shared" si="6"/>
        <v>0</v>
      </c>
      <c r="BH133" s="176">
        <f t="shared" si="7"/>
        <v>0</v>
      </c>
      <c r="BI133" s="176">
        <f t="shared" si="8"/>
        <v>0</v>
      </c>
      <c r="BJ133" s="16" t="s">
        <v>93</v>
      </c>
      <c r="BK133" s="177">
        <f t="shared" si="9"/>
        <v>0</v>
      </c>
      <c r="BL133" s="16" t="s">
        <v>411</v>
      </c>
      <c r="BM133" s="175" t="s">
        <v>216</v>
      </c>
    </row>
    <row r="134" spans="1:65" s="2" customFormat="1" ht="16.5" customHeight="1">
      <c r="A134" s="31"/>
      <c r="B134" s="163"/>
      <c r="C134" s="194" t="s">
        <v>177</v>
      </c>
      <c r="D134" s="194" t="s">
        <v>202</v>
      </c>
      <c r="E134" s="195" t="s">
        <v>485</v>
      </c>
      <c r="F134" s="196" t="s">
        <v>486</v>
      </c>
      <c r="G134" s="197" t="s">
        <v>149</v>
      </c>
      <c r="H134" s="198">
        <v>20</v>
      </c>
      <c r="I134" s="199"/>
      <c r="J134" s="198">
        <f t="shared" si="0"/>
        <v>0</v>
      </c>
      <c r="K134" s="200"/>
      <c r="L134" s="201"/>
      <c r="M134" s="202" t="s">
        <v>1</v>
      </c>
      <c r="N134" s="203" t="s">
        <v>41</v>
      </c>
      <c r="O134" s="57"/>
      <c r="P134" s="173">
        <f t="shared" si="1"/>
        <v>0</v>
      </c>
      <c r="Q134" s="173">
        <v>0</v>
      </c>
      <c r="R134" s="173">
        <f t="shared" si="2"/>
        <v>0</v>
      </c>
      <c r="S134" s="173">
        <v>0</v>
      </c>
      <c r="T134" s="17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75" t="s">
        <v>467</v>
      </c>
      <c r="AT134" s="175" t="s">
        <v>202</v>
      </c>
      <c r="AU134" s="175" t="s">
        <v>93</v>
      </c>
      <c r="AY134" s="16" t="s">
        <v>130</v>
      </c>
      <c r="BE134" s="176">
        <f t="shared" si="4"/>
        <v>0</v>
      </c>
      <c r="BF134" s="176">
        <f t="shared" si="5"/>
        <v>0</v>
      </c>
      <c r="BG134" s="176">
        <f t="shared" si="6"/>
        <v>0</v>
      </c>
      <c r="BH134" s="176">
        <f t="shared" si="7"/>
        <v>0</v>
      </c>
      <c r="BI134" s="176">
        <f t="shared" si="8"/>
        <v>0</v>
      </c>
      <c r="BJ134" s="16" t="s">
        <v>93</v>
      </c>
      <c r="BK134" s="177">
        <f t="shared" si="9"/>
        <v>0</v>
      </c>
      <c r="BL134" s="16" t="s">
        <v>411</v>
      </c>
      <c r="BM134" s="175" t="s">
        <v>7</v>
      </c>
    </row>
    <row r="135" spans="1:65" s="2" customFormat="1" ht="16.5" customHeight="1">
      <c r="A135" s="31"/>
      <c r="B135" s="163"/>
      <c r="C135" s="194" t="s">
        <v>183</v>
      </c>
      <c r="D135" s="194" t="s">
        <v>202</v>
      </c>
      <c r="E135" s="195" t="s">
        <v>487</v>
      </c>
      <c r="F135" s="196" t="s">
        <v>488</v>
      </c>
      <c r="G135" s="197" t="s">
        <v>149</v>
      </c>
      <c r="H135" s="198">
        <v>12</v>
      </c>
      <c r="I135" s="199"/>
      <c r="J135" s="198">
        <f t="shared" si="0"/>
        <v>0</v>
      </c>
      <c r="K135" s="200"/>
      <c r="L135" s="201"/>
      <c r="M135" s="202" t="s">
        <v>1</v>
      </c>
      <c r="N135" s="203" t="s">
        <v>41</v>
      </c>
      <c r="O135" s="57"/>
      <c r="P135" s="173">
        <f t="shared" si="1"/>
        <v>0</v>
      </c>
      <c r="Q135" s="173">
        <v>0</v>
      </c>
      <c r="R135" s="173">
        <f t="shared" si="2"/>
        <v>0</v>
      </c>
      <c r="S135" s="173">
        <v>0</v>
      </c>
      <c r="T135" s="17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75" t="s">
        <v>467</v>
      </c>
      <c r="AT135" s="175" t="s">
        <v>202</v>
      </c>
      <c r="AU135" s="175" t="s">
        <v>93</v>
      </c>
      <c r="AY135" s="16" t="s">
        <v>130</v>
      </c>
      <c r="BE135" s="176">
        <f t="shared" si="4"/>
        <v>0</v>
      </c>
      <c r="BF135" s="176">
        <f t="shared" si="5"/>
        <v>0</v>
      </c>
      <c r="BG135" s="176">
        <f t="shared" si="6"/>
        <v>0</v>
      </c>
      <c r="BH135" s="176">
        <f t="shared" si="7"/>
        <v>0</v>
      </c>
      <c r="BI135" s="176">
        <f t="shared" si="8"/>
        <v>0</v>
      </c>
      <c r="BJ135" s="16" t="s">
        <v>93</v>
      </c>
      <c r="BK135" s="177">
        <f t="shared" si="9"/>
        <v>0</v>
      </c>
      <c r="BL135" s="16" t="s">
        <v>411</v>
      </c>
      <c r="BM135" s="175" t="s">
        <v>231</v>
      </c>
    </row>
    <row r="136" spans="1:65" s="2" customFormat="1" ht="16.5" customHeight="1">
      <c r="A136" s="31"/>
      <c r="B136" s="163"/>
      <c r="C136" s="194" t="s">
        <v>191</v>
      </c>
      <c r="D136" s="194" t="s">
        <v>202</v>
      </c>
      <c r="E136" s="195" t="s">
        <v>489</v>
      </c>
      <c r="F136" s="196" t="s">
        <v>490</v>
      </c>
      <c r="G136" s="197" t="s">
        <v>149</v>
      </c>
      <c r="H136" s="198">
        <v>300</v>
      </c>
      <c r="I136" s="199"/>
      <c r="J136" s="198">
        <f t="shared" si="0"/>
        <v>0</v>
      </c>
      <c r="K136" s="200"/>
      <c r="L136" s="201"/>
      <c r="M136" s="202" t="s">
        <v>1</v>
      </c>
      <c r="N136" s="203" t="s">
        <v>41</v>
      </c>
      <c r="O136" s="57"/>
      <c r="P136" s="173">
        <f t="shared" si="1"/>
        <v>0</v>
      </c>
      <c r="Q136" s="173">
        <v>0</v>
      </c>
      <c r="R136" s="173">
        <f t="shared" si="2"/>
        <v>0</v>
      </c>
      <c r="S136" s="173">
        <v>0</v>
      </c>
      <c r="T136" s="17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75" t="s">
        <v>467</v>
      </c>
      <c r="AT136" s="175" t="s">
        <v>202</v>
      </c>
      <c r="AU136" s="175" t="s">
        <v>93</v>
      </c>
      <c r="AY136" s="16" t="s">
        <v>130</v>
      </c>
      <c r="BE136" s="176">
        <f t="shared" si="4"/>
        <v>0</v>
      </c>
      <c r="BF136" s="176">
        <f t="shared" si="5"/>
        <v>0</v>
      </c>
      <c r="BG136" s="176">
        <f t="shared" si="6"/>
        <v>0</v>
      </c>
      <c r="BH136" s="176">
        <f t="shared" si="7"/>
        <v>0</v>
      </c>
      <c r="BI136" s="176">
        <f t="shared" si="8"/>
        <v>0</v>
      </c>
      <c r="BJ136" s="16" t="s">
        <v>93</v>
      </c>
      <c r="BK136" s="177">
        <f t="shared" si="9"/>
        <v>0</v>
      </c>
      <c r="BL136" s="16" t="s">
        <v>411</v>
      </c>
      <c r="BM136" s="175" t="s">
        <v>239</v>
      </c>
    </row>
    <row r="137" spans="1:65" s="2" customFormat="1" ht="16.5" customHeight="1">
      <c r="A137" s="31"/>
      <c r="B137" s="163"/>
      <c r="C137" s="194" t="s">
        <v>196</v>
      </c>
      <c r="D137" s="194" t="s">
        <v>202</v>
      </c>
      <c r="E137" s="195" t="s">
        <v>491</v>
      </c>
      <c r="F137" s="196" t="s">
        <v>492</v>
      </c>
      <c r="G137" s="197" t="s">
        <v>149</v>
      </c>
      <c r="H137" s="198">
        <v>12</v>
      </c>
      <c r="I137" s="199"/>
      <c r="J137" s="198">
        <f t="shared" si="0"/>
        <v>0</v>
      </c>
      <c r="K137" s="200"/>
      <c r="L137" s="201"/>
      <c r="M137" s="202" t="s">
        <v>1</v>
      </c>
      <c r="N137" s="203" t="s">
        <v>41</v>
      </c>
      <c r="O137" s="57"/>
      <c r="P137" s="173">
        <f t="shared" si="1"/>
        <v>0</v>
      </c>
      <c r="Q137" s="173">
        <v>0</v>
      </c>
      <c r="R137" s="173">
        <f t="shared" si="2"/>
        <v>0</v>
      </c>
      <c r="S137" s="173">
        <v>0</v>
      </c>
      <c r="T137" s="17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75" t="s">
        <v>467</v>
      </c>
      <c r="AT137" s="175" t="s">
        <v>202</v>
      </c>
      <c r="AU137" s="175" t="s">
        <v>93</v>
      </c>
      <c r="AY137" s="16" t="s">
        <v>130</v>
      </c>
      <c r="BE137" s="176">
        <f t="shared" si="4"/>
        <v>0</v>
      </c>
      <c r="BF137" s="176">
        <f t="shared" si="5"/>
        <v>0</v>
      </c>
      <c r="BG137" s="176">
        <f t="shared" si="6"/>
        <v>0</v>
      </c>
      <c r="BH137" s="176">
        <f t="shared" si="7"/>
        <v>0</v>
      </c>
      <c r="BI137" s="176">
        <f t="shared" si="8"/>
        <v>0</v>
      </c>
      <c r="BJ137" s="16" t="s">
        <v>93</v>
      </c>
      <c r="BK137" s="177">
        <f t="shared" si="9"/>
        <v>0</v>
      </c>
      <c r="BL137" s="16" t="s">
        <v>411</v>
      </c>
      <c r="BM137" s="175" t="s">
        <v>246</v>
      </c>
    </row>
    <row r="138" spans="1:65" s="2" customFormat="1" ht="16.5" customHeight="1">
      <c r="A138" s="31"/>
      <c r="B138" s="163"/>
      <c r="C138" s="194" t="s">
        <v>201</v>
      </c>
      <c r="D138" s="194" t="s">
        <v>202</v>
      </c>
      <c r="E138" s="195" t="s">
        <v>493</v>
      </c>
      <c r="F138" s="196" t="s">
        <v>494</v>
      </c>
      <c r="G138" s="197" t="s">
        <v>149</v>
      </c>
      <c r="H138" s="198">
        <v>10</v>
      </c>
      <c r="I138" s="199"/>
      <c r="J138" s="198">
        <f t="shared" si="0"/>
        <v>0</v>
      </c>
      <c r="K138" s="200"/>
      <c r="L138" s="201"/>
      <c r="M138" s="202" t="s">
        <v>1</v>
      </c>
      <c r="N138" s="203" t="s">
        <v>41</v>
      </c>
      <c r="O138" s="57"/>
      <c r="P138" s="173">
        <f t="shared" si="1"/>
        <v>0</v>
      </c>
      <c r="Q138" s="173">
        <v>0</v>
      </c>
      <c r="R138" s="173">
        <f t="shared" si="2"/>
        <v>0</v>
      </c>
      <c r="S138" s="173">
        <v>0</v>
      </c>
      <c r="T138" s="17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75" t="s">
        <v>467</v>
      </c>
      <c r="AT138" s="175" t="s">
        <v>202</v>
      </c>
      <c r="AU138" s="175" t="s">
        <v>93</v>
      </c>
      <c r="AY138" s="16" t="s">
        <v>130</v>
      </c>
      <c r="BE138" s="176">
        <f t="shared" si="4"/>
        <v>0</v>
      </c>
      <c r="BF138" s="176">
        <f t="shared" si="5"/>
        <v>0</v>
      </c>
      <c r="BG138" s="176">
        <f t="shared" si="6"/>
        <v>0</v>
      </c>
      <c r="BH138" s="176">
        <f t="shared" si="7"/>
        <v>0</v>
      </c>
      <c r="BI138" s="176">
        <f t="shared" si="8"/>
        <v>0</v>
      </c>
      <c r="BJ138" s="16" t="s">
        <v>93</v>
      </c>
      <c r="BK138" s="177">
        <f t="shared" si="9"/>
        <v>0</v>
      </c>
      <c r="BL138" s="16" t="s">
        <v>411</v>
      </c>
      <c r="BM138" s="175" t="s">
        <v>253</v>
      </c>
    </row>
    <row r="139" spans="1:65" s="2" customFormat="1" ht="16.5" customHeight="1">
      <c r="A139" s="31"/>
      <c r="B139" s="163"/>
      <c r="C139" s="194" t="s">
        <v>206</v>
      </c>
      <c r="D139" s="194" t="s">
        <v>202</v>
      </c>
      <c r="E139" s="195" t="s">
        <v>495</v>
      </c>
      <c r="F139" s="196" t="s">
        <v>496</v>
      </c>
      <c r="G139" s="197" t="s">
        <v>149</v>
      </c>
      <c r="H139" s="198">
        <v>2</v>
      </c>
      <c r="I139" s="199"/>
      <c r="J139" s="198">
        <f t="shared" si="0"/>
        <v>0</v>
      </c>
      <c r="K139" s="200"/>
      <c r="L139" s="201"/>
      <c r="M139" s="202" t="s">
        <v>1</v>
      </c>
      <c r="N139" s="203" t="s">
        <v>41</v>
      </c>
      <c r="O139" s="57"/>
      <c r="P139" s="173">
        <f t="shared" si="1"/>
        <v>0</v>
      </c>
      <c r="Q139" s="173">
        <v>0</v>
      </c>
      <c r="R139" s="173">
        <f t="shared" si="2"/>
        <v>0</v>
      </c>
      <c r="S139" s="173">
        <v>0</v>
      </c>
      <c r="T139" s="17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75" t="s">
        <v>467</v>
      </c>
      <c r="AT139" s="175" t="s">
        <v>202</v>
      </c>
      <c r="AU139" s="175" t="s">
        <v>93</v>
      </c>
      <c r="AY139" s="16" t="s">
        <v>130</v>
      </c>
      <c r="BE139" s="176">
        <f t="shared" si="4"/>
        <v>0</v>
      </c>
      <c r="BF139" s="176">
        <f t="shared" si="5"/>
        <v>0</v>
      </c>
      <c r="BG139" s="176">
        <f t="shared" si="6"/>
        <v>0</v>
      </c>
      <c r="BH139" s="176">
        <f t="shared" si="7"/>
        <v>0</v>
      </c>
      <c r="BI139" s="176">
        <f t="shared" si="8"/>
        <v>0</v>
      </c>
      <c r="BJ139" s="16" t="s">
        <v>93</v>
      </c>
      <c r="BK139" s="177">
        <f t="shared" si="9"/>
        <v>0</v>
      </c>
      <c r="BL139" s="16" t="s">
        <v>411</v>
      </c>
      <c r="BM139" s="175" t="s">
        <v>260</v>
      </c>
    </row>
    <row r="140" spans="1:65" s="2" customFormat="1" ht="16.5" customHeight="1">
      <c r="A140" s="31"/>
      <c r="B140" s="163"/>
      <c r="C140" s="194" t="s">
        <v>194</v>
      </c>
      <c r="D140" s="194" t="s">
        <v>202</v>
      </c>
      <c r="E140" s="195" t="s">
        <v>497</v>
      </c>
      <c r="F140" s="196" t="s">
        <v>498</v>
      </c>
      <c r="G140" s="197" t="s">
        <v>149</v>
      </c>
      <c r="H140" s="198">
        <v>1</v>
      </c>
      <c r="I140" s="199"/>
      <c r="J140" s="198">
        <f t="shared" si="0"/>
        <v>0</v>
      </c>
      <c r="K140" s="200"/>
      <c r="L140" s="201"/>
      <c r="M140" s="202" t="s">
        <v>1</v>
      </c>
      <c r="N140" s="203" t="s">
        <v>41</v>
      </c>
      <c r="O140" s="57"/>
      <c r="P140" s="173">
        <f t="shared" si="1"/>
        <v>0</v>
      </c>
      <c r="Q140" s="173">
        <v>0</v>
      </c>
      <c r="R140" s="173">
        <f t="shared" si="2"/>
        <v>0</v>
      </c>
      <c r="S140" s="173">
        <v>0</v>
      </c>
      <c r="T140" s="17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75" t="s">
        <v>467</v>
      </c>
      <c r="AT140" s="175" t="s">
        <v>202</v>
      </c>
      <c r="AU140" s="175" t="s">
        <v>93</v>
      </c>
      <c r="AY140" s="16" t="s">
        <v>130</v>
      </c>
      <c r="BE140" s="176">
        <f t="shared" si="4"/>
        <v>0</v>
      </c>
      <c r="BF140" s="176">
        <f t="shared" si="5"/>
        <v>0</v>
      </c>
      <c r="BG140" s="176">
        <f t="shared" si="6"/>
        <v>0</v>
      </c>
      <c r="BH140" s="176">
        <f t="shared" si="7"/>
        <v>0</v>
      </c>
      <c r="BI140" s="176">
        <f t="shared" si="8"/>
        <v>0</v>
      </c>
      <c r="BJ140" s="16" t="s">
        <v>93</v>
      </c>
      <c r="BK140" s="177">
        <f t="shared" si="9"/>
        <v>0</v>
      </c>
      <c r="BL140" s="16" t="s">
        <v>411</v>
      </c>
      <c r="BM140" s="175" t="s">
        <v>204</v>
      </c>
    </row>
    <row r="141" spans="1:65" s="12" customFormat="1" ht="22.9" customHeight="1">
      <c r="B141" s="151"/>
      <c r="D141" s="152" t="s">
        <v>74</v>
      </c>
      <c r="E141" s="161" t="s">
        <v>499</v>
      </c>
      <c r="F141" s="161" t="s">
        <v>500</v>
      </c>
      <c r="I141" s="154"/>
      <c r="J141" s="162">
        <f>BK141</f>
        <v>0</v>
      </c>
      <c r="L141" s="151"/>
      <c r="M141" s="155"/>
      <c r="N141" s="156"/>
      <c r="O141" s="156"/>
      <c r="P141" s="157">
        <f>SUM(P142:P146)</f>
        <v>0</v>
      </c>
      <c r="Q141" s="156"/>
      <c r="R141" s="157">
        <f>SUM(R142:R146)</f>
        <v>0</v>
      </c>
      <c r="S141" s="156"/>
      <c r="T141" s="158">
        <f>SUM(T142:T146)</f>
        <v>0</v>
      </c>
      <c r="AR141" s="152" t="s">
        <v>83</v>
      </c>
      <c r="AT141" s="159" t="s">
        <v>74</v>
      </c>
      <c r="AU141" s="159" t="s">
        <v>83</v>
      </c>
      <c r="AY141" s="152" t="s">
        <v>130</v>
      </c>
      <c r="BK141" s="160">
        <f>SUM(BK142:BK146)</f>
        <v>0</v>
      </c>
    </row>
    <row r="142" spans="1:65" s="2" customFormat="1" ht="16.5" customHeight="1">
      <c r="A142" s="31"/>
      <c r="B142" s="163"/>
      <c r="C142" s="164" t="s">
        <v>214</v>
      </c>
      <c r="D142" s="164" t="s">
        <v>133</v>
      </c>
      <c r="E142" s="165" t="s">
        <v>501</v>
      </c>
      <c r="F142" s="166" t="s">
        <v>502</v>
      </c>
      <c r="G142" s="167" t="s">
        <v>396</v>
      </c>
      <c r="H142" s="168">
        <v>1</v>
      </c>
      <c r="I142" s="169"/>
      <c r="J142" s="168">
        <f>ROUND(I142*H142,3)</f>
        <v>0</v>
      </c>
      <c r="K142" s="170"/>
      <c r="L142" s="32"/>
      <c r="M142" s="171" t="s">
        <v>1</v>
      </c>
      <c r="N142" s="172" t="s">
        <v>41</v>
      </c>
      <c r="O142" s="57"/>
      <c r="P142" s="173">
        <f>O142*H142</f>
        <v>0</v>
      </c>
      <c r="Q142" s="173">
        <v>0</v>
      </c>
      <c r="R142" s="173">
        <f>Q142*H142</f>
        <v>0</v>
      </c>
      <c r="S142" s="173">
        <v>0</v>
      </c>
      <c r="T142" s="17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75" t="s">
        <v>411</v>
      </c>
      <c r="AT142" s="175" t="s">
        <v>133</v>
      </c>
      <c r="AU142" s="175" t="s">
        <v>93</v>
      </c>
      <c r="AY142" s="16" t="s">
        <v>130</v>
      </c>
      <c r="BE142" s="176">
        <f>IF(N142="základná",J142,0)</f>
        <v>0</v>
      </c>
      <c r="BF142" s="176">
        <f>IF(N142="znížená",J142,0)</f>
        <v>0</v>
      </c>
      <c r="BG142" s="176">
        <f>IF(N142="zákl. prenesená",J142,0)</f>
        <v>0</v>
      </c>
      <c r="BH142" s="176">
        <f>IF(N142="zníž. prenesená",J142,0)</f>
        <v>0</v>
      </c>
      <c r="BI142" s="176">
        <f>IF(N142="nulová",J142,0)</f>
        <v>0</v>
      </c>
      <c r="BJ142" s="16" t="s">
        <v>93</v>
      </c>
      <c r="BK142" s="177">
        <f>ROUND(I142*H142,3)</f>
        <v>0</v>
      </c>
      <c r="BL142" s="16" t="s">
        <v>411</v>
      </c>
      <c r="BM142" s="175" t="s">
        <v>273</v>
      </c>
    </row>
    <row r="143" spans="1:65" s="2" customFormat="1" ht="16.5" customHeight="1">
      <c r="A143" s="31"/>
      <c r="B143" s="163"/>
      <c r="C143" s="194" t="s">
        <v>216</v>
      </c>
      <c r="D143" s="194" t="s">
        <v>202</v>
      </c>
      <c r="E143" s="195" t="s">
        <v>503</v>
      </c>
      <c r="F143" s="196" t="s">
        <v>504</v>
      </c>
      <c r="G143" s="197" t="s">
        <v>396</v>
      </c>
      <c r="H143" s="198">
        <v>1</v>
      </c>
      <c r="I143" s="199"/>
      <c r="J143" s="198">
        <f>ROUND(I143*H143,3)</f>
        <v>0</v>
      </c>
      <c r="K143" s="200"/>
      <c r="L143" s="201"/>
      <c r="M143" s="202" t="s">
        <v>1</v>
      </c>
      <c r="N143" s="203" t="s">
        <v>41</v>
      </c>
      <c r="O143" s="57"/>
      <c r="P143" s="173">
        <f>O143*H143</f>
        <v>0</v>
      </c>
      <c r="Q143" s="173">
        <v>0</v>
      </c>
      <c r="R143" s="173">
        <f>Q143*H143</f>
        <v>0</v>
      </c>
      <c r="S143" s="173">
        <v>0</v>
      </c>
      <c r="T143" s="174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75" t="s">
        <v>467</v>
      </c>
      <c r="AT143" s="175" t="s">
        <v>202</v>
      </c>
      <c r="AU143" s="175" t="s">
        <v>93</v>
      </c>
      <c r="AY143" s="16" t="s">
        <v>130</v>
      </c>
      <c r="BE143" s="176">
        <f>IF(N143="základná",J143,0)</f>
        <v>0</v>
      </c>
      <c r="BF143" s="176">
        <f>IF(N143="znížená",J143,0)</f>
        <v>0</v>
      </c>
      <c r="BG143" s="176">
        <f>IF(N143="zákl. prenesená",J143,0)</f>
        <v>0</v>
      </c>
      <c r="BH143" s="176">
        <f>IF(N143="zníž. prenesená",J143,0)</f>
        <v>0</v>
      </c>
      <c r="BI143" s="176">
        <f>IF(N143="nulová",J143,0)</f>
        <v>0</v>
      </c>
      <c r="BJ143" s="16" t="s">
        <v>93</v>
      </c>
      <c r="BK143" s="177">
        <f>ROUND(I143*H143,3)</f>
        <v>0</v>
      </c>
      <c r="BL143" s="16" t="s">
        <v>411</v>
      </c>
      <c r="BM143" s="175" t="s">
        <v>284</v>
      </c>
    </row>
    <row r="144" spans="1:65" s="2" customFormat="1" ht="16.5" customHeight="1">
      <c r="A144" s="31"/>
      <c r="B144" s="163"/>
      <c r="C144" s="164" t="s">
        <v>218</v>
      </c>
      <c r="D144" s="164" t="s">
        <v>133</v>
      </c>
      <c r="E144" s="165" t="s">
        <v>505</v>
      </c>
      <c r="F144" s="166" t="s">
        <v>506</v>
      </c>
      <c r="G144" s="167" t="s">
        <v>396</v>
      </c>
      <c r="H144" s="168">
        <v>1</v>
      </c>
      <c r="I144" s="169"/>
      <c r="J144" s="168">
        <f>ROUND(I144*H144,3)</f>
        <v>0</v>
      </c>
      <c r="K144" s="170"/>
      <c r="L144" s="32"/>
      <c r="M144" s="171" t="s">
        <v>1</v>
      </c>
      <c r="N144" s="172" t="s">
        <v>41</v>
      </c>
      <c r="O144" s="57"/>
      <c r="P144" s="173">
        <f>O144*H144</f>
        <v>0</v>
      </c>
      <c r="Q144" s="173">
        <v>0</v>
      </c>
      <c r="R144" s="173">
        <f>Q144*H144</f>
        <v>0</v>
      </c>
      <c r="S144" s="173">
        <v>0</v>
      </c>
      <c r="T144" s="17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75" t="s">
        <v>411</v>
      </c>
      <c r="AT144" s="175" t="s">
        <v>133</v>
      </c>
      <c r="AU144" s="175" t="s">
        <v>93</v>
      </c>
      <c r="AY144" s="16" t="s">
        <v>130</v>
      </c>
      <c r="BE144" s="176">
        <f>IF(N144="základná",J144,0)</f>
        <v>0</v>
      </c>
      <c r="BF144" s="176">
        <f>IF(N144="znížená",J144,0)</f>
        <v>0</v>
      </c>
      <c r="BG144" s="176">
        <f>IF(N144="zákl. prenesená",J144,0)</f>
        <v>0</v>
      </c>
      <c r="BH144" s="176">
        <f>IF(N144="zníž. prenesená",J144,0)</f>
        <v>0</v>
      </c>
      <c r="BI144" s="176">
        <f>IF(N144="nulová",J144,0)</f>
        <v>0</v>
      </c>
      <c r="BJ144" s="16" t="s">
        <v>93</v>
      </c>
      <c r="BK144" s="177">
        <f>ROUND(I144*H144,3)</f>
        <v>0</v>
      </c>
      <c r="BL144" s="16" t="s">
        <v>411</v>
      </c>
      <c r="BM144" s="175" t="s">
        <v>294</v>
      </c>
    </row>
    <row r="145" spans="1:65" s="2" customFormat="1" ht="16.5" customHeight="1">
      <c r="A145" s="31"/>
      <c r="B145" s="163"/>
      <c r="C145" s="164" t="s">
        <v>7</v>
      </c>
      <c r="D145" s="164" t="s">
        <v>133</v>
      </c>
      <c r="E145" s="165" t="s">
        <v>507</v>
      </c>
      <c r="F145" s="166" t="s">
        <v>508</v>
      </c>
      <c r="G145" s="167" t="s">
        <v>396</v>
      </c>
      <c r="H145" s="168">
        <v>1</v>
      </c>
      <c r="I145" s="169"/>
      <c r="J145" s="168">
        <f>ROUND(I145*H145,3)</f>
        <v>0</v>
      </c>
      <c r="K145" s="170"/>
      <c r="L145" s="32"/>
      <c r="M145" s="171" t="s">
        <v>1</v>
      </c>
      <c r="N145" s="172" t="s">
        <v>41</v>
      </c>
      <c r="O145" s="57"/>
      <c r="P145" s="173">
        <f>O145*H145</f>
        <v>0</v>
      </c>
      <c r="Q145" s="173">
        <v>0</v>
      </c>
      <c r="R145" s="173">
        <f>Q145*H145</f>
        <v>0</v>
      </c>
      <c r="S145" s="173">
        <v>0</v>
      </c>
      <c r="T145" s="17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75" t="s">
        <v>411</v>
      </c>
      <c r="AT145" s="175" t="s">
        <v>133</v>
      </c>
      <c r="AU145" s="175" t="s">
        <v>93</v>
      </c>
      <c r="AY145" s="16" t="s">
        <v>130</v>
      </c>
      <c r="BE145" s="176">
        <f>IF(N145="základná",J145,0)</f>
        <v>0</v>
      </c>
      <c r="BF145" s="176">
        <f>IF(N145="znížená",J145,0)</f>
        <v>0</v>
      </c>
      <c r="BG145" s="176">
        <f>IF(N145="zákl. prenesená",J145,0)</f>
        <v>0</v>
      </c>
      <c r="BH145" s="176">
        <f>IF(N145="zníž. prenesená",J145,0)</f>
        <v>0</v>
      </c>
      <c r="BI145" s="176">
        <f>IF(N145="nulová",J145,0)</f>
        <v>0</v>
      </c>
      <c r="BJ145" s="16" t="s">
        <v>93</v>
      </c>
      <c r="BK145" s="177">
        <f>ROUND(I145*H145,3)</f>
        <v>0</v>
      </c>
      <c r="BL145" s="16" t="s">
        <v>411</v>
      </c>
      <c r="BM145" s="175" t="s">
        <v>304</v>
      </c>
    </row>
    <row r="146" spans="1:65" s="2" customFormat="1" ht="16.5" customHeight="1">
      <c r="A146" s="31"/>
      <c r="B146" s="163"/>
      <c r="C146" s="164" t="s">
        <v>226</v>
      </c>
      <c r="D146" s="164" t="s">
        <v>133</v>
      </c>
      <c r="E146" s="165" t="s">
        <v>509</v>
      </c>
      <c r="F146" s="166" t="s">
        <v>510</v>
      </c>
      <c r="G146" s="167" t="s">
        <v>396</v>
      </c>
      <c r="H146" s="168">
        <v>1</v>
      </c>
      <c r="I146" s="169"/>
      <c r="J146" s="168">
        <f>ROUND(I146*H146,3)</f>
        <v>0</v>
      </c>
      <c r="K146" s="170"/>
      <c r="L146" s="32"/>
      <c r="M146" s="171" t="s">
        <v>1</v>
      </c>
      <c r="N146" s="172" t="s">
        <v>41</v>
      </c>
      <c r="O146" s="57"/>
      <c r="P146" s="173">
        <f>O146*H146</f>
        <v>0</v>
      </c>
      <c r="Q146" s="173">
        <v>0</v>
      </c>
      <c r="R146" s="173">
        <f>Q146*H146</f>
        <v>0</v>
      </c>
      <c r="S146" s="173">
        <v>0</v>
      </c>
      <c r="T146" s="174">
        <f>S146*H146</f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75" t="s">
        <v>411</v>
      </c>
      <c r="AT146" s="175" t="s">
        <v>133</v>
      </c>
      <c r="AU146" s="175" t="s">
        <v>93</v>
      </c>
      <c r="AY146" s="16" t="s">
        <v>130</v>
      </c>
      <c r="BE146" s="176">
        <f>IF(N146="základná",J146,0)</f>
        <v>0</v>
      </c>
      <c r="BF146" s="176">
        <f>IF(N146="znížená",J146,0)</f>
        <v>0</v>
      </c>
      <c r="BG146" s="176">
        <f>IF(N146="zákl. prenesená",J146,0)</f>
        <v>0</v>
      </c>
      <c r="BH146" s="176">
        <f>IF(N146="zníž. prenesená",J146,0)</f>
        <v>0</v>
      </c>
      <c r="BI146" s="176">
        <f>IF(N146="nulová",J146,0)</f>
        <v>0</v>
      </c>
      <c r="BJ146" s="16" t="s">
        <v>93</v>
      </c>
      <c r="BK146" s="177">
        <f>ROUND(I146*H146,3)</f>
        <v>0</v>
      </c>
      <c r="BL146" s="16" t="s">
        <v>411</v>
      </c>
      <c r="BM146" s="175" t="s">
        <v>312</v>
      </c>
    </row>
    <row r="147" spans="1:65" s="2" customFormat="1" ht="49.9" customHeight="1">
      <c r="A147" s="31"/>
      <c r="B147" s="32"/>
      <c r="C147" s="31"/>
      <c r="D147" s="31"/>
      <c r="E147" s="153" t="s">
        <v>402</v>
      </c>
      <c r="F147" s="153" t="s">
        <v>403</v>
      </c>
      <c r="G147" s="31"/>
      <c r="H147" s="31"/>
      <c r="I147" s="96"/>
      <c r="J147" s="138">
        <f t="shared" ref="J147:J152" si="10">BK147</f>
        <v>0</v>
      </c>
      <c r="K147" s="31"/>
      <c r="L147" s="32"/>
      <c r="M147" s="204"/>
      <c r="N147" s="205"/>
      <c r="O147" s="57"/>
      <c r="P147" s="57"/>
      <c r="Q147" s="57"/>
      <c r="R147" s="57"/>
      <c r="S147" s="57"/>
      <c r="T147" s="58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T147" s="16" t="s">
        <v>74</v>
      </c>
      <c r="AU147" s="16" t="s">
        <v>75</v>
      </c>
      <c r="AY147" s="16" t="s">
        <v>404</v>
      </c>
      <c r="BK147" s="177">
        <f>SUM(BK148:BK152)</f>
        <v>0</v>
      </c>
    </row>
    <row r="148" spans="1:65" s="2" customFormat="1" ht="16.350000000000001" customHeight="1">
      <c r="A148" s="31"/>
      <c r="B148" s="32"/>
      <c r="C148" s="206" t="s">
        <v>1</v>
      </c>
      <c r="D148" s="206" t="s">
        <v>133</v>
      </c>
      <c r="E148" s="207" t="s">
        <v>1</v>
      </c>
      <c r="F148" s="208" t="s">
        <v>1</v>
      </c>
      <c r="G148" s="209" t="s">
        <v>1</v>
      </c>
      <c r="H148" s="210"/>
      <c r="I148" s="210"/>
      <c r="J148" s="211">
        <f t="shared" si="10"/>
        <v>0</v>
      </c>
      <c r="K148" s="212"/>
      <c r="L148" s="32"/>
      <c r="M148" s="213" t="s">
        <v>1</v>
      </c>
      <c r="N148" s="214" t="s">
        <v>41</v>
      </c>
      <c r="O148" s="57"/>
      <c r="P148" s="57"/>
      <c r="Q148" s="57"/>
      <c r="R148" s="57"/>
      <c r="S148" s="57"/>
      <c r="T148" s="58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T148" s="16" t="s">
        <v>404</v>
      </c>
      <c r="AU148" s="16" t="s">
        <v>83</v>
      </c>
      <c r="AY148" s="16" t="s">
        <v>404</v>
      </c>
      <c r="BE148" s="176">
        <f>IF(N148="základná",J148,0)</f>
        <v>0</v>
      </c>
      <c r="BF148" s="176">
        <f>IF(N148="znížená",J148,0)</f>
        <v>0</v>
      </c>
      <c r="BG148" s="176">
        <f>IF(N148="zákl. prenesená",J148,0)</f>
        <v>0</v>
      </c>
      <c r="BH148" s="176">
        <f>IF(N148="zníž. prenesená",J148,0)</f>
        <v>0</v>
      </c>
      <c r="BI148" s="176">
        <f>IF(N148="nulová",J148,0)</f>
        <v>0</v>
      </c>
      <c r="BJ148" s="16" t="s">
        <v>93</v>
      </c>
      <c r="BK148" s="177">
        <f>I148*H148</f>
        <v>0</v>
      </c>
    </row>
    <row r="149" spans="1:65" s="2" customFormat="1" ht="16.350000000000001" customHeight="1">
      <c r="A149" s="31"/>
      <c r="B149" s="32"/>
      <c r="C149" s="206" t="s">
        <v>1</v>
      </c>
      <c r="D149" s="206" t="s">
        <v>133</v>
      </c>
      <c r="E149" s="207" t="s">
        <v>1</v>
      </c>
      <c r="F149" s="208" t="s">
        <v>1</v>
      </c>
      <c r="G149" s="209" t="s">
        <v>1</v>
      </c>
      <c r="H149" s="210"/>
      <c r="I149" s="210"/>
      <c r="J149" s="211">
        <f t="shared" si="10"/>
        <v>0</v>
      </c>
      <c r="K149" s="212"/>
      <c r="L149" s="32"/>
      <c r="M149" s="213" t="s">
        <v>1</v>
      </c>
      <c r="N149" s="214" t="s">
        <v>41</v>
      </c>
      <c r="O149" s="57"/>
      <c r="P149" s="57"/>
      <c r="Q149" s="57"/>
      <c r="R149" s="57"/>
      <c r="S149" s="57"/>
      <c r="T149" s="58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6" t="s">
        <v>404</v>
      </c>
      <c r="AU149" s="16" t="s">
        <v>83</v>
      </c>
      <c r="AY149" s="16" t="s">
        <v>404</v>
      </c>
      <c r="BE149" s="176">
        <f>IF(N149="základná",J149,0)</f>
        <v>0</v>
      </c>
      <c r="BF149" s="176">
        <f>IF(N149="znížená",J149,0)</f>
        <v>0</v>
      </c>
      <c r="BG149" s="176">
        <f>IF(N149="zákl. prenesená",J149,0)</f>
        <v>0</v>
      </c>
      <c r="BH149" s="176">
        <f>IF(N149="zníž. prenesená",J149,0)</f>
        <v>0</v>
      </c>
      <c r="BI149" s="176">
        <f>IF(N149="nulová",J149,0)</f>
        <v>0</v>
      </c>
      <c r="BJ149" s="16" t="s">
        <v>93</v>
      </c>
      <c r="BK149" s="177">
        <f>I149*H149</f>
        <v>0</v>
      </c>
    </row>
    <row r="150" spans="1:65" s="2" customFormat="1" ht="16.350000000000001" customHeight="1">
      <c r="A150" s="31"/>
      <c r="B150" s="32"/>
      <c r="C150" s="206" t="s">
        <v>1</v>
      </c>
      <c r="D150" s="206" t="s">
        <v>133</v>
      </c>
      <c r="E150" s="207" t="s">
        <v>1</v>
      </c>
      <c r="F150" s="208" t="s">
        <v>1</v>
      </c>
      <c r="G150" s="209" t="s">
        <v>1</v>
      </c>
      <c r="H150" s="210"/>
      <c r="I150" s="210"/>
      <c r="J150" s="211">
        <f t="shared" si="10"/>
        <v>0</v>
      </c>
      <c r="K150" s="212"/>
      <c r="L150" s="32"/>
      <c r="M150" s="213" t="s">
        <v>1</v>
      </c>
      <c r="N150" s="214" t="s">
        <v>41</v>
      </c>
      <c r="O150" s="57"/>
      <c r="P150" s="57"/>
      <c r="Q150" s="57"/>
      <c r="R150" s="57"/>
      <c r="S150" s="57"/>
      <c r="T150" s="58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T150" s="16" t="s">
        <v>404</v>
      </c>
      <c r="AU150" s="16" t="s">
        <v>83</v>
      </c>
      <c r="AY150" s="16" t="s">
        <v>404</v>
      </c>
      <c r="BE150" s="176">
        <f>IF(N150="základná",J150,0)</f>
        <v>0</v>
      </c>
      <c r="BF150" s="176">
        <f>IF(N150="znížená",J150,0)</f>
        <v>0</v>
      </c>
      <c r="BG150" s="176">
        <f>IF(N150="zákl. prenesená",J150,0)</f>
        <v>0</v>
      </c>
      <c r="BH150" s="176">
        <f>IF(N150="zníž. prenesená",J150,0)</f>
        <v>0</v>
      </c>
      <c r="BI150" s="176">
        <f>IF(N150="nulová",J150,0)</f>
        <v>0</v>
      </c>
      <c r="BJ150" s="16" t="s">
        <v>93</v>
      </c>
      <c r="BK150" s="177">
        <f>I150*H150</f>
        <v>0</v>
      </c>
    </row>
    <row r="151" spans="1:65" s="2" customFormat="1" ht="16.350000000000001" customHeight="1">
      <c r="A151" s="31"/>
      <c r="B151" s="32"/>
      <c r="C151" s="206" t="s">
        <v>1</v>
      </c>
      <c r="D151" s="206" t="s">
        <v>133</v>
      </c>
      <c r="E151" s="207" t="s">
        <v>1</v>
      </c>
      <c r="F151" s="208" t="s">
        <v>1</v>
      </c>
      <c r="G151" s="209" t="s">
        <v>1</v>
      </c>
      <c r="H151" s="210"/>
      <c r="I151" s="210"/>
      <c r="J151" s="211">
        <f t="shared" si="10"/>
        <v>0</v>
      </c>
      <c r="K151" s="212"/>
      <c r="L151" s="32"/>
      <c r="M151" s="213" t="s">
        <v>1</v>
      </c>
      <c r="N151" s="214" t="s">
        <v>41</v>
      </c>
      <c r="O151" s="57"/>
      <c r="P151" s="57"/>
      <c r="Q151" s="57"/>
      <c r="R151" s="57"/>
      <c r="S151" s="57"/>
      <c r="T151" s="58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T151" s="16" t="s">
        <v>404</v>
      </c>
      <c r="AU151" s="16" t="s">
        <v>83</v>
      </c>
      <c r="AY151" s="16" t="s">
        <v>404</v>
      </c>
      <c r="BE151" s="176">
        <f>IF(N151="základná",J151,0)</f>
        <v>0</v>
      </c>
      <c r="BF151" s="176">
        <f>IF(N151="znížená",J151,0)</f>
        <v>0</v>
      </c>
      <c r="BG151" s="176">
        <f>IF(N151="zákl. prenesená",J151,0)</f>
        <v>0</v>
      </c>
      <c r="BH151" s="176">
        <f>IF(N151="zníž. prenesená",J151,0)</f>
        <v>0</v>
      </c>
      <c r="BI151" s="176">
        <f>IF(N151="nulová",J151,0)</f>
        <v>0</v>
      </c>
      <c r="BJ151" s="16" t="s">
        <v>93</v>
      </c>
      <c r="BK151" s="177">
        <f>I151*H151</f>
        <v>0</v>
      </c>
    </row>
    <row r="152" spans="1:65" s="2" customFormat="1" ht="16.350000000000001" customHeight="1">
      <c r="A152" s="31"/>
      <c r="B152" s="32"/>
      <c r="C152" s="206" t="s">
        <v>1</v>
      </c>
      <c r="D152" s="206" t="s">
        <v>133</v>
      </c>
      <c r="E152" s="207" t="s">
        <v>1</v>
      </c>
      <c r="F152" s="208" t="s">
        <v>1</v>
      </c>
      <c r="G152" s="209" t="s">
        <v>1</v>
      </c>
      <c r="H152" s="210"/>
      <c r="I152" s="210"/>
      <c r="J152" s="211">
        <f t="shared" si="10"/>
        <v>0</v>
      </c>
      <c r="K152" s="212"/>
      <c r="L152" s="32"/>
      <c r="M152" s="213" t="s">
        <v>1</v>
      </c>
      <c r="N152" s="214" t="s">
        <v>41</v>
      </c>
      <c r="O152" s="215"/>
      <c r="P152" s="215"/>
      <c r="Q152" s="215"/>
      <c r="R152" s="215"/>
      <c r="S152" s="215"/>
      <c r="T152" s="216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T152" s="16" t="s">
        <v>404</v>
      </c>
      <c r="AU152" s="16" t="s">
        <v>83</v>
      </c>
      <c r="AY152" s="16" t="s">
        <v>404</v>
      </c>
      <c r="BE152" s="176">
        <f>IF(N152="základná",J152,0)</f>
        <v>0</v>
      </c>
      <c r="BF152" s="176">
        <f>IF(N152="znížená",J152,0)</f>
        <v>0</v>
      </c>
      <c r="BG152" s="176">
        <f>IF(N152="zákl. prenesená",J152,0)</f>
        <v>0</v>
      </c>
      <c r="BH152" s="176">
        <f>IF(N152="zníž. prenesená",J152,0)</f>
        <v>0</v>
      </c>
      <c r="BI152" s="176">
        <f>IF(N152="nulová",J152,0)</f>
        <v>0</v>
      </c>
      <c r="BJ152" s="16" t="s">
        <v>93</v>
      </c>
      <c r="BK152" s="177">
        <f>I152*H152</f>
        <v>0</v>
      </c>
    </row>
    <row r="153" spans="1:65" s="2" customFormat="1" ht="6.95" customHeight="1">
      <c r="A153" s="31"/>
      <c r="B153" s="46"/>
      <c r="C153" s="47"/>
      <c r="D153" s="47"/>
      <c r="E153" s="47"/>
      <c r="F153" s="47"/>
      <c r="G153" s="47"/>
      <c r="H153" s="47"/>
      <c r="I153" s="120"/>
      <c r="J153" s="47"/>
      <c r="K153" s="47"/>
      <c r="L153" s="32"/>
      <c r="M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</row>
  </sheetData>
  <autoFilter ref="C120:K152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48:D153" xr:uid="{00000000-0002-0000-0400-000000000000}">
      <formula1>"K, M"</formula1>
    </dataValidation>
    <dataValidation type="list" allowBlank="1" showInputMessage="1" showErrorMessage="1" error="Povolené sú hodnoty základná, znížená, nulová." sqref="N148:N153" xr:uid="{00000000-0002-0000-04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Zateplenie strešného...</vt:lpstr>
      <vt:lpstr>03 - Odstránenie porúch o...</vt:lpstr>
      <vt:lpstr>04 - Bleskozvod</vt:lpstr>
      <vt:lpstr>'01 - Zateplenie strešného...'!Názvy_tlače</vt:lpstr>
      <vt:lpstr>'03 - Odstránenie porúch o...'!Názvy_tlače</vt:lpstr>
      <vt:lpstr>'04 - Bleskozvod'!Názvy_tlače</vt:lpstr>
      <vt:lpstr>'Rekapitulácia stavby'!Názvy_tlače</vt:lpstr>
      <vt:lpstr>'01 - Zateplenie strešného...'!Oblasť_tlače</vt:lpstr>
      <vt:lpstr>'03 - Odstránenie porúch o...'!Oblasť_tlače</vt:lpstr>
      <vt:lpstr>'04 - Bleskozvod'!Oblasť_tlače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pc-PC\pc</dc:creator>
  <cp:lastModifiedBy>Mgr. Renata Gregušová</cp:lastModifiedBy>
  <dcterms:created xsi:type="dcterms:W3CDTF">2020-02-10T10:12:18Z</dcterms:created>
  <dcterms:modified xsi:type="dcterms:W3CDTF">2020-05-05T11:11:23Z</dcterms:modified>
</cp:coreProperties>
</file>