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2" i="2"/>
  <c r="D3" i="2"/>
  <c r="D2" i="2"/>
  <c r="C3" i="2"/>
  <c r="C2" i="2"/>
  <c r="B3" i="2"/>
  <c r="B2" i="2"/>
  <c r="G33" i="1"/>
  <c r="O33" i="1" s="1"/>
  <c r="G36" i="1"/>
  <c r="G23" i="1"/>
  <c r="M23" i="1" s="1"/>
  <c r="G22" i="1"/>
  <c r="M22" i="1" s="1"/>
  <c r="G21" i="1"/>
  <c r="M21" i="1" s="1"/>
  <c r="G20" i="1"/>
  <c r="M20" i="1" s="1"/>
  <c r="G17" i="1"/>
  <c r="M17" i="1" s="1"/>
  <c r="G18" i="1"/>
  <c r="M18" i="1" s="1"/>
  <c r="G19" i="1"/>
  <c r="M19" i="1" s="1"/>
  <c r="G15" i="1"/>
  <c r="M15" i="1" s="1"/>
  <c r="F39" i="1"/>
  <c r="G14" i="1"/>
  <c r="M14" i="1" s="1"/>
  <c r="G16" i="1"/>
  <c r="M16" i="1" s="1"/>
  <c r="G24" i="1"/>
  <c r="M24" i="1" s="1"/>
  <c r="G25" i="1"/>
  <c r="O25" i="1" s="1"/>
  <c r="G26" i="1"/>
  <c r="O26" i="1" s="1"/>
  <c r="G27" i="1"/>
  <c r="M27" i="1" s="1"/>
  <c r="G28" i="1"/>
  <c r="M28" i="1" s="1"/>
  <c r="G29" i="1"/>
  <c r="M29" i="1" s="1"/>
  <c r="G30" i="1"/>
  <c r="M30" i="1" s="1"/>
  <c r="G31" i="1"/>
  <c r="M31" i="1" s="1"/>
  <c r="G32" i="1"/>
  <c r="M32" i="1" s="1"/>
  <c r="G34" i="1"/>
  <c r="O34" i="1" s="1"/>
  <c r="G35" i="1"/>
  <c r="G37" i="1"/>
  <c r="G38" i="1"/>
  <c r="M38" i="1" s="1"/>
  <c r="G13" i="1"/>
  <c r="M13" i="1" s="1"/>
  <c r="E39" i="1"/>
  <c r="D39" i="1"/>
  <c r="M33" i="1" l="1"/>
  <c r="M36" i="1"/>
  <c r="O36" i="1"/>
  <c r="M37" i="1"/>
  <c r="O37" i="1"/>
  <c r="M35" i="1"/>
  <c r="O35" i="1"/>
  <c r="O20" i="1"/>
  <c r="O19" i="1"/>
  <c r="O17" i="1"/>
  <c r="O18" i="1"/>
  <c r="O23" i="1"/>
  <c r="O22" i="1"/>
  <c r="O21" i="1"/>
  <c r="O15" i="1"/>
  <c r="M25" i="1"/>
  <c r="O38" i="1"/>
  <c r="M26" i="1"/>
  <c r="O27" i="1"/>
  <c r="O14" i="1"/>
  <c r="O32" i="1"/>
  <c r="O24" i="1"/>
  <c r="O31" i="1"/>
  <c r="O16" i="1"/>
  <c r="O30" i="1"/>
  <c r="O29" i="1"/>
  <c r="O13" i="1"/>
  <c r="O28" i="1"/>
  <c r="M34" i="1"/>
  <c r="G39" i="1"/>
  <c r="E4" i="2" l="1"/>
  <c r="M39" i="1"/>
  <c r="O39" i="1"/>
  <c r="B4" i="2"/>
  <c r="D4" i="2"/>
  <c r="C4" i="2"/>
  <c r="O40" i="1" l="1"/>
  <c r="O41" i="1" s="1"/>
</calcChain>
</file>

<file path=xl/sharedStrings.xml><?xml version="1.0" encoding="utf-8"?>
<sst xmlns="http://schemas.openxmlformats.org/spreadsheetml/2006/main" count="141" uniqueCount="90">
  <si>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</si>
  <si>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</si>
  <si>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</si>
  <si>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</si>
  <si>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</si>
  <si>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</si>
  <si>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</si>
  <si>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</si>
  <si>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</si>
  <si>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</si>
  <si>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</si>
  <si>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</si>
  <si>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</si>
  <si>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</si>
  <si>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</si>
  <si>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</si>
  <si>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</si>
  <si>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</si>
  <si>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</si>
  <si>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</si>
  <si>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</si>
  <si>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</si>
  <si>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</si>
  <si>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</si>
  <si>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</si>
  <si>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</si>
  <si>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</si>
  <si>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</si>
  <si>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</si>
  <si>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</si>
  <si>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</si>
  <si>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 xml:space="preserve">suma cena </t>
  </si>
  <si>
    <t>priemer cena</t>
  </si>
  <si>
    <t>Budča - časť č.4 (Kráľová)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</si>
  <si>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</si>
  <si>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</si>
  <si>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</si>
  <si>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</si>
  <si>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</si>
  <si>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</si>
  <si>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</si>
  <si>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</si>
  <si>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</si>
  <si>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MR</t>
  </si>
  <si>
    <t>2+</t>
  </si>
  <si>
    <t>Predpokladaný objem prác</t>
  </si>
  <si>
    <t>Druh prác</t>
  </si>
  <si>
    <t>čacovka JMP</t>
  </si>
  <si>
    <t>časovka LKT</t>
  </si>
  <si>
    <t>-</t>
  </si>
  <si>
    <t>* - podľa druhu prác (pri ťažbe sa použijú m3 a pri časovke hodiny)</t>
  </si>
  <si>
    <t>spolu (m³/hod.)*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</si>
  <si>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</si>
  <si>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</si>
  <si>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</si>
  <si>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</si>
  <si>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</si>
  <si>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</si>
  <si>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1245 - 1 0</t>
  </si>
  <si>
    <t>1223 - 0 0</t>
  </si>
  <si>
    <t>234 - 0 1</t>
  </si>
  <si>
    <t>713 - 1 1</t>
  </si>
  <si>
    <t>č.2</t>
  </si>
  <si>
    <t>PN-50</t>
  </si>
  <si>
    <t>PN+50</t>
  </si>
  <si>
    <t>Príloha B-4 Súťažných podkladov - návrh na plnenie kritéria na časť č.4 (Králová)</t>
  </si>
  <si>
    <t>DPH 23%</t>
  </si>
  <si>
    <t>PN+50 - predrubná náhodná ťažba nad 50 rokov</t>
  </si>
  <si>
    <t>PN-50 - predrubná náhodná ťažba do 50 rokov</t>
  </si>
  <si>
    <t>MR - mimoriadna ťažba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</si>
  <si>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</si>
  <si>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</si>
  <si>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412 - 0 1</t>
  </si>
  <si>
    <t>1118 - 0 1</t>
  </si>
  <si>
    <t>414 - 0 1</t>
  </si>
  <si>
    <t>475 - 1 1</t>
  </si>
  <si>
    <t>478 - 1 1</t>
  </si>
  <si>
    <t>1107 A 1 1</t>
  </si>
  <si>
    <t>477 - 1 1</t>
  </si>
  <si>
    <t>238 - 1 1</t>
  </si>
  <si>
    <t>1221 - 0 1</t>
  </si>
  <si>
    <t>488 - 0 0</t>
  </si>
  <si>
    <t>440 A 0 0</t>
  </si>
  <si>
    <t>440 C 0 0</t>
  </si>
  <si>
    <t>432 A 2 0</t>
  </si>
  <si>
    <t>487 - 0 0</t>
  </si>
  <si>
    <t>430 A 0 0</t>
  </si>
  <si>
    <t>500 - 0 0</t>
  </si>
  <si>
    <t>PÚ+50</t>
  </si>
  <si>
    <t>PÚ-50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</si>
</sst>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28" xfId="0" applyBorder="1"/>
    <xf numFmtId="0" fontId="4" fillId="0" borderId="0" xfId="0" applyFont="1" applyAlignment="1">
      <alignment horizontal="left"/>
    </xf>
    <xf numFmtId="9" fontId="8" fillId="0" borderId="8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5" fillId="5" borderId="17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0" fillId="4" borderId="27" xfId="0" applyFill="1" applyBorder="1"/>
    <xf numFmtId="0" fontId="5" fillId="0" borderId="31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21" xfId="0" applyBorder="1"/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" fontId="5" fillId="5" borderId="13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9" xfId="0" applyFont="1" applyBorder="1" applyAlignment="1">
      <alignment horizontal="left"/>
    </xf>
    <xf numFmtId="0" fontId="4" fillId="0" borderId="0" xfId="0" applyFont="1"/>
    <xf numFmtId="4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4" borderId="8" xfId="0" applyNumberFormat="1" applyFont="1" applyFill="1" applyBorder="1" applyAlignment="1" applyProtection="1">
      <alignment horizontal="right" vertical="center"/>
      <protection locked="0"/>
    </xf>
    <xf numFmtId="49" fontId="8" fillId="4" borderId="4" xfId="0" applyNumberFormat="1" applyFont="1" applyFill="1" applyBorder="1" applyAlignment="1" applyProtection="1">
      <alignment horizontal="center" vertical="center"/>
      <protection locked="0"/>
    </xf>
    <xf numFmtId="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4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right" vertical="center"/>
    </xf>
    <xf numFmtId="2" fontId="2" fillId="4" borderId="13" xfId="0" applyNumberFormat="1" applyFont="1" applyFill="1" applyBorder="1" applyAlignment="1" applyProtection="1">
      <alignment horizontal="center" vertical="center"/>
      <protection locked="0"/>
    </xf>
    <xf numFmtId="2" fontId="2" fillId="4" borderId="33" xfId="0" applyNumberFormat="1" applyFont="1" applyFill="1" applyBorder="1" applyAlignment="1" applyProtection="1">
      <alignment horizontal="center" vertical="center"/>
      <protection locked="0"/>
    </xf>
    <xf numFmtId="2" fontId="2" fillId="4" borderId="10" xfId="0" applyNumberFormat="1" applyFont="1" applyFill="1" applyBorder="1" applyAlignment="1" applyProtection="1">
      <alignment horizontal="center" vertical="center"/>
      <protection locked="0"/>
    </xf>
    <xf numFmtId="2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49" fontId="16" fillId="0" borderId="15" xfId="0" applyNumberFormat="1" applyFont="1" applyBorder="1" applyAlignment="1" applyProtection="1">
      <alignment horizontal="center" vertical="center" wrapText="1"/>
      <protection locked="0"/>
    </xf>
    <xf numFmtId="49" fontId="16" fillId="0" borderId="16" xfId="0" applyNumberFormat="1" applyFont="1" applyBorder="1" applyAlignment="1" applyProtection="1">
      <alignment horizontal="center" vertical="center" wrapText="1"/>
      <protection locked="0"/>
    </xf>
    <xf numFmtId="49" fontId="16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21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10" fillId="0" borderId="19" xfId="0" applyFont="1" applyBorder="1" applyAlignment="1">
      <alignment horizontal="right" vertical="center" indent="2"/>
    </xf>
    <xf numFmtId="0" fontId="5" fillId="6" borderId="20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topLeftCell="A10" zoomScaleNormal="100" zoomScalePageLayoutView="40" workbookViewId="0">
      <selection activeCell="C32" sqref="C32"/>
    </sheetView>
  </sheetViews>
  <sheetFormatPr defaultRowHeight="15" x14ac:dyDescent="0.25"/>
  <cols>
    <col min="1" max="1" width="11.42578125" customWidth="1"/>
    <col min="2" max="2" width="10.140625" customWidth="1"/>
    <col min="3" max="3" width="10.7109375" customWidth="1"/>
    <col min="4" max="4" width="9.42578125" customWidth="1"/>
    <col min="5" max="5" width="9.5703125" customWidth="1"/>
    <col min="6" max="6" width="8.7109375" customWidth="1"/>
    <col min="7" max="7" width="11.7109375" customWidth="1"/>
    <col min="8" max="8" width="10.7109375" customWidth="1"/>
    <col min="9" max="13" width="11.7109375" customWidth="1"/>
    <col min="14" max="14" width="12.42578125" customWidth="1"/>
    <col min="15" max="15" width="11.7109375" customWidth="1"/>
    <col min="16" max="16" width="14.42578125" customWidth="1"/>
  </cols>
  <sheetData>
    <row r="1" spans="1:16" x14ac:dyDescent="0.25">
      <c r="E1" s="66" t="s">
        <v>65</v>
      </c>
      <c r="F1" s="66"/>
      <c r="G1" s="66"/>
      <c r="H1" s="66"/>
      <c r="I1" s="66"/>
      <c r="J1" s="66"/>
      <c r="K1" s="66"/>
      <c r="L1" s="66"/>
    </row>
    <row r="2" spans="1:16" ht="18" x14ac:dyDescent="0.25">
      <c r="C2" s="72" t="s">
        <v>40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4" spans="1:16" ht="15.75" customHeight="1" x14ac:dyDescent="0.25">
      <c r="A4" s="40" t="s">
        <v>56</v>
      </c>
      <c r="B4" s="40"/>
      <c r="C4" s="41"/>
      <c r="D4" s="41"/>
      <c r="E4" s="41"/>
      <c r="F4" s="41"/>
      <c r="G4" s="41"/>
      <c r="H4" s="41"/>
      <c r="J4" s="36" t="s">
        <v>22</v>
      </c>
      <c r="K4" s="73" t="s">
        <v>33</v>
      </c>
      <c r="L4" s="73"/>
      <c r="M4" s="73"/>
    </row>
    <row r="7" spans="1:16" x14ac:dyDescent="0.25">
      <c r="A7" s="21" t="s">
        <v>57</v>
      </c>
      <c r="B7" s="43"/>
      <c r="C7" s="43"/>
      <c r="D7" s="43"/>
      <c r="E7" s="43"/>
      <c r="F7" s="21"/>
      <c r="I7" s="74"/>
      <c r="J7" s="74"/>
      <c r="K7" s="74"/>
      <c r="L7" s="74"/>
      <c r="M7" s="74"/>
    </row>
    <row r="8" spans="1:16" x14ac:dyDescent="0.25">
      <c r="A8" s="42"/>
      <c r="B8" s="21"/>
      <c r="C8" s="21"/>
      <c r="D8" s="21"/>
      <c r="E8" s="21"/>
      <c r="F8" s="21"/>
    </row>
    <row r="9" spans="1:16" ht="42.75" customHeight="1" thickBot="1" x14ac:dyDescent="0.3">
      <c r="A9" s="24"/>
      <c r="B9" s="25"/>
      <c r="G9" s="1"/>
      <c r="I9" s="33"/>
    </row>
    <row r="10" spans="1:16" ht="106.5" customHeight="1" thickBot="1" x14ac:dyDescent="0.3">
      <c r="A10" s="108" t="s">
        <v>0</v>
      </c>
      <c r="B10" s="111" t="s">
        <v>1</v>
      </c>
      <c r="C10" s="69" t="s">
        <v>2</v>
      </c>
      <c r="D10" s="75" t="s">
        <v>45</v>
      </c>
      <c r="E10" s="76"/>
      <c r="F10" s="76"/>
      <c r="G10" s="77"/>
      <c r="H10" s="78" t="s">
        <v>46</v>
      </c>
      <c r="I10" s="69" t="s">
        <v>3</v>
      </c>
      <c r="J10" s="83" t="s">
        <v>4</v>
      </c>
      <c r="K10" s="69" t="s">
        <v>5</v>
      </c>
      <c r="L10" s="69" t="s">
        <v>23</v>
      </c>
      <c r="M10" s="69" t="s">
        <v>6</v>
      </c>
      <c r="N10" s="92" t="s">
        <v>71</v>
      </c>
      <c r="O10" s="102" t="s">
        <v>70</v>
      </c>
      <c r="P10" s="86" t="s">
        <v>7</v>
      </c>
    </row>
    <row r="11" spans="1:16" ht="24" customHeight="1" x14ac:dyDescent="0.25">
      <c r="A11" s="106"/>
      <c r="B11" s="112"/>
      <c r="C11" s="70"/>
      <c r="D11" s="109" t="s">
        <v>53</v>
      </c>
      <c r="E11" s="105" t="s">
        <v>54</v>
      </c>
      <c r="F11" s="89" t="s">
        <v>55</v>
      </c>
      <c r="G11" s="89" t="s">
        <v>51</v>
      </c>
      <c r="H11" s="79"/>
      <c r="I11" s="81"/>
      <c r="J11" s="84"/>
      <c r="K11" s="106"/>
      <c r="L11" s="81"/>
      <c r="M11" s="81"/>
      <c r="N11" s="93"/>
      <c r="O11" s="103"/>
      <c r="P11" s="87"/>
    </row>
    <row r="12" spans="1:16" ht="14.25" customHeight="1" thickBot="1" x14ac:dyDescent="0.3">
      <c r="A12" s="107"/>
      <c r="B12" s="113"/>
      <c r="C12" s="71"/>
      <c r="D12" s="110"/>
      <c r="E12" s="90"/>
      <c r="F12" s="90"/>
      <c r="G12" s="90"/>
      <c r="H12" s="80"/>
      <c r="I12" s="82"/>
      <c r="J12" s="85"/>
      <c r="K12" s="107"/>
      <c r="L12" s="82"/>
      <c r="M12" s="82"/>
      <c r="N12" s="94"/>
      <c r="O12" s="104"/>
      <c r="P12" s="88"/>
    </row>
    <row r="13" spans="1:16" ht="15.75" thickBot="1" x14ac:dyDescent="0.3">
      <c r="A13" s="34">
        <v>3</v>
      </c>
      <c r="B13" s="44" t="s">
        <v>58</v>
      </c>
      <c r="C13" s="9" t="s">
        <v>24</v>
      </c>
      <c r="D13" s="10"/>
      <c r="E13" s="10">
        <v>535</v>
      </c>
      <c r="F13" s="10"/>
      <c r="G13" s="26">
        <f>F13+E13+D13</f>
        <v>535</v>
      </c>
      <c r="H13" s="11" t="s">
        <v>25</v>
      </c>
      <c r="I13" s="22">
        <v>0.3</v>
      </c>
      <c r="J13" s="12" t="s">
        <v>44</v>
      </c>
      <c r="K13" s="9">
        <v>900</v>
      </c>
      <c r="L13" s="54">
        <v>19.13</v>
      </c>
      <c r="M13" s="52">
        <f>L13*G13</f>
        <v>10234.549999999999</v>
      </c>
      <c r="N13" s="2"/>
      <c r="O13" s="38">
        <f>G13*N13</f>
        <v>0</v>
      </c>
      <c r="P13" s="63" t="s">
        <v>52</v>
      </c>
    </row>
    <row r="14" spans="1:16" ht="15.75" thickBot="1" x14ac:dyDescent="0.3">
      <c r="A14" s="34">
        <v>3</v>
      </c>
      <c r="B14" s="44" t="s">
        <v>59</v>
      </c>
      <c r="C14" s="9" t="s">
        <v>24</v>
      </c>
      <c r="D14" s="10"/>
      <c r="E14" s="10">
        <v>330</v>
      </c>
      <c r="F14" s="10"/>
      <c r="G14" s="26">
        <f t="shared" ref="G14:G38" si="0">F14+E14+D14</f>
        <v>330</v>
      </c>
      <c r="H14" s="11" t="s">
        <v>25</v>
      </c>
      <c r="I14" s="22">
        <v>0.4</v>
      </c>
      <c r="J14" s="12">
        <v>1.84</v>
      </c>
      <c r="K14" s="9">
        <v>1000</v>
      </c>
      <c r="L14" s="55">
        <v>20.51</v>
      </c>
      <c r="M14" s="49">
        <f t="shared" ref="M14:M38" si="1">L14*G14</f>
        <v>6768.3</v>
      </c>
      <c r="N14" s="2"/>
      <c r="O14" s="38">
        <f t="shared" ref="O14:O38" si="2">G14*N14</f>
        <v>0</v>
      </c>
      <c r="P14" s="64"/>
    </row>
    <row r="15" spans="1:16" ht="15.75" thickBot="1" x14ac:dyDescent="0.3">
      <c r="A15" s="34">
        <v>7</v>
      </c>
      <c r="B15" s="44" t="s">
        <v>60</v>
      </c>
      <c r="C15" s="9" t="s">
        <v>24</v>
      </c>
      <c r="D15" s="10"/>
      <c r="E15" s="10">
        <v>930</v>
      </c>
      <c r="F15" s="10"/>
      <c r="G15" s="26">
        <f t="shared" si="0"/>
        <v>930</v>
      </c>
      <c r="H15" s="11" t="s">
        <v>25</v>
      </c>
      <c r="I15" s="22">
        <v>0.35</v>
      </c>
      <c r="J15" s="12">
        <v>1.97</v>
      </c>
      <c r="K15" s="9">
        <v>500</v>
      </c>
      <c r="L15" s="55">
        <v>17.34</v>
      </c>
      <c r="M15" s="49">
        <f t="shared" si="1"/>
        <v>16126.2</v>
      </c>
      <c r="N15" s="2"/>
      <c r="O15" s="38">
        <f t="shared" si="2"/>
        <v>0</v>
      </c>
      <c r="P15" s="64"/>
    </row>
    <row r="16" spans="1:16" ht="15.75" thickBot="1" x14ac:dyDescent="0.3">
      <c r="A16" s="34">
        <v>7</v>
      </c>
      <c r="B16" s="44" t="s">
        <v>61</v>
      </c>
      <c r="C16" s="9" t="s">
        <v>24</v>
      </c>
      <c r="D16" s="10"/>
      <c r="E16" s="10">
        <v>401</v>
      </c>
      <c r="F16" s="10"/>
      <c r="G16" s="26">
        <f t="shared" si="0"/>
        <v>401</v>
      </c>
      <c r="H16" s="11" t="s">
        <v>25</v>
      </c>
      <c r="I16" s="22">
        <v>0.4</v>
      </c>
      <c r="J16" s="12">
        <v>0.65</v>
      </c>
      <c r="K16" s="9">
        <v>700</v>
      </c>
      <c r="L16" s="55">
        <v>19.989999999999998</v>
      </c>
      <c r="M16" s="49">
        <f t="shared" si="1"/>
        <v>8015.99</v>
      </c>
      <c r="N16" s="2"/>
      <c r="O16" s="38">
        <f t="shared" si="2"/>
        <v>0</v>
      </c>
      <c r="P16" s="64"/>
    </row>
    <row r="17" spans="1:16" ht="15.75" thickBot="1" x14ac:dyDescent="0.3">
      <c r="A17" s="34">
        <v>7</v>
      </c>
      <c r="B17" s="8" t="s">
        <v>72</v>
      </c>
      <c r="C17" s="9" t="s">
        <v>24</v>
      </c>
      <c r="D17" s="10"/>
      <c r="E17" s="10">
        <v>48</v>
      </c>
      <c r="F17" s="10"/>
      <c r="G17" s="26">
        <f t="shared" si="0"/>
        <v>48</v>
      </c>
      <c r="H17" s="11" t="s">
        <v>25</v>
      </c>
      <c r="I17" s="22">
        <v>0.6</v>
      </c>
      <c r="J17" s="12">
        <v>0.98</v>
      </c>
      <c r="K17" s="9">
        <v>700</v>
      </c>
      <c r="L17" s="55">
        <v>18.37</v>
      </c>
      <c r="M17" s="49">
        <f t="shared" si="1"/>
        <v>881.76</v>
      </c>
      <c r="N17" s="2"/>
      <c r="O17" s="38">
        <f t="shared" si="2"/>
        <v>0</v>
      </c>
      <c r="P17" s="64"/>
    </row>
    <row r="18" spans="1:16" ht="15.75" thickBot="1" x14ac:dyDescent="0.3">
      <c r="A18" s="34">
        <v>7</v>
      </c>
      <c r="B18" s="8" t="s">
        <v>73</v>
      </c>
      <c r="C18" s="9" t="s">
        <v>24</v>
      </c>
      <c r="D18" s="10">
        <v>90</v>
      </c>
      <c r="E18" s="10">
        <v>175</v>
      </c>
      <c r="F18" s="10"/>
      <c r="G18" s="26">
        <f t="shared" si="0"/>
        <v>265</v>
      </c>
      <c r="H18" s="11" t="s">
        <v>25</v>
      </c>
      <c r="I18" s="22">
        <v>0.25</v>
      </c>
      <c r="J18" s="12">
        <v>1.18</v>
      </c>
      <c r="K18" s="9">
        <v>400</v>
      </c>
      <c r="L18" s="55">
        <v>18.13</v>
      </c>
      <c r="M18" s="49">
        <f t="shared" si="1"/>
        <v>4804.45</v>
      </c>
      <c r="N18" s="2"/>
      <c r="O18" s="38">
        <f t="shared" si="2"/>
        <v>0</v>
      </c>
      <c r="P18" s="64"/>
    </row>
    <row r="19" spans="1:16" ht="15.75" thickBot="1" x14ac:dyDescent="0.3">
      <c r="A19" s="34">
        <v>7</v>
      </c>
      <c r="B19" s="8" t="s">
        <v>74</v>
      </c>
      <c r="C19" s="9" t="s">
        <v>24</v>
      </c>
      <c r="D19" s="10"/>
      <c r="E19" s="10">
        <v>25</v>
      </c>
      <c r="F19" s="10"/>
      <c r="G19" s="26">
        <f t="shared" si="0"/>
        <v>25</v>
      </c>
      <c r="H19" s="11" t="s">
        <v>25</v>
      </c>
      <c r="I19" s="22">
        <v>0.5</v>
      </c>
      <c r="J19" s="12">
        <v>0.74</v>
      </c>
      <c r="K19" s="9">
        <v>600</v>
      </c>
      <c r="L19" s="55">
        <v>18.190000000000001</v>
      </c>
      <c r="M19" s="49">
        <f t="shared" si="1"/>
        <v>454.75000000000006</v>
      </c>
      <c r="N19" s="2"/>
      <c r="O19" s="38">
        <f t="shared" si="2"/>
        <v>0</v>
      </c>
      <c r="P19" s="64"/>
    </row>
    <row r="20" spans="1:16" ht="15.75" thickBot="1" x14ac:dyDescent="0.3">
      <c r="A20" s="34">
        <v>7</v>
      </c>
      <c r="B20" s="8" t="s">
        <v>75</v>
      </c>
      <c r="C20" s="9" t="s">
        <v>24</v>
      </c>
      <c r="D20" s="10"/>
      <c r="E20" s="10">
        <v>824</v>
      </c>
      <c r="F20" s="10"/>
      <c r="G20" s="26">
        <f t="shared" si="0"/>
        <v>824</v>
      </c>
      <c r="H20" s="11" t="s">
        <v>25</v>
      </c>
      <c r="I20" s="22">
        <v>0.3</v>
      </c>
      <c r="J20" s="12">
        <v>1.95</v>
      </c>
      <c r="K20" s="9">
        <v>900</v>
      </c>
      <c r="L20" s="55">
        <v>18.37</v>
      </c>
      <c r="M20" s="49">
        <f t="shared" si="1"/>
        <v>15136.880000000001</v>
      </c>
      <c r="N20" s="2"/>
      <c r="O20" s="38">
        <f t="shared" si="2"/>
        <v>0</v>
      </c>
      <c r="P20" s="64"/>
    </row>
    <row r="21" spans="1:16" ht="15.75" thickBot="1" x14ac:dyDescent="0.3">
      <c r="A21" s="34">
        <v>7</v>
      </c>
      <c r="B21" s="8" t="s">
        <v>76</v>
      </c>
      <c r="C21" s="9" t="s">
        <v>24</v>
      </c>
      <c r="D21" s="10"/>
      <c r="E21" s="10">
        <v>314</v>
      </c>
      <c r="F21" s="10"/>
      <c r="G21" s="26">
        <f t="shared" si="0"/>
        <v>314</v>
      </c>
      <c r="H21" s="11" t="s">
        <v>25</v>
      </c>
      <c r="I21" s="22">
        <v>0.4</v>
      </c>
      <c r="J21" s="12">
        <v>3.52</v>
      </c>
      <c r="K21" s="9">
        <v>800</v>
      </c>
      <c r="L21" s="55">
        <v>18.27</v>
      </c>
      <c r="M21" s="49">
        <f t="shared" si="1"/>
        <v>5736.78</v>
      </c>
      <c r="N21" s="2"/>
      <c r="O21" s="38">
        <f t="shared" si="2"/>
        <v>0</v>
      </c>
      <c r="P21" s="64"/>
    </row>
    <row r="22" spans="1:16" ht="15.75" thickBot="1" x14ac:dyDescent="0.3">
      <c r="A22" s="34">
        <v>7</v>
      </c>
      <c r="B22" s="8" t="s">
        <v>77</v>
      </c>
      <c r="C22" s="9" t="s">
        <v>24</v>
      </c>
      <c r="D22" s="10"/>
      <c r="E22" s="10">
        <v>532</v>
      </c>
      <c r="F22" s="10"/>
      <c r="G22" s="26">
        <f t="shared" si="0"/>
        <v>532</v>
      </c>
      <c r="H22" s="11" t="s">
        <v>25</v>
      </c>
      <c r="I22" s="22">
        <v>0.3</v>
      </c>
      <c r="J22" s="12">
        <v>3.17</v>
      </c>
      <c r="K22" s="9">
        <v>600</v>
      </c>
      <c r="L22" s="55">
        <v>18.28</v>
      </c>
      <c r="M22" s="49">
        <f t="shared" si="1"/>
        <v>9724.9600000000009</v>
      </c>
      <c r="N22" s="2"/>
      <c r="O22" s="38">
        <f t="shared" si="2"/>
        <v>0</v>
      </c>
      <c r="P22" s="64"/>
    </row>
    <row r="23" spans="1:16" ht="15.75" thickBot="1" x14ac:dyDescent="0.3">
      <c r="A23" s="34">
        <v>7</v>
      </c>
      <c r="B23" s="8" t="s">
        <v>78</v>
      </c>
      <c r="C23" s="9" t="s">
        <v>24</v>
      </c>
      <c r="D23" s="10"/>
      <c r="E23" s="10">
        <v>372</v>
      </c>
      <c r="F23" s="10"/>
      <c r="G23" s="26">
        <f t="shared" si="0"/>
        <v>372</v>
      </c>
      <c r="H23" s="11" t="s">
        <v>25</v>
      </c>
      <c r="I23" s="22">
        <v>0.5</v>
      </c>
      <c r="J23" s="12">
        <v>1.65</v>
      </c>
      <c r="K23" s="9">
        <v>800</v>
      </c>
      <c r="L23" s="55">
        <v>18.260000000000002</v>
      </c>
      <c r="M23" s="49">
        <f t="shared" si="1"/>
        <v>6792.72</v>
      </c>
      <c r="N23" s="2"/>
      <c r="O23" s="38">
        <f t="shared" si="2"/>
        <v>0</v>
      </c>
      <c r="P23" s="64"/>
    </row>
    <row r="24" spans="1:16" ht="15.75" thickBot="1" x14ac:dyDescent="0.3">
      <c r="A24" s="34">
        <v>7</v>
      </c>
      <c r="B24" s="44" t="s">
        <v>79</v>
      </c>
      <c r="C24" s="9" t="s">
        <v>24</v>
      </c>
      <c r="D24" s="45"/>
      <c r="E24" s="45">
        <v>252</v>
      </c>
      <c r="F24" s="45"/>
      <c r="G24" s="26">
        <f t="shared" si="0"/>
        <v>252</v>
      </c>
      <c r="H24" s="11" t="s">
        <v>25</v>
      </c>
      <c r="I24" s="47">
        <v>0.5</v>
      </c>
      <c r="J24" s="48">
        <v>1.1200000000000001</v>
      </c>
      <c r="K24" s="50">
        <v>500</v>
      </c>
      <c r="L24" s="56">
        <v>18.329999999999998</v>
      </c>
      <c r="M24" s="49">
        <f t="shared" si="1"/>
        <v>4619.16</v>
      </c>
      <c r="N24" s="2"/>
      <c r="O24" s="38">
        <f t="shared" si="2"/>
        <v>0</v>
      </c>
      <c r="P24" s="64"/>
    </row>
    <row r="25" spans="1:16" ht="15.75" thickBot="1" x14ac:dyDescent="0.3">
      <c r="A25" s="34">
        <v>3</v>
      </c>
      <c r="B25" s="44" t="s">
        <v>80</v>
      </c>
      <c r="C25" s="9" t="s">
        <v>24</v>
      </c>
      <c r="D25" s="45"/>
      <c r="E25" s="45">
        <v>157</v>
      </c>
      <c r="F25" s="45"/>
      <c r="G25" s="26">
        <f t="shared" si="0"/>
        <v>157</v>
      </c>
      <c r="H25" s="11" t="s">
        <v>25</v>
      </c>
      <c r="I25" s="47">
        <v>0.15</v>
      </c>
      <c r="J25" s="48">
        <v>2.57</v>
      </c>
      <c r="K25" s="51">
        <v>500</v>
      </c>
      <c r="L25" s="56">
        <v>16.059999999999999</v>
      </c>
      <c r="M25" s="49">
        <f t="shared" si="1"/>
        <v>2521.4199999999996</v>
      </c>
      <c r="N25" s="2"/>
      <c r="O25" s="38">
        <f t="shared" si="2"/>
        <v>0</v>
      </c>
      <c r="P25" s="64"/>
    </row>
    <row r="26" spans="1:16" ht="15.75" thickBot="1" x14ac:dyDescent="0.3">
      <c r="A26" s="34">
        <v>7</v>
      </c>
      <c r="B26" s="44" t="s">
        <v>81</v>
      </c>
      <c r="C26" s="9" t="s">
        <v>24</v>
      </c>
      <c r="D26" s="45">
        <v>39</v>
      </c>
      <c r="E26" s="45">
        <v>422</v>
      </c>
      <c r="F26" s="45"/>
      <c r="G26" s="26">
        <f t="shared" si="0"/>
        <v>461</v>
      </c>
      <c r="H26" s="46" t="s">
        <v>88</v>
      </c>
      <c r="I26" s="47">
        <v>0.4</v>
      </c>
      <c r="J26" s="48">
        <v>0.56000000000000005</v>
      </c>
      <c r="K26" s="51">
        <v>900</v>
      </c>
      <c r="L26" s="56">
        <v>22.3</v>
      </c>
      <c r="M26" s="49">
        <f t="shared" si="1"/>
        <v>10280.300000000001</v>
      </c>
      <c r="N26" s="2"/>
      <c r="O26" s="38">
        <f t="shared" si="2"/>
        <v>0</v>
      </c>
      <c r="P26" s="64"/>
    </row>
    <row r="27" spans="1:16" ht="15.75" thickBot="1" x14ac:dyDescent="0.3">
      <c r="A27" s="34">
        <v>7</v>
      </c>
      <c r="B27" s="44" t="s">
        <v>82</v>
      </c>
      <c r="C27" s="9" t="s">
        <v>24</v>
      </c>
      <c r="D27" s="45">
        <v>10</v>
      </c>
      <c r="E27" s="45">
        <v>31</v>
      </c>
      <c r="F27" s="45"/>
      <c r="G27" s="26">
        <f t="shared" si="0"/>
        <v>41</v>
      </c>
      <c r="H27" s="46" t="s">
        <v>88</v>
      </c>
      <c r="I27" s="47">
        <v>0.25</v>
      </c>
      <c r="J27" s="48">
        <v>0.48</v>
      </c>
      <c r="K27" s="51">
        <v>1000</v>
      </c>
      <c r="L27" s="56">
        <v>22.45</v>
      </c>
      <c r="M27" s="49">
        <f t="shared" si="1"/>
        <v>920.44999999999993</v>
      </c>
      <c r="N27" s="2"/>
      <c r="O27" s="38">
        <f t="shared" si="2"/>
        <v>0</v>
      </c>
      <c r="P27" s="64"/>
    </row>
    <row r="28" spans="1:16" ht="15.75" thickBot="1" x14ac:dyDescent="0.3">
      <c r="A28" s="34">
        <v>7</v>
      </c>
      <c r="B28" s="44" t="s">
        <v>83</v>
      </c>
      <c r="C28" s="9" t="s">
        <v>62</v>
      </c>
      <c r="D28" s="45">
        <v>1</v>
      </c>
      <c r="E28" s="45">
        <v>17</v>
      </c>
      <c r="F28" s="45"/>
      <c r="G28" s="26">
        <f t="shared" si="0"/>
        <v>18</v>
      </c>
      <c r="H28" s="46" t="s">
        <v>89</v>
      </c>
      <c r="I28" s="47">
        <v>0.25</v>
      </c>
      <c r="J28" s="48">
        <v>0.15</v>
      </c>
      <c r="K28" s="51">
        <v>1100</v>
      </c>
      <c r="L28" s="56">
        <v>28.6</v>
      </c>
      <c r="M28" s="49">
        <f t="shared" si="1"/>
        <v>514.80000000000007</v>
      </c>
      <c r="N28" s="2"/>
      <c r="O28" s="38">
        <f t="shared" si="2"/>
        <v>0</v>
      </c>
      <c r="P28" s="64"/>
    </row>
    <row r="29" spans="1:16" ht="15.75" thickBot="1" x14ac:dyDescent="0.3">
      <c r="A29" s="34">
        <v>7</v>
      </c>
      <c r="B29" s="44" t="s">
        <v>84</v>
      </c>
      <c r="C29" s="9" t="s">
        <v>62</v>
      </c>
      <c r="D29" s="45">
        <v>17</v>
      </c>
      <c r="E29" s="45">
        <v>155</v>
      </c>
      <c r="F29" s="45"/>
      <c r="G29" s="26">
        <f t="shared" si="0"/>
        <v>172</v>
      </c>
      <c r="H29" s="46" t="s">
        <v>89</v>
      </c>
      <c r="I29" s="47">
        <v>0.4</v>
      </c>
      <c r="J29" s="48">
        <v>0.12</v>
      </c>
      <c r="K29" s="51">
        <v>600</v>
      </c>
      <c r="L29" s="56">
        <v>27.83</v>
      </c>
      <c r="M29" s="49">
        <f t="shared" si="1"/>
        <v>4786.7599999999993</v>
      </c>
      <c r="N29" s="2"/>
      <c r="O29" s="38">
        <f t="shared" si="2"/>
        <v>0</v>
      </c>
      <c r="P29" s="64"/>
    </row>
    <row r="30" spans="1:16" ht="15.75" thickBot="1" x14ac:dyDescent="0.3">
      <c r="A30" s="34">
        <v>7</v>
      </c>
      <c r="B30" s="44" t="s">
        <v>85</v>
      </c>
      <c r="C30" s="9" t="s">
        <v>24</v>
      </c>
      <c r="D30" s="45">
        <v>3</v>
      </c>
      <c r="E30" s="45">
        <v>393</v>
      </c>
      <c r="F30" s="45"/>
      <c r="G30" s="26">
        <f t="shared" si="0"/>
        <v>396</v>
      </c>
      <c r="H30" s="46" t="s">
        <v>88</v>
      </c>
      <c r="I30" s="47">
        <v>0.4</v>
      </c>
      <c r="J30" s="48">
        <v>0.42</v>
      </c>
      <c r="K30" s="51">
        <v>500</v>
      </c>
      <c r="L30" s="56">
        <v>22.97</v>
      </c>
      <c r="M30" s="49">
        <f t="shared" si="1"/>
        <v>9096.119999999999</v>
      </c>
      <c r="N30" s="2"/>
      <c r="O30" s="38">
        <f t="shared" si="2"/>
        <v>0</v>
      </c>
      <c r="P30" s="64"/>
    </row>
    <row r="31" spans="1:16" ht="15.75" thickBot="1" x14ac:dyDescent="0.3">
      <c r="A31" s="34">
        <v>7</v>
      </c>
      <c r="B31" s="44" t="s">
        <v>86</v>
      </c>
      <c r="C31" s="9" t="s">
        <v>62</v>
      </c>
      <c r="D31" s="45">
        <v>27</v>
      </c>
      <c r="E31" s="45">
        <v>84</v>
      </c>
      <c r="F31" s="45"/>
      <c r="G31" s="26">
        <f t="shared" si="0"/>
        <v>111</v>
      </c>
      <c r="H31" s="46" t="s">
        <v>89</v>
      </c>
      <c r="I31" s="47">
        <v>0.4</v>
      </c>
      <c r="J31" s="48">
        <v>0.19</v>
      </c>
      <c r="K31" s="51">
        <v>400</v>
      </c>
      <c r="L31" s="56">
        <v>27.59</v>
      </c>
      <c r="M31" s="49">
        <f t="shared" si="1"/>
        <v>3062.49</v>
      </c>
      <c r="N31" s="2"/>
      <c r="O31" s="38">
        <f t="shared" si="2"/>
        <v>0</v>
      </c>
      <c r="P31" s="64"/>
    </row>
    <row r="32" spans="1:16" ht="15.75" thickBot="1" x14ac:dyDescent="0.3">
      <c r="A32" s="34">
        <v>7</v>
      </c>
      <c r="B32" s="44" t="s">
        <v>87</v>
      </c>
      <c r="C32" s="9" t="s">
        <v>62</v>
      </c>
      <c r="D32" s="45">
        <v>19</v>
      </c>
      <c r="E32" s="45">
        <v>203</v>
      </c>
      <c r="F32" s="45"/>
      <c r="G32" s="26">
        <f t="shared" si="0"/>
        <v>222</v>
      </c>
      <c r="H32" s="46" t="s">
        <v>88</v>
      </c>
      <c r="I32" s="47">
        <v>0.3</v>
      </c>
      <c r="J32" s="48">
        <v>0.15</v>
      </c>
      <c r="K32" s="51">
        <v>700</v>
      </c>
      <c r="L32" s="56">
        <v>22.41</v>
      </c>
      <c r="M32" s="49">
        <f t="shared" si="1"/>
        <v>4975.0200000000004</v>
      </c>
      <c r="N32" s="2"/>
      <c r="O32" s="38">
        <f t="shared" si="2"/>
        <v>0</v>
      </c>
      <c r="P32" s="64"/>
    </row>
    <row r="33" spans="1:16" ht="15.75" thickBot="1" x14ac:dyDescent="0.3">
      <c r="A33" s="34"/>
      <c r="B33" s="44" t="s">
        <v>28</v>
      </c>
      <c r="C33" s="9" t="s">
        <v>24</v>
      </c>
      <c r="D33" s="45">
        <v>100</v>
      </c>
      <c r="E33" s="45">
        <v>150</v>
      </c>
      <c r="F33" s="45"/>
      <c r="G33" s="26">
        <f t="shared" si="0"/>
        <v>250</v>
      </c>
      <c r="H33" s="46" t="s">
        <v>43</v>
      </c>
      <c r="I33" s="47">
        <v>0.15</v>
      </c>
      <c r="J33" s="48">
        <v>1</v>
      </c>
      <c r="K33" s="51">
        <v>100</v>
      </c>
      <c r="L33" s="57">
        <v>19</v>
      </c>
      <c r="M33" s="49">
        <f t="shared" si="1"/>
        <v>4750</v>
      </c>
      <c r="N33" s="2"/>
      <c r="O33" s="38">
        <f t="shared" si="2"/>
        <v>0</v>
      </c>
      <c r="P33" s="64"/>
    </row>
    <row r="34" spans="1:16" ht="15.75" thickBot="1" x14ac:dyDescent="0.3">
      <c r="A34" s="34"/>
      <c r="B34" s="8" t="s">
        <v>28</v>
      </c>
      <c r="C34" s="9" t="s">
        <v>24</v>
      </c>
      <c r="D34" s="10">
        <v>700</v>
      </c>
      <c r="E34" s="10">
        <v>1500</v>
      </c>
      <c r="F34" s="10"/>
      <c r="G34" s="26">
        <f t="shared" si="0"/>
        <v>2200</v>
      </c>
      <c r="H34" s="13" t="s">
        <v>29</v>
      </c>
      <c r="I34" s="22">
        <v>0.3</v>
      </c>
      <c r="J34" s="12">
        <v>1</v>
      </c>
      <c r="K34" s="9">
        <v>600</v>
      </c>
      <c r="L34" s="56">
        <v>19.5</v>
      </c>
      <c r="M34" s="49">
        <f t="shared" ref="M34:M36" si="3">L34*G34</f>
        <v>42900</v>
      </c>
      <c r="N34" s="2"/>
      <c r="O34" s="38">
        <f t="shared" si="2"/>
        <v>0</v>
      </c>
      <c r="P34" s="64"/>
    </row>
    <row r="35" spans="1:16" ht="15.75" thickBot="1" x14ac:dyDescent="0.3">
      <c r="A35" s="35"/>
      <c r="B35" s="17" t="s">
        <v>28</v>
      </c>
      <c r="C35" s="18" t="s">
        <v>24</v>
      </c>
      <c r="D35" s="19">
        <v>1000</v>
      </c>
      <c r="E35" s="19">
        <v>400</v>
      </c>
      <c r="F35" s="19"/>
      <c r="G35" s="26">
        <f t="shared" si="0"/>
        <v>1400</v>
      </c>
      <c r="H35" s="11" t="s">
        <v>64</v>
      </c>
      <c r="I35" s="23">
        <v>0.3</v>
      </c>
      <c r="J35" s="16">
        <v>0.5</v>
      </c>
      <c r="K35" s="18">
        <v>600</v>
      </c>
      <c r="L35" s="56">
        <v>24.5</v>
      </c>
      <c r="M35" s="49">
        <f t="shared" si="3"/>
        <v>34300</v>
      </c>
      <c r="N35" s="6"/>
      <c r="O35" s="38">
        <f t="shared" si="2"/>
        <v>0</v>
      </c>
      <c r="P35" s="64"/>
    </row>
    <row r="36" spans="1:16" ht="15.75" thickBot="1" x14ac:dyDescent="0.3">
      <c r="A36" s="34"/>
      <c r="B36" s="8" t="s">
        <v>28</v>
      </c>
      <c r="C36" s="9" t="s">
        <v>62</v>
      </c>
      <c r="D36" s="10">
        <v>400</v>
      </c>
      <c r="E36" s="10">
        <v>300</v>
      </c>
      <c r="F36" s="10"/>
      <c r="G36" s="26">
        <f t="shared" ref="G36" si="4">D36+E36+F36</f>
        <v>700</v>
      </c>
      <c r="H36" s="13" t="s">
        <v>63</v>
      </c>
      <c r="I36" s="22">
        <v>0.3</v>
      </c>
      <c r="J36" s="12">
        <v>0.2</v>
      </c>
      <c r="K36" s="9">
        <v>600</v>
      </c>
      <c r="L36" s="58">
        <v>29.5</v>
      </c>
      <c r="M36" s="49">
        <f t="shared" si="3"/>
        <v>20650</v>
      </c>
      <c r="N36" s="6"/>
      <c r="O36" s="38">
        <f t="shared" si="2"/>
        <v>0</v>
      </c>
      <c r="P36" s="64"/>
    </row>
    <row r="37" spans="1:16" ht="15.75" thickBot="1" x14ac:dyDescent="0.3">
      <c r="A37" s="34"/>
      <c r="B37" s="8" t="s">
        <v>28</v>
      </c>
      <c r="C37" s="9" t="s">
        <v>41</v>
      </c>
      <c r="D37" s="10"/>
      <c r="E37" s="10"/>
      <c r="F37" s="10">
        <v>150</v>
      </c>
      <c r="G37" s="26">
        <f t="shared" si="0"/>
        <v>150</v>
      </c>
      <c r="H37" s="13" t="s">
        <v>47</v>
      </c>
      <c r="I37" s="22" t="s">
        <v>49</v>
      </c>
      <c r="J37" s="12" t="s">
        <v>49</v>
      </c>
      <c r="K37" s="9" t="s">
        <v>49</v>
      </c>
      <c r="L37" s="56">
        <v>11.29</v>
      </c>
      <c r="M37" s="49">
        <f t="shared" si="1"/>
        <v>1693.4999999999998</v>
      </c>
      <c r="N37" s="6"/>
      <c r="O37" s="38">
        <f t="shared" si="2"/>
        <v>0</v>
      </c>
      <c r="P37" s="64"/>
    </row>
    <row r="38" spans="1:16" ht="15.75" thickBot="1" x14ac:dyDescent="0.3">
      <c r="A38" s="34"/>
      <c r="B38" s="8" t="s">
        <v>28</v>
      </c>
      <c r="C38" s="9" t="s">
        <v>42</v>
      </c>
      <c r="D38" s="10"/>
      <c r="E38" s="10"/>
      <c r="F38" s="10">
        <v>150</v>
      </c>
      <c r="G38" s="26">
        <f t="shared" si="0"/>
        <v>150</v>
      </c>
      <c r="H38" s="11" t="s">
        <v>48</v>
      </c>
      <c r="I38" s="22" t="s">
        <v>49</v>
      </c>
      <c r="J38" s="12" t="s">
        <v>49</v>
      </c>
      <c r="K38" s="9" t="s">
        <v>49</v>
      </c>
      <c r="L38" s="59">
        <v>25.82</v>
      </c>
      <c r="M38" s="49">
        <f t="shared" si="1"/>
        <v>3873</v>
      </c>
      <c r="N38" s="39"/>
      <c r="O38" s="38">
        <f t="shared" si="2"/>
        <v>0</v>
      </c>
      <c r="P38" s="65"/>
    </row>
    <row r="39" spans="1:16" ht="15.75" thickBot="1" x14ac:dyDescent="0.3">
      <c r="A39" s="30"/>
      <c r="B39" s="20"/>
      <c r="C39" s="14"/>
      <c r="D39" s="27">
        <f>SUM(D13:D38)</f>
        <v>2406</v>
      </c>
      <c r="E39" s="27">
        <f>SUM(E13:E38)</f>
        <v>8550</v>
      </c>
      <c r="F39" s="27">
        <f>SUM(F37:F38)</f>
        <v>300</v>
      </c>
      <c r="G39" s="27">
        <f>SUM(G13:G38)</f>
        <v>11256</v>
      </c>
      <c r="H39" s="31"/>
      <c r="I39" s="32"/>
      <c r="J39" s="97" t="s">
        <v>8</v>
      </c>
      <c r="K39" s="97"/>
      <c r="L39" s="53"/>
      <c r="M39" s="28">
        <f>SUM(M13:M38)</f>
        <v>233620.36000000002</v>
      </c>
      <c r="N39" s="15" t="s">
        <v>9</v>
      </c>
      <c r="O39" s="28">
        <f>SUM(O13:O38)</f>
        <v>0</v>
      </c>
      <c r="P39" s="95"/>
    </row>
    <row r="40" spans="1:16" ht="15.75" thickBot="1" x14ac:dyDescent="0.3">
      <c r="A40" s="98" t="s">
        <v>66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100"/>
      <c r="M40" s="99"/>
      <c r="N40" s="101"/>
      <c r="O40" s="29">
        <f>O39*0.23</f>
        <v>0</v>
      </c>
      <c r="P40" s="95"/>
    </row>
    <row r="41" spans="1:16" ht="15.75" thickBot="1" x14ac:dyDescent="0.3">
      <c r="A41" s="98" t="s">
        <v>10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1"/>
      <c r="O41" s="29">
        <f>O39+O40</f>
        <v>0</v>
      </c>
      <c r="P41" s="96"/>
    </row>
    <row r="42" spans="1:16" x14ac:dyDescent="0.25">
      <c r="A42" s="67" t="s">
        <v>34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1:16" x14ac:dyDescent="0.25">
      <c r="A43" s="114" t="s">
        <v>11</v>
      </c>
      <c r="B43" s="114"/>
      <c r="C43" s="11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91" t="s">
        <v>12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</row>
    <row r="45" spans="1:16" x14ac:dyDescent="0.25">
      <c r="A45" s="91" t="s">
        <v>13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</row>
    <row r="46" spans="1:16" x14ac:dyDescent="0.25">
      <c r="D46" s="7"/>
      <c r="E46" s="117" t="s">
        <v>14</v>
      </c>
      <c r="F46" s="37"/>
      <c r="G46" s="4" t="s">
        <v>15</v>
      </c>
      <c r="H46" s="118"/>
      <c r="I46" s="119"/>
      <c r="J46" s="119"/>
      <c r="K46" s="119"/>
      <c r="L46" s="119"/>
      <c r="M46" s="119"/>
      <c r="N46" s="119"/>
      <c r="O46" s="120"/>
    </row>
    <row r="47" spans="1:16" x14ac:dyDescent="0.25">
      <c r="D47" s="7"/>
      <c r="E47" s="117"/>
      <c r="F47" s="37"/>
      <c r="G47" s="4" t="s">
        <v>16</v>
      </c>
      <c r="H47" s="118"/>
      <c r="I47" s="119"/>
      <c r="J47" s="119"/>
      <c r="K47" s="119"/>
      <c r="L47" s="119"/>
      <c r="M47" s="119"/>
      <c r="N47" s="119"/>
      <c r="O47" s="120"/>
    </row>
    <row r="48" spans="1:16" x14ac:dyDescent="0.25">
      <c r="D48" s="7"/>
      <c r="E48" s="117"/>
      <c r="F48" s="37"/>
      <c r="G48" s="4" t="s">
        <v>17</v>
      </c>
      <c r="H48" s="118"/>
      <c r="I48" s="119"/>
      <c r="J48" s="119"/>
      <c r="K48" s="119"/>
      <c r="L48" s="119"/>
      <c r="M48" s="119"/>
      <c r="N48" s="119"/>
      <c r="O48" s="120"/>
    </row>
    <row r="49" spans="1:15" x14ac:dyDescent="0.25">
      <c r="A49" s="7"/>
      <c r="B49" s="7"/>
      <c r="C49" s="7"/>
      <c r="E49" s="117"/>
      <c r="F49" s="37"/>
      <c r="G49" s="4" t="s">
        <v>18</v>
      </c>
      <c r="H49" s="118"/>
      <c r="I49" s="119"/>
      <c r="J49" s="119"/>
      <c r="K49" s="119"/>
      <c r="L49" s="119"/>
      <c r="M49" s="119"/>
      <c r="N49" s="119"/>
      <c r="O49" s="120"/>
    </row>
    <row r="50" spans="1:15" x14ac:dyDescent="0.25">
      <c r="E50" s="117"/>
      <c r="F50" s="37"/>
      <c r="G50" s="4" t="s">
        <v>19</v>
      </c>
      <c r="H50" s="5"/>
      <c r="I50" s="121" t="s">
        <v>20</v>
      </c>
      <c r="J50" s="122"/>
      <c r="K50" s="122"/>
      <c r="L50" s="122"/>
      <c r="M50" s="122"/>
      <c r="N50" s="122"/>
      <c r="O50" s="123"/>
    </row>
    <row r="53" spans="1:15" x14ac:dyDescent="0.25">
      <c r="A53" s="7"/>
      <c r="B53" s="7"/>
      <c r="C53" s="7"/>
      <c r="D53" s="7"/>
      <c r="E53" s="7"/>
      <c r="F53" s="7"/>
      <c r="J53" t="s">
        <v>21</v>
      </c>
      <c r="M53" s="115"/>
      <c r="N53" s="116"/>
    </row>
    <row r="55" spans="1:15" x14ac:dyDescent="0.25">
      <c r="A55" t="s">
        <v>35</v>
      </c>
    </row>
    <row r="56" spans="1:15" x14ac:dyDescent="0.25">
      <c r="A56" t="s">
        <v>36</v>
      </c>
    </row>
    <row r="57" spans="1:15" x14ac:dyDescent="0.25">
      <c r="A57" t="s">
        <v>37</v>
      </c>
    </row>
    <row r="58" spans="1:15" x14ac:dyDescent="0.25">
      <c r="A58" t="s">
        <v>38</v>
      </c>
    </row>
    <row r="59" spans="1:15" x14ac:dyDescent="0.25">
      <c r="A59" t="s">
        <v>39</v>
      </c>
    </row>
    <row r="60" spans="1:15" x14ac:dyDescent="0.25">
      <c r="A60" t="s">
        <v>67</v>
      </c>
    </row>
    <row r="61" spans="1:15" x14ac:dyDescent="0.25">
      <c r="A61" t="s">
        <v>68</v>
      </c>
    </row>
    <row r="62" spans="1:15" x14ac:dyDescent="0.25">
      <c r="A62" t="s">
        <v>69</v>
      </c>
    </row>
    <row r="63" spans="1:15" x14ac:dyDescent="0.25">
      <c r="A63" t="s">
        <v>50</v>
      </c>
    </row>
  </sheetData>
  <mergeCells count="37">
    <mergeCell ref="M53:N53"/>
    <mergeCell ref="E46:E50"/>
    <mergeCell ref="H46:O46"/>
    <mergeCell ref="H47:O47"/>
    <mergeCell ref="H48:O48"/>
    <mergeCell ref="H49:O49"/>
    <mergeCell ref="I50:O50"/>
    <mergeCell ref="A45:O45"/>
    <mergeCell ref="M10:M12"/>
    <mergeCell ref="N10:N12"/>
    <mergeCell ref="P39:P41"/>
    <mergeCell ref="J39:K39"/>
    <mergeCell ref="A40:N40"/>
    <mergeCell ref="A41:N41"/>
    <mergeCell ref="O10:O12"/>
    <mergeCell ref="E11:E12"/>
    <mergeCell ref="K10:K12"/>
    <mergeCell ref="A10:A12"/>
    <mergeCell ref="D11:D12"/>
    <mergeCell ref="G11:G12"/>
    <mergeCell ref="B10:B12"/>
    <mergeCell ref="A44:O44"/>
    <mergeCell ref="A43:C43"/>
    <mergeCell ref="P13:P38"/>
    <mergeCell ref="E1:L1"/>
    <mergeCell ref="A42:P42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J11" sqref="J11"/>
    </sheetView>
  </sheetViews>
  <sheetFormatPr defaultRowHeight="15" x14ac:dyDescent="0.25"/>
  <cols>
    <col min="1" max="1" width="12.42578125" customWidth="1"/>
    <col min="2" max="4" width="10.85546875" bestFit="1" customWidth="1"/>
    <col min="5" max="5" width="9.85546875" bestFit="1" customWidth="1"/>
  </cols>
  <sheetData>
    <row r="1" spans="1:5" x14ac:dyDescent="0.25">
      <c r="A1" s="60"/>
      <c r="B1" s="60" t="s">
        <v>25</v>
      </c>
      <c r="C1" s="60" t="s">
        <v>26</v>
      </c>
      <c r="D1" s="60" t="s">
        <v>27</v>
      </c>
      <c r="E1" s="60" t="s">
        <v>43</v>
      </c>
    </row>
    <row r="2" spans="1:5" x14ac:dyDescent="0.25">
      <c r="A2" s="60" t="s">
        <v>30</v>
      </c>
      <c r="B2" s="61">
        <f>SUM(Hárok1!G13:G25)</f>
        <v>4985</v>
      </c>
      <c r="C2" s="61">
        <f>SUM(Hárok1!G26:G27,Hárok1!G30,Hárok1!G32)</f>
        <v>1120</v>
      </c>
      <c r="D2" s="61">
        <f>SUM(Hárok1!G28:G29,Hárok1!G31)</f>
        <v>301</v>
      </c>
      <c r="E2" s="61">
        <f>SUM(Hárok1!G33)</f>
        <v>250</v>
      </c>
    </row>
    <row r="3" spans="1:5" x14ac:dyDescent="0.25">
      <c r="A3" s="60" t="s">
        <v>31</v>
      </c>
      <c r="B3" s="61">
        <f>SUM(Hárok1!M13:M25)</f>
        <v>91817.920000000013</v>
      </c>
      <c r="C3" s="61">
        <f>SUM(Hárok1!M26:M27,Hárok1!M30,Hárok1!M32)</f>
        <v>25271.890000000003</v>
      </c>
      <c r="D3" s="61">
        <f>SUM(Hárok1!M28,Hárok1!M29,Hárok1!M31)</f>
        <v>8364.0499999999993</v>
      </c>
      <c r="E3" s="61">
        <f>SUM(Hárok1!M33)</f>
        <v>4750</v>
      </c>
    </row>
    <row r="4" spans="1:5" x14ac:dyDescent="0.25">
      <c r="A4" s="60" t="s">
        <v>32</v>
      </c>
      <c r="B4" s="62">
        <f>B3/B2</f>
        <v>18.418840521564697</v>
      </c>
      <c r="C4" s="62">
        <f>C3/C2</f>
        <v>22.564187500000003</v>
      </c>
      <c r="D4" s="62">
        <f>D3/D2</f>
        <v>27.787541528239199</v>
      </c>
      <c r="E4" s="62">
        <f>E3/E2</f>
        <v>19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2025-10-27T06:25:21Z</cp:lastPrinted>
  <dcterms:created xsi:type="dcterms:W3CDTF">2015-11-17T17:21:08Z</dcterms:created>
  <dcterms:modified xsi:type="dcterms:W3CDTF">2025-11-07T09:14:33Z</dcterms:modified>
</cp:coreProperties>
</file>