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D:\DOKUMENTY\UTVAR VO\2020\SUTAZE\podlimitne zakazky\OIV\cyklo Spartakovska EU pridelene 28042020\_sutaz_vyhlasene\podklady JOSEPHINE\"/>
    </mc:Choice>
  </mc:AlternateContent>
  <xr:revisionPtr revIDLastSave="0" documentId="13_ncr:1_{254D7375-0DDE-43BE-AB22-5F153DEA3292}" xr6:coauthVersionLast="40" xr6:coauthVersionMax="40" xr10:uidLastSave="{00000000-0000-0000-0000-000000000000}"/>
  <bookViews>
    <workbookView xWindow="390" yWindow="570" windowWidth="15990" windowHeight="8145" xr2:uid="{00000000-000D-0000-FFFF-FFFF00000000}"/>
  </bookViews>
  <sheets>
    <sheet name="Rekapitulácia stavby" sheetId="1" r:id="rId1"/>
    <sheet name="929001 - SO 01 - Cyklotrasa" sheetId="2" r:id="rId2"/>
    <sheet name="929002 - SO 01.1 Autobuso..." sheetId="3" r:id="rId3"/>
    <sheet name="929003 - SO-02 - Krajinno..." sheetId="4" r:id="rId4"/>
    <sheet name="929004 - SO-03 - Elektroi..." sheetId="5" r:id="rId5"/>
  </sheets>
  <definedNames>
    <definedName name="_xlnm.Print_Titles" localSheetId="1">'929001 - SO 01 - Cyklotrasa'!$121:$121</definedName>
    <definedName name="_xlnm.Print_Titles" localSheetId="2">'929002 - SO 01.1 Autobuso...'!$120:$120</definedName>
    <definedName name="_xlnm.Print_Titles" localSheetId="3">'929003 - SO-02 - Krajinno...'!$120:$120</definedName>
    <definedName name="_xlnm.Print_Titles" localSheetId="4">'929004 - SO-03 - Elektroi...'!$122:$122</definedName>
    <definedName name="_xlnm.Print_Titles" localSheetId="0">'Rekapitulácia stavby'!$85:$85</definedName>
    <definedName name="_xlnm.Print_Area" localSheetId="1">'929001 - SO 01 - Cyklotrasa'!$C$4:$Q$70,'929001 - SO 01 - Cyklotrasa'!$C$76:$Q$105,'929001 - SO 01 - Cyklotrasa'!$C$111:$Q$352</definedName>
    <definedName name="_xlnm.Print_Area" localSheetId="2">'929002 - SO 01.1 Autobuso...'!$C$4:$Q$70,'929002 - SO 01.1 Autobuso...'!$C$76:$Q$104,'929002 - SO 01.1 Autobuso...'!$C$110:$Q$157</definedName>
    <definedName name="_xlnm.Print_Area" localSheetId="3">'929003 - SO-02 - Krajinno...'!$C$4:$Q$70,'929003 - SO-02 - Krajinno...'!$C$76:$Q$104,'929003 - SO-02 - Krajinno...'!$C$110:$Q$275</definedName>
    <definedName name="_xlnm.Print_Area" localSheetId="4">'929004 - SO-03 - Elektroi...'!$C$4:$Q$70,'929004 - SO-03 - Elektroi...'!$C$76:$Q$106,'929004 - SO-03 - Elektroi...'!$C$112:$Q$198</definedName>
    <definedName name="_xlnm.Print_Area" localSheetId="0">'Rekapitulácia stavby'!$C$4:$AP$70,'Rekapitulácia stavby'!$C$76:$AP$108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91" i="1" l="1"/>
  <c r="AX91" i="1"/>
  <c r="BI198" i="5"/>
  <c r="BH198" i="5"/>
  <c r="BG198" i="5"/>
  <c r="BE198" i="5"/>
  <c r="BK198" i="5"/>
  <c r="N198" i="5"/>
  <c r="BF198" i="5" s="1"/>
  <c r="BI197" i="5"/>
  <c r="BH197" i="5"/>
  <c r="BG197" i="5"/>
  <c r="BE197" i="5"/>
  <c r="BK197" i="5"/>
  <c r="N197" i="5" s="1"/>
  <c r="BF197" i="5"/>
  <c r="BI196" i="5"/>
  <c r="BH196" i="5"/>
  <c r="BG196" i="5"/>
  <c r="BE196" i="5"/>
  <c r="BK196" i="5"/>
  <c r="BI195" i="5"/>
  <c r="BH195" i="5"/>
  <c r="BG195" i="5"/>
  <c r="BE195" i="5"/>
  <c r="BK195" i="5"/>
  <c r="N195" i="5" s="1"/>
  <c r="BF195" i="5" s="1"/>
  <c r="BI194" i="5"/>
  <c r="BH194" i="5"/>
  <c r="BG194" i="5"/>
  <c r="BE194" i="5"/>
  <c r="BK194" i="5"/>
  <c r="N194" i="5" s="1"/>
  <c r="BF194" i="5" s="1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W190" i="5" s="1"/>
  <c r="BK191" i="5"/>
  <c r="BK190" i="5" s="1"/>
  <c r="N190" i="5" s="1"/>
  <c r="N95" i="5" s="1"/>
  <c r="N191" i="5"/>
  <c r="BF191" i="5"/>
  <c r="BI189" i="5"/>
  <c r="BH189" i="5"/>
  <c r="BG189" i="5"/>
  <c r="BE189" i="5"/>
  <c r="AA189" i="5"/>
  <c r="AA188" i="5"/>
  <c r="Y189" i="5"/>
  <c r="Y188" i="5" s="1"/>
  <c r="W189" i="5"/>
  <c r="W188" i="5" s="1"/>
  <c r="BK189" i="5"/>
  <c r="BK188" i="5" s="1"/>
  <c r="N188" i="5" s="1"/>
  <c r="N94" i="5" s="1"/>
  <c r="N189" i="5"/>
  <c r="BF189" i="5"/>
  <c r="BI187" i="5"/>
  <c r="BH187" i="5"/>
  <c r="BG187" i="5"/>
  <c r="BE187" i="5"/>
  <c r="AA187" i="5"/>
  <c r="Y187" i="5"/>
  <c r="W187" i="5"/>
  <c r="BK187" i="5"/>
  <c r="N187" i="5"/>
  <c r="BF187" i="5"/>
  <c r="BI186" i="5"/>
  <c r="BH186" i="5"/>
  <c r="BG186" i="5"/>
  <c r="BE186" i="5"/>
  <c r="AA186" i="5"/>
  <c r="Y186" i="5"/>
  <c r="W186" i="5"/>
  <c r="BK186" i="5"/>
  <c r="N186" i="5"/>
  <c r="BF186" i="5" s="1"/>
  <c r="BI185" i="5"/>
  <c r="BH185" i="5"/>
  <c r="BG185" i="5"/>
  <c r="BE185" i="5"/>
  <c r="AA185" i="5"/>
  <c r="Y185" i="5"/>
  <c r="W185" i="5"/>
  <c r="BK185" i="5"/>
  <c r="N185" i="5"/>
  <c r="BF185" i="5" s="1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W183" i="5"/>
  <c r="BK183" i="5"/>
  <c r="N183" i="5"/>
  <c r="BF183" i="5"/>
  <c r="BI182" i="5"/>
  <c r="BH182" i="5"/>
  <c r="BG182" i="5"/>
  <c r="BE182" i="5"/>
  <c r="AA182" i="5"/>
  <c r="Y182" i="5"/>
  <c r="W182" i="5"/>
  <c r="BK182" i="5"/>
  <c r="N182" i="5"/>
  <c r="BF182" i="5" s="1"/>
  <c r="BI181" i="5"/>
  <c r="BH181" i="5"/>
  <c r="BG181" i="5"/>
  <c r="BE181" i="5"/>
  <c r="AA181" i="5"/>
  <c r="Y181" i="5"/>
  <c r="W181" i="5"/>
  <c r="W178" i="5" s="1"/>
  <c r="BK181" i="5"/>
  <c r="N181" i="5"/>
  <c r="BF181" i="5" s="1"/>
  <c r="BI180" i="5"/>
  <c r="BH180" i="5"/>
  <c r="BG180" i="5"/>
  <c r="BE180" i="5"/>
  <c r="AA180" i="5"/>
  <c r="Y180" i="5"/>
  <c r="W180" i="5"/>
  <c r="BK180" i="5"/>
  <c r="N180" i="5"/>
  <c r="BF180" i="5" s="1"/>
  <c r="BI179" i="5"/>
  <c r="BH179" i="5"/>
  <c r="BG179" i="5"/>
  <c r="BE179" i="5"/>
  <c r="AA179" i="5"/>
  <c r="Y179" i="5"/>
  <c r="W179" i="5"/>
  <c r="BK179" i="5"/>
  <c r="N179" i="5"/>
  <c r="BF179" i="5"/>
  <c r="BI177" i="5"/>
  <c r="BH177" i="5"/>
  <c r="BG177" i="5"/>
  <c r="BE177" i="5"/>
  <c r="AA177" i="5"/>
  <c r="Y177" i="5"/>
  <c r="W177" i="5"/>
  <c r="BK177" i="5"/>
  <c r="N177" i="5"/>
  <c r="BF177" i="5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E173" i="5"/>
  <c r="AA173" i="5"/>
  <c r="Y173" i="5"/>
  <c r="W173" i="5"/>
  <c r="BK173" i="5"/>
  <c r="N173" i="5"/>
  <c r="BF173" i="5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E165" i="5"/>
  <c r="AA165" i="5"/>
  <c r="Y165" i="5"/>
  <c r="W165" i="5"/>
  <c r="BK165" i="5"/>
  <c r="N165" i="5"/>
  <c r="BF165" i="5"/>
  <c r="BI164" i="5"/>
  <c r="BH164" i="5"/>
  <c r="BG164" i="5"/>
  <c r="BE164" i="5"/>
  <c r="AA164" i="5"/>
  <c r="Y164" i="5"/>
  <c r="W164" i="5"/>
  <c r="BK164" i="5"/>
  <c r="N164" i="5"/>
  <c r="BF164" i="5" s="1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E157" i="5"/>
  <c r="AA157" i="5"/>
  <c r="Y157" i="5"/>
  <c r="W157" i="5"/>
  <c r="BK157" i="5"/>
  <c r="N157" i="5"/>
  <c r="BF157" i="5"/>
  <c r="BI156" i="5"/>
  <c r="BH156" i="5"/>
  <c r="BG156" i="5"/>
  <c r="BE156" i="5"/>
  <c r="AA156" i="5"/>
  <c r="Y156" i="5"/>
  <c r="W156" i="5"/>
  <c r="BK156" i="5"/>
  <c r="N156" i="5"/>
  <c r="BF156" i="5" s="1"/>
  <c r="BI155" i="5"/>
  <c r="BH155" i="5"/>
  <c r="BG155" i="5"/>
  <c r="BE155" i="5"/>
  <c r="AA155" i="5"/>
  <c r="Y155" i="5"/>
  <c r="W155" i="5"/>
  <c r="BK155" i="5"/>
  <c r="N155" i="5"/>
  <c r="BF155" i="5" s="1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E149" i="5"/>
  <c r="AA149" i="5"/>
  <c r="Y149" i="5"/>
  <c r="W149" i="5"/>
  <c r="BK149" i="5"/>
  <c r="N149" i="5"/>
  <c r="BF149" i="5" s="1"/>
  <c r="BI148" i="5"/>
  <c r="BH148" i="5"/>
  <c r="BG148" i="5"/>
  <c r="BE148" i="5"/>
  <c r="AA148" i="5"/>
  <c r="Y148" i="5"/>
  <c r="W148" i="5"/>
  <c r="BK148" i="5"/>
  <c r="N148" i="5"/>
  <c r="BF148" i="5" s="1"/>
  <c r="BI147" i="5"/>
  <c r="BH147" i="5"/>
  <c r="BG147" i="5"/>
  <c r="BE147" i="5"/>
  <c r="AA147" i="5"/>
  <c r="Y147" i="5"/>
  <c r="W147" i="5"/>
  <c r="BK147" i="5"/>
  <c r="N147" i="5"/>
  <c r="BF147" i="5"/>
  <c r="BI146" i="5"/>
  <c r="BH146" i="5"/>
  <c r="BG146" i="5"/>
  <c r="BE146" i="5"/>
  <c r="AA146" i="5"/>
  <c r="Y146" i="5"/>
  <c r="W146" i="5"/>
  <c r="BK146" i="5"/>
  <c r="N146" i="5"/>
  <c r="BF146" i="5" s="1"/>
  <c r="BI145" i="5"/>
  <c r="BH145" i="5"/>
  <c r="BG145" i="5"/>
  <c r="BE145" i="5"/>
  <c r="AA145" i="5"/>
  <c r="Y145" i="5"/>
  <c r="W145" i="5"/>
  <c r="BK145" i="5"/>
  <c r="N145" i="5"/>
  <c r="BF145" i="5" s="1"/>
  <c r="BI144" i="5"/>
  <c r="BH144" i="5"/>
  <c r="BG144" i="5"/>
  <c r="BE144" i="5"/>
  <c r="AA144" i="5"/>
  <c r="Y144" i="5"/>
  <c r="W144" i="5"/>
  <c r="BK144" i="5"/>
  <c r="N144" i="5"/>
  <c r="BF144" i="5" s="1"/>
  <c r="BI143" i="5"/>
  <c r="BH143" i="5"/>
  <c r="BG143" i="5"/>
  <c r="BE143" i="5"/>
  <c r="AA143" i="5"/>
  <c r="Y143" i="5"/>
  <c r="W143" i="5"/>
  <c r="BK143" i="5"/>
  <c r="N143" i="5"/>
  <c r="BF143" i="5" s="1"/>
  <c r="BI142" i="5"/>
  <c r="BH142" i="5"/>
  <c r="BG142" i="5"/>
  <c r="BE142" i="5"/>
  <c r="AA142" i="5"/>
  <c r="Y142" i="5"/>
  <c r="W142" i="5"/>
  <c r="BK142" i="5"/>
  <c r="N142" i="5"/>
  <c r="BF142" i="5" s="1"/>
  <c r="BI141" i="5"/>
  <c r="BH141" i="5"/>
  <c r="BG141" i="5"/>
  <c r="BE141" i="5"/>
  <c r="AA141" i="5"/>
  <c r="Y141" i="5"/>
  <c r="W141" i="5"/>
  <c r="BK141" i="5"/>
  <c r="N141" i="5"/>
  <c r="BF141" i="5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Y139" i="5"/>
  <c r="W139" i="5"/>
  <c r="BK139" i="5"/>
  <c r="N139" i="5"/>
  <c r="BF139" i="5" s="1"/>
  <c r="BI138" i="5"/>
  <c r="BH138" i="5"/>
  <c r="BG138" i="5"/>
  <c r="BE138" i="5"/>
  <c r="AA138" i="5"/>
  <c r="Y138" i="5"/>
  <c r="W138" i="5"/>
  <c r="BK138" i="5"/>
  <c r="N138" i="5"/>
  <c r="BF138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/>
  <c r="BI130" i="5"/>
  <c r="BH130" i="5"/>
  <c r="BG130" i="5"/>
  <c r="BE130" i="5"/>
  <c r="AA130" i="5"/>
  <c r="Y130" i="5"/>
  <c r="W130" i="5"/>
  <c r="BK130" i="5"/>
  <c r="N130" i="5"/>
  <c r="BF130" i="5" s="1"/>
  <c r="BI129" i="5"/>
  <c r="BH129" i="5"/>
  <c r="BG129" i="5"/>
  <c r="BE129" i="5"/>
  <c r="AA129" i="5"/>
  <c r="AA128" i="5" s="1"/>
  <c r="Y129" i="5"/>
  <c r="W129" i="5"/>
  <c r="W128" i="5" s="1"/>
  <c r="W127" i="5" s="1"/>
  <c r="BK129" i="5"/>
  <c r="BK128" i="5"/>
  <c r="N129" i="5"/>
  <c r="BF129" i="5" s="1"/>
  <c r="BI126" i="5"/>
  <c r="BH126" i="5"/>
  <c r="BG126" i="5"/>
  <c r="BE126" i="5"/>
  <c r="AA126" i="5"/>
  <c r="AA125" i="5" s="1"/>
  <c r="AA124" i="5" s="1"/>
  <c r="Y126" i="5"/>
  <c r="Y125" i="5" s="1"/>
  <c r="Y124" i="5" s="1"/>
  <c r="W126" i="5"/>
  <c r="W125" i="5" s="1"/>
  <c r="W124" i="5" s="1"/>
  <c r="BK126" i="5"/>
  <c r="BK125" i="5" s="1"/>
  <c r="N126" i="5"/>
  <c r="BF126" i="5" s="1"/>
  <c r="M119" i="5"/>
  <c r="F119" i="5"/>
  <c r="F117" i="5"/>
  <c r="F115" i="5"/>
  <c r="BI104" i="5"/>
  <c r="BH104" i="5"/>
  <c r="BG104" i="5"/>
  <c r="BE104" i="5"/>
  <c r="BI103" i="5"/>
  <c r="BH103" i="5"/>
  <c r="BG103" i="5"/>
  <c r="BE103" i="5"/>
  <c r="BI102" i="5"/>
  <c r="BH102" i="5"/>
  <c r="BG102" i="5"/>
  <c r="BE102" i="5"/>
  <c r="BI101" i="5"/>
  <c r="BH101" i="5"/>
  <c r="BG101" i="5"/>
  <c r="BE101" i="5"/>
  <c r="BI100" i="5"/>
  <c r="BH100" i="5"/>
  <c r="BG100" i="5"/>
  <c r="BE100" i="5"/>
  <c r="BI99" i="5"/>
  <c r="H36" i="5"/>
  <c r="BD91" i="1" s="1"/>
  <c r="BH99" i="5"/>
  <c r="BG99" i="5"/>
  <c r="H34" i="5" s="1"/>
  <c r="BB91" i="1" s="1"/>
  <c r="BE99" i="5"/>
  <c r="M83" i="5"/>
  <c r="F83" i="5"/>
  <c r="F81" i="5"/>
  <c r="F79" i="5"/>
  <c r="O21" i="5"/>
  <c r="E21" i="5"/>
  <c r="M84" i="5" s="1"/>
  <c r="O20" i="5"/>
  <c r="O15" i="5"/>
  <c r="E15" i="5"/>
  <c r="F84" i="5" s="1"/>
  <c r="O14" i="5"/>
  <c r="O9" i="5"/>
  <c r="M81" i="5" s="1"/>
  <c r="F6" i="5"/>
  <c r="F78" i="5" s="1"/>
  <c r="AY90" i="1"/>
  <c r="AX90" i="1"/>
  <c r="BI275" i="4"/>
  <c r="BH275" i="4"/>
  <c r="BG275" i="4"/>
  <c r="BE275" i="4"/>
  <c r="BK275" i="4"/>
  <c r="N275" i="4" s="1"/>
  <c r="BF275" i="4" s="1"/>
  <c r="BI274" i="4"/>
  <c r="BH274" i="4"/>
  <c r="BG274" i="4"/>
  <c r="BE274" i="4"/>
  <c r="BK274" i="4"/>
  <c r="N274" i="4" s="1"/>
  <c r="BF274" i="4" s="1"/>
  <c r="BI273" i="4"/>
  <c r="BH273" i="4"/>
  <c r="BG273" i="4"/>
  <c r="BE273" i="4"/>
  <c r="BK273" i="4"/>
  <c r="N273" i="4" s="1"/>
  <c r="BF273" i="4" s="1"/>
  <c r="BI272" i="4"/>
  <c r="BH272" i="4"/>
  <c r="BG272" i="4"/>
  <c r="BE272" i="4"/>
  <c r="BK272" i="4"/>
  <c r="N272" i="4" s="1"/>
  <c r="BF272" i="4" s="1"/>
  <c r="BI271" i="4"/>
  <c r="BH271" i="4"/>
  <c r="BG271" i="4"/>
  <c r="BE271" i="4"/>
  <c r="BK271" i="4"/>
  <c r="N271" i="4"/>
  <c r="BF271" i="4" s="1"/>
  <c r="BI269" i="4"/>
  <c r="BH269" i="4"/>
  <c r="BG269" i="4"/>
  <c r="BE269" i="4"/>
  <c r="AA269" i="4"/>
  <c r="Y269" i="4"/>
  <c r="W269" i="4"/>
  <c r="BK269" i="4"/>
  <c r="N269" i="4"/>
  <c r="BF269" i="4"/>
  <c r="BI268" i="4"/>
  <c r="BH268" i="4"/>
  <c r="BG268" i="4"/>
  <c r="BE268" i="4"/>
  <c r="AA268" i="4"/>
  <c r="Y268" i="4"/>
  <c r="W268" i="4"/>
  <c r="BK268" i="4"/>
  <c r="N268" i="4"/>
  <c r="BF268" i="4" s="1"/>
  <c r="BI267" i="4"/>
  <c r="BH267" i="4"/>
  <c r="BG267" i="4"/>
  <c r="BE267" i="4"/>
  <c r="AA267" i="4"/>
  <c r="Y267" i="4"/>
  <c r="W267" i="4"/>
  <c r="BK267" i="4"/>
  <c r="N267" i="4"/>
  <c r="BF267" i="4" s="1"/>
  <c r="BI266" i="4"/>
  <c r="BH266" i="4"/>
  <c r="BG266" i="4"/>
  <c r="BE266" i="4"/>
  <c r="AA266" i="4"/>
  <c r="Y266" i="4"/>
  <c r="W266" i="4"/>
  <c r="BK266" i="4"/>
  <c r="N266" i="4"/>
  <c r="BF266" i="4" s="1"/>
  <c r="BI265" i="4"/>
  <c r="BH265" i="4"/>
  <c r="BG265" i="4"/>
  <c r="BE265" i="4"/>
  <c r="AA265" i="4"/>
  <c r="Y265" i="4"/>
  <c r="W265" i="4"/>
  <c r="BK265" i="4"/>
  <c r="N265" i="4"/>
  <c r="BF265" i="4"/>
  <c r="BI264" i="4"/>
  <c r="BH264" i="4"/>
  <c r="BG264" i="4"/>
  <c r="BE264" i="4"/>
  <c r="AA264" i="4"/>
  <c r="Y264" i="4"/>
  <c r="W264" i="4"/>
  <c r="BK264" i="4"/>
  <c r="N264" i="4"/>
  <c r="BF264" i="4" s="1"/>
  <c r="BI263" i="4"/>
  <c r="BH263" i="4"/>
  <c r="BG263" i="4"/>
  <c r="BE263" i="4"/>
  <c r="AA263" i="4"/>
  <c r="Y263" i="4"/>
  <c r="W263" i="4"/>
  <c r="BK263" i="4"/>
  <c r="N263" i="4"/>
  <c r="BF263" i="4" s="1"/>
  <c r="BI262" i="4"/>
  <c r="BH262" i="4"/>
  <c r="BG262" i="4"/>
  <c r="BE262" i="4"/>
  <c r="AA262" i="4"/>
  <c r="Y262" i="4"/>
  <c r="W262" i="4"/>
  <c r="BK262" i="4"/>
  <c r="N262" i="4"/>
  <c r="BF262" i="4" s="1"/>
  <c r="BI261" i="4"/>
  <c r="BH261" i="4"/>
  <c r="BG261" i="4"/>
  <c r="BE261" i="4"/>
  <c r="AA261" i="4"/>
  <c r="Y261" i="4"/>
  <c r="W261" i="4"/>
  <c r="BK261" i="4"/>
  <c r="N261" i="4"/>
  <c r="BF261" i="4"/>
  <c r="BI260" i="4"/>
  <c r="BH260" i="4"/>
  <c r="BG260" i="4"/>
  <c r="BE260" i="4"/>
  <c r="AA260" i="4"/>
  <c r="Y260" i="4"/>
  <c r="W260" i="4"/>
  <c r="BK260" i="4"/>
  <c r="N260" i="4"/>
  <c r="BF260" i="4" s="1"/>
  <c r="BI259" i="4"/>
  <c r="BH259" i="4"/>
  <c r="BG259" i="4"/>
  <c r="BE259" i="4"/>
  <c r="AA259" i="4"/>
  <c r="Y259" i="4"/>
  <c r="W259" i="4"/>
  <c r="BK259" i="4"/>
  <c r="N259" i="4"/>
  <c r="BF259" i="4" s="1"/>
  <c r="BI258" i="4"/>
  <c r="BH258" i="4"/>
  <c r="BG258" i="4"/>
  <c r="BE258" i="4"/>
  <c r="AA258" i="4"/>
  <c r="Y258" i="4"/>
  <c r="W258" i="4"/>
  <c r="BK258" i="4"/>
  <c r="N258" i="4"/>
  <c r="BF258" i="4" s="1"/>
  <c r="BI257" i="4"/>
  <c r="BH257" i="4"/>
  <c r="BG257" i="4"/>
  <c r="BE257" i="4"/>
  <c r="AA257" i="4"/>
  <c r="Y257" i="4"/>
  <c r="W257" i="4"/>
  <c r="BK257" i="4"/>
  <c r="BK255" i="4" s="1"/>
  <c r="N255" i="4" s="1"/>
  <c r="N93" i="4" s="1"/>
  <c r="N257" i="4"/>
  <c r="BF257" i="4"/>
  <c r="BI256" i="4"/>
  <c r="BH256" i="4"/>
  <c r="BG256" i="4"/>
  <c r="BE256" i="4"/>
  <c r="AA256" i="4"/>
  <c r="Y256" i="4"/>
  <c r="Y255" i="4" s="1"/>
  <c r="W256" i="4"/>
  <c r="BK256" i="4"/>
  <c r="N256" i="4"/>
  <c r="BF256" i="4" s="1"/>
  <c r="BI254" i="4"/>
  <c r="BH254" i="4"/>
  <c r="BG254" i="4"/>
  <c r="BE254" i="4"/>
  <c r="AA254" i="4"/>
  <c r="Y254" i="4"/>
  <c r="W254" i="4"/>
  <c r="BK254" i="4"/>
  <c r="N254" i="4"/>
  <c r="BF254" i="4" s="1"/>
  <c r="BI253" i="4"/>
  <c r="BH253" i="4"/>
  <c r="BG253" i="4"/>
  <c r="BE253" i="4"/>
  <c r="AA253" i="4"/>
  <c r="Y253" i="4"/>
  <c r="W253" i="4"/>
  <c r="BK253" i="4"/>
  <c r="N253" i="4"/>
  <c r="BF253" i="4"/>
  <c r="BI252" i="4"/>
  <c r="BH252" i="4"/>
  <c r="BG252" i="4"/>
  <c r="BE252" i="4"/>
  <c r="AA252" i="4"/>
  <c r="Y252" i="4"/>
  <c r="W252" i="4"/>
  <c r="BK252" i="4"/>
  <c r="N252" i="4"/>
  <c r="BF252" i="4" s="1"/>
  <c r="BI251" i="4"/>
  <c r="BH251" i="4"/>
  <c r="BG251" i="4"/>
  <c r="BE251" i="4"/>
  <c r="AA251" i="4"/>
  <c r="Y251" i="4"/>
  <c r="W251" i="4"/>
  <c r="BK251" i="4"/>
  <c r="N251" i="4"/>
  <c r="BF251" i="4" s="1"/>
  <c r="BI250" i="4"/>
  <c r="BH250" i="4"/>
  <c r="BG250" i="4"/>
  <c r="BE250" i="4"/>
  <c r="AA250" i="4"/>
  <c r="Y250" i="4"/>
  <c r="W250" i="4"/>
  <c r="BK250" i="4"/>
  <c r="N250" i="4"/>
  <c r="BF250" i="4" s="1"/>
  <c r="BI249" i="4"/>
  <c r="BH249" i="4"/>
  <c r="BG249" i="4"/>
  <c r="BE249" i="4"/>
  <c r="AA249" i="4"/>
  <c r="Y249" i="4"/>
  <c r="W249" i="4"/>
  <c r="BK249" i="4"/>
  <c r="N249" i="4"/>
  <c r="BF249" i="4"/>
  <c r="BI248" i="4"/>
  <c r="BH248" i="4"/>
  <c r="BG248" i="4"/>
  <c r="BE248" i="4"/>
  <c r="AA248" i="4"/>
  <c r="Y248" i="4"/>
  <c r="W248" i="4"/>
  <c r="BK248" i="4"/>
  <c r="N248" i="4"/>
  <c r="BF248" i="4" s="1"/>
  <c r="BI247" i="4"/>
  <c r="BH247" i="4"/>
  <c r="BG247" i="4"/>
  <c r="BE247" i="4"/>
  <c r="AA247" i="4"/>
  <c r="Y247" i="4"/>
  <c r="W247" i="4"/>
  <c r="BK247" i="4"/>
  <c r="N247" i="4"/>
  <c r="BF247" i="4" s="1"/>
  <c r="BI246" i="4"/>
  <c r="BH246" i="4"/>
  <c r="BG246" i="4"/>
  <c r="BE246" i="4"/>
  <c r="AA246" i="4"/>
  <c r="Y246" i="4"/>
  <c r="W246" i="4"/>
  <c r="BK246" i="4"/>
  <c r="N246" i="4"/>
  <c r="BF246" i="4" s="1"/>
  <c r="BI245" i="4"/>
  <c r="BH245" i="4"/>
  <c r="BG245" i="4"/>
  <c r="BE245" i="4"/>
  <c r="AA245" i="4"/>
  <c r="Y245" i="4"/>
  <c r="W245" i="4"/>
  <c r="BK245" i="4"/>
  <c r="N245" i="4"/>
  <c r="BF245" i="4"/>
  <c r="BI244" i="4"/>
  <c r="BH244" i="4"/>
  <c r="BG244" i="4"/>
  <c r="BE244" i="4"/>
  <c r="AA244" i="4"/>
  <c r="Y244" i="4"/>
  <c r="W244" i="4"/>
  <c r="BK244" i="4"/>
  <c r="N244" i="4"/>
  <c r="BF244" i="4" s="1"/>
  <c r="BI243" i="4"/>
  <c r="BH243" i="4"/>
  <c r="BG243" i="4"/>
  <c r="BE243" i="4"/>
  <c r="AA243" i="4"/>
  <c r="Y243" i="4"/>
  <c r="W243" i="4"/>
  <c r="BK243" i="4"/>
  <c r="N243" i="4"/>
  <c r="BF243" i="4" s="1"/>
  <c r="BI242" i="4"/>
  <c r="BH242" i="4"/>
  <c r="BG242" i="4"/>
  <c r="BE242" i="4"/>
  <c r="AA242" i="4"/>
  <c r="Y242" i="4"/>
  <c r="W242" i="4"/>
  <c r="BK242" i="4"/>
  <c r="N242" i="4"/>
  <c r="BF242" i="4" s="1"/>
  <c r="BI241" i="4"/>
  <c r="BH241" i="4"/>
  <c r="BG241" i="4"/>
  <c r="BE241" i="4"/>
  <c r="AA241" i="4"/>
  <c r="Y241" i="4"/>
  <c r="W241" i="4"/>
  <c r="BK241" i="4"/>
  <c r="N241" i="4"/>
  <c r="BF241" i="4" s="1"/>
  <c r="BI240" i="4"/>
  <c r="BH240" i="4"/>
  <c r="BG240" i="4"/>
  <c r="BE240" i="4"/>
  <c r="AA240" i="4"/>
  <c r="Y240" i="4"/>
  <c r="W240" i="4"/>
  <c r="BK240" i="4"/>
  <c r="N240" i="4"/>
  <c r="BF240" i="4" s="1"/>
  <c r="BI239" i="4"/>
  <c r="BH239" i="4"/>
  <c r="BG239" i="4"/>
  <c r="BE239" i="4"/>
  <c r="AA239" i="4"/>
  <c r="Y239" i="4"/>
  <c r="W239" i="4"/>
  <c r="BK239" i="4"/>
  <c r="N239" i="4"/>
  <c r="BF239" i="4" s="1"/>
  <c r="BI238" i="4"/>
  <c r="BH238" i="4"/>
  <c r="BG238" i="4"/>
  <c r="BE238" i="4"/>
  <c r="AA238" i="4"/>
  <c r="Y238" i="4"/>
  <c r="W238" i="4"/>
  <c r="BK238" i="4"/>
  <c r="N238" i="4"/>
  <c r="BF238" i="4" s="1"/>
  <c r="BI237" i="4"/>
  <c r="BH237" i="4"/>
  <c r="BG237" i="4"/>
  <c r="BE237" i="4"/>
  <c r="AA237" i="4"/>
  <c r="Y237" i="4"/>
  <c r="W237" i="4"/>
  <c r="BK237" i="4"/>
  <c r="N237" i="4"/>
  <c r="BF237" i="4" s="1"/>
  <c r="BI236" i="4"/>
  <c r="BH236" i="4"/>
  <c r="BG236" i="4"/>
  <c r="BE236" i="4"/>
  <c r="AA236" i="4"/>
  <c r="Y236" i="4"/>
  <c r="W236" i="4"/>
  <c r="BK236" i="4"/>
  <c r="N236" i="4"/>
  <c r="BF236" i="4" s="1"/>
  <c r="BI235" i="4"/>
  <c r="BH235" i="4"/>
  <c r="BG235" i="4"/>
  <c r="BE235" i="4"/>
  <c r="AA235" i="4"/>
  <c r="Y235" i="4"/>
  <c r="W235" i="4"/>
  <c r="BK235" i="4"/>
  <c r="N235" i="4"/>
  <c r="BF235" i="4" s="1"/>
  <c r="BI234" i="4"/>
  <c r="BH234" i="4"/>
  <c r="BG234" i="4"/>
  <c r="BE234" i="4"/>
  <c r="AA234" i="4"/>
  <c r="Y234" i="4"/>
  <c r="W234" i="4"/>
  <c r="BK234" i="4"/>
  <c r="N234" i="4"/>
  <c r="BF234" i="4" s="1"/>
  <c r="BI233" i="4"/>
  <c r="BH233" i="4"/>
  <c r="BG233" i="4"/>
  <c r="BE233" i="4"/>
  <c r="AA233" i="4"/>
  <c r="Y233" i="4"/>
  <c r="W233" i="4"/>
  <c r="BK233" i="4"/>
  <c r="N233" i="4"/>
  <c r="BF233" i="4" s="1"/>
  <c r="BI232" i="4"/>
  <c r="BH232" i="4"/>
  <c r="BG232" i="4"/>
  <c r="BE232" i="4"/>
  <c r="AA232" i="4"/>
  <c r="Y232" i="4"/>
  <c r="W232" i="4"/>
  <c r="BK232" i="4"/>
  <c r="N232" i="4"/>
  <c r="BF232" i="4" s="1"/>
  <c r="BI231" i="4"/>
  <c r="BH231" i="4"/>
  <c r="BG231" i="4"/>
  <c r="BE231" i="4"/>
  <c r="AA231" i="4"/>
  <c r="Y231" i="4"/>
  <c r="W231" i="4"/>
  <c r="BK231" i="4"/>
  <c r="N231" i="4"/>
  <c r="BF231" i="4" s="1"/>
  <c r="BI230" i="4"/>
  <c r="BH230" i="4"/>
  <c r="BG230" i="4"/>
  <c r="BE230" i="4"/>
  <c r="AA230" i="4"/>
  <c r="Y230" i="4"/>
  <c r="W230" i="4"/>
  <c r="BK230" i="4"/>
  <c r="N230" i="4"/>
  <c r="BF230" i="4" s="1"/>
  <c r="BI229" i="4"/>
  <c r="BH229" i="4"/>
  <c r="BG229" i="4"/>
  <c r="BE229" i="4"/>
  <c r="AA229" i="4"/>
  <c r="Y229" i="4"/>
  <c r="W229" i="4"/>
  <c r="BK229" i="4"/>
  <c r="N229" i="4"/>
  <c r="BF229" i="4" s="1"/>
  <c r="BI228" i="4"/>
  <c r="BH228" i="4"/>
  <c r="BG228" i="4"/>
  <c r="BE228" i="4"/>
  <c r="AA228" i="4"/>
  <c r="Y228" i="4"/>
  <c r="W228" i="4"/>
  <c r="BK228" i="4"/>
  <c r="N228" i="4"/>
  <c r="BF228" i="4" s="1"/>
  <c r="BI227" i="4"/>
  <c r="BH227" i="4"/>
  <c r="BG227" i="4"/>
  <c r="BE227" i="4"/>
  <c r="AA227" i="4"/>
  <c r="Y227" i="4"/>
  <c r="W227" i="4"/>
  <c r="BK227" i="4"/>
  <c r="N227" i="4"/>
  <c r="BF227" i="4" s="1"/>
  <c r="BI226" i="4"/>
  <c r="BH226" i="4"/>
  <c r="BG226" i="4"/>
  <c r="BE226" i="4"/>
  <c r="AA226" i="4"/>
  <c r="Y226" i="4"/>
  <c r="W226" i="4"/>
  <c r="BK226" i="4"/>
  <c r="N226" i="4"/>
  <c r="BF226" i="4" s="1"/>
  <c r="BI225" i="4"/>
  <c r="BH225" i="4"/>
  <c r="BG225" i="4"/>
  <c r="BE225" i="4"/>
  <c r="AA225" i="4"/>
  <c r="Y225" i="4"/>
  <c r="W225" i="4"/>
  <c r="BK225" i="4"/>
  <c r="N225" i="4"/>
  <c r="BF225" i="4" s="1"/>
  <c r="BI224" i="4"/>
  <c r="BH224" i="4"/>
  <c r="BG224" i="4"/>
  <c r="BE224" i="4"/>
  <c r="AA224" i="4"/>
  <c r="Y224" i="4"/>
  <c r="W224" i="4"/>
  <c r="BK224" i="4"/>
  <c r="N224" i="4"/>
  <c r="BF224" i="4" s="1"/>
  <c r="BI223" i="4"/>
  <c r="BH223" i="4"/>
  <c r="BG223" i="4"/>
  <c r="BE223" i="4"/>
  <c r="AA223" i="4"/>
  <c r="Y223" i="4"/>
  <c r="W223" i="4"/>
  <c r="BK223" i="4"/>
  <c r="N223" i="4"/>
  <c r="BF223" i="4" s="1"/>
  <c r="BI222" i="4"/>
  <c r="BH222" i="4"/>
  <c r="BG222" i="4"/>
  <c r="BE222" i="4"/>
  <c r="AA222" i="4"/>
  <c r="Y222" i="4"/>
  <c r="W222" i="4"/>
  <c r="BK222" i="4"/>
  <c r="N222" i="4"/>
  <c r="BF222" i="4" s="1"/>
  <c r="BI221" i="4"/>
  <c r="BH221" i="4"/>
  <c r="BG221" i="4"/>
  <c r="BE221" i="4"/>
  <c r="AA221" i="4"/>
  <c r="Y221" i="4"/>
  <c r="W221" i="4"/>
  <c r="BK221" i="4"/>
  <c r="N221" i="4"/>
  <c r="BF221" i="4" s="1"/>
  <c r="BI220" i="4"/>
  <c r="BH220" i="4"/>
  <c r="BG220" i="4"/>
  <c r="BE220" i="4"/>
  <c r="AA220" i="4"/>
  <c r="Y220" i="4"/>
  <c r="W220" i="4"/>
  <c r="BK220" i="4"/>
  <c r="N220" i="4"/>
  <c r="BF220" i="4" s="1"/>
  <c r="BI219" i="4"/>
  <c r="BH219" i="4"/>
  <c r="BG219" i="4"/>
  <c r="BE219" i="4"/>
  <c r="AA219" i="4"/>
  <c r="Y219" i="4"/>
  <c r="W219" i="4"/>
  <c r="BK219" i="4"/>
  <c r="N219" i="4"/>
  <c r="BF219" i="4" s="1"/>
  <c r="BI218" i="4"/>
  <c r="BH218" i="4"/>
  <c r="BG218" i="4"/>
  <c r="BE218" i="4"/>
  <c r="AA218" i="4"/>
  <c r="Y218" i="4"/>
  <c r="W218" i="4"/>
  <c r="BK218" i="4"/>
  <c r="N218" i="4"/>
  <c r="BF218" i="4" s="1"/>
  <c r="BI217" i="4"/>
  <c r="BH217" i="4"/>
  <c r="BG217" i="4"/>
  <c r="BE217" i="4"/>
  <c r="AA217" i="4"/>
  <c r="Y217" i="4"/>
  <c r="W217" i="4"/>
  <c r="BK217" i="4"/>
  <c r="N217" i="4"/>
  <c r="BF217" i="4" s="1"/>
  <c r="BI216" i="4"/>
  <c r="BH216" i="4"/>
  <c r="BG216" i="4"/>
  <c r="BE216" i="4"/>
  <c r="AA216" i="4"/>
  <c r="Y216" i="4"/>
  <c r="W216" i="4"/>
  <c r="BK216" i="4"/>
  <c r="N216" i="4"/>
  <c r="BF216" i="4" s="1"/>
  <c r="BI215" i="4"/>
  <c r="BH215" i="4"/>
  <c r="BG215" i="4"/>
  <c r="BE215" i="4"/>
  <c r="AA215" i="4"/>
  <c r="Y215" i="4"/>
  <c r="W215" i="4"/>
  <c r="BK215" i="4"/>
  <c r="N215" i="4"/>
  <c r="BF215" i="4" s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E213" i="4"/>
  <c r="AA213" i="4"/>
  <c r="Y213" i="4"/>
  <c r="W213" i="4"/>
  <c r="BK213" i="4"/>
  <c r="N213" i="4"/>
  <c r="BF213" i="4" s="1"/>
  <c r="BI212" i="4"/>
  <c r="BH212" i="4"/>
  <c r="BG212" i="4"/>
  <c r="BE212" i="4"/>
  <c r="AA212" i="4"/>
  <c r="Y212" i="4"/>
  <c r="W212" i="4"/>
  <c r="BK212" i="4"/>
  <c r="N212" i="4"/>
  <c r="BF212" i="4" s="1"/>
  <c r="BI211" i="4"/>
  <c r="BH211" i="4"/>
  <c r="BG211" i="4"/>
  <c r="BE211" i="4"/>
  <c r="AA211" i="4"/>
  <c r="Y211" i="4"/>
  <c r="W211" i="4"/>
  <c r="W210" i="4"/>
  <c r="BK211" i="4"/>
  <c r="N211" i="4"/>
  <c r="BF211" i="4" s="1"/>
  <c r="BI205" i="4"/>
  <c r="BH205" i="4"/>
  <c r="BG205" i="4"/>
  <c r="BE205" i="4"/>
  <c r="AA205" i="4"/>
  <c r="Y205" i="4"/>
  <c r="W205" i="4"/>
  <c r="BK205" i="4"/>
  <c r="N205" i="4"/>
  <c r="BF205" i="4"/>
  <c r="BI202" i="4"/>
  <c r="BH202" i="4"/>
  <c r="BG202" i="4"/>
  <c r="BE202" i="4"/>
  <c r="AA202" i="4"/>
  <c r="Y202" i="4"/>
  <c r="W202" i="4"/>
  <c r="BK202" i="4"/>
  <c r="N202" i="4"/>
  <c r="BF202" i="4"/>
  <c r="BI199" i="4"/>
  <c r="BH199" i="4"/>
  <c r="BG199" i="4"/>
  <c r="BE199" i="4"/>
  <c r="AA199" i="4"/>
  <c r="Y199" i="4"/>
  <c r="W199" i="4"/>
  <c r="BK199" i="4"/>
  <c r="N199" i="4"/>
  <c r="BF199" i="4"/>
  <c r="BI198" i="4"/>
  <c r="BH198" i="4"/>
  <c r="BG198" i="4"/>
  <c r="BE198" i="4"/>
  <c r="AA198" i="4"/>
  <c r="Y198" i="4"/>
  <c r="W198" i="4"/>
  <c r="BK198" i="4"/>
  <c r="N198" i="4"/>
  <c r="BF198" i="4"/>
  <c r="BI193" i="4"/>
  <c r="BH193" i="4"/>
  <c r="BG193" i="4"/>
  <c r="BE193" i="4"/>
  <c r="AA193" i="4"/>
  <c r="Y193" i="4"/>
  <c r="W193" i="4"/>
  <c r="BK193" i="4"/>
  <c r="N193" i="4"/>
  <c r="BF193" i="4"/>
  <c r="BI192" i="4"/>
  <c r="BH192" i="4"/>
  <c r="BG192" i="4"/>
  <c r="BE192" i="4"/>
  <c r="AA192" i="4"/>
  <c r="Y192" i="4"/>
  <c r="W192" i="4"/>
  <c r="BK192" i="4"/>
  <c r="N192" i="4"/>
  <c r="BF192" i="4"/>
  <c r="BI191" i="4"/>
  <c r="BH191" i="4"/>
  <c r="BG191" i="4"/>
  <c r="BE191" i="4"/>
  <c r="AA191" i="4"/>
  <c r="Y191" i="4"/>
  <c r="W191" i="4"/>
  <c r="BK191" i="4"/>
  <c r="N191" i="4"/>
  <c r="BF191" i="4"/>
  <c r="BI190" i="4"/>
  <c r="BH190" i="4"/>
  <c r="BG190" i="4"/>
  <c r="BE190" i="4"/>
  <c r="AA190" i="4"/>
  <c r="Y190" i="4"/>
  <c r="W190" i="4"/>
  <c r="BK190" i="4"/>
  <c r="N190" i="4"/>
  <c r="BF190" i="4"/>
  <c r="BI186" i="4"/>
  <c r="BH186" i="4"/>
  <c r="BG186" i="4"/>
  <c r="BE186" i="4"/>
  <c r="AA186" i="4"/>
  <c r="Y186" i="4"/>
  <c r="W186" i="4"/>
  <c r="BK186" i="4"/>
  <c r="N186" i="4"/>
  <c r="BF186" i="4"/>
  <c r="BI185" i="4"/>
  <c r="BH185" i="4"/>
  <c r="BG185" i="4"/>
  <c r="BE185" i="4"/>
  <c r="AA185" i="4"/>
  <c r="Y185" i="4"/>
  <c r="W185" i="4"/>
  <c r="BK185" i="4"/>
  <c r="N185" i="4"/>
  <c r="BF185" i="4"/>
  <c r="BI184" i="4"/>
  <c r="BH184" i="4"/>
  <c r="BG184" i="4"/>
  <c r="BE184" i="4"/>
  <c r="AA184" i="4"/>
  <c r="Y184" i="4"/>
  <c r="W184" i="4"/>
  <c r="BK184" i="4"/>
  <c r="N184" i="4"/>
  <c r="BF184" i="4"/>
  <c r="BI183" i="4"/>
  <c r="BH183" i="4"/>
  <c r="BG183" i="4"/>
  <c r="BE183" i="4"/>
  <c r="AA183" i="4"/>
  <c r="Y183" i="4"/>
  <c r="W183" i="4"/>
  <c r="BK183" i="4"/>
  <c r="N183" i="4"/>
  <c r="BF183" i="4"/>
  <c r="BI182" i="4"/>
  <c r="BH182" i="4"/>
  <c r="BG182" i="4"/>
  <c r="BE182" i="4"/>
  <c r="AA182" i="4"/>
  <c r="Y182" i="4"/>
  <c r="W182" i="4"/>
  <c r="BK182" i="4"/>
  <c r="N182" i="4"/>
  <c r="BF182" i="4"/>
  <c r="BI181" i="4"/>
  <c r="BH181" i="4"/>
  <c r="BG181" i="4"/>
  <c r="BE181" i="4"/>
  <c r="AA181" i="4"/>
  <c r="Y181" i="4"/>
  <c r="W181" i="4"/>
  <c r="BK181" i="4"/>
  <c r="N181" i="4"/>
  <c r="BF181" i="4"/>
  <c r="BI180" i="4"/>
  <c r="BH180" i="4"/>
  <c r="BG180" i="4"/>
  <c r="BE180" i="4"/>
  <c r="AA180" i="4"/>
  <c r="Y180" i="4"/>
  <c r="W180" i="4"/>
  <c r="BK180" i="4"/>
  <c r="N180" i="4"/>
  <c r="BF180" i="4"/>
  <c r="BI179" i="4"/>
  <c r="BH179" i="4"/>
  <c r="BG179" i="4"/>
  <c r="BE179" i="4"/>
  <c r="AA179" i="4"/>
  <c r="Y179" i="4"/>
  <c r="W179" i="4"/>
  <c r="BK179" i="4"/>
  <c r="N179" i="4"/>
  <c r="BF179" i="4"/>
  <c r="BI178" i="4"/>
  <c r="BH178" i="4"/>
  <c r="BG178" i="4"/>
  <c r="BE178" i="4"/>
  <c r="AA178" i="4"/>
  <c r="Y178" i="4"/>
  <c r="W178" i="4"/>
  <c r="BK178" i="4"/>
  <c r="N178" i="4"/>
  <c r="BF178" i="4"/>
  <c r="BI177" i="4"/>
  <c r="BH177" i="4"/>
  <c r="BG177" i="4"/>
  <c r="BE177" i="4"/>
  <c r="AA177" i="4"/>
  <c r="Y177" i="4"/>
  <c r="W177" i="4"/>
  <c r="BK177" i="4"/>
  <c r="N177" i="4"/>
  <c r="BF177" i="4"/>
  <c r="BI176" i="4"/>
  <c r="BH176" i="4"/>
  <c r="BG176" i="4"/>
  <c r="BE176" i="4"/>
  <c r="AA176" i="4"/>
  <c r="Y176" i="4"/>
  <c r="W176" i="4"/>
  <c r="BK176" i="4"/>
  <c r="N176" i="4"/>
  <c r="BF176" i="4"/>
  <c r="BI175" i="4"/>
  <c r="BH175" i="4"/>
  <c r="BG175" i="4"/>
  <c r="BE175" i="4"/>
  <c r="AA175" i="4"/>
  <c r="Y175" i="4"/>
  <c r="W175" i="4"/>
  <c r="BK175" i="4"/>
  <c r="N175" i="4"/>
  <c r="BF175" i="4"/>
  <c r="BI170" i="4"/>
  <c r="BH170" i="4"/>
  <c r="BG170" i="4"/>
  <c r="BE170" i="4"/>
  <c r="AA170" i="4"/>
  <c r="Y170" i="4"/>
  <c r="W170" i="4"/>
  <c r="BK170" i="4"/>
  <c r="N170" i="4"/>
  <c r="BF170" i="4"/>
  <c r="BI166" i="4"/>
  <c r="BH166" i="4"/>
  <c r="BG166" i="4"/>
  <c r="BE166" i="4"/>
  <c r="AA166" i="4"/>
  <c r="Y166" i="4"/>
  <c r="W166" i="4"/>
  <c r="BK166" i="4"/>
  <c r="N166" i="4"/>
  <c r="BF166" i="4"/>
  <c r="BI165" i="4"/>
  <c r="BH165" i="4"/>
  <c r="BG165" i="4"/>
  <c r="BE165" i="4"/>
  <c r="AA165" i="4"/>
  <c r="Y165" i="4"/>
  <c r="W165" i="4"/>
  <c r="BK165" i="4"/>
  <c r="N165" i="4"/>
  <c r="BF165" i="4"/>
  <c r="BI164" i="4"/>
  <c r="BH164" i="4"/>
  <c r="BG164" i="4"/>
  <c r="BE164" i="4"/>
  <c r="AA164" i="4"/>
  <c r="Y164" i="4"/>
  <c r="W164" i="4"/>
  <c r="BK164" i="4"/>
  <c r="N164" i="4"/>
  <c r="BF164" i="4"/>
  <c r="BI160" i="4"/>
  <c r="BH160" i="4"/>
  <c r="BG160" i="4"/>
  <c r="BE160" i="4"/>
  <c r="AA160" i="4"/>
  <c r="Y160" i="4"/>
  <c r="W160" i="4"/>
  <c r="BK160" i="4"/>
  <c r="N160" i="4"/>
  <c r="BF160" i="4"/>
  <c r="BI157" i="4"/>
  <c r="BH157" i="4"/>
  <c r="BG157" i="4"/>
  <c r="BE157" i="4"/>
  <c r="AA157" i="4"/>
  <c r="Y157" i="4"/>
  <c r="W157" i="4"/>
  <c r="BK157" i="4"/>
  <c r="N157" i="4"/>
  <c r="BF157" i="4"/>
  <c r="BI154" i="4"/>
  <c r="BH154" i="4"/>
  <c r="BG154" i="4"/>
  <c r="BE154" i="4"/>
  <c r="AA154" i="4"/>
  <c r="Y154" i="4"/>
  <c r="W154" i="4"/>
  <c r="BK154" i="4"/>
  <c r="N154" i="4"/>
  <c r="BF154" i="4"/>
  <c r="BI151" i="4"/>
  <c r="BH151" i="4"/>
  <c r="BG151" i="4"/>
  <c r="BE151" i="4"/>
  <c r="AA151" i="4"/>
  <c r="Y151" i="4"/>
  <c r="W151" i="4"/>
  <c r="BK151" i="4"/>
  <c r="N151" i="4"/>
  <c r="BF151" i="4"/>
  <c r="BI146" i="4"/>
  <c r="BH146" i="4"/>
  <c r="BG146" i="4"/>
  <c r="BE146" i="4"/>
  <c r="AA146" i="4"/>
  <c r="Y146" i="4"/>
  <c r="W146" i="4"/>
  <c r="BK146" i="4"/>
  <c r="N146" i="4"/>
  <c r="BF146" i="4"/>
  <c r="BI143" i="4"/>
  <c r="BH143" i="4"/>
  <c r="BG143" i="4"/>
  <c r="BE143" i="4"/>
  <c r="AA143" i="4"/>
  <c r="Y143" i="4"/>
  <c r="W143" i="4"/>
  <c r="BK143" i="4"/>
  <c r="BK141" i="4" s="1"/>
  <c r="N141" i="4" s="1"/>
  <c r="N91" i="4" s="1"/>
  <c r="N143" i="4"/>
  <c r="BF143" i="4"/>
  <c r="BI142" i="4"/>
  <c r="BH142" i="4"/>
  <c r="BG142" i="4"/>
  <c r="BE142" i="4"/>
  <c r="AA142" i="4"/>
  <c r="AA141" i="4"/>
  <c r="Y142" i="4"/>
  <c r="W142" i="4"/>
  <c r="W141" i="4" s="1"/>
  <c r="BK142" i="4"/>
  <c r="N142" i="4"/>
  <c r="BF142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BI134" i="4"/>
  <c r="BH134" i="4"/>
  <c r="BG134" i="4"/>
  <c r="BE134" i="4"/>
  <c r="AA134" i="4"/>
  <c r="Y134" i="4"/>
  <c r="W134" i="4"/>
  <c r="BK134" i="4"/>
  <c r="N134" i="4"/>
  <c r="BF134" i="4" s="1"/>
  <c r="BI133" i="4"/>
  <c r="BH133" i="4"/>
  <c r="BG133" i="4"/>
  <c r="BE133" i="4"/>
  <c r="AA133" i="4"/>
  <c r="Y133" i="4"/>
  <c r="W133" i="4"/>
  <c r="BK133" i="4"/>
  <c r="N133" i="4"/>
  <c r="BF133" i="4" s="1"/>
  <c r="BI132" i="4"/>
  <c r="BH132" i="4"/>
  <c r="BG132" i="4"/>
  <c r="BE132" i="4"/>
  <c r="AA132" i="4"/>
  <c r="Y132" i="4"/>
  <c r="W132" i="4"/>
  <c r="BK132" i="4"/>
  <c r="N132" i="4"/>
  <c r="BF132" i="4" s="1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E130" i="4"/>
  <c r="AA130" i="4"/>
  <c r="Y130" i="4"/>
  <c r="W130" i="4"/>
  <c r="BK130" i="4"/>
  <c r="N130" i="4"/>
  <c r="BF130" i="4" s="1"/>
  <c r="BI129" i="4"/>
  <c r="BH129" i="4"/>
  <c r="BG129" i="4"/>
  <c r="BE129" i="4"/>
  <c r="AA129" i="4"/>
  <c r="Y129" i="4"/>
  <c r="W129" i="4"/>
  <c r="W123" i="4" s="1"/>
  <c r="BK129" i="4"/>
  <c r="N129" i="4"/>
  <c r="BF129" i="4" s="1"/>
  <c r="BI128" i="4"/>
  <c r="BH128" i="4"/>
  <c r="BG128" i="4"/>
  <c r="BE128" i="4"/>
  <c r="AA128" i="4"/>
  <c r="Y128" i="4"/>
  <c r="W128" i="4"/>
  <c r="BK128" i="4"/>
  <c r="N128" i="4"/>
  <c r="BF128" i="4" s="1"/>
  <c r="BI124" i="4"/>
  <c r="BH124" i="4"/>
  <c r="BG124" i="4"/>
  <c r="BE124" i="4"/>
  <c r="AA124" i="4"/>
  <c r="AA123" i="4" s="1"/>
  <c r="Y124" i="4"/>
  <c r="W124" i="4"/>
  <c r="BK124" i="4"/>
  <c r="BK123" i="4" s="1"/>
  <c r="N124" i="4"/>
  <c r="BF124" i="4" s="1"/>
  <c r="M117" i="4"/>
  <c r="F117" i="4"/>
  <c r="F115" i="4"/>
  <c r="F113" i="4"/>
  <c r="BI102" i="4"/>
  <c r="BH102" i="4"/>
  <c r="BG102" i="4"/>
  <c r="BE102" i="4"/>
  <c r="BI101" i="4"/>
  <c r="BH101" i="4"/>
  <c r="BG101" i="4"/>
  <c r="BE101" i="4"/>
  <c r="BI100" i="4"/>
  <c r="BH100" i="4"/>
  <c r="BG100" i="4"/>
  <c r="BE100" i="4"/>
  <c r="BI99" i="4"/>
  <c r="BH99" i="4"/>
  <c r="BG99" i="4"/>
  <c r="BE99" i="4"/>
  <c r="BI98" i="4"/>
  <c r="BH98" i="4"/>
  <c r="BG98" i="4"/>
  <c r="BE98" i="4"/>
  <c r="BI97" i="4"/>
  <c r="BH97" i="4"/>
  <c r="H35" i="4"/>
  <c r="BC90" i="1" s="1"/>
  <c r="BG97" i="4"/>
  <c r="BE97" i="4"/>
  <c r="H32" i="4" s="1"/>
  <c r="AZ90" i="1" s="1"/>
  <c r="M83" i="4"/>
  <c r="F83" i="4"/>
  <c r="F81" i="4"/>
  <c r="F79" i="4"/>
  <c r="O21" i="4"/>
  <c r="E21" i="4"/>
  <c r="M84" i="4" s="1"/>
  <c r="M118" i="4"/>
  <c r="O20" i="4"/>
  <c r="O15" i="4"/>
  <c r="E15" i="4"/>
  <c r="F118" i="4" s="1"/>
  <c r="F84" i="4"/>
  <c r="O14" i="4"/>
  <c r="O9" i="4"/>
  <c r="M115" i="4" s="1"/>
  <c r="F6" i="4"/>
  <c r="F78" i="4" s="1"/>
  <c r="AY89" i="1"/>
  <c r="AX89" i="1"/>
  <c r="BI157" i="3"/>
  <c r="BH157" i="3"/>
  <c r="BG157" i="3"/>
  <c r="BE157" i="3"/>
  <c r="BK157" i="3"/>
  <c r="N157" i="3" s="1"/>
  <c r="BF157" i="3" s="1"/>
  <c r="BI156" i="3"/>
  <c r="BH156" i="3"/>
  <c r="BG156" i="3"/>
  <c r="BE156" i="3"/>
  <c r="BK156" i="3"/>
  <c r="N156" i="3" s="1"/>
  <c r="BF156" i="3" s="1"/>
  <c r="BI155" i="3"/>
  <c r="BH155" i="3"/>
  <c r="BG155" i="3"/>
  <c r="BE155" i="3"/>
  <c r="BK155" i="3"/>
  <c r="N155" i="3" s="1"/>
  <c r="BF155" i="3" s="1"/>
  <c r="BI154" i="3"/>
  <c r="BH154" i="3"/>
  <c r="BG154" i="3"/>
  <c r="BE154" i="3"/>
  <c r="BK154" i="3"/>
  <c r="N154" i="3"/>
  <c r="BF154" i="3" s="1"/>
  <c r="BI153" i="3"/>
  <c r="BH153" i="3"/>
  <c r="BG153" i="3"/>
  <c r="BE153" i="3"/>
  <c r="BK153" i="3"/>
  <c r="BI151" i="3"/>
  <c r="BH151" i="3"/>
  <c r="BG151" i="3"/>
  <c r="BE151" i="3"/>
  <c r="AA151" i="3"/>
  <c r="AA150" i="3" s="1"/>
  <c r="Y151" i="3"/>
  <c r="Y150" i="3" s="1"/>
  <c r="W151" i="3"/>
  <c r="W150" i="3" s="1"/>
  <c r="BK151" i="3"/>
  <c r="BK150" i="3" s="1"/>
  <c r="N150" i="3" s="1"/>
  <c r="N93" i="3" s="1"/>
  <c r="N151" i="3"/>
  <c r="BF151" i="3" s="1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 s="1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AA142" i="3" s="1"/>
  <c r="Y143" i="3"/>
  <c r="W143" i="3"/>
  <c r="W142" i="3" s="1"/>
  <c r="BK143" i="3"/>
  <c r="N143" i="3"/>
  <c r="BF143" i="3" s="1"/>
  <c r="BI141" i="3"/>
  <c r="BH141" i="3"/>
  <c r="BG141" i="3"/>
  <c r="BE141" i="3"/>
  <c r="AA141" i="3"/>
  <c r="Y141" i="3"/>
  <c r="W141" i="3"/>
  <c r="BK141" i="3"/>
  <c r="N141" i="3"/>
  <c r="BF141" i="3" s="1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 s="1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BG137" i="3"/>
  <c r="BE137" i="3"/>
  <c r="AA137" i="3"/>
  <c r="Y137" i="3"/>
  <c r="W137" i="3"/>
  <c r="BK137" i="3"/>
  <c r="N137" i="3"/>
  <c r="BF137" i="3" s="1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 s="1"/>
  <c r="BI134" i="3"/>
  <c r="BH134" i="3"/>
  <c r="BG134" i="3"/>
  <c r="BE134" i="3"/>
  <c r="AA134" i="3"/>
  <c r="Y134" i="3"/>
  <c r="W134" i="3"/>
  <c r="BK134" i="3"/>
  <c r="N134" i="3"/>
  <c r="BF134" i="3" s="1"/>
  <c r="BI133" i="3"/>
  <c r="BH133" i="3"/>
  <c r="BG133" i="3"/>
  <c r="BE133" i="3"/>
  <c r="AA133" i="3"/>
  <c r="Y133" i="3"/>
  <c r="W133" i="3"/>
  <c r="BK133" i="3"/>
  <c r="N133" i="3"/>
  <c r="BF133" i="3" s="1"/>
  <c r="BI132" i="3"/>
  <c r="BH132" i="3"/>
  <c r="BG132" i="3"/>
  <c r="BE132" i="3"/>
  <c r="AA132" i="3"/>
  <c r="Y132" i="3"/>
  <c r="W132" i="3"/>
  <c r="BK132" i="3"/>
  <c r="N132" i="3"/>
  <c r="BF132" i="3" s="1"/>
  <c r="BI131" i="3"/>
  <c r="BH131" i="3"/>
  <c r="BG131" i="3"/>
  <c r="BE131" i="3"/>
  <c r="AA131" i="3"/>
  <c r="Y131" i="3"/>
  <c r="W131" i="3"/>
  <c r="BK131" i="3"/>
  <c r="N131" i="3"/>
  <c r="BF131" i="3" s="1"/>
  <c r="BI130" i="3"/>
  <c r="BH130" i="3"/>
  <c r="BG130" i="3"/>
  <c r="BE130" i="3"/>
  <c r="AA130" i="3"/>
  <c r="Y130" i="3"/>
  <c r="Y129" i="3" s="1"/>
  <c r="W130" i="3"/>
  <c r="BK130" i="3"/>
  <c r="BK129" i="3" s="1"/>
  <c r="N129" i="3" s="1"/>
  <c r="N91" i="3" s="1"/>
  <c r="N130" i="3"/>
  <c r="BF130" i="3"/>
  <c r="BI128" i="3"/>
  <c r="BH128" i="3"/>
  <c r="BG128" i="3"/>
  <c r="BE128" i="3"/>
  <c r="AA128" i="3"/>
  <c r="Y128" i="3"/>
  <c r="W128" i="3"/>
  <c r="BK128" i="3"/>
  <c r="N128" i="3"/>
  <c r="BF128" i="3" s="1"/>
  <c r="BI127" i="3"/>
  <c r="BH127" i="3"/>
  <c r="BG127" i="3"/>
  <c r="BE127" i="3"/>
  <c r="AA127" i="3"/>
  <c r="Y127" i="3"/>
  <c r="W127" i="3"/>
  <c r="BK127" i="3"/>
  <c r="N127" i="3"/>
  <c r="BF127" i="3" s="1"/>
  <c r="BI126" i="3"/>
  <c r="BH126" i="3"/>
  <c r="BG126" i="3"/>
  <c r="BE126" i="3"/>
  <c r="AA126" i="3"/>
  <c r="Y126" i="3"/>
  <c r="W126" i="3"/>
  <c r="BK126" i="3"/>
  <c r="N126" i="3"/>
  <c r="BF126" i="3" s="1"/>
  <c r="BI125" i="3"/>
  <c r="BH125" i="3"/>
  <c r="BG125" i="3"/>
  <c r="BE125" i="3"/>
  <c r="AA125" i="3"/>
  <c r="Y125" i="3"/>
  <c r="W125" i="3"/>
  <c r="BK125" i="3"/>
  <c r="N125" i="3"/>
  <c r="BF125" i="3" s="1"/>
  <c r="BI124" i="3"/>
  <c r="BH124" i="3"/>
  <c r="BG124" i="3"/>
  <c r="BE124" i="3"/>
  <c r="AA124" i="3"/>
  <c r="Y124" i="3"/>
  <c r="Y123" i="3" s="1"/>
  <c r="W124" i="3"/>
  <c r="BK124" i="3"/>
  <c r="BK123" i="3" s="1"/>
  <c r="N124" i="3"/>
  <c r="BF124" i="3" s="1"/>
  <c r="M117" i="3"/>
  <c r="F117" i="3"/>
  <c r="F115" i="3"/>
  <c r="F11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H34" i="3" s="1"/>
  <c r="BB89" i="1" s="1"/>
  <c r="BE97" i="3"/>
  <c r="M32" i="3" s="1"/>
  <c r="AV89" i="1" s="1"/>
  <c r="M83" i="3"/>
  <c r="F83" i="3"/>
  <c r="F81" i="3"/>
  <c r="F79" i="3"/>
  <c r="O21" i="3"/>
  <c r="E21" i="3"/>
  <c r="M118" i="3" s="1"/>
  <c r="O20" i="3"/>
  <c r="O15" i="3"/>
  <c r="E15" i="3"/>
  <c r="F118" i="3" s="1"/>
  <c r="F84" i="3"/>
  <c r="O14" i="3"/>
  <c r="O9" i="3"/>
  <c r="M115" i="3" s="1"/>
  <c r="M81" i="3"/>
  <c r="F6" i="3"/>
  <c r="F112" i="3" s="1"/>
  <c r="AY88" i="1"/>
  <c r="AX88" i="1"/>
  <c r="BI352" i="2"/>
  <c r="BH352" i="2"/>
  <c r="BG352" i="2"/>
  <c r="BE352" i="2"/>
  <c r="BK352" i="2"/>
  <c r="N352" i="2" s="1"/>
  <c r="BF352" i="2" s="1"/>
  <c r="BI351" i="2"/>
  <c r="BH351" i="2"/>
  <c r="BG351" i="2"/>
  <c r="BE351" i="2"/>
  <c r="BK351" i="2"/>
  <c r="N351" i="2" s="1"/>
  <c r="BF351" i="2" s="1"/>
  <c r="BI350" i="2"/>
  <c r="BH350" i="2"/>
  <c r="BG350" i="2"/>
  <c r="BE350" i="2"/>
  <c r="BK350" i="2"/>
  <c r="N350" i="2"/>
  <c r="BF350" i="2" s="1"/>
  <c r="BI349" i="2"/>
  <c r="BH349" i="2"/>
  <c r="BG349" i="2"/>
  <c r="BE349" i="2"/>
  <c r="BK349" i="2"/>
  <c r="N349" i="2" s="1"/>
  <c r="BF349" i="2" s="1"/>
  <c r="BI348" i="2"/>
  <c r="BH348" i="2"/>
  <c r="BG348" i="2"/>
  <c r="BE348" i="2"/>
  <c r="BK348" i="2"/>
  <c r="BK347" i="2" s="1"/>
  <c r="N347" i="2" s="1"/>
  <c r="N95" i="2" s="1"/>
  <c r="N348" i="2"/>
  <c r="BF348" i="2" s="1"/>
  <c r="BI346" i="2"/>
  <c r="BH346" i="2"/>
  <c r="BG346" i="2"/>
  <c r="BE346" i="2"/>
  <c r="AA346" i="2"/>
  <c r="AA345" i="2"/>
  <c r="Y346" i="2"/>
  <c r="Y345" i="2"/>
  <c r="W346" i="2"/>
  <c r="W345" i="2"/>
  <c r="BK346" i="2"/>
  <c r="BK345" i="2"/>
  <c r="N345" i="2" s="1"/>
  <c r="N94" i="2" s="1"/>
  <c r="N346" i="2"/>
  <c r="BF346" i="2" s="1"/>
  <c r="BI344" i="2"/>
  <c r="BH344" i="2"/>
  <c r="BG344" i="2"/>
  <c r="BE344" i="2"/>
  <c r="AA344" i="2"/>
  <c r="Y344" i="2"/>
  <c r="W344" i="2"/>
  <c r="BK344" i="2"/>
  <c r="N344" i="2"/>
  <c r="BF344" i="2" s="1"/>
  <c r="BI343" i="2"/>
  <c r="BH343" i="2"/>
  <c r="BG343" i="2"/>
  <c r="BE343" i="2"/>
  <c r="AA343" i="2"/>
  <c r="Y343" i="2"/>
  <c r="W343" i="2"/>
  <c r="BK343" i="2"/>
  <c r="N343" i="2"/>
  <c r="BF343" i="2" s="1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E341" i="2"/>
  <c r="AA341" i="2"/>
  <c r="Y341" i="2"/>
  <c r="W341" i="2"/>
  <c r="BK341" i="2"/>
  <c r="N341" i="2"/>
  <c r="BF341" i="2" s="1"/>
  <c r="BI340" i="2"/>
  <c r="BH340" i="2"/>
  <c r="BG340" i="2"/>
  <c r="BE340" i="2"/>
  <c r="AA340" i="2"/>
  <c r="Y340" i="2"/>
  <c r="W340" i="2"/>
  <c r="BK340" i="2"/>
  <c r="N340" i="2"/>
  <c r="BF340" i="2" s="1"/>
  <c r="BI339" i="2"/>
  <c r="BH339" i="2"/>
  <c r="BG339" i="2"/>
  <c r="BE339" i="2"/>
  <c r="AA339" i="2"/>
  <c r="Y339" i="2"/>
  <c r="W339" i="2"/>
  <c r="BK339" i="2"/>
  <c r="N339" i="2"/>
  <c r="BF339" i="2" s="1"/>
  <c r="BI338" i="2"/>
  <c r="BH338" i="2"/>
  <c r="BG338" i="2"/>
  <c r="BE338" i="2"/>
  <c r="AA338" i="2"/>
  <c r="Y338" i="2"/>
  <c r="W338" i="2"/>
  <c r="BK338" i="2"/>
  <c r="N338" i="2"/>
  <c r="BF338" i="2" s="1"/>
  <c r="BI336" i="2"/>
  <c r="BH336" i="2"/>
  <c r="BG336" i="2"/>
  <c r="BE336" i="2"/>
  <c r="AA336" i="2"/>
  <c r="Y336" i="2"/>
  <c r="W336" i="2"/>
  <c r="BK336" i="2"/>
  <c r="N336" i="2"/>
  <c r="BF336" i="2" s="1"/>
  <c r="BI332" i="2"/>
  <c r="BH332" i="2"/>
  <c r="BG332" i="2"/>
  <c r="BE332" i="2"/>
  <c r="AA332" i="2"/>
  <c r="Y332" i="2"/>
  <c r="W332" i="2"/>
  <c r="BK332" i="2"/>
  <c r="N332" i="2"/>
  <c r="BF332" i="2" s="1"/>
  <c r="BI331" i="2"/>
  <c r="BH331" i="2"/>
  <c r="BG331" i="2"/>
  <c r="BE331" i="2"/>
  <c r="AA331" i="2"/>
  <c r="Y331" i="2"/>
  <c r="W331" i="2"/>
  <c r="BK331" i="2"/>
  <c r="N331" i="2"/>
  <c r="BF331" i="2" s="1"/>
  <c r="BI329" i="2"/>
  <c r="BH329" i="2"/>
  <c r="BG329" i="2"/>
  <c r="BE329" i="2"/>
  <c r="AA329" i="2"/>
  <c r="Y329" i="2"/>
  <c r="W329" i="2"/>
  <c r="BK329" i="2"/>
  <c r="N329" i="2"/>
  <c r="BF329" i="2" s="1"/>
  <c r="BI328" i="2"/>
  <c r="BH328" i="2"/>
  <c r="BG328" i="2"/>
  <c r="BE328" i="2"/>
  <c r="AA328" i="2"/>
  <c r="Y328" i="2"/>
  <c r="W328" i="2"/>
  <c r="BK328" i="2"/>
  <c r="N328" i="2"/>
  <c r="BF328" i="2" s="1"/>
  <c r="BI319" i="2"/>
  <c r="BH319" i="2"/>
  <c r="BG319" i="2"/>
  <c r="BE319" i="2"/>
  <c r="AA319" i="2"/>
  <c r="Y319" i="2"/>
  <c r="W319" i="2"/>
  <c r="BK319" i="2"/>
  <c r="N319" i="2"/>
  <c r="BF319" i="2" s="1"/>
  <c r="BI317" i="2"/>
  <c r="BH317" i="2"/>
  <c r="BG317" i="2"/>
  <c r="BE317" i="2"/>
  <c r="AA317" i="2"/>
  <c r="Y317" i="2"/>
  <c r="W317" i="2"/>
  <c r="BK317" i="2"/>
  <c r="N317" i="2"/>
  <c r="BF317" i="2" s="1"/>
  <c r="BI316" i="2"/>
  <c r="BH316" i="2"/>
  <c r="BG316" i="2"/>
  <c r="BE316" i="2"/>
  <c r="AA316" i="2"/>
  <c r="Y316" i="2"/>
  <c r="W316" i="2"/>
  <c r="BK316" i="2"/>
  <c r="N316" i="2"/>
  <c r="BF316" i="2" s="1"/>
  <c r="BI314" i="2"/>
  <c r="BH314" i="2"/>
  <c r="BG314" i="2"/>
  <c r="BE314" i="2"/>
  <c r="AA314" i="2"/>
  <c r="Y314" i="2"/>
  <c r="W314" i="2"/>
  <c r="BK314" i="2"/>
  <c r="N314" i="2"/>
  <c r="BF314" i="2" s="1"/>
  <c r="BI313" i="2"/>
  <c r="BH313" i="2"/>
  <c r="BG313" i="2"/>
  <c r="BE313" i="2"/>
  <c r="AA313" i="2"/>
  <c r="Y313" i="2"/>
  <c r="W313" i="2"/>
  <c r="BK313" i="2"/>
  <c r="N313" i="2"/>
  <c r="BF313" i="2" s="1"/>
  <c r="BI312" i="2"/>
  <c r="BH312" i="2"/>
  <c r="BG312" i="2"/>
  <c r="BE312" i="2"/>
  <c r="AA312" i="2"/>
  <c r="Y312" i="2"/>
  <c r="W312" i="2"/>
  <c r="BK312" i="2"/>
  <c r="N312" i="2"/>
  <c r="BF312" i="2" s="1"/>
  <c r="BI311" i="2"/>
  <c r="BH311" i="2"/>
  <c r="BG311" i="2"/>
  <c r="BE311" i="2"/>
  <c r="AA311" i="2"/>
  <c r="Y311" i="2"/>
  <c r="W311" i="2"/>
  <c r="BK311" i="2"/>
  <c r="N311" i="2"/>
  <c r="BF311" i="2" s="1"/>
  <c r="BI310" i="2"/>
  <c r="BH310" i="2"/>
  <c r="BG310" i="2"/>
  <c r="BE310" i="2"/>
  <c r="AA310" i="2"/>
  <c r="Y310" i="2"/>
  <c r="W310" i="2"/>
  <c r="BK310" i="2"/>
  <c r="N310" i="2"/>
  <c r="BF310" i="2" s="1"/>
  <c r="BI300" i="2"/>
  <c r="BH300" i="2"/>
  <c r="BG300" i="2"/>
  <c r="BE300" i="2"/>
  <c r="AA300" i="2"/>
  <c r="Y300" i="2"/>
  <c r="W300" i="2"/>
  <c r="BK300" i="2"/>
  <c r="N300" i="2"/>
  <c r="BF300" i="2" s="1"/>
  <c r="BI299" i="2"/>
  <c r="BH299" i="2"/>
  <c r="BG299" i="2"/>
  <c r="BE299" i="2"/>
  <c r="AA299" i="2"/>
  <c r="Y299" i="2"/>
  <c r="W299" i="2"/>
  <c r="BK299" i="2"/>
  <c r="N299" i="2"/>
  <c r="BF299" i="2" s="1"/>
  <c r="BI297" i="2"/>
  <c r="BH297" i="2"/>
  <c r="BG297" i="2"/>
  <c r="BE297" i="2"/>
  <c r="AA297" i="2"/>
  <c r="Y297" i="2"/>
  <c r="W297" i="2"/>
  <c r="BK297" i="2"/>
  <c r="N297" i="2"/>
  <c r="BF297" i="2" s="1"/>
  <c r="BI296" i="2"/>
  <c r="BH296" i="2"/>
  <c r="BG296" i="2"/>
  <c r="BE296" i="2"/>
  <c r="AA296" i="2"/>
  <c r="Y296" i="2"/>
  <c r="W296" i="2"/>
  <c r="BK296" i="2"/>
  <c r="N296" i="2"/>
  <c r="BF296" i="2" s="1"/>
  <c r="BI295" i="2"/>
  <c r="BH295" i="2"/>
  <c r="BG295" i="2"/>
  <c r="BE295" i="2"/>
  <c r="AA295" i="2"/>
  <c r="Y295" i="2"/>
  <c r="W295" i="2"/>
  <c r="BK295" i="2"/>
  <c r="N295" i="2"/>
  <c r="BF295" i="2" s="1"/>
  <c r="BI294" i="2"/>
  <c r="BH294" i="2"/>
  <c r="BG294" i="2"/>
  <c r="BE294" i="2"/>
  <c r="AA294" i="2"/>
  <c r="Y294" i="2"/>
  <c r="W294" i="2"/>
  <c r="BK294" i="2"/>
  <c r="N294" i="2"/>
  <c r="BF294" i="2" s="1"/>
  <c r="BI293" i="2"/>
  <c r="BH293" i="2"/>
  <c r="BG293" i="2"/>
  <c r="BE293" i="2"/>
  <c r="AA293" i="2"/>
  <c r="Y293" i="2"/>
  <c r="W293" i="2"/>
  <c r="BK293" i="2"/>
  <c r="N293" i="2"/>
  <c r="BF293" i="2" s="1"/>
  <c r="BI292" i="2"/>
  <c r="BH292" i="2"/>
  <c r="BG292" i="2"/>
  <c r="BE292" i="2"/>
  <c r="AA292" i="2"/>
  <c r="Y292" i="2"/>
  <c r="W292" i="2"/>
  <c r="BK292" i="2"/>
  <c r="N292" i="2"/>
  <c r="BF292" i="2" s="1"/>
  <c r="BI291" i="2"/>
  <c r="BH291" i="2"/>
  <c r="BG291" i="2"/>
  <c r="BE291" i="2"/>
  <c r="AA291" i="2"/>
  <c r="Y291" i="2"/>
  <c r="W291" i="2"/>
  <c r="BK291" i="2"/>
  <c r="N291" i="2"/>
  <c r="BF291" i="2" s="1"/>
  <c r="BI283" i="2"/>
  <c r="BH283" i="2"/>
  <c r="BG283" i="2"/>
  <c r="BE283" i="2"/>
  <c r="AA283" i="2"/>
  <c r="Y283" i="2"/>
  <c r="W283" i="2"/>
  <c r="BK283" i="2"/>
  <c r="N283" i="2"/>
  <c r="BF283" i="2" s="1"/>
  <c r="BI282" i="2"/>
  <c r="BH282" i="2"/>
  <c r="BG282" i="2"/>
  <c r="BE282" i="2"/>
  <c r="AA282" i="2"/>
  <c r="Y282" i="2"/>
  <c r="W282" i="2"/>
  <c r="BK282" i="2"/>
  <c r="N282" i="2"/>
  <c r="BF282" i="2" s="1"/>
  <c r="BI274" i="2"/>
  <c r="BH274" i="2"/>
  <c r="BG274" i="2"/>
  <c r="BE274" i="2"/>
  <c r="AA274" i="2"/>
  <c r="AA273" i="2" s="1"/>
  <c r="Y274" i="2"/>
  <c r="W274" i="2"/>
  <c r="W273" i="2"/>
  <c r="BK274" i="2"/>
  <c r="N274" i="2"/>
  <c r="BF274" i="2" s="1"/>
  <c r="BI272" i="2"/>
  <c r="BH272" i="2"/>
  <c r="BG272" i="2"/>
  <c r="BE272" i="2"/>
  <c r="AA272" i="2"/>
  <c r="Y272" i="2"/>
  <c r="W272" i="2"/>
  <c r="BK272" i="2"/>
  <c r="N272" i="2"/>
  <c r="BF272" i="2"/>
  <c r="BI270" i="2"/>
  <c r="BH270" i="2"/>
  <c r="BG270" i="2"/>
  <c r="BE270" i="2"/>
  <c r="AA270" i="2"/>
  <c r="AA269" i="2"/>
  <c r="Y270" i="2"/>
  <c r="Y269" i="2"/>
  <c r="W270" i="2"/>
  <c r="W269" i="2"/>
  <c r="BK270" i="2"/>
  <c r="BK269" i="2"/>
  <c r="N269" i="2" s="1"/>
  <c r="N92" i="2" s="1"/>
  <c r="N270" i="2"/>
  <c r="BF270" i="2" s="1"/>
  <c r="BI268" i="2"/>
  <c r="BH268" i="2"/>
  <c r="BG268" i="2"/>
  <c r="BE268" i="2"/>
  <c r="AA268" i="2"/>
  <c r="Y268" i="2"/>
  <c r="W268" i="2"/>
  <c r="BK268" i="2"/>
  <c r="N268" i="2"/>
  <c r="BF268" i="2" s="1"/>
  <c r="BI264" i="2"/>
  <c r="BH264" i="2"/>
  <c r="BG264" i="2"/>
  <c r="BE264" i="2"/>
  <c r="AA264" i="2"/>
  <c r="Y264" i="2"/>
  <c r="W264" i="2"/>
  <c r="BK264" i="2"/>
  <c r="N264" i="2"/>
  <c r="BF264" i="2" s="1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E262" i="2"/>
  <c r="AA262" i="2"/>
  <c r="Y262" i="2"/>
  <c r="W262" i="2"/>
  <c r="BK262" i="2"/>
  <c r="N262" i="2"/>
  <c r="BF262" i="2" s="1"/>
  <c r="BI244" i="2"/>
  <c r="BH244" i="2"/>
  <c r="BG244" i="2"/>
  <c r="BE244" i="2"/>
  <c r="AA244" i="2"/>
  <c r="Y244" i="2"/>
  <c r="W244" i="2"/>
  <c r="BK244" i="2"/>
  <c r="N244" i="2"/>
  <c r="BF244" i="2" s="1"/>
  <c r="BI243" i="2"/>
  <c r="BH243" i="2"/>
  <c r="BG243" i="2"/>
  <c r="BE243" i="2"/>
  <c r="AA243" i="2"/>
  <c r="Y243" i="2"/>
  <c r="W243" i="2"/>
  <c r="BK243" i="2"/>
  <c r="N243" i="2"/>
  <c r="BF243" i="2" s="1"/>
  <c r="BI236" i="2"/>
  <c r="BH236" i="2"/>
  <c r="BG236" i="2"/>
  <c r="BE236" i="2"/>
  <c r="AA236" i="2"/>
  <c r="Y236" i="2"/>
  <c r="W236" i="2"/>
  <c r="BK236" i="2"/>
  <c r="N236" i="2"/>
  <c r="BF236" i="2" s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 s="1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 s="1"/>
  <c r="BI202" i="2"/>
  <c r="BH202" i="2"/>
  <c r="BG202" i="2"/>
  <c r="BE202" i="2"/>
  <c r="AA202" i="2"/>
  <c r="Y202" i="2"/>
  <c r="W202" i="2"/>
  <c r="BK202" i="2"/>
  <c r="N202" i="2"/>
  <c r="BF202" i="2" s="1"/>
  <c r="BI195" i="2"/>
  <c r="BH195" i="2"/>
  <c r="BG195" i="2"/>
  <c r="BE195" i="2"/>
  <c r="AA195" i="2"/>
  <c r="AA194" i="2" s="1"/>
  <c r="Y195" i="2"/>
  <c r="W195" i="2"/>
  <c r="W194" i="2"/>
  <c r="BK195" i="2"/>
  <c r="N195" i="2"/>
  <c r="BF195" i="2" s="1"/>
  <c r="BI192" i="2"/>
  <c r="BH192" i="2"/>
  <c r="BG192" i="2"/>
  <c r="BE192" i="2"/>
  <c r="AA192" i="2"/>
  <c r="Y192" i="2"/>
  <c r="W192" i="2"/>
  <c r="BK192" i="2"/>
  <c r="N192" i="2"/>
  <c r="BF192" i="2"/>
  <c r="BI190" i="2"/>
  <c r="BH190" i="2"/>
  <c r="BG190" i="2"/>
  <c r="BE190" i="2"/>
  <c r="AA190" i="2"/>
  <c r="Y190" i="2"/>
  <c r="W190" i="2"/>
  <c r="BK190" i="2"/>
  <c r="N190" i="2"/>
  <c r="BF190" i="2"/>
  <c r="BI183" i="2"/>
  <c r="BH183" i="2"/>
  <c r="BG183" i="2"/>
  <c r="BE183" i="2"/>
  <c r="AA183" i="2"/>
  <c r="Y183" i="2"/>
  <c r="W183" i="2"/>
  <c r="BK183" i="2"/>
  <c r="N183" i="2"/>
  <c r="BF183" i="2"/>
  <c r="BI181" i="2"/>
  <c r="BH181" i="2"/>
  <c r="BG181" i="2"/>
  <c r="BE181" i="2"/>
  <c r="AA181" i="2"/>
  <c r="Y181" i="2"/>
  <c r="W181" i="2"/>
  <c r="BK181" i="2"/>
  <c r="N181" i="2"/>
  <c r="BF181" i="2"/>
  <c r="BI179" i="2"/>
  <c r="BH179" i="2"/>
  <c r="BG179" i="2"/>
  <c r="BE179" i="2"/>
  <c r="AA179" i="2"/>
  <c r="Y179" i="2"/>
  <c r="W179" i="2"/>
  <c r="BK179" i="2"/>
  <c r="N179" i="2"/>
  <c r="BF179" i="2"/>
  <c r="BI177" i="2"/>
  <c r="BH177" i="2"/>
  <c r="BG177" i="2"/>
  <c r="BE177" i="2"/>
  <c r="AA177" i="2"/>
  <c r="Y177" i="2"/>
  <c r="W177" i="2"/>
  <c r="BK177" i="2"/>
  <c r="N177" i="2"/>
  <c r="BF177" i="2"/>
  <c r="BI175" i="2"/>
  <c r="BH175" i="2"/>
  <c r="BG175" i="2"/>
  <c r="BE175" i="2"/>
  <c r="AA175" i="2"/>
  <c r="Y175" i="2"/>
  <c r="W175" i="2"/>
  <c r="BK175" i="2"/>
  <c r="N175" i="2"/>
  <c r="BF175" i="2"/>
  <c r="BI167" i="2"/>
  <c r="BH167" i="2"/>
  <c r="BG167" i="2"/>
  <c r="BE167" i="2"/>
  <c r="AA167" i="2"/>
  <c r="Y167" i="2"/>
  <c r="W167" i="2"/>
  <c r="BK167" i="2"/>
  <c r="N167" i="2"/>
  <c r="BF167" i="2"/>
  <c r="BI166" i="2"/>
  <c r="BH166" i="2"/>
  <c r="BG166" i="2"/>
  <c r="BE166" i="2"/>
  <c r="AA166" i="2"/>
  <c r="Y166" i="2"/>
  <c r="W166" i="2"/>
  <c r="BK166" i="2"/>
  <c r="N166" i="2"/>
  <c r="BF166" i="2"/>
  <c r="BI160" i="2"/>
  <c r="BH160" i="2"/>
  <c r="BG160" i="2"/>
  <c r="BE160" i="2"/>
  <c r="AA160" i="2"/>
  <c r="Y160" i="2"/>
  <c r="W160" i="2"/>
  <c r="BK160" i="2"/>
  <c r="N160" i="2"/>
  <c r="BF160" i="2"/>
  <c r="BI152" i="2"/>
  <c r="BH152" i="2"/>
  <c r="BG152" i="2"/>
  <c r="BE152" i="2"/>
  <c r="AA152" i="2"/>
  <c r="Y152" i="2"/>
  <c r="W152" i="2"/>
  <c r="BK152" i="2"/>
  <c r="N152" i="2"/>
  <c r="BF152" i="2"/>
  <c r="BI150" i="2"/>
  <c r="BH150" i="2"/>
  <c r="BG150" i="2"/>
  <c r="BE150" i="2"/>
  <c r="AA150" i="2"/>
  <c r="Y150" i="2"/>
  <c r="W150" i="2"/>
  <c r="BK150" i="2"/>
  <c r="N150" i="2"/>
  <c r="BF150" i="2"/>
  <c r="BI144" i="2"/>
  <c r="BH144" i="2"/>
  <c r="BG144" i="2"/>
  <c r="BE144" i="2"/>
  <c r="AA144" i="2"/>
  <c r="Y144" i="2"/>
  <c r="W144" i="2"/>
  <c r="BK144" i="2"/>
  <c r="N144" i="2"/>
  <c r="BF144" i="2"/>
  <c r="BI137" i="2"/>
  <c r="BH137" i="2"/>
  <c r="BG137" i="2"/>
  <c r="BE137" i="2"/>
  <c r="AA137" i="2"/>
  <c r="Y137" i="2"/>
  <c r="W137" i="2"/>
  <c r="BK137" i="2"/>
  <c r="N137" i="2"/>
  <c r="BF137" i="2"/>
  <c r="BI133" i="2"/>
  <c r="BH133" i="2"/>
  <c r="BG133" i="2"/>
  <c r="BE133" i="2"/>
  <c r="AA133" i="2"/>
  <c r="Y133" i="2"/>
  <c r="Y124" i="2" s="1"/>
  <c r="W133" i="2"/>
  <c r="BK133" i="2"/>
  <c r="N133" i="2"/>
  <c r="BF133" i="2"/>
  <c r="BI125" i="2"/>
  <c r="BH125" i="2"/>
  <c r="BG125" i="2"/>
  <c r="BE125" i="2"/>
  <c r="AA125" i="2"/>
  <c r="AA124" i="2"/>
  <c r="Y125" i="2"/>
  <c r="W125" i="2"/>
  <c r="W124" i="2" s="1"/>
  <c r="W123" i="2" s="1"/>
  <c r="W122" i="2" s="1"/>
  <c r="AU88" i="1" s="1"/>
  <c r="BK125" i="2"/>
  <c r="BK124" i="2" s="1"/>
  <c r="N125" i="2"/>
  <c r="BF125" i="2" s="1"/>
  <c r="M118" i="2"/>
  <c r="F118" i="2"/>
  <c r="F116" i="2"/>
  <c r="F11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H36" i="2" s="1"/>
  <c r="BD88" i="1" s="1"/>
  <c r="BH98" i="2"/>
  <c r="BG98" i="2"/>
  <c r="H34" i="2" s="1"/>
  <c r="BB88" i="1" s="1"/>
  <c r="BE98" i="2"/>
  <c r="M83" i="2"/>
  <c r="F83" i="2"/>
  <c r="F81" i="2"/>
  <c r="F79" i="2"/>
  <c r="O21" i="2"/>
  <c r="E21" i="2"/>
  <c r="M84" i="2" s="1"/>
  <c r="O20" i="2"/>
  <c r="O15" i="2"/>
  <c r="E15" i="2"/>
  <c r="F119" i="2" s="1"/>
  <c r="O14" i="2"/>
  <c r="O9" i="2"/>
  <c r="M116" i="2" s="1"/>
  <c r="M81" i="2"/>
  <c r="F6" i="2"/>
  <c r="F78" i="2" s="1"/>
  <c r="CK106" i="1"/>
  <c r="CJ106" i="1"/>
  <c r="CI106" i="1"/>
  <c r="CC106" i="1"/>
  <c r="CH106" i="1"/>
  <c r="CB106" i="1"/>
  <c r="CG106" i="1"/>
  <c r="CA106" i="1"/>
  <c r="CF106" i="1"/>
  <c r="BZ106" i="1"/>
  <c r="CE106" i="1"/>
  <c r="CK105" i="1"/>
  <c r="CJ105" i="1"/>
  <c r="CI105" i="1"/>
  <c r="CC105" i="1"/>
  <c r="CH105" i="1"/>
  <c r="CB105" i="1"/>
  <c r="CG105" i="1"/>
  <c r="CA105" i="1"/>
  <c r="CF105" i="1"/>
  <c r="BZ105" i="1"/>
  <c r="CE105" i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AM83" i="1"/>
  <c r="L83" i="1"/>
  <c r="AM82" i="1"/>
  <c r="L82" i="1"/>
  <c r="AM80" i="1"/>
  <c r="L80" i="1"/>
  <c r="L78" i="1"/>
  <c r="L77" i="1"/>
  <c r="W122" i="4" l="1"/>
  <c r="W121" i="4" s="1"/>
  <c r="AU90" i="1" s="1"/>
  <c r="AA123" i="2"/>
  <c r="AA122" i="2" s="1"/>
  <c r="H36" i="3"/>
  <c r="BD89" i="1" s="1"/>
  <c r="BD87" i="1" s="1"/>
  <c r="W35" i="1" s="1"/>
  <c r="Y141" i="4"/>
  <c r="F84" i="2"/>
  <c r="H35" i="2"/>
  <c r="BC88" i="1" s="1"/>
  <c r="BK194" i="2"/>
  <c r="N194" i="2" s="1"/>
  <c r="N91" i="2" s="1"/>
  <c r="Y194" i="2"/>
  <c r="BK273" i="2"/>
  <c r="N273" i="2" s="1"/>
  <c r="N93" i="2" s="1"/>
  <c r="Y273" i="2"/>
  <c r="M84" i="3"/>
  <c r="H35" i="3"/>
  <c r="BC89" i="1" s="1"/>
  <c r="W123" i="3"/>
  <c r="AA123" i="3"/>
  <c r="AA122" i="3" s="1"/>
  <c r="AA121" i="3" s="1"/>
  <c r="W129" i="3"/>
  <c r="AA129" i="3"/>
  <c r="BK142" i="3"/>
  <c r="N142" i="3" s="1"/>
  <c r="N92" i="3" s="1"/>
  <c r="Y142" i="3"/>
  <c r="Y122" i="3" s="1"/>
  <c r="Y121" i="3" s="1"/>
  <c r="BK152" i="3"/>
  <c r="N152" i="3" s="1"/>
  <c r="N94" i="3" s="1"/>
  <c r="M81" i="4"/>
  <c r="H34" i="4"/>
  <c r="BB90" i="1" s="1"/>
  <c r="AA210" i="4"/>
  <c r="AA122" i="4" s="1"/>
  <c r="AA121" i="4" s="1"/>
  <c r="W255" i="4"/>
  <c r="BK178" i="5"/>
  <c r="N178" i="5" s="1"/>
  <c r="N93" i="5" s="1"/>
  <c r="Y178" i="5"/>
  <c r="AA178" i="5"/>
  <c r="AA127" i="5" s="1"/>
  <c r="AA123" i="5" s="1"/>
  <c r="H36" i="4"/>
  <c r="BD90" i="1" s="1"/>
  <c r="M32" i="4"/>
  <c r="AV90" i="1" s="1"/>
  <c r="Y123" i="4"/>
  <c r="BK210" i="4"/>
  <c r="N210" i="4" s="1"/>
  <c r="N92" i="4" s="1"/>
  <c r="Y210" i="4"/>
  <c r="AA255" i="4"/>
  <c r="BK270" i="4"/>
  <c r="N270" i="4" s="1"/>
  <c r="N94" i="4" s="1"/>
  <c r="H32" i="5"/>
  <c r="AZ91" i="1" s="1"/>
  <c r="H35" i="5"/>
  <c r="BC91" i="1" s="1"/>
  <c r="Y128" i="5"/>
  <c r="Y127" i="5" s="1"/>
  <c r="Y190" i="5"/>
  <c r="Y123" i="5" s="1"/>
  <c r="AA190" i="5"/>
  <c r="BK193" i="5"/>
  <c r="N193" i="5" s="1"/>
  <c r="N96" i="5" s="1"/>
  <c r="M32" i="2"/>
  <c r="AV88" i="1" s="1"/>
  <c r="H32" i="2"/>
  <c r="AZ88" i="1" s="1"/>
  <c r="F112" i="4"/>
  <c r="F78" i="3"/>
  <c r="BB87" i="1"/>
  <c r="W123" i="5"/>
  <c r="AU91" i="1" s="1"/>
  <c r="N124" i="2"/>
  <c r="N90" i="2" s="1"/>
  <c r="BK123" i="2"/>
  <c r="N123" i="4"/>
  <c r="N90" i="4" s="1"/>
  <c r="BK122" i="4"/>
  <c r="N125" i="5"/>
  <c r="N90" i="5" s="1"/>
  <c r="BK124" i="5"/>
  <c r="Y123" i="2"/>
  <c r="Y122" i="2" s="1"/>
  <c r="H32" i="3"/>
  <c r="AZ89" i="1" s="1"/>
  <c r="N123" i="3"/>
  <c r="N90" i="3" s="1"/>
  <c r="N153" i="3"/>
  <c r="BF153" i="3" s="1"/>
  <c r="F114" i="5"/>
  <c r="M120" i="5"/>
  <c r="M32" i="5"/>
  <c r="AV91" i="1" s="1"/>
  <c r="N128" i="5"/>
  <c r="N92" i="5" s="1"/>
  <c r="N196" i="5"/>
  <c r="BF196" i="5" s="1"/>
  <c r="F113" i="2"/>
  <c r="M117" i="5"/>
  <c r="F120" i="5"/>
  <c r="M119" i="2"/>
  <c r="BC87" i="1" l="1"/>
  <c r="Y122" i="4"/>
  <c r="Y121" i="4" s="1"/>
  <c r="W122" i="3"/>
  <c r="W121" i="3" s="1"/>
  <c r="AU89" i="1" s="1"/>
  <c r="AU87" i="1" s="1"/>
  <c r="BK127" i="5"/>
  <c r="N127" i="5" s="1"/>
  <c r="N91" i="5" s="1"/>
  <c r="BK122" i="3"/>
  <c r="AZ87" i="1"/>
  <c r="AV87" i="1" s="1"/>
  <c r="N124" i="5"/>
  <c r="N89" i="5" s="1"/>
  <c r="BK121" i="4"/>
  <c r="N121" i="4" s="1"/>
  <c r="N88" i="4" s="1"/>
  <c r="N122" i="4"/>
  <c r="N89" i="4" s="1"/>
  <c r="BK122" i="2"/>
  <c r="N122" i="2" s="1"/>
  <c r="N88" i="2" s="1"/>
  <c r="N123" i="2"/>
  <c r="N89" i="2" s="1"/>
  <c r="AX87" i="1"/>
  <c r="W33" i="1"/>
  <c r="BK123" i="5" l="1"/>
  <c r="N123" i="5" s="1"/>
  <c r="N88" i="5" s="1"/>
  <c r="N122" i="3"/>
  <c r="N89" i="3" s="1"/>
  <c r="BK121" i="3"/>
  <c r="N121" i="3" s="1"/>
  <c r="N88" i="3" s="1"/>
  <c r="AY87" i="1"/>
  <c r="W34" i="1"/>
  <c r="N103" i="5"/>
  <c r="BF103" i="5" s="1"/>
  <c r="N101" i="5"/>
  <c r="BF101" i="5" s="1"/>
  <c r="M27" i="5"/>
  <c r="N104" i="5"/>
  <c r="BF104" i="5" s="1"/>
  <c r="N102" i="5"/>
  <c r="BF102" i="5" s="1"/>
  <c r="N100" i="5"/>
  <c r="BF100" i="5" s="1"/>
  <c r="N99" i="5"/>
  <c r="N101" i="4"/>
  <c r="BF101" i="4" s="1"/>
  <c r="N102" i="4"/>
  <c r="BF102" i="4" s="1"/>
  <c r="N100" i="4"/>
  <c r="BF100" i="4" s="1"/>
  <c r="N98" i="4"/>
  <c r="BF98" i="4" s="1"/>
  <c r="N97" i="4"/>
  <c r="N99" i="4"/>
  <c r="BF99" i="4" s="1"/>
  <c r="M27" i="4"/>
  <c r="N103" i="2"/>
  <c r="BF103" i="2" s="1"/>
  <c r="N101" i="2"/>
  <c r="BF101" i="2" s="1"/>
  <c r="N99" i="2"/>
  <c r="BF99" i="2" s="1"/>
  <c r="N98" i="2"/>
  <c r="N102" i="2"/>
  <c r="BF102" i="2" s="1"/>
  <c r="N100" i="2"/>
  <c r="BF100" i="2" s="1"/>
  <c r="M27" i="2"/>
  <c r="N102" i="3" l="1"/>
  <c r="BF102" i="3" s="1"/>
  <c r="N98" i="3"/>
  <c r="BF98" i="3" s="1"/>
  <c r="N101" i="3"/>
  <c r="BF101" i="3" s="1"/>
  <c r="M27" i="3"/>
  <c r="N100" i="3"/>
  <c r="BF100" i="3" s="1"/>
  <c r="N97" i="3"/>
  <c r="N99" i="3"/>
  <c r="BF99" i="3" s="1"/>
  <c r="N98" i="5"/>
  <c r="BF99" i="5"/>
  <c r="N96" i="4"/>
  <c r="BF97" i="4"/>
  <c r="N97" i="2"/>
  <c r="BF98" i="2"/>
  <c r="BF97" i="3" l="1"/>
  <c r="N96" i="3"/>
  <c r="H33" i="5"/>
  <c r="BA91" i="1" s="1"/>
  <c r="M33" i="5"/>
  <c r="AW91" i="1" s="1"/>
  <c r="AT91" i="1" s="1"/>
  <c r="M28" i="4"/>
  <c r="L104" i="4"/>
  <c r="M33" i="4"/>
  <c r="AW90" i="1" s="1"/>
  <c r="AT90" i="1" s="1"/>
  <c r="H33" i="4"/>
  <c r="BA90" i="1" s="1"/>
  <c r="M28" i="2"/>
  <c r="L105" i="2"/>
  <c r="M28" i="5"/>
  <c r="L106" i="5"/>
  <c r="M33" i="2"/>
  <c r="AW88" i="1" s="1"/>
  <c r="AT88" i="1" s="1"/>
  <c r="H33" i="2"/>
  <c r="BA88" i="1" s="1"/>
  <c r="L104" i="3" l="1"/>
  <c r="M28" i="3"/>
  <c r="H33" i="3"/>
  <c r="BA89" i="1" s="1"/>
  <c r="BA87" i="1" s="1"/>
  <c r="M33" i="3"/>
  <c r="AW89" i="1" s="1"/>
  <c r="AT89" i="1" s="1"/>
  <c r="AS88" i="1"/>
  <c r="M30" i="2"/>
  <c r="AS91" i="1"/>
  <c r="M30" i="5"/>
  <c r="AS90" i="1"/>
  <c r="M30" i="4"/>
  <c r="W32" i="1" l="1"/>
  <c r="AW87" i="1"/>
  <c r="AT87" i="1" s="1"/>
  <c r="AS89" i="1"/>
  <c r="AS87" i="1" s="1"/>
  <c r="M30" i="3"/>
  <c r="L38" i="4"/>
  <c r="AG90" i="1"/>
  <c r="AN90" i="1" s="1"/>
  <c r="L38" i="2"/>
  <c r="AG88" i="1"/>
  <c r="AK32" i="1"/>
  <c r="L38" i="5"/>
  <c r="AG91" i="1"/>
  <c r="AN91" i="1" s="1"/>
  <c r="L38" i="3" l="1"/>
  <c r="AG89" i="1"/>
  <c r="AN89" i="1" s="1"/>
  <c r="AN88" i="1"/>
  <c r="AG87" i="1" l="1"/>
  <c r="AK26" i="1"/>
  <c r="AG103" i="1"/>
  <c r="AG99" i="1"/>
  <c r="AG95" i="1"/>
  <c r="AN87" i="1"/>
  <c r="AG104" i="1"/>
  <c r="AG100" i="1"/>
  <c r="AG96" i="1"/>
  <c r="AG97" i="1"/>
  <c r="AG102" i="1"/>
  <c r="AG98" i="1"/>
  <c r="AG94" i="1"/>
  <c r="AG101" i="1"/>
  <c r="AG106" i="1"/>
  <c r="AG105" i="1"/>
  <c r="CD96" i="1" l="1"/>
  <c r="AV96" i="1"/>
  <c r="BY96" i="1" s="1"/>
  <c r="AV97" i="1"/>
  <c r="BY97" i="1" s="1"/>
  <c r="CD97" i="1"/>
  <c r="AV103" i="1"/>
  <c r="BY103" i="1" s="1"/>
  <c r="CD103" i="1"/>
  <c r="AV101" i="1"/>
  <c r="BY101" i="1" s="1"/>
  <c r="CD101" i="1"/>
  <c r="AV106" i="1"/>
  <c r="BY106" i="1" s="1"/>
  <c r="CD106" i="1"/>
  <c r="AV102" i="1"/>
  <c r="BY102" i="1" s="1"/>
  <c r="CD102" i="1"/>
  <c r="AN102" i="1"/>
  <c r="CD104" i="1"/>
  <c r="AV104" i="1"/>
  <c r="BY104" i="1" s="1"/>
  <c r="CD99" i="1"/>
  <c r="AV99" i="1"/>
  <c r="BY99" i="1" s="1"/>
  <c r="CD94" i="1"/>
  <c r="AV94" i="1"/>
  <c r="BY94" i="1" s="1"/>
  <c r="AG93" i="1"/>
  <c r="AN94" i="1"/>
  <c r="AV105" i="1"/>
  <c r="BY105" i="1" s="1"/>
  <c r="CD105" i="1"/>
  <c r="AV98" i="1"/>
  <c r="BY98" i="1" s="1"/>
  <c r="CD98" i="1"/>
  <c r="CD100" i="1"/>
  <c r="AV100" i="1"/>
  <c r="BY100" i="1" s="1"/>
  <c r="AV95" i="1"/>
  <c r="BY95" i="1" s="1"/>
  <c r="CD95" i="1"/>
  <c r="AN100" i="1" l="1"/>
  <c r="AN98" i="1"/>
  <c r="AN97" i="1"/>
  <c r="AN96" i="1"/>
  <c r="AN103" i="1"/>
  <c r="AN99" i="1"/>
  <c r="AN106" i="1"/>
  <c r="AK27" i="1"/>
  <c r="AK29" i="1" s="1"/>
  <c r="AG108" i="1"/>
  <c r="AN105" i="1"/>
  <c r="AN104" i="1"/>
  <c r="AN101" i="1"/>
  <c r="W31" i="1"/>
  <c r="AN95" i="1"/>
  <c r="AK31" i="1"/>
  <c r="AN93" i="1" l="1"/>
  <c r="AN108" i="1" s="1"/>
  <c r="AK37" i="1"/>
</calcChain>
</file>

<file path=xl/sharedStrings.xml><?xml version="1.0" encoding="utf-8"?>
<sst xmlns="http://schemas.openxmlformats.org/spreadsheetml/2006/main" count="6279" uniqueCount="1065">
  <si>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</si>
  <si>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</si>
  <si>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</si>
  <si>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</si>
  <si>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</si>
  <si>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</si>
  <si>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</si>
  <si>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</si>
  <si>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</si>
  <si>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</si>
  <si>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</si>
  <si>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</si>
  <si>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</si>
  <si>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</si>
  <si>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</si>
  <si>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929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</si>
  <si>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</si>
  <si>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</si>
  <si>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</si>
  <si>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</si>
  <si>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</si>
  <si>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Trnava</t>
  </si>
  <si>
    <t>Dátum:</t>
  </si>
  <si>
    <t>19. 3. 2019</t>
  </si>
  <si>
    <t>Objednávateľ:</t>
  </si>
  <si>
    <t>IČO:</t>
  </si>
  <si>
    <t>00313114</t>
  </si>
  <si>
    <t>MESTO TRNAVA , Hlavná 1,917  Trnava</t>
  </si>
  <si>
    <t>IČO DPH:</t>
  </si>
  <si>
    <t>Zhotoviteľ:</t>
  </si>
  <si>
    <t>Vyplň údaj</t>
  </si>
  <si>
    <t>Projektant:</t>
  </si>
  <si>
    <t>47553111</t>
  </si>
  <si>
    <t>True</t>
  </si>
  <si>
    <t>Cykloprojekt s.r.o. , Bratislava , Laurinská 18</t>
  </si>
  <si>
    <t>SK2023969321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</si>
  <si>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</si>
  <si>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</si>
  <si>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</si>
  <si>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</si>
  <si>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</si>
  <si>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</si>
  <si>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</si>
  <si>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</si>
  <si>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</si>
  <si>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</si>
  <si>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</si>
  <si>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</si>
  <si>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</si>
  <si>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</si>
  <si>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</si>
  <si>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</si>
  <si>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</si>
  <si>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</si>
  <si>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</si>
  <si>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</si>
  <si>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</si>
  <si>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</si>
  <si>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</si>
  <si>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</si>
  <si>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</si>
  <si>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</si>
  <si>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</si>
  <si>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</si>
  <si>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</si>
  <si>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</si>
  <si>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</si>
  <si>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</si>
  <si>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</si>
  <si>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</si>
  <si>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</si>
  <si>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</si>
  <si>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</si>
  <si>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</si>
  <si>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</si>
  <si>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</si>
  <si>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</si>
  <si>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</si>
  <si>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</si>
  <si>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</si>
  <si>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</si>
  <si>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{be25e929-075f-405a-9153-49c5848c2b63}</t>
  </si>
  <si>
    <t>{00000000-0000-0000-0000-000000000000}</t>
  </si>
  <si>
    <t>/</t>
  </si>
  <si>
    <t>929001</t>
  </si>
  <si>
    <t>SO 01 - Cyklotrasa</t>
  </si>
  <si>
    <t>1</t>
  </si>
  <si>
    <t>{dffc1389-07af-4f49-af46-8c3d0559cc9e}</t>
  </si>
  <si>
    <t>929002</t>
  </si>
  <si>
    <t>SO 01.1 Autobusová zastávka</t>
  </si>
  <si>
    <t>{5b685834-8cda-46f3-807e-474d7d8d781a}</t>
  </si>
  <si>
    <t>929003</t>
  </si>
  <si>
    <t xml:space="preserve">SO-02 - Krajinno-architektonický projekt </t>
  </si>
  <si>
    <t>{c0c570d4-173a-4f60-ab23-02afcbcd8284}</t>
  </si>
  <si>
    <t>929004</t>
  </si>
  <si>
    <t>SO-03 - Elektroinštalácie a verejné osvetlenie</t>
  </si>
  <si>
    <t>{650d20d3-eb90-4ee7-9847-752bf22d5b7c}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</si>
  <si>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</si>
  <si>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</si>
  <si>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</si>
  <si>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</si>
  <si>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</si>
  <si>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</si>
  <si>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</si>
  <si>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</si>
  <si>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</si>
  <si>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</si>
  <si>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</si>
  <si>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</si>
  <si>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</si>
  <si>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</si>
  <si>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</si>
  <si>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</si>
  <si>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</si>
  <si>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</si>
  <si>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</si>
  <si>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</si>
  <si>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</si>
  <si>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</si>
  <si>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</si>
  <si>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</si>
  <si>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</si>
  <si>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929001 - SO 01 - Cyklotrasa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</si>
  <si>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</si>
  <si>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</si>
  <si>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</si>
  <si>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</si>
  <si>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</si>
  <si>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</si>
  <si>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</si>
  <si>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</si>
  <si>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</si>
  <si>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</si>
  <si>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</si>
  <si>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</si>
  <si>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</si>
  <si>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</si>
  <si>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</si>
  <si>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</si>
  <si>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</si>
  <si>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</si>
  <si>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</si>
  <si>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</si>
  <si>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</si>
  <si>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</si>
  <si>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</si>
  <si>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</si>
  <si>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</si>
  <si>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</si>
  <si>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</si>
  <si>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</si>
  <si>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</si>
  <si>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</si>
  <si>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</si>
  <si>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</si>
  <si>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</si>
  <si>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</si>
  <si>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</si>
  <si>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</si>
  <si>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</si>
  <si>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</si>
  <si>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</si>
  <si>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113106612</t>
  </si>
  <si>
    <t>Rozoberanie zámkovej dlažby všetkých druhov v ploche nad 20 m2,  -0,26000t</t>
  </si>
  <si>
    <t>m2</t>
  </si>
  <si>
    <t>4</t>
  </si>
  <si>
    <t>-318279142</t>
  </si>
  <si>
    <t>"dlažba na dopravnom ostrovčeku ( Spartakovská-Hlboká)" 1,907</t>
  </si>
  <si>
    <t>VV</t>
  </si>
  <si>
    <t>"dlažba na chodníku McDonalds" 13,637</t>
  </si>
  <si>
    <t>"dlažba na chodníku pred zimným štadiónom" 125,867</t>
  </si>
  <si>
    <t>"dlažba na parkovisku pred zimným štadiónom km 0,058-0,201" 2,649</t>
  </si>
  <si>
    <t>"dlažba pred priechodom pre chodcov km 0,47" 9,814</t>
  </si>
  <si>
    <t>"dlažba pod kontajneroviskom" 16,459</t>
  </si>
  <si>
    <t>Súčet</t>
  </si>
  <si>
    <t>113107132</t>
  </si>
  <si>
    <t>Odstránenie podkladu alebo krytu do 200 m2 z betónu prostého, hr. vrstvy 150 do 300 mm 0,500 t</t>
  </si>
  <si>
    <t>-1272930460</t>
  </si>
  <si>
    <t>"chodník pred autobusovou zastávkou na mieste parkoviska " 7,535</t>
  </si>
  <si>
    <t>"chodník za autobusovou zastávkou na mieste parkoviska " 14,178</t>
  </si>
  <si>
    <t>3</t>
  </si>
  <si>
    <t>113107243</t>
  </si>
  <si>
    <t>Odstránenie krytu asfaltového v ploche nad 200 m2, hr. nad 100 do 150 mm,  -0,31600t</t>
  </si>
  <si>
    <t>358848165</t>
  </si>
  <si>
    <t>"chodník pred McDonaldom" 134,24</t>
  </si>
  <si>
    <t>"dopravný ostrovček pred McDonaldom" 22,787</t>
  </si>
  <si>
    <t>"chodník pred zimným štadiónom" 325,355</t>
  </si>
  <si>
    <t>"chodník pri autobusovej zastávke"347,563</t>
  </si>
  <si>
    <t>"asfaltobetónový pás medzi zarezaním a obrubníkom " 227,567</t>
  </si>
  <si>
    <t>113107244</t>
  </si>
  <si>
    <t>Odstránenie podkladu alebo krytu asfaltového, hr.nad 150 do 200 mm 0,450 t</t>
  </si>
  <si>
    <t>246976446</t>
  </si>
  <si>
    <t>"chodník pred zimným štadiónom " 183,557</t>
  </si>
  <si>
    <t>"chodník pri autobusovej zastávke" 141,036</t>
  </si>
  <si>
    <t>"konštrukcia vozovky autobusovej zastávky" 115,684</t>
  </si>
  <si>
    <t>"chodník pri vjazde k Spartakovská 9" 126,068</t>
  </si>
  <si>
    <t>5</t>
  </si>
  <si>
    <t>113152120</t>
  </si>
  <si>
    <t>Frézovanie asf. podkladu alebo krytu bez prek., plochy do 500 m2, pruh š. do 0,5 m, hr. 40 mm  0,102 t</t>
  </si>
  <si>
    <t>334103414</t>
  </si>
  <si>
    <t>"frézovanie komunikácie pre cykl. cestičku v HDP " 439,654</t>
  </si>
  <si>
    <t>6</t>
  </si>
  <si>
    <t>113206111</t>
  </si>
  <si>
    <t>Vytrhanie obrúb betónových, s vybúraním lôžka, z krajníkov alebo obrubníkov stojatých,  -0,14500t</t>
  </si>
  <si>
    <t>m</t>
  </si>
  <si>
    <t>1747046831</t>
  </si>
  <si>
    <t>"obrubníky pred McDonaldom" 120,967</t>
  </si>
  <si>
    <t>"obrubníky na dopravnom  ostrovčeku pred McDonaldom" 41,345</t>
  </si>
  <si>
    <t>"obrubníky pred zimným štadiónom" 413,238</t>
  </si>
  <si>
    <t>"obrubníky  pri autobusovej zastávke"282,384</t>
  </si>
  <si>
    <t>"obrubníky pri vjazde k Spartakovská 9" 160,059</t>
  </si>
  <si>
    <t>"obrubníky pred  V. Clementisa 1,2,3" 111,999</t>
  </si>
  <si>
    <t>7</t>
  </si>
  <si>
    <t>121101112</t>
  </si>
  <si>
    <t>Odstránenie ornice s premiestn. na hromady, so zložením na vzdialenosť do 100 m a do 1000 m3</t>
  </si>
  <si>
    <t>m3</t>
  </si>
  <si>
    <t>-2108333666</t>
  </si>
  <si>
    <t>"ornica  na dopravnom  ostrovčeku pred McDonaldom km 0,046-0,053" (79,072+17,493)*0,36</t>
  </si>
  <si>
    <t>"ornica  pred zimným štadiónom km 0,058-0,201" 228,182*0,36</t>
  </si>
  <si>
    <t>"ornica  pri autobusovej zastávke km 0,207-0,321" 277,488*0,36</t>
  </si>
  <si>
    <t>"ornica medzi  vjazdom  k Spartakovská 9 a vjazdom k V. Clementisa 3 " 259,006*0,36</t>
  </si>
  <si>
    <t>8</t>
  </si>
  <si>
    <t>162301102</t>
  </si>
  <si>
    <t>Vodorovné premiestnenie výkopku tr.1-4, do 1000 m</t>
  </si>
  <si>
    <t>1562698673</t>
  </si>
  <si>
    <t>9</t>
  </si>
  <si>
    <t>1623011021</t>
  </si>
  <si>
    <t>Vodorovné premiestnenie výkopku tr.1-4, do 1000 m-z medziskládky na spiatočné rozprestretie</t>
  </si>
  <si>
    <t>-906444335</t>
  </si>
  <si>
    <t>"rozprestrenie pred McDonaldom km 0,0-0,038" 41,157*0,5*0,15</t>
  </si>
  <si>
    <t>"rozprestrenie na dopravnom ostrovčeku pred McDonaldom km 0,046-0,053" 0,00</t>
  </si>
  <si>
    <t>"rozprestrenie pred zimným štadiónom  km 0,058-0,201" 96,154*0,5*0,15</t>
  </si>
  <si>
    <t>"rozprestrenie pri autobusovej zastávke  km 0,207-0,321" 87,329*0,5*0,15</t>
  </si>
  <si>
    <t>"rozprestrenie medzo vjazdom k Spartakovská 9 a vjazdom k V. Clementisa 3"  238,18*0,5*0,15</t>
  </si>
  <si>
    <t>"rozprestrenie medzi vjazdom k Spartakovská 9 a vjazdom k V. Clementisa 3"  259,51*0,36</t>
  </si>
  <si>
    <t>10</t>
  </si>
  <si>
    <t>162701109</t>
  </si>
  <si>
    <t>Príplatok za každých ďalších 1000 m horniny 1-4 po spevnenej ceste-310,05-128,13</t>
  </si>
  <si>
    <t>-1098301387</t>
  </si>
  <si>
    <t>310,05-128,14</t>
  </si>
  <si>
    <t>11</t>
  </si>
  <si>
    <t>1671011021</t>
  </si>
  <si>
    <t>Nakladanie neuľahnutého výkopku z hornín tr.1-4 nad 100 do 1000 m3- na medziskládke</t>
  </si>
  <si>
    <t>285909113</t>
  </si>
  <si>
    <t>128,14</t>
  </si>
  <si>
    <t>12</t>
  </si>
  <si>
    <t>167101102</t>
  </si>
  <si>
    <t>Nakladanie neuľahnutého výkopku z hornín tr.1-4 nad 100 do 1000 m3</t>
  </si>
  <si>
    <t>797979242</t>
  </si>
  <si>
    <t>310,05</t>
  </si>
  <si>
    <t>13</t>
  </si>
  <si>
    <t>171209002</t>
  </si>
  <si>
    <t>Poplatok za skladovanie - zemina a kamenivo (17 05) ostatné</t>
  </si>
  <si>
    <t>t</t>
  </si>
  <si>
    <t>1997274184</t>
  </si>
  <si>
    <t>181,91*1,8</t>
  </si>
  <si>
    <t>14</t>
  </si>
  <si>
    <t>181301102</t>
  </si>
  <si>
    <t>Rozprestretie ornice na rovine alebo na svahu do sklonu 1:5, plocha do 500 m2,hr.150 mm</t>
  </si>
  <si>
    <t>-530023655</t>
  </si>
  <si>
    <t>"rozprestrenie pred McDonaldom km 0,0-0,038" 41,157*0,5</t>
  </si>
  <si>
    <t>"rozprestrenie pred zimným štadiónom  km 0,058-0,201" 96,154*0,5</t>
  </si>
  <si>
    <t>"rozprestrenie pri autobusovej zastávke  km 0,207-0,321" 87,329*0,5</t>
  </si>
  <si>
    <t>"rozprestrenie medzo vjazdom k Spartakovská 9 a vjazdom k V. Clementisa 3"  238,18*0,5</t>
  </si>
  <si>
    <t>15</t>
  </si>
  <si>
    <t>181301104</t>
  </si>
  <si>
    <t>Rozprestretie ornice na rovine alebo na svahu do sklonu 1:5, plocha do 500 m2,hr.250 mm</t>
  </si>
  <si>
    <t>-1555328349</t>
  </si>
  <si>
    <t>"rozprestrenie medzi vjazdom k Spartakovská 9 a vjazdom k V. Clementisa 3"  259,51</t>
  </si>
  <si>
    <t>16</t>
  </si>
  <si>
    <t>181301109</t>
  </si>
  <si>
    <t>Príplatok za každých ďalších 50 mm hr.rozprestretia ornice, plocha do 500 m2</t>
  </si>
  <si>
    <t>-1401471978</t>
  </si>
  <si>
    <t>"rozprestrenie medzi vjazdom k Spartakovská 9 a vjazdom k V. Clementisa 3"  259,51*2</t>
  </si>
  <si>
    <t>17</t>
  </si>
  <si>
    <t>564851111</t>
  </si>
  <si>
    <t>Podklad zo štrkodrviny s rozprestrením a zhutnením, hr.po zhutnení 150 mm-K1</t>
  </si>
  <si>
    <t>-420377325</t>
  </si>
  <si>
    <t>"cyklocestička pred McDonaldom " 92,972</t>
  </si>
  <si>
    <t>"cyklocestička na dopravnom ostrovčeku pred McDonaldom " 23,973</t>
  </si>
  <si>
    <t>"cyklocestička pred zimným štadiónom  " 375,324</t>
  </si>
  <si>
    <t>"cyklocestička pri autobusovej zastávke " 318,196</t>
  </si>
  <si>
    <t>"cyklocestička pred V . Clementisa 1,2,3 " 245,384</t>
  </si>
  <si>
    <t>18</t>
  </si>
  <si>
    <t>5648611111</t>
  </si>
  <si>
    <t>Podklad zo štrkodrviny s rozprestrením a zhutnením, hr.po zhutnení 200 mm-K2 + dlažba pre nevidiacich</t>
  </si>
  <si>
    <t>-1117509783</t>
  </si>
  <si>
    <t>"chodníky konštrukcia K2"</t>
  </si>
  <si>
    <t>"chodník na dopravnom ostrovčeku ( Spartakovská -Hlboká) " 1,355</t>
  </si>
  <si>
    <t>"chodník pred McDonaldom" 112,562</t>
  </si>
  <si>
    <t>"chodník na dopravnom ostrovčeku pred McDonaldom" 12,423</t>
  </si>
  <si>
    <t>"chodník pred zimným štadiónom " 420,911</t>
  </si>
  <si>
    <t>"chodník pri autobusovej zastávke " 305,079</t>
  </si>
  <si>
    <t>"chodník pri vjazde k Spartakovská 9" 40,489</t>
  </si>
  <si>
    <t>"chodník pred V . Clementisa 1,2,3" 12,448</t>
  </si>
  <si>
    <t xml:space="preserve">"chodníky pre nevidiacich" </t>
  </si>
  <si>
    <t>"chodník na dopravnom ostrovčeku ( Spartakovská -Hlboká) " 0,547</t>
  </si>
  <si>
    <t>"chodník pred McDonaldom" 21,634</t>
  </si>
  <si>
    <t>"chodník na dopravnom ostrovčeku pred McDonaldom" 8,056</t>
  </si>
  <si>
    <t>"chodník pred zimným štadiónom " 78,374</t>
  </si>
  <si>
    <t>"chodník pri autobusovej zastávke " 61,443</t>
  </si>
  <si>
    <t>"chodník pri vjazde k Spartakovská 9" 9,068</t>
  </si>
  <si>
    <t>"chodník pred V . Clementisa 1,2,3" 1,689</t>
  </si>
  <si>
    <t>19</t>
  </si>
  <si>
    <t>5671231141</t>
  </si>
  <si>
    <t>Podklad z kameniva stmeleného cementom, s rozprestrenm a zhutnením CBGM C 5/6, po zhutnení hr. 150 mm-K1</t>
  </si>
  <si>
    <t>689105631</t>
  </si>
  <si>
    <t>5732111111</t>
  </si>
  <si>
    <t>Postrek asfaltový spojovací bez posypu kamenivom z asfaltu cestného v množstve od 0, 50 do 0,70 kg/m2-K1+K</t>
  </si>
  <si>
    <t>-1385465999</t>
  </si>
  <si>
    <t>"konštrukcia K1"</t>
  </si>
  <si>
    <t>"konštrukcia K"</t>
  </si>
  <si>
    <t>"cyklocestička v HDP" 439,654</t>
  </si>
  <si>
    <t>21</t>
  </si>
  <si>
    <t>5732211111</t>
  </si>
  <si>
    <t>Penetračný postrek asfaltový  v množstve  0, 30 kg/m2- K1</t>
  </si>
  <si>
    <t>1475269526</t>
  </si>
  <si>
    <t>22</t>
  </si>
  <si>
    <t>577134131</t>
  </si>
  <si>
    <t>Asfaltový betón vrstva obrusná AC 8 O v pruhu š. do 3 m z modifik. asfaltu tr. II, po zhutnení hr. 40 mm, červený - K1</t>
  </si>
  <si>
    <t>626746062</t>
  </si>
  <si>
    <t>23</t>
  </si>
  <si>
    <t>5771341311</t>
  </si>
  <si>
    <t>Asfaltový betón vrstva obrusná AC 8 O v pruhu š. do 3 m z modifik. asfaltu tr. II, po zhutnení hr. 40 mm, červený - K</t>
  </si>
  <si>
    <t>1461987242</t>
  </si>
  <si>
    <t>24</t>
  </si>
  <si>
    <t>577144331</t>
  </si>
  <si>
    <t>Asfaltový betón vrstva obrusná alebo ložná AC 16 O v pruhu š. do 3 m z nemodifik. asfaltu tr. II, po zhutnení hr. 50 mm- doasfaltovanie</t>
  </si>
  <si>
    <t>-1366133221</t>
  </si>
  <si>
    <t>"doasfaltovanie pred McDonaldom " 48,579*0,50</t>
  </si>
  <si>
    <t>"doasfaltovanie na dopravnom ostrovčeku pred McDonaldom " 44,994*0,5</t>
  </si>
  <si>
    <t>"doasfaltovanie pred zimným štadiónom  " 181,896*0,5</t>
  </si>
  <si>
    <t>"doasfaltovanie pri autobusovej zastávke " 147,044*0,5</t>
  </si>
  <si>
    <t>"doasfaltovanie rozpr. medzi vjazdom k Spartakovská 9 a vjazdom k V . Clementisa 3 km 0,327-0,549" 32,62*0,5</t>
  </si>
  <si>
    <t>25</t>
  </si>
  <si>
    <t>577164331</t>
  </si>
  <si>
    <t>Asfaltový betón vrstva obrusná alebo ložná AC 16 v pruhu š. do 3 m z nemodifik. asfaltu tr. II, po zhutnení hr. 80 mm-K1</t>
  </si>
  <si>
    <t>-1301586458</t>
  </si>
  <si>
    <t>26</t>
  </si>
  <si>
    <t>596911112</t>
  </si>
  <si>
    <t>Kladenie zámkovej dlažby pre peších nad 20 m2</t>
  </si>
  <si>
    <t>-727526346</t>
  </si>
  <si>
    <t>27</t>
  </si>
  <si>
    <t>M</t>
  </si>
  <si>
    <t>592460007400</t>
  </si>
  <si>
    <t>Dlažba betónová hr.60 mm</t>
  </si>
  <si>
    <t>-1745852518</t>
  </si>
  <si>
    <t>28</t>
  </si>
  <si>
    <t>592460006800</t>
  </si>
  <si>
    <t>Dlažba betónová Dlažba betónová pre nevidiacich, rozmer 200x200x60 mm, červená</t>
  </si>
  <si>
    <t>-1797975552</t>
  </si>
  <si>
    <t>29</t>
  </si>
  <si>
    <t>597962125</t>
  </si>
  <si>
    <t xml:space="preserve">Montáž uzavretého uličnej vpusti do lôžka z betónu prostého tr.C 25/30 </t>
  </si>
  <si>
    <t>ks</t>
  </si>
  <si>
    <t>-1053945046</t>
  </si>
  <si>
    <t>"uličná vpusť pred zimným štadiónom " 2</t>
  </si>
  <si>
    <t>"uličná vpusť v cyklocestičke v HDP" 3</t>
  </si>
  <si>
    <t>30</t>
  </si>
  <si>
    <t>5923001211</t>
  </si>
  <si>
    <t>Štandardné žľaby  100,  500/210/560 bez roštu</t>
  </si>
  <si>
    <t>37207462</t>
  </si>
  <si>
    <t>31</t>
  </si>
  <si>
    <t>8994011111</t>
  </si>
  <si>
    <t xml:space="preserve">Rekonštrukcia , úprava vtokovej mreže a vyrovnávacieho prstenca </t>
  </si>
  <si>
    <t>1709586341</t>
  </si>
  <si>
    <t>"rekonštrukcia uličnej vpuste pri autobusovej zastávke " 1</t>
  </si>
  <si>
    <t>32</t>
  </si>
  <si>
    <t>8994011112</t>
  </si>
  <si>
    <t>Potrubie DN 15</t>
  </si>
  <si>
    <t>-1250585515</t>
  </si>
  <si>
    <t>33</t>
  </si>
  <si>
    <t>914001111</t>
  </si>
  <si>
    <t>Osadenie a montáž cestnej zvislej dopravnej značky na stľpik, stľp,konzolu alebo objekt</t>
  </si>
  <si>
    <t>-593258794</t>
  </si>
  <si>
    <t>" dopravné značky pred McDonaldom" 3</t>
  </si>
  <si>
    <t>"dopravné značky na dopravnom ostrovčeku pred McDonaldom" 0</t>
  </si>
  <si>
    <t>"dopravné značky pred zimným štadiónom " 5</t>
  </si>
  <si>
    <t>"dopravné značky pri autobusovej zastávke " 8</t>
  </si>
  <si>
    <t>"dopravné značky pri vjazde k Spartakovská 9" 3</t>
  </si>
  <si>
    <t>"dopravné značky pred V . Clementisa 1,2,3" 6</t>
  </si>
  <si>
    <t>34</t>
  </si>
  <si>
    <t>404410000100</t>
  </si>
  <si>
    <t>Dopravná značka</t>
  </si>
  <si>
    <t>-1801293261</t>
  </si>
  <si>
    <t>35</t>
  </si>
  <si>
    <t>914501121</t>
  </si>
  <si>
    <t>Montáž stĺpika zvislej dopravnej značky dĺžky do 3,5 m do betónového základu</t>
  </si>
  <si>
    <t>1702780071</t>
  </si>
  <si>
    <t>" dopravné značky pred McDonaldom" 2</t>
  </si>
  <si>
    <t>"dopravné značky pred zimným štadiónom " 2</t>
  </si>
  <si>
    <t>"dopravné značky pri autobusovej zastávke " 5</t>
  </si>
  <si>
    <t>"dopravné značky pri vjazde k Spartakovská 9" 2</t>
  </si>
  <si>
    <t>"dopravné značky pred V . Clementisa 1,2,3" 5</t>
  </si>
  <si>
    <t>36</t>
  </si>
  <si>
    <t>404490008400</t>
  </si>
  <si>
    <t>Stĺpik Zn, d 60 mm/1 bm, pre dopravné značky</t>
  </si>
  <si>
    <t>-1530637555</t>
  </si>
  <si>
    <t>37</t>
  </si>
  <si>
    <t>915711412</t>
  </si>
  <si>
    <t>Vodorovné dopravné značenie striekané farbou vodiacich čiar súvislých šírky 250 mm biela retroreflexná</t>
  </si>
  <si>
    <t>1936640345</t>
  </si>
  <si>
    <t>38</t>
  </si>
  <si>
    <t>915721412</t>
  </si>
  <si>
    <t>Vodorovné dopravné značenie striekaným plastom prechodov pre chodcov, šípky, symboly a pod., biela retroreflexná</t>
  </si>
  <si>
    <t>326577461</t>
  </si>
  <si>
    <t>39</t>
  </si>
  <si>
    <t>915791111</t>
  </si>
  <si>
    <t>Predznačenie pre značenie striekané farbou z náterových hmôt deliace čiary, vodiace prúžky</t>
  </si>
  <si>
    <t>-849221053</t>
  </si>
  <si>
    <t>40</t>
  </si>
  <si>
    <t>915791112</t>
  </si>
  <si>
    <t>Predznačenie pre vodorovné značenie striekané farbou alebo vykonávané z náterových hmôt</t>
  </si>
  <si>
    <t>-188755382</t>
  </si>
  <si>
    <t>41</t>
  </si>
  <si>
    <t>9157911122</t>
  </si>
  <si>
    <t>Cyklistický trojuholník, piktogram, piktogram chodec a cyklista, autobusová zastávka</t>
  </si>
  <si>
    <t>-345480520</t>
  </si>
  <si>
    <t>42</t>
  </si>
  <si>
    <t>915920003</t>
  </si>
  <si>
    <t>Osadenie trvalého retroreflexného liatinového dopravného gombíka rozmeru 100x50x12 mm</t>
  </si>
  <si>
    <t>-930234215</t>
  </si>
  <si>
    <t>"reflexné gombíky pri výjazde z McDonald" 5</t>
  </si>
  <si>
    <t>43</t>
  </si>
  <si>
    <t>404490008100</t>
  </si>
  <si>
    <t>Gombík dopravný reflexný trvalý , liatinový (do vozovky)</t>
  </si>
  <si>
    <t>1475048829</t>
  </si>
  <si>
    <t>44</t>
  </si>
  <si>
    <t>916362111</t>
  </si>
  <si>
    <t>Osadenie cestného obrubníka betónového stojatého do lôžka z betónu prostého tr. C 12/15 s bočnou oporou</t>
  </si>
  <si>
    <t>686808782</t>
  </si>
  <si>
    <t>"obrubník na dopravnom ostrovčeku ( Spartakovská -Hlboká) " 1,00+0,00+1,25</t>
  </si>
  <si>
    <t>"obrubník pred McDonaldom" 2,00+27,58+13,41</t>
  </si>
  <si>
    <t>"obrubník na dopravnom ostrovčeku pred McDonaldom" 1,00+23,03+15,70</t>
  </si>
  <si>
    <t>"obrubník pred zimným štadiónom " 4,00+224,18+26,63</t>
  </si>
  <si>
    <t>"obrubník pri autobusovej zastávke " 5,00+117,72+15,83</t>
  </si>
  <si>
    <t>"obrubník pri vjazde k Spartakovská 9" 2,00+135,85+5,97</t>
  </si>
  <si>
    <t>"obrubník pred V . Clementisa 1,2,3" 0+4,98+5,55</t>
  </si>
  <si>
    <t>632,68*0,05</t>
  </si>
  <si>
    <t>45</t>
  </si>
  <si>
    <t>592170000700</t>
  </si>
  <si>
    <t>Obrubník prechodový , lxšxv 1000x200(150)x150(260) mm</t>
  </si>
  <si>
    <t>1269138015</t>
  </si>
  <si>
    <t>46</t>
  </si>
  <si>
    <t>592170002200</t>
  </si>
  <si>
    <t>Obrubník cestný,so skosením , lxšxv 1000x150x260 mm,</t>
  </si>
  <si>
    <t>-1573837958</t>
  </si>
  <si>
    <t>47</t>
  </si>
  <si>
    <t>592170000900</t>
  </si>
  <si>
    <t>Obrubník  cestný bez skosenia rovný, lxšxv 1000x150x260 mm</t>
  </si>
  <si>
    <t>2122471467</t>
  </si>
  <si>
    <t>48</t>
  </si>
  <si>
    <t>917812111</t>
  </si>
  <si>
    <t>Lepenie  chodník. obrubníka betónového stojatého do tmelu na báze akrylátovej živice</t>
  </si>
  <si>
    <t>1827731986</t>
  </si>
  <si>
    <t>49</t>
  </si>
  <si>
    <t>592170002300</t>
  </si>
  <si>
    <t>Obrubník  cestný, lxšxv 330x150x150 mm</t>
  </si>
  <si>
    <t>755740007</t>
  </si>
  <si>
    <t>66,77/0,33</t>
  </si>
  <si>
    <t>50</t>
  </si>
  <si>
    <t>917831514</t>
  </si>
  <si>
    <t>Osadzovanie palisád hranatých betónových do betónu dĺžky 100 cm - do radu</t>
  </si>
  <si>
    <t>-360287639</t>
  </si>
  <si>
    <t>51</t>
  </si>
  <si>
    <t>592170005600</t>
  </si>
  <si>
    <t>Palisáda  , rozmer 120x165x1000 mm, sivá</t>
  </si>
  <si>
    <t>1598192011</t>
  </si>
  <si>
    <t>22,89*6,666</t>
  </si>
  <si>
    <t>52</t>
  </si>
  <si>
    <t>917862111</t>
  </si>
  <si>
    <t>Osadenie chodník. obrub. betón. stojatého s bočnou oporou z betónu prostého tr. C 10/12, 5 do lôžka</t>
  </si>
  <si>
    <t>-1210206955</t>
  </si>
  <si>
    <t>"obrubník na dopravnom ostrovčeku ( Spartakovská -Hlboká) " 0</t>
  </si>
  <si>
    <t>"obrubník pred McDonaldom" 117,495</t>
  </si>
  <si>
    <t>"obrubník na dopravnom ostrovčeku pred McDonaldom" 14,438</t>
  </si>
  <si>
    <t>"obrubník pred zimným štadiónom " 369,618</t>
  </si>
  <si>
    <t>"obrubník pri autobusovej zastávke " 328,092</t>
  </si>
  <si>
    <t>"obrubník pri vjazde k Spartakovská 9" 9,125</t>
  </si>
  <si>
    <t>"obrubník pred V . Clementisa 1,2,3" 178,112</t>
  </si>
  <si>
    <t>53</t>
  </si>
  <si>
    <t>592170001800</t>
  </si>
  <si>
    <t>Obrubník  parkový, lxšxv 1000x50x200 mm, sivá</t>
  </si>
  <si>
    <t>-54904187</t>
  </si>
  <si>
    <t>54</t>
  </si>
  <si>
    <t>918101111</t>
  </si>
  <si>
    <t>Lôžko pod obrub., krajníky alebo obruby z dlažob. kociek z betónu prostého tr. C 10/12,5</t>
  </si>
  <si>
    <t>-1857955248</t>
  </si>
  <si>
    <t>(560,007+15,85+88,568+1016,894+26,90)*0,22*0,20</t>
  </si>
  <si>
    <t>55</t>
  </si>
  <si>
    <t>919735114</t>
  </si>
  <si>
    <t>Rezanie existujúceho asfaltového krytu alebo podkladu hĺbky nad 150 do 200 mm</t>
  </si>
  <si>
    <t>-1842319620</t>
  </si>
  <si>
    <t>56</t>
  </si>
  <si>
    <t>966006211</t>
  </si>
  <si>
    <t>Odstránenie (demontáž) zvislej dopravnej značky zo stľpov, stľpikov alebo konzol 0,004 t</t>
  </si>
  <si>
    <t>-1631147473</t>
  </si>
  <si>
    <t>"presun dopravných značiek " 11</t>
  </si>
  <si>
    <t>"zrušenie dopravných značiek" 6</t>
  </si>
  <si>
    <t>57</t>
  </si>
  <si>
    <t>966067112</t>
  </si>
  <si>
    <t>Rozobratie plotov výšky do 250 cm, z drôteného pletiva alebo z plechu,  -0,01000t</t>
  </si>
  <si>
    <t>-929518793</t>
  </si>
  <si>
    <t>"rozobratie pletiva na kontajnerovisku pri V. Clementisa 1" 13,26</t>
  </si>
  <si>
    <t>58</t>
  </si>
  <si>
    <t>919716111121</t>
  </si>
  <si>
    <t>Zábradlie osadené na palisádach v.1,10 m s kotvami</t>
  </si>
  <si>
    <t>-766464149</t>
  </si>
  <si>
    <t>59</t>
  </si>
  <si>
    <t>966083212</t>
  </si>
  <si>
    <t>Odstránenie vodorovného dopravného značenia brúsením bez pojazdu plochy</t>
  </si>
  <si>
    <t>-331093998</t>
  </si>
  <si>
    <t>60</t>
  </si>
  <si>
    <t>979081111</t>
  </si>
  <si>
    <t>Odvoz sutiny a vybúraných hmôt na skládku do 1 km</t>
  </si>
  <si>
    <t>1870384286</t>
  </si>
  <si>
    <t>61</t>
  </si>
  <si>
    <t>979081121</t>
  </si>
  <si>
    <t>Odvoz sutiny a vybúraných hmôt na skládku za každý ďalší 1 km- do 15 km</t>
  </si>
  <si>
    <t>-1509707194</t>
  </si>
  <si>
    <t>62</t>
  </si>
  <si>
    <t>979087212</t>
  </si>
  <si>
    <t>Nakladanie na dopravné prostriedky pre vodorovnú dopravu sutiny</t>
  </si>
  <si>
    <t>624315579</t>
  </si>
  <si>
    <t>63</t>
  </si>
  <si>
    <t>979089012</t>
  </si>
  <si>
    <t>Poplatok za skladovanie - stavebná suť</t>
  </si>
  <si>
    <t>-1356915399</t>
  </si>
  <si>
    <t>64</t>
  </si>
  <si>
    <t>97908921211</t>
  </si>
  <si>
    <t>Zákonný poplatok za skladovanie odpadu</t>
  </si>
  <si>
    <t>-1245826538</t>
  </si>
  <si>
    <t>65</t>
  </si>
  <si>
    <t>998225111</t>
  </si>
  <si>
    <t>Presun hmôt pre pozemnú komunikáciu a letisko s krytom asfaltovým akejkoľvek dĺžky objektu</t>
  </si>
  <si>
    <t>1057541077</t>
  </si>
  <si>
    <t>VP - Práce naviac</t>
  </si>
  <si>
    <t>PN</t>
  </si>
  <si>
    <t>929002 - SO 01.1 Autobusová zastávka</t>
  </si>
  <si>
    <t xml:space="preserve">    2 - Zakladanie</t>
  </si>
  <si>
    <t>271571111</t>
  </si>
  <si>
    <t>Vankúše zhutnené pod základy zo štrkopiesku</t>
  </si>
  <si>
    <t>-321903277</t>
  </si>
  <si>
    <t>273321312</t>
  </si>
  <si>
    <t>Betón základových dosiek, železový (bez výstuže), tr. C 20/25</t>
  </si>
  <si>
    <t>1312268907</t>
  </si>
  <si>
    <t>273362021</t>
  </si>
  <si>
    <t>Výstuž komunikácií  zo zvár. sietí KARI</t>
  </si>
  <si>
    <t>-1727527894</t>
  </si>
  <si>
    <t>289971211</t>
  </si>
  <si>
    <t>Zhotovenie vrstvy z geotextílie na upravenom povrchu sklon do 1 : 5 , šírky od 0 do 3 m</t>
  </si>
  <si>
    <t>-1509645918</t>
  </si>
  <si>
    <t>693210003400</t>
  </si>
  <si>
    <t>Geomreža sklovláknitá , 100 kN/m, výstužná do asfaltových vrstiev vozoviek</t>
  </si>
  <si>
    <t>-1704707976</t>
  </si>
  <si>
    <t>564671111</t>
  </si>
  <si>
    <t>Podklad z kameniva hrubého drveného veľ. 63-125 mm s rozprestretím a zhutnením, po zhutneni hr. 250 mm</t>
  </si>
  <si>
    <t>1239341466</t>
  </si>
  <si>
    <t>564671114</t>
  </si>
  <si>
    <t>Podklad z kameniva drveného veľ. 0-63 mm s rozprestretím a zhutnením po zhutnení hr.280 mm-K3</t>
  </si>
  <si>
    <t>544105853</t>
  </si>
  <si>
    <t>564861111</t>
  </si>
  <si>
    <t>Podklad zo štrkodrviny s rozprestrením a zhutnením, hr.po zhutnení 200 mm-K2</t>
  </si>
  <si>
    <t>-1415849339</t>
  </si>
  <si>
    <t>567122114</t>
  </si>
  <si>
    <t>Podklad z kameniva stmeleného cementom s rozprestretím a zhutnením, CBGM C 8/10 (C 6/8), po zhutnení hr. 150 mm</t>
  </si>
  <si>
    <t>619544930</t>
  </si>
  <si>
    <t>567144112</t>
  </si>
  <si>
    <t>Podklad z podkladového betónu PB I tr. C 20/25 hr. 250 mm-K3</t>
  </si>
  <si>
    <t>-1150560349</t>
  </si>
  <si>
    <t>573211111</t>
  </si>
  <si>
    <t>Postrek asfaltový spojovací bez posypu kamenivom z asfaltu cestného v množstve od 0,50 do 0,70 kg/m2-K3</t>
  </si>
  <si>
    <t>928399672</t>
  </si>
  <si>
    <t>577144211</t>
  </si>
  <si>
    <t>Asfaltový betón vrstva obrusná AC 11 O v pruhu š. do 3 m z nemodifik. asfaltu tr. I, po zhutnení hr. 50 mm-K3</t>
  </si>
  <si>
    <t>1910860875</t>
  </si>
  <si>
    <t>577164411</t>
  </si>
  <si>
    <t>Asfaltový betón vrstva ložná AC 22 L v pruhu š. do 3 m z nemodifik. asfaltu tr. I, po zhutnení hr. 70 mm-K3</t>
  </si>
  <si>
    <t>-1365373837</t>
  </si>
  <si>
    <t>581140215</t>
  </si>
  <si>
    <t>Kryt cementobetónový cestných komunikácií skupiny CB, hr. 250 mm</t>
  </si>
  <si>
    <t>-805036485</t>
  </si>
  <si>
    <t>-1361089145</t>
  </si>
  <si>
    <t>153876785</t>
  </si>
  <si>
    <t>Dlažba betónová   Dlažba betónová pre nevidiacich, rozmer 200x200x60 mm, červená</t>
  </si>
  <si>
    <t>-113314633</t>
  </si>
  <si>
    <t>916361112</t>
  </si>
  <si>
    <t>Osadenie obrubníka betónového Kasselský 1000/435/330 mm</t>
  </si>
  <si>
    <t>1047359535</t>
  </si>
  <si>
    <t>592170002100</t>
  </si>
  <si>
    <t>Obrubník Kasselský 100/435/330 mm</t>
  </si>
  <si>
    <t>-1534034945</t>
  </si>
  <si>
    <t>Lôžko pod obrubníky, krajníky alebo obruby z dlažobných kociek z betónu prostého tr. C 12/15</t>
  </si>
  <si>
    <t>-1373215216</t>
  </si>
  <si>
    <t>919716111</t>
  </si>
  <si>
    <t>Oceľová výstuž cementobet. krytu zo zvar. sietí KARI hmotnosť do 7,5 kg/m2</t>
  </si>
  <si>
    <t>-1577415291</t>
  </si>
  <si>
    <t>919716311</t>
  </si>
  <si>
    <t>Vystuženie dilatačných škár v cementobet. kryte klznými tŕňmi priem.30mm dĺ.1000 mm</t>
  </si>
  <si>
    <t>-1376267898</t>
  </si>
  <si>
    <t>9181011112</t>
  </si>
  <si>
    <t>Presun autobusového prístrešku</t>
  </si>
  <si>
    <t>-1993083169</t>
  </si>
  <si>
    <t>91971611113</t>
  </si>
  <si>
    <t>Stlpová zábrana</t>
  </si>
  <si>
    <t>1956196274</t>
  </si>
  <si>
    <t>662698027</t>
  </si>
  <si>
    <t xml:space="preserve">929003 - SO-02 - Krajinno-architektonický projekt </t>
  </si>
  <si>
    <t>HSV - HSV</t>
  </si>
  <si>
    <t xml:space="preserve">    1.1. - Pestovateľské opatrenia</t>
  </si>
  <si>
    <t xml:space="preserve">    1.2 - Sadovnícke úpravy</t>
  </si>
  <si>
    <t xml:space="preserve">    1.3. - Rastlinný materiál</t>
  </si>
  <si>
    <t>111201101</t>
  </si>
  <si>
    <t>Odstránenie krovín a stromov s koreňom s priemerom kmeňa do 100 mm, do 1000 m2</t>
  </si>
  <si>
    <t xml:space="preserve">"kry"57,5   </t>
  </si>
  <si>
    <t xml:space="preserve">"liany"6   </t>
  </si>
  <si>
    <t xml:space="preserve">Súčet   </t>
  </si>
  <si>
    <t>112101112</t>
  </si>
  <si>
    <t>Vyrúbanie stromu listnatého vo svahu do 1:5 priem. kmeňa nad 200 do 300 mm</t>
  </si>
  <si>
    <t>112101113</t>
  </si>
  <si>
    <t>Vyrúbanie stromu listnatého vo svahu do 1:5 priem. kmeňa nad 300 do 400 mm</t>
  </si>
  <si>
    <t>112101114</t>
  </si>
  <si>
    <t>Vyrúbanie stromu listnatého vo svahu do 1:5 priem. kmeňa nad 400 do 500 mm</t>
  </si>
  <si>
    <t>112101221</t>
  </si>
  <si>
    <t>Vyrúbanie stromu ihl. v rovine alebo vo svahu do 1:5 priemer kmeňa do 200 mm</t>
  </si>
  <si>
    <t>111203111</t>
  </si>
  <si>
    <t>Odstránenie pňa odfrézovaním až do hĺbky 500 mm (4ks pňov)</t>
  </si>
  <si>
    <t>112201111</t>
  </si>
  <si>
    <t>Odstránenie pňa v rovine a na svahu do 1:5, priemer do 200 mm</t>
  </si>
  <si>
    <t>112201112</t>
  </si>
  <si>
    <t>Odstránenie pňa v rovine a na svahu do 1:5, priemer nad 200 do 300 mm</t>
  </si>
  <si>
    <t>112201113</t>
  </si>
  <si>
    <t>Odstránenie pňa v rovine a na svahu do 1:5, priemer nad 300 do 400 mm</t>
  </si>
  <si>
    <t>112201114</t>
  </si>
  <si>
    <t>Odstránenie pňa v rovine a na svahu do 1:5, priemer nad 400 do 500 mm</t>
  </si>
  <si>
    <t>18492223</t>
  </si>
  <si>
    <t>Zdravotný rez stromov podľa arboristických štandardov</t>
  </si>
  <si>
    <t>184807111</t>
  </si>
  <si>
    <t>Ochrana stromu debnením pred poškodením stavebnou činnosťou zhotovenie</t>
  </si>
  <si>
    <t>184807112</t>
  </si>
  <si>
    <t>Ochrana stromu debnením pred poškodením stavebnou činnosťou odstránenie</t>
  </si>
  <si>
    <t>1000026</t>
  </si>
  <si>
    <t>Ornitologický posudok, preverenie výskytu chránených druhov živočíchov</t>
  </si>
  <si>
    <t>hod</t>
  </si>
  <si>
    <t>180402111</t>
  </si>
  <si>
    <t>Založenie trávnika parkového výsevom v rovine do 1:5</t>
  </si>
  <si>
    <t>0057211500</t>
  </si>
  <si>
    <t>Trávové semeno - zmes - parkový trávnik, 30g/m2, *1,03</t>
  </si>
  <si>
    <t>kg</t>
  </si>
  <si>
    <t xml:space="preserve">997*0,03*1,03   </t>
  </si>
  <si>
    <t>181101101</t>
  </si>
  <si>
    <t>Úprava pláne v zárezoch v hornine 1-4 bez zhutnenia</t>
  </si>
  <si>
    <t xml:space="preserve">"kry"212   </t>
  </si>
  <si>
    <t xml:space="preserve">"záhony"338   </t>
  </si>
  <si>
    <t xml:space="preserve">"trávnik"997   </t>
  </si>
  <si>
    <t>183101111</t>
  </si>
  <si>
    <t>Hĺbenie jamky v rovine alebo na svahu do 1:5, objem do 0,01 m3</t>
  </si>
  <si>
    <t xml:space="preserve">"trvalky"2280   </t>
  </si>
  <si>
    <t>183101212</t>
  </si>
  <si>
    <t>Hĺbenie jamiek pre výsadbu v horn. 1-4 s výmenou pôdy do 50% v rovine alebo na svahu do 1:5 objemu nad 0,01 do 0,02 m3</t>
  </si>
  <si>
    <t xml:space="preserve">"kry"1070   </t>
  </si>
  <si>
    <t>183101221</t>
  </si>
  <si>
    <t>Hĺbenie jamiek pre výsadbu v horn. 1-4 s výmenou pôdy do 50% v rovine alebo na svahu do 1:5 objemu nad 0, 40 do 1,00 m3</t>
  </si>
  <si>
    <t xml:space="preserve">"stromy"13   </t>
  </si>
  <si>
    <t>5812532000</t>
  </si>
  <si>
    <t>Záhradnícky substrát voľne ložený</t>
  </si>
  <si>
    <t xml:space="preserve">"stromy"13*0,5   </t>
  </si>
  <si>
    <t xml:space="preserve">"kry"1070*0,015   </t>
  </si>
  <si>
    <t>183204112</t>
  </si>
  <si>
    <t>Výsadba kvetín do pripravovanej pôdy so zaliatím s jednoduchými koreňami trvaliek</t>
  </si>
  <si>
    <t>183204113</t>
  </si>
  <si>
    <t>Výsadba kvetín do pripravovanej pôdy so zaliatím s jednoduchými koreňami cibuliek alebo hľúz</t>
  </si>
  <si>
    <t>183205111</t>
  </si>
  <si>
    <t>Založenie záhonu na svahu nad 1:5 do 1:2 rovine alebo na svahu do 1:5 v hornine 1 až 2</t>
  </si>
  <si>
    <t xml:space="preserve">"trvalky"338   </t>
  </si>
  <si>
    <t>183403114</t>
  </si>
  <si>
    <t>Obrobenie pôdy kultivátorovaním v rovine alebo na svahu do 1:5</t>
  </si>
  <si>
    <t>183403153</t>
  </si>
  <si>
    <t>Obrobenie pôdy hrabaním v rovine alebo na svahu do 1:5</t>
  </si>
  <si>
    <t>183403161</t>
  </si>
  <si>
    <t>Obrobenie pôdy valcovaním v rovine alebo na svahu do 1:5</t>
  </si>
  <si>
    <t>184102111</t>
  </si>
  <si>
    <t>Výsadba dreviny s balom v rovine alebo na svahu do 1:5, priemer balu nad 100 do 200 mm</t>
  </si>
  <si>
    <t>184102116</t>
  </si>
  <si>
    <t>Výsadba dreviny s balom v rovine alebo na svahu do 1:5, priemer balu nad 600 do 800 mm</t>
  </si>
  <si>
    <t>184202112</t>
  </si>
  <si>
    <t>Zakotvenie dreviny troma a viac kolmi pri priemere kolov do 100 mm pri dĺžke kolov do 2 m do 3 m</t>
  </si>
  <si>
    <t>0521742030</t>
  </si>
  <si>
    <t>Kotviace koly, pr. 50mm, dĺžka 2,5m, 3 ks/1strom</t>
  </si>
  <si>
    <t>0521742040</t>
  </si>
  <si>
    <t>Kotviace polkoly, pr. 50mm, dĺžka 2,5m, 1ks/1strom</t>
  </si>
  <si>
    <t>0521742050</t>
  </si>
  <si>
    <t>Viazací a spojovací materiál</t>
  </si>
  <si>
    <t>66</t>
  </si>
  <si>
    <t>0521742080</t>
  </si>
  <si>
    <t>Drenážne potrubie pr. 100 mm, dĺ. 1 m, výplň - štrk fr. 8/16 mm</t>
  </si>
  <si>
    <t>68</t>
  </si>
  <si>
    <t>184202113</t>
  </si>
  <si>
    <t>Zhotovenie ochrany proti prerastaniu koreňov umiestnením koreňovej chráničky, dĺžka 2m, výška 1m</t>
  </si>
  <si>
    <t>70</t>
  </si>
  <si>
    <t>0521742070</t>
  </si>
  <si>
    <t>Protikoreňová bariéra, dĺžka 2m, šírka 1m</t>
  </si>
  <si>
    <t>72</t>
  </si>
  <si>
    <t>184921093</t>
  </si>
  <si>
    <t>Mulčovanie rastlín pri hrúbke mulča nad 50 do 100 mm v rovine alebo na svahu do 1:5</t>
  </si>
  <si>
    <t>74</t>
  </si>
  <si>
    <t xml:space="preserve">"kry"105   </t>
  </si>
  <si>
    <t>0554151101</t>
  </si>
  <si>
    <t>Mulčovacia kôra borovicová, 40-60mm, 70l</t>
  </si>
  <si>
    <t>76</t>
  </si>
  <si>
    <t>184921210</t>
  </si>
  <si>
    <t>Mulčovanie záhonu štrkom alebo štrkodrvou hr. vrstvy do 50 mm v rovine alebo na svahu do 1:5</t>
  </si>
  <si>
    <t>78</t>
  </si>
  <si>
    <t>583410001900</t>
  </si>
  <si>
    <t>Kamenivo drvené hrubé frakcia 8-16 mm, STN EN 13242 + A1</t>
  </si>
  <si>
    <t>80</t>
  </si>
  <si>
    <t>185802113</t>
  </si>
  <si>
    <t>Hnojenie pôdy v rovine alebo na svahu do 1:5 umelým hnojivom naširoko</t>
  </si>
  <si>
    <t>82</t>
  </si>
  <si>
    <t xml:space="preserve">"trávnik"997*0,03/1000   </t>
  </si>
  <si>
    <t xml:space="preserve">"záhony"550*0,03/1000   </t>
  </si>
  <si>
    <t xml:space="preserve">"kry živý plot"105*0,03/1000   </t>
  </si>
  <si>
    <t>251110000100</t>
  </si>
  <si>
    <t>Hnojivo s dlhodobou účinnosťou s postupným uvoľňovaním živín, štartovacie, 30g/m2</t>
  </si>
  <si>
    <t>84</t>
  </si>
  <si>
    <t>185802114</t>
  </si>
  <si>
    <t>Hnojenie pôdy v rovine alebo na svahu do 1:5 umelým hnojivom</t>
  </si>
  <si>
    <t>86</t>
  </si>
  <si>
    <t xml:space="preserve">"stromy"13*0,08/1000   </t>
  </si>
  <si>
    <t>251910000100</t>
  </si>
  <si>
    <t>Hnojivové tablety, 10 g, strom-8 ks</t>
  </si>
  <si>
    <t>88</t>
  </si>
  <si>
    <t xml:space="preserve">13*8   </t>
  </si>
  <si>
    <t>185851111</t>
  </si>
  <si>
    <t>Dovoz vody pre zálievku rastlín na vzdialenosť do 6000 m</t>
  </si>
  <si>
    <t>90</t>
  </si>
  <si>
    <t xml:space="preserve">"trvalky"1*2280/1000   </t>
  </si>
  <si>
    <t xml:space="preserve">"kry"5*1070/1000   </t>
  </si>
  <si>
    <t xml:space="preserve">"stromy"50*13/1000   </t>
  </si>
  <si>
    <t>strom 1.1</t>
  </si>
  <si>
    <t>Acer campestre (javor poľný) o 18/20</t>
  </si>
  <si>
    <t>92</t>
  </si>
  <si>
    <t>strom2</t>
  </si>
  <si>
    <t>Pinus nigra (borovica čierna),  o 14/16</t>
  </si>
  <si>
    <t>94</t>
  </si>
  <si>
    <t>strom 3</t>
  </si>
  <si>
    <t>Tilia cordata (lipa malolistá), o 18/20</t>
  </si>
  <si>
    <t>96</t>
  </si>
  <si>
    <t>ker 1.1</t>
  </si>
  <si>
    <t>Cornus sanguinea Midwinter Fire (drieň krvavý) , Co 1L 30/40</t>
  </si>
  <si>
    <t>98</t>
  </si>
  <si>
    <t>ker2.1</t>
  </si>
  <si>
    <t>Spiraea betulifolia Tor (tavoľník brezolistý), Co 1L 30/40</t>
  </si>
  <si>
    <t>100</t>
  </si>
  <si>
    <t>trvalka 1.1</t>
  </si>
  <si>
    <t>Achillea millefolium Paprika (myší chvost obyčajný), K9</t>
  </si>
  <si>
    <t>102</t>
  </si>
  <si>
    <t>trvalka 2.1</t>
  </si>
  <si>
    <t>Anemone sylvestris (veternica lesná), K9</t>
  </si>
  <si>
    <t>104</t>
  </si>
  <si>
    <t>trvalka 3.1</t>
  </si>
  <si>
    <t>Aster ageratoides Starshine (astra krovinatá), K9</t>
  </si>
  <si>
    <t>106</t>
  </si>
  <si>
    <t>trvalka 4.1</t>
  </si>
  <si>
    <t>Calamintha nepeta ssp. Nepeta (Marulka kocúrnik), K9</t>
  </si>
  <si>
    <t>108</t>
  </si>
  <si>
    <t>trvalka 5</t>
  </si>
  <si>
    <t>Carex buchananii (ostrica Buchanova)</t>
  </si>
  <si>
    <t>110</t>
  </si>
  <si>
    <t>trvalka 6.1</t>
  </si>
  <si>
    <t>Centranthus ruber Albus (centrant červený), K9</t>
  </si>
  <si>
    <t>112</t>
  </si>
  <si>
    <t>trvalka 7.1</t>
  </si>
  <si>
    <t>Centranthus ruber Coccineus  (centrant červený), K9</t>
  </si>
  <si>
    <t>114</t>
  </si>
  <si>
    <t>trvalka 8.1</t>
  </si>
  <si>
    <t>Coreopsis verticilata Moonbean (kráska praslenová). K9</t>
  </si>
  <si>
    <t>116</t>
  </si>
  <si>
    <t>trvalka 9.1</t>
  </si>
  <si>
    <t>Echinacea purpurea Alba (echinacea purpurová). K9</t>
  </si>
  <si>
    <t>118</t>
  </si>
  <si>
    <t>trvalka 10.1</t>
  </si>
  <si>
    <t>Festuca mairei (kostrava atlasská), 1L</t>
  </si>
  <si>
    <t>120</t>
  </si>
  <si>
    <t>trvalka 11.1</t>
  </si>
  <si>
    <t>Origanum Rosenkuppel (oregano), K9</t>
  </si>
  <si>
    <t>122</t>
  </si>
  <si>
    <t>trvalka 12.1</t>
  </si>
  <si>
    <t>Salvia nemorosa Schnneehugel (šalvia hájna), K9</t>
  </si>
  <si>
    <t>124</t>
  </si>
  <si>
    <t>trvalka 13.1</t>
  </si>
  <si>
    <t>Salvia nemorosa Marcus (šalvia hájna), K9</t>
  </si>
  <si>
    <t>126</t>
  </si>
  <si>
    <t>trvalka 14.1</t>
  </si>
  <si>
    <t>Scabiosa chile Black (hlaváč), 1L</t>
  </si>
  <si>
    <t>128</t>
  </si>
  <si>
    <t>trvalka 15.1</t>
  </si>
  <si>
    <t>Sedum telephium Herbstfreude (rozchodní veľký), K9</t>
  </si>
  <si>
    <t>130</t>
  </si>
  <si>
    <t>trvalka 16.1</t>
  </si>
  <si>
    <t>Thymus vulgaris Deutscher Winter (materina dúška obyčajná), K9</t>
  </si>
  <si>
    <t>132</t>
  </si>
  <si>
    <t>67</t>
  </si>
  <si>
    <t>trvalka 17.1</t>
  </si>
  <si>
    <t>Achillea millefolium Terracotta (myší chvost obyčajný), K9</t>
  </si>
  <si>
    <t>134</t>
  </si>
  <si>
    <t>trvalka 18.1</t>
  </si>
  <si>
    <t>Anemone hupehensis Honorine Jobert (veternica Hupénska),1L</t>
  </si>
  <si>
    <t>136</t>
  </si>
  <si>
    <t>69</t>
  </si>
  <si>
    <t>trvalka 19.1</t>
  </si>
  <si>
    <t>Aster laterifoliu Lady in Black (astra prútnatá), K9</t>
  </si>
  <si>
    <t>138</t>
  </si>
  <si>
    <t>trvalka 20.1</t>
  </si>
  <si>
    <t>Calamintha nepeta Triumphator (Marulka kocúrnik), K9</t>
  </si>
  <si>
    <t>140</t>
  </si>
  <si>
    <t>71</t>
  </si>
  <si>
    <t>trvalka 21.1</t>
  </si>
  <si>
    <t>Calamagrostis acutiflora Overdam (smlz) K9</t>
  </si>
  <si>
    <t>142</t>
  </si>
  <si>
    <t>trvalka 22.1</t>
  </si>
  <si>
    <t>Echinacea Summer Breeze (echinacea), 2L</t>
  </si>
  <si>
    <t>144</t>
  </si>
  <si>
    <t>73</t>
  </si>
  <si>
    <t>trvalka 23.1</t>
  </si>
  <si>
    <t>Gaura lindheimerii (gaura), K9</t>
  </si>
  <si>
    <t>146</t>
  </si>
  <si>
    <t>trvalka 24.1</t>
  </si>
  <si>
    <t>Geranium ibericum Blue Blood (pakost gruzínsky) 1L</t>
  </si>
  <si>
    <t>148</t>
  </si>
  <si>
    <t>75</t>
  </si>
  <si>
    <t>trvalka 25.1</t>
  </si>
  <si>
    <t>Kniphofia Vanilla (fakľovka), 1L</t>
  </si>
  <si>
    <t>150</t>
  </si>
  <si>
    <t>trvalka 26.1</t>
  </si>
  <si>
    <t>Lychnis chalcedonica (kukučka hustokvetá), K9</t>
  </si>
  <si>
    <t>152</t>
  </si>
  <si>
    <t>77</t>
  </si>
  <si>
    <t>cibuľa 1.1</t>
  </si>
  <si>
    <t>Alium molly (cesnak žltý)</t>
  </si>
  <si>
    <t>154</t>
  </si>
  <si>
    <t>cibuľa 2.1</t>
  </si>
  <si>
    <t>Narcissus (mix botanických narcisov)</t>
  </si>
  <si>
    <t>156</t>
  </si>
  <si>
    <t>79</t>
  </si>
  <si>
    <t>cibuľa 3.1</t>
  </si>
  <si>
    <t>Tulipa tarda (mix botanických tulipánov), 11/12</t>
  </si>
  <si>
    <t>158</t>
  </si>
  <si>
    <t>cibuľa 4.1</t>
  </si>
  <si>
    <t>Tulipa Big Smile (tulipán), 11/12</t>
  </si>
  <si>
    <t>160</t>
  </si>
  <si>
    <t>81</t>
  </si>
  <si>
    <t>cibuľa 5.1</t>
  </si>
  <si>
    <t>Tulipa Perestroyka (tulipán), 11/12</t>
  </si>
  <si>
    <t>162</t>
  </si>
  <si>
    <t>cibuľa 6.1</t>
  </si>
  <si>
    <t>Tulipa Red impression (tulipán), 11/12</t>
  </si>
  <si>
    <t>164</t>
  </si>
  <si>
    <t>83</t>
  </si>
  <si>
    <t>cibuľa 7.1</t>
  </si>
  <si>
    <t>Tulipa Davenport (tulipán), 11/12</t>
  </si>
  <si>
    <t>166</t>
  </si>
  <si>
    <t>cibuľa 8.1</t>
  </si>
  <si>
    <t>Tulipa Lambada (tulipán), 11/12</t>
  </si>
  <si>
    <t>168</t>
  </si>
  <si>
    <t>85</t>
  </si>
  <si>
    <t>cibuľa 9.1</t>
  </si>
  <si>
    <t>Tulipa Valery Gergiev, 11/12</t>
  </si>
  <si>
    <t>170</t>
  </si>
  <si>
    <t>cibuľa 10.1</t>
  </si>
  <si>
    <t>Alium sphaecocephalon (cesnak guľatohlavý)</t>
  </si>
  <si>
    <t>172</t>
  </si>
  <si>
    <t>87</t>
  </si>
  <si>
    <t>cibuľa 11.1</t>
  </si>
  <si>
    <t>Tulipa Orange emperor (tulipán), 11/12</t>
  </si>
  <si>
    <t>174</t>
  </si>
  <si>
    <t>cibuľa 12.1</t>
  </si>
  <si>
    <t>Tulipa Peurissima (tulipán), 11/12</t>
  </si>
  <si>
    <t>176</t>
  </si>
  <si>
    <t>89</t>
  </si>
  <si>
    <t>cibuľa 13.1</t>
  </si>
  <si>
    <t>Tulipa Sweetheart (tulipán), 11/12</t>
  </si>
  <si>
    <t>178</t>
  </si>
  <si>
    <t>162401411</t>
  </si>
  <si>
    <t>Vodorovné premiestnenie konárov stromov nad 100 do 300 mm do 3000 m</t>
  </si>
  <si>
    <t>180</t>
  </si>
  <si>
    <t>91</t>
  </si>
  <si>
    <t>162401421</t>
  </si>
  <si>
    <t>Príplatok za každých ďalších 1000 m premiest.,konárov stromov nad 100 do 300 mm po spevnenej ceste</t>
  </si>
  <si>
    <t>182</t>
  </si>
  <si>
    <t>162401412</t>
  </si>
  <si>
    <t>Vodorovné premiestnenie konárov stromov nad 300 do 500 mm do 3000 m</t>
  </si>
  <si>
    <t>184</t>
  </si>
  <si>
    <t>99</t>
  </si>
  <si>
    <t>162401422</t>
  </si>
  <si>
    <t>Príplatok za každých ďalších 1000 m premiest.,konárov stromov nad 300 do 500 mm po spevnenej ceste</t>
  </si>
  <si>
    <t>186</t>
  </si>
  <si>
    <t>162501411</t>
  </si>
  <si>
    <t>Vodorovné premiestnenie kmeňov nad 100 do 300 mm do 3000 m</t>
  </si>
  <si>
    <t>188</t>
  </si>
  <si>
    <t>93</t>
  </si>
  <si>
    <t>162501421</t>
  </si>
  <si>
    <t>Príplatok za každých ďalších 1000 m premiest.,kmeňov stromov nad 100 do 300 mm po spevnenej ceste</t>
  </si>
  <si>
    <t>190</t>
  </si>
  <si>
    <t>101</t>
  </si>
  <si>
    <t>162201412</t>
  </si>
  <si>
    <t>Vodorovné premiestnenie kmeňov nad 300 do 500 mm do 1000 m</t>
  </si>
  <si>
    <t>192</t>
  </si>
  <si>
    <t>162501422</t>
  </si>
  <si>
    <t>Príplatok za každých ďalších 1000 m premiest.,kmeňov stromov nad 300 do 500 mm po spevnenej ceste</t>
  </si>
  <si>
    <t>194</t>
  </si>
  <si>
    <t>162601411</t>
  </si>
  <si>
    <t>Vodorovné premiestnenie pňov nad 100 do 300 mm do 3000 m</t>
  </si>
  <si>
    <t>196</t>
  </si>
  <si>
    <t>95</t>
  </si>
  <si>
    <t>162601421</t>
  </si>
  <si>
    <t>Príplatok za každých ďalších 1000 m premiest.,pňov nad 100 do 300 mm po spevnenej ceste</t>
  </si>
  <si>
    <t>198</t>
  </si>
  <si>
    <t>162201422</t>
  </si>
  <si>
    <t>Vodorovné premiestnenie pňov nad 300 do 500 mm do 1000 m</t>
  </si>
  <si>
    <t>200</t>
  </si>
  <si>
    <t>103</t>
  </si>
  <si>
    <t>162601422</t>
  </si>
  <si>
    <t>Príplatok za každých ďalších 1000 m premiest.,pňov nad 300 do 500 mm po spevnenej ceste</t>
  </si>
  <si>
    <t>202</t>
  </si>
  <si>
    <t>998231312</t>
  </si>
  <si>
    <t>Poplatok za uloženie drevnej hmoty</t>
  </si>
  <si>
    <t>204</t>
  </si>
  <si>
    <t>97</t>
  </si>
  <si>
    <t>998231313</t>
  </si>
  <si>
    <t>Zákonný poplatok za skládkovanie drevnej hmoty</t>
  </si>
  <si>
    <t>206</t>
  </si>
  <si>
    <t>929004 - SO-03 - Elektroinštalácie a verejné osvetlenie</t>
  </si>
  <si>
    <t>M - Práce a dodávky M</t>
  </si>
  <si>
    <t xml:space="preserve">    21-M - Elektromontáže</t>
  </si>
  <si>
    <t xml:space="preserve">    46-M - Zemné práce pri extr.mont.prácach</t>
  </si>
  <si>
    <t>HZS - Hodinové zúčtovacie sadzby</t>
  </si>
  <si>
    <t>OST - Ostatné</t>
  </si>
  <si>
    <t>949942101</t>
  </si>
  <si>
    <t>Hydraulická zdvíhacia plošina vrátane obsluhy inštalovaná na automobilovom podvozku výšky zdvihu do 27 m</t>
  </si>
  <si>
    <t>210010125</t>
  </si>
  <si>
    <t>Rúrka ochranná z PE, novoduru ap., uložená voľne vnútorná do D 100 mm</t>
  </si>
  <si>
    <t>3450704800</t>
  </si>
  <si>
    <t>I-Rúrka FXKV 63x7</t>
  </si>
  <si>
    <t>256</t>
  </si>
  <si>
    <t>210100003</t>
  </si>
  <si>
    <t>Ukončenie vodičov v rozvádzač. vrátane zapojenia a vodičovej koncovky do 16 mm2</t>
  </si>
  <si>
    <t>3452105900</t>
  </si>
  <si>
    <t>G-Káblové oko CU  10x8  KU-L</t>
  </si>
  <si>
    <t>210100251</t>
  </si>
  <si>
    <t>Ukončenie celoplastových káblov zmrašť. záklopkou alebo páskou do 4 x 10 mm2</t>
  </si>
  <si>
    <t>210101201</t>
  </si>
  <si>
    <t>NN spojky pre káble s plastovou izoláciou do 1kV  (1-35 mm)</t>
  </si>
  <si>
    <t>3450553321</t>
  </si>
  <si>
    <t>Spojka POLJ -01/4x  4-16</t>
  </si>
  <si>
    <t>210101361</t>
  </si>
  <si>
    <t>NN koncovky pre káble s plastovou a papierovou izoláciou do 1kV (4-35 mm)</t>
  </si>
  <si>
    <t>3451812461</t>
  </si>
  <si>
    <t>Koncovka EPKT 0015  4-35</t>
  </si>
  <si>
    <t>210140503</t>
  </si>
  <si>
    <t>Návestné svietidlo (dopr.zn.)vrátane žiaroviek a zapojenia</t>
  </si>
  <si>
    <t>3480010450</t>
  </si>
  <si>
    <t>Dopravná značka IP6 FLUO s blikačom</t>
  </si>
  <si>
    <t>210190001</t>
  </si>
  <si>
    <t>Montáž riadiacej jednotky RIP 04</t>
  </si>
  <si>
    <t>3570177500</t>
  </si>
  <si>
    <t>Rozvádzače riadiaca jednotka RIP 04</t>
  </si>
  <si>
    <t>210191563</t>
  </si>
  <si>
    <t>Osadenie skrine rozvádzača verejného osvetlenia bez murárskych prác a zapojenia vodičov RVO 6 - RVO</t>
  </si>
  <si>
    <t>3570177500.1</t>
  </si>
  <si>
    <t>Rozvádzače R VO 1</t>
  </si>
  <si>
    <t>210201067</t>
  </si>
  <si>
    <t>Svetlomety výbojkové 70W, HPS, IP 43/54 na osvetlenie vedlajších komunikácií- demontáž</t>
  </si>
  <si>
    <t>210201067.1</t>
  </si>
  <si>
    <t>Svetlomety výbojkové 70W, HPS, IP 43/54 na osvetlenie vedlajších komunikácií - montáž</t>
  </si>
  <si>
    <t>3480722630</t>
  </si>
  <si>
    <t>Uličné svietidlo LED EVG PLUS 5XA5824E1BO8P</t>
  </si>
  <si>
    <t>3480722631</t>
  </si>
  <si>
    <t>Uličné svietidlo LED EVG PLUS asymetricke 5XA5824D1BO8</t>
  </si>
  <si>
    <t>210204002</t>
  </si>
  <si>
    <t>Osvetľovací stožiar - oceľovýdo dlžky 12m -demontaž</t>
  </si>
  <si>
    <t>210204002.1</t>
  </si>
  <si>
    <t>Osvetľovací stožiar sadový - oceľový do dlžky 12m -montaž</t>
  </si>
  <si>
    <t>3160105200</t>
  </si>
  <si>
    <t>Stožiar OSUD 6,5/89</t>
  </si>
  <si>
    <t>3160114400</t>
  </si>
  <si>
    <t>Stožiar STK 76/100/3</t>
  </si>
  <si>
    <t>210204103</t>
  </si>
  <si>
    <t>Výložník oceľový jednoramenný - do hmotn. 35 kg -demontáž</t>
  </si>
  <si>
    <t>210204103.1</t>
  </si>
  <si>
    <t>Výložník oceľový jednoramenný - do hmotn. 35 kg - montáž</t>
  </si>
  <si>
    <t>316770001000</t>
  </si>
  <si>
    <t>Výložník V1T-15/76-D zinkový jednoramenný, vyloženie 1,5 m, d 76 mm</t>
  </si>
  <si>
    <t>316770000700</t>
  </si>
  <si>
    <t>Výložník V1T 2000 jednoramenný, vyloženie 2 m</t>
  </si>
  <si>
    <t>316770000600</t>
  </si>
  <si>
    <t>Výložník V1 2500 jednoramenný, vyloženie 3 m</t>
  </si>
  <si>
    <t>316770001900</t>
  </si>
  <si>
    <t>Výložník V2T-15/76-D zinkový dvojramenný, vyloženie 1,5 m, d 76 mm</t>
  </si>
  <si>
    <t>210204122</t>
  </si>
  <si>
    <t>Stožiarová pätka betónová</t>
  </si>
  <si>
    <t>5931100000</t>
  </si>
  <si>
    <t>Puzdrový základ pre stožiar</t>
  </si>
  <si>
    <t>210204203</t>
  </si>
  <si>
    <t>Elektrovýstroj stožiara 3 okruhy</t>
  </si>
  <si>
    <t>3480723290</t>
  </si>
  <si>
    <t>Stožiarové svorkovnice poist.rozvod.IP54 Guro EKM 2072, jedna poistka</t>
  </si>
  <si>
    <t>3480723300</t>
  </si>
  <si>
    <t>Stožiarové svorkovnice poist.rozvod.IP54 Guro EKM 2072, dve poistky</t>
  </si>
  <si>
    <t>210220020</t>
  </si>
  <si>
    <t>Uzemňovacie vedenie v zemi FeZn vrátane izolácie spojov</t>
  </si>
  <si>
    <t>3544223850</t>
  </si>
  <si>
    <t>Územňovacia pásovina   ocelová žiarovo zinkovaná  označenie   30 x 4 mm</t>
  </si>
  <si>
    <t>210220253</t>
  </si>
  <si>
    <t>Svorka FeZn uzemňovacia SR03</t>
  </si>
  <si>
    <t>3544221300</t>
  </si>
  <si>
    <t>Svorka  odbočná spojovacia  ocelová žiarovo zinkovaná  označenie  SR 03 A</t>
  </si>
  <si>
    <t>3544219850</t>
  </si>
  <si>
    <t>Svorka  pripojovacia  ocelová žiarovo zinkovaná  označenie  SP 1</t>
  </si>
  <si>
    <t>210800107</t>
  </si>
  <si>
    <t>Kábel medený uložený voľne CYKY 450/750 V 3x1,5</t>
  </si>
  <si>
    <t>3410350085</t>
  </si>
  <si>
    <t>CYKY 3x1,5    Kábel pre pevné uloženie, medený STN</t>
  </si>
  <si>
    <t>210800115</t>
  </si>
  <si>
    <t>Kábel medený uložený voľne CYKY 450/750 V 4x4</t>
  </si>
  <si>
    <t>3410350093</t>
  </si>
  <si>
    <t>CYKY 4x4    Kábel pre pevné uloženie, medený STN</t>
  </si>
  <si>
    <t>210800118</t>
  </si>
  <si>
    <t>Kábel medený uložený voľne CYKY 450/750 V 4x16</t>
  </si>
  <si>
    <t>3410350095</t>
  </si>
  <si>
    <t>CYKY 4x10    Kábel pre pevné uloženie, medený STN</t>
  </si>
  <si>
    <t>210963138</t>
  </si>
  <si>
    <t>Demontáž a montaž skrine rozpojovacej S1,S2,S3 vratane kablov,spojky a príslušenstva</t>
  </si>
  <si>
    <t>211190003</t>
  </si>
  <si>
    <t>Polypropylénový pilier usadenie skrine, bez základov, základného konštr. a zapojenia vodičov</t>
  </si>
  <si>
    <t>211190021</t>
  </si>
  <si>
    <t>Konštrukcia do základu pre polypropylénové piliere</t>
  </si>
  <si>
    <t>3570190373</t>
  </si>
  <si>
    <t>Rozpojovacia plastová skriňa   pilierová vratane kablového a spojovacieho materialu</t>
  </si>
  <si>
    <t>460200141</t>
  </si>
  <si>
    <t>Hĺbenie káblovej ryhy 35 cm širokej a 60 cm hlbokej, v zemine triedy 1</t>
  </si>
  <si>
    <t>460300002</t>
  </si>
  <si>
    <t>Zahrnutie rýh strojom vrátane urovnania vrstvy, ale bez zhutnenia, vo voľnom teréne.</t>
  </si>
  <si>
    <t>460300201</t>
  </si>
  <si>
    <t>Pretlačovanie otvorov strojovo do D 150 mm so zatiahnutím chráničky, bez výkopu,zásypu a bez šácht,pe</t>
  </si>
  <si>
    <t>460420371</t>
  </si>
  <si>
    <t>Zriad. káblového lôžka z piesku vrstvy 10 cm, tehlami v smere kábla na šírku 35 cm</t>
  </si>
  <si>
    <t>5833110300</t>
  </si>
  <si>
    <t>Kamenivo ťažené drobné 0-1 B</t>
  </si>
  <si>
    <t>460490012</t>
  </si>
  <si>
    <t>Rozvinutie a uloženie výstražnej fólie z PVC do ryhy, šírka 33 cm</t>
  </si>
  <si>
    <t>2830002000</t>
  </si>
  <si>
    <t>Fólia cervená v m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</si>
  <si>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</si>
  <si>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</si>
  <si>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</si>
  <si>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</si>
  <si>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HZS000420</t>
  </si>
  <si>
    <t>Projekt skutočného vyhotovenia</t>
  </si>
  <si>
    <t>262144</t>
  </si>
  <si>
    <t>HZS000313</t>
  </si>
  <si>
    <t>revizia uzemnenia</t>
  </si>
  <si>
    <t>HZS000314</t>
  </si>
  <si>
    <t>Revizia elektro - rozvody nn a VO</t>
  </si>
  <si>
    <t>Cyklotrasa Spartakovská ulica-napojenie k CITY ARÉNE,časť ACyklotrasa,doprav. ostrovčeky,realiz. autobusovej zastáv-Oprávnené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</si>
</sst>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6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0" fillId="0" borderId="25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9"/>
  <sheetViews>
    <sheetView showGridLines="0" tabSelected="1" workbookViewId="0">
      <pane ySplit="1" topLeftCell="A2" activePane="bottomLeft" state="frozen"/>
      <selection pane="bottomLeft" activeCell="C4" sqref="C4:AP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35" t="s">
        <v>7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R2" s="237" t="s">
        <v>8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10</v>
      </c>
    </row>
    <row r="4" spans="1:73" ht="36.950000000000003" customHeight="1">
      <c r="B4" s="25"/>
      <c r="C4" s="230" t="s">
        <v>11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6"/>
      <c r="AS4" s="20" t="s">
        <v>12</v>
      </c>
      <c r="BE4" s="27" t="s">
        <v>13</v>
      </c>
      <c r="BS4" s="21" t="s">
        <v>9</v>
      </c>
    </row>
    <row r="5" spans="1:73" ht="14.45" customHeight="1">
      <c r="B5" s="25"/>
      <c r="C5" s="28"/>
      <c r="D5" s="29" t="s">
        <v>14</v>
      </c>
      <c r="E5" s="28"/>
      <c r="F5" s="28"/>
      <c r="G5" s="28"/>
      <c r="H5" s="28"/>
      <c r="I5" s="28"/>
      <c r="J5" s="28"/>
      <c r="K5" s="239" t="s">
        <v>15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8"/>
      <c r="AQ5" s="26"/>
      <c r="BE5" s="240" t="s">
        <v>16</v>
      </c>
      <c r="BS5" s="21" t="s">
        <v>9</v>
      </c>
    </row>
    <row r="6" spans="1:73" ht="51.6" customHeight="1">
      <c r="B6" s="25"/>
      <c r="C6" s="28"/>
      <c r="D6" s="31" t="s">
        <v>17</v>
      </c>
      <c r="E6" s="28"/>
      <c r="F6" s="28"/>
      <c r="G6" s="28"/>
      <c r="H6" s="28"/>
      <c r="I6" s="28"/>
      <c r="J6" s="28"/>
      <c r="K6" s="221" t="s">
        <v>1064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8"/>
      <c r="AQ6" s="26"/>
      <c r="BE6" s="241"/>
      <c r="BS6" s="21" t="s">
        <v>9</v>
      </c>
    </row>
    <row r="7" spans="1:73" ht="14.45" customHeight="1">
      <c r="B7" s="25"/>
      <c r="C7" s="28"/>
      <c r="D7" s="32" t="s">
        <v>18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19</v>
      </c>
      <c r="AL7" s="28"/>
      <c r="AM7" s="28"/>
      <c r="AN7" s="30" t="s">
        <v>5</v>
      </c>
      <c r="AO7" s="28"/>
      <c r="AP7" s="28"/>
      <c r="AQ7" s="26"/>
      <c r="BE7" s="241"/>
      <c r="BS7" s="21" t="s">
        <v>9</v>
      </c>
    </row>
    <row r="8" spans="1:73" ht="14.45" customHeight="1">
      <c r="B8" s="25"/>
      <c r="C8" s="28"/>
      <c r="D8" s="32" t="s">
        <v>20</v>
      </c>
      <c r="E8" s="28"/>
      <c r="F8" s="28"/>
      <c r="G8" s="28"/>
      <c r="H8" s="28"/>
      <c r="I8" s="28"/>
      <c r="J8" s="28"/>
      <c r="K8" s="30" t="s">
        <v>21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22</v>
      </c>
      <c r="AL8" s="28"/>
      <c r="AM8" s="28"/>
      <c r="AN8" s="33" t="s">
        <v>23</v>
      </c>
      <c r="AO8" s="28"/>
      <c r="AP8" s="28"/>
      <c r="AQ8" s="26"/>
      <c r="BE8" s="241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41"/>
      <c r="BS9" s="21" t="s">
        <v>9</v>
      </c>
    </row>
    <row r="10" spans="1:73" ht="14.45" customHeight="1">
      <c r="B10" s="25"/>
      <c r="C10" s="28"/>
      <c r="D10" s="32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25</v>
      </c>
      <c r="AL10" s="28"/>
      <c r="AM10" s="28"/>
      <c r="AN10" s="30" t="s">
        <v>26</v>
      </c>
      <c r="AO10" s="28"/>
      <c r="AP10" s="28"/>
      <c r="AQ10" s="26"/>
      <c r="BE10" s="241"/>
      <c r="BS10" s="21" t="s">
        <v>9</v>
      </c>
    </row>
    <row r="11" spans="1:73" ht="18.399999999999999" customHeight="1">
      <c r="B11" s="25"/>
      <c r="C11" s="28"/>
      <c r="D11" s="28"/>
      <c r="E11" s="30" t="s">
        <v>27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28</v>
      </c>
      <c r="AL11" s="28"/>
      <c r="AM11" s="28"/>
      <c r="AN11" s="30" t="s">
        <v>5</v>
      </c>
      <c r="AO11" s="28"/>
      <c r="AP11" s="28"/>
      <c r="AQ11" s="26"/>
      <c r="BE11" s="241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41"/>
      <c r="BS12" s="21" t="s">
        <v>9</v>
      </c>
    </row>
    <row r="13" spans="1:73" ht="14.45" customHeight="1">
      <c r="B13" s="25"/>
      <c r="C13" s="28"/>
      <c r="D13" s="32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25</v>
      </c>
      <c r="AL13" s="28"/>
      <c r="AM13" s="28"/>
      <c r="AN13" s="34" t="s">
        <v>30</v>
      </c>
      <c r="AO13" s="28"/>
      <c r="AP13" s="28"/>
      <c r="AQ13" s="26"/>
      <c r="BE13" s="241"/>
      <c r="BS13" s="21" t="s">
        <v>9</v>
      </c>
    </row>
    <row r="14" spans="1:73" ht="15">
      <c r="B14" s="25"/>
      <c r="C14" s="28"/>
      <c r="D14" s="28"/>
      <c r="E14" s="242" t="s">
        <v>30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32" t="s">
        <v>28</v>
      </c>
      <c r="AL14" s="28"/>
      <c r="AM14" s="28"/>
      <c r="AN14" s="34" t="s">
        <v>30</v>
      </c>
      <c r="AO14" s="28"/>
      <c r="AP14" s="28"/>
      <c r="AQ14" s="26"/>
      <c r="BE14" s="241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41"/>
      <c r="BS15" s="21" t="s">
        <v>6</v>
      </c>
    </row>
    <row r="16" spans="1:73" ht="14.45" customHeight="1">
      <c r="B16" s="25"/>
      <c r="C16" s="28"/>
      <c r="D16" s="32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25</v>
      </c>
      <c r="AL16" s="28"/>
      <c r="AM16" s="28"/>
      <c r="AN16" s="30" t="s">
        <v>32</v>
      </c>
      <c r="AO16" s="28"/>
      <c r="AP16" s="28"/>
      <c r="AQ16" s="26"/>
      <c r="BE16" s="241"/>
      <c r="BS16" s="21" t="s">
        <v>33</v>
      </c>
    </row>
    <row r="17" spans="2:71" ht="18.399999999999999" customHeight="1">
      <c r="B17" s="25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28</v>
      </c>
      <c r="AL17" s="28"/>
      <c r="AM17" s="28"/>
      <c r="AN17" s="30" t="s">
        <v>35</v>
      </c>
      <c r="AO17" s="28"/>
      <c r="AP17" s="28"/>
      <c r="AQ17" s="26"/>
      <c r="BE17" s="241"/>
      <c r="BS17" s="21" t="s">
        <v>6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41"/>
      <c r="BS18" s="21" t="s">
        <v>9</v>
      </c>
    </row>
    <row r="19" spans="2:71" ht="14.45" customHeight="1">
      <c r="B19" s="25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25</v>
      </c>
      <c r="AL19" s="28"/>
      <c r="AM19" s="28"/>
      <c r="AN19" s="30" t="s">
        <v>5</v>
      </c>
      <c r="AO19" s="28"/>
      <c r="AP19" s="28"/>
      <c r="AQ19" s="26"/>
      <c r="BE19" s="241"/>
      <c r="BS19" s="21" t="s">
        <v>9</v>
      </c>
    </row>
    <row r="20" spans="2:71" ht="18.399999999999999" customHeight="1">
      <c r="B20" s="25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28</v>
      </c>
      <c r="AL20" s="28"/>
      <c r="AM20" s="28"/>
      <c r="AN20" s="30" t="s">
        <v>5</v>
      </c>
      <c r="AO20" s="28"/>
      <c r="AP20" s="28"/>
      <c r="AQ20" s="26"/>
      <c r="BE20" s="241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41"/>
    </row>
    <row r="22" spans="2:71" ht="15">
      <c r="B22" s="25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41"/>
    </row>
    <row r="23" spans="2:71" ht="14.45" customHeight="1">
      <c r="B23" s="25"/>
      <c r="C23" s="28"/>
      <c r="D23" s="28"/>
      <c r="E23" s="244" t="s">
        <v>5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8"/>
      <c r="AP23" s="28"/>
      <c r="AQ23" s="26"/>
      <c r="BE23" s="241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41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41"/>
    </row>
    <row r="26" spans="2:71" ht="14.45" customHeight="1">
      <c r="B26" s="25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5">
        <f>ROUND(AG87,2)</f>
        <v>0</v>
      </c>
      <c r="AL26" s="222"/>
      <c r="AM26" s="222"/>
      <c r="AN26" s="222"/>
      <c r="AO26" s="222"/>
      <c r="AP26" s="28"/>
      <c r="AQ26" s="26"/>
      <c r="BE26" s="241"/>
    </row>
    <row r="27" spans="2:71" ht="14.45" customHeight="1">
      <c r="B27" s="25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45">
        <f>ROUND(AG93,2)</f>
        <v>0</v>
      </c>
      <c r="AL27" s="245"/>
      <c r="AM27" s="245"/>
      <c r="AN27" s="245"/>
      <c r="AO27" s="245"/>
      <c r="AP27" s="28"/>
      <c r="AQ27" s="26"/>
      <c r="BE27" s="241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41"/>
    </row>
    <row r="29" spans="2:71" s="1" customFormat="1" ht="25.9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46">
        <f>ROUND(AK26+AK27,2)</f>
        <v>0</v>
      </c>
      <c r="AL29" s="247"/>
      <c r="AM29" s="247"/>
      <c r="AN29" s="247"/>
      <c r="AO29" s="247"/>
      <c r="AP29" s="38"/>
      <c r="AQ29" s="39"/>
      <c r="BE29" s="241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41"/>
    </row>
    <row r="31" spans="2:71" s="2" customFormat="1" ht="14.45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25">
        <v>0.2</v>
      </c>
      <c r="M31" s="224"/>
      <c r="N31" s="224"/>
      <c r="O31" s="224"/>
      <c r="P31" s="43"/>
      <c r="Q31" s="43"/>
      <c r="R31" s="43"/>
      <c r="S31" s="43"/>
      <c r="T31" s="46" t="s">
        <v>44</v>
      </c>
      <c r="U31" s="43"/>
      <c r="V31" s="43"/>
      <c r="W31" s="223">
        <f>ROUND(AZ87+SUM(CD94:CD107),2)</f>
        <v>0</v>
      </c>
      <c r="X31" s="224"/>
      <c r="Y31" s="224"/>
      <c r="Z31" s="224"/>
      <c r="AA31" s="224"/>
      <c r="AB31" s="224"/>
      <c r="AC31" s="224"/>
      <c r="AD31" s="224"/>
      <c r="AE31" s="224"/>
      <c r="AF31" s="43"/>
      <c r="AG31" s="43"/>
      <c r="AH31" s="43"/>
      <c r="AI31" s="43"/>
      <c r="AJ31" s="43"/>
      <c r="AK31" s="223">
        <f>ROUND(AV87+SUM(BY94:BY107),2)</f>
        <v>0</v>
      </c>
      <c r="AL31" s="224"/>
      <c r="AM31" s="224"/>
      <c r="AN31" s="224"/>
      <c r="AO31" s="224"/>
      <c r="AP31" s="43"/>
      <c r="AQ31" s="47"/>
      <c r="BE31" s="241"/>
    </row>
    <row r="32" spans="2:71" s="2" customFormat="1" ht="14.45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25">
        <v>0.2</v>
      </c>
      <c r="M32" s="224"/>
      <c r="N32" s="224"/>
      <c r="O32" s="224"/>
      <c r="P32" s="43"/>
      <c r="Q32" s="43"/>
      <c r="R32" s="43"/>
      <c r="S32" s="43"/>
      <c r="T32" s="46" t="s">
        <v>44</v>
      </c>
      <c r="U32" s="43"/>
      <c r="V32" s="43"/>
      <c r="W32" s="223">
        <f>ROUND(BA87+SUM(CE94:CE107),2)</f>
        <v>0</v>
      </c>
      <c r="X32" s="224"/>
      <c r="Y32" s="224"/>
      <c r="Z32" s="224"/>
      <c r="AA32" s="224"/>
      <c r="AB32" s="224"/>
      <c r="AC32" s="224"/>
      <c r="AD32" s="224"/>
      <c r="AE32" s="224"/>
      <c r="AF32" s="43"/>
      <c r="AG32" s="43"/>
      <c r="AH32" s="43"/>
      <c r="AI32" s="43"/>
      <c r="AJ32" s="43"/>
      <c r="AK32" s="223">
        <f>ROUND(AW87+SUM(BZ94:BZ107),2)</f>
        <v>0</v>
      </c>
      <c r="AL32" s="224"/>
      <c r="AM32" s="224"/>
      <c r="AN32" s="224"/>
      <c r="AO32" s="224"/>
      <c r="AP32" s="43"/>
      <c r="AQ32" s="47"/>
      <c r="BE32" s="241"/>
    </row>
    <row r="33" spans="2:57" s="2" customFormat="1" ht="14.45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25">
        <v>0.2</v>
      </c>
      <c r="M33" s="224"/>
      <c r="N33" s="224"/>
      <c r="O33" s="224"/>
      <c r="P33" s="43"/>
      <c r="Q33" s="43"/>
      <c r="R33" s="43"/>
      <c r="S33" s="43"/>
      <c r="T33" s="46" t="s">
        <v>44</v>
      </c>
      <c r="U33" s="43"/>
      <c r="V33" s="43"/>
      <c r="W33" s="223">
        <f>ROUND(BB87+SUM(CF94:CF107),2)</f>
        <v>0</v>
      </c>
      <c r="X33" s="224"/>
      <c r="Y33" s="224"/>
      <c r="Z33" s="224"/>
      <c r="AA33" s="224"/>
      <c r="AB33" s="224"/>
      <c r="AC33" s="224"/>
      <c r="AD33" s="224"/>
      <c r="AE33" s="224"/>
      <c r="AF33" s="43"/>
      <c r="AG33" s="43"/>
      <c r="AH33" s="43"/>
      <c r="AI33" s="43"/>
      <c r="AJ33" s="43"/>
      <c r="AK33" s="223">
        <v>0</v>
      </c>
      <c r="AL33" s="224"/>
      <c r="AM33" s="224"/>
      <c r="AN33" s="224"/>
      <c r="AO33" s="224"/>
      <c r="AP33" s="43"/>
      <c r="AQ33" s="47"/>
      <c r="BE33" s="241"/>
    </row>
    <row r="34" spans="2:57" s="2" customFormat="1" ht="14.45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25">
        <v>0.2</v>
      </c>
      <c r="M34" s="224"/>
      <c r="N34" s="224"/>
      <c r="O34" s="224"/>
      <c r="P34" s="43"/>
      <c r="Q34" s="43"/>
      <c r="R34" s="43"/>
      <c r="S34" s="43"/>
      <c r="T34" s="46" t="s">
        <v>44</v>
      </c>
      <c r="U34" s="43"/>
      <c r="V34" s="43"/>
      <c r="W34" s="223">
        <f>ROUND(BC87+SUM(CG94:CG107),2)</f>
        <v>0</v>
      </c>
      <c r="X34" s="224"/>
      <c r="Y34" s="224"/>
      <c r="Z34" s="224"/>
      <c r="AA34" s="224"/>
      <c r="AB34" s="224"/>
      <c r="AC34" s="224"/>
      <c r="AD34" s="224"/>
      <c r="AE34" s="224"/>
      <c r="AF34" s="43"/>
      <c r="AG34" s="43"/>
      <c r="AH34" s="43"/>
      <c r="AI34" s="43"/>
      <c r="AJ34" s="43"/>
      <c r="AK34" s="223">
        <v>0</v>
      </c>
      <c r="AL34" s="224"/>
      <c r="AM34" s="224"/>
      <c r="AN34" s="224"/>
      <c r="AO34" s="224"/>
      <c r="AP34" s="43"/>
      <c r="AQ34" s="47"/>
      <c r="BE34" s="241"/>
    </row>
    <row r="35" spans="2:57" s="2" customFormat="1" ht="14.45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25">
        <v>0</v>
      </c>
      <c r="M35" s="224"/>
      <c r="N35" s="224"/>
      <c r="O35" s="224"/>
      <c r="P35" s="43"/>
      <c r="Q35" s="43"/>
      <c r="R35" s="43"/>
      <c r="S35" s="43"/>
      <c r="T35" s="46" t="s">
        <v>44</v>
      </c>
      <c r="U35" s="43"/>
      <c r="V35" s="43"/>
      <c r="W35" s="223">
        <f>ROUND(BD87+SUM(CH94:CH107),2)</f>
        <v>0</v>
      </c>
      <c r="X35" s="224"/>
      <c r="Y35" s="224"/>
      <c r="Z35" s="224"/>
      <c r="AA35" s="224"/>
      <c r="AB35" s="224"/>
      <c r="AC35" s="224"/>
      <c r="AD35" s="224"/>
      <c r="AE35" s="224"/>
      <c r="AF35" s="43"/>
      <c r="AG35" s="43"/>
      <c r="AH35" s="43"/>
      <c r="AI35" s="43"/>
      <c r="AJ35" s="43"/>
      <c r="AK35" s="223">
        <v>0</v>
      </c>
      <c r="AL35" s="224"/>
      <c r="AM35" s="224"/>
      <c r="AN35" s="224"/>
      <c r="AO35" s="224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26" t="s">
        <v>51</v>
      </c>
      <c r="Y37" s="227"/>
      <c r="Z37" s="227"/>
      <c r="AA37" s="227"/>
      <c r="AB37" s="227"/>
      <c r="AC37" s="50"/>
      <c r="AD37" s="50"/>
      <c r="AE37" s="50"/>
      <c r="AF37" s="50"/>
      <c r="AG37" s="50"/>
      <c r="AH37" s="50"/>
      <c r="AI37" s="50"/>
      <c r="AJ37" s="50"/>
      <c r="AK37" s="228">
        <f>SUM(AK29:AK35)</f>
        <v>0</v>
      </c>
      <c r="AL37" s="227"/>
      <c r="AM37" s="227"/>
      <c r="AN37" s="227"/>
      <c r="AO37" s="229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30" t="s">
        <v>58</v>
      </c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F76" s="231"/>
      <c r="AG76" s="231"/>
      <c r="AH76" s="231"/>
      <c r="AI76" s="231"/>
      <c r="AJ76" s="231"/>
      <c r="AK76" s="231"/>
      <c r="AL76" s="231"/>
      <c r="AM76" s="231"/>
      <c r="AN76" s="231"/>
      <c r="AO76" s="231"/>
      <c r="AP76" s="231"/>
      <c r="AQ76" s="39"/>
    </row>
    <row r="77" spans="2:43" s="3" customFormat="1" ht="14.45" customHeight="1">
      <c r="B77" s="67"/>
      <c r="C77" s="32" t="s">
        <v>14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929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52.15" customHeight="1">
      <c r="B78" s="70"/>
      <c r="C78" s="71" t="s">
        <v>17</v>
      </c>
      <c r="D78" s="72"/>
      <c r="E78" s="72"/>
      <c r="F78" s="72"/>
      <c r="G78" s="72"/>
      <c r="H78" s="72"/>
      <c r="I78" s="72"/>
      <c r="J78" s="72"/>
      <c r="K78" s="72"/>
      <c r="L78" s="232" t="str">
        <f>K6</f>
        <v>Cyklotrasa Spartakovská ulica-napojenie k CITY ARÉNE,časť ACyklotrasa,doprav. ostrovčeky,realiz. autobusovej zastáv-Oprávnené náklady</v>
      </c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  <c r="AC78" s="233"/>
      <c r="AD78" s="233"/>
      <c r="AE78" s="233"/>
      <c r="AF78" s="233"/>
      <c r="AG78" s="233"/>
      <c r="AH78" s="233"/>
      <c r="AI78" s="233"/>
      <c r="AJ78" s="233"/>
      <c r="AK78" s="233"/>
      <c r="AL78" s="233"/>
      <c r="AM78" s="233"/>
      <c r="AN78" s="233"/>
      <c r="AO78" s="233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20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Trnava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22</v>
      </c>
      <c r="AJ80" s="38"/>
      <c r="AK80" s="38"/>
      <c r="AL80" s="38"/>
      <c r="AM80" s="75" t="str">
        <f>IF(AN8= "","",AN8)</f>
        <v>19. 3. 2019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24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MESTO TRNAVA , Hlavná 1,917  Trnava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31</v>
      </c>
      <c r="AJ82" s="38"/>
      <c r="AK82" s="38"/>
      <c r="AL82" s="38"/>
      <c r="AM82" s="209" t="str">
        <f>IF(E17="","",E17)</f>
        <v>Cykloprojekt s.r.o. , Bratislava , Laurinská 18</v>
      </c>
      <c r="AN82" s="209"/>
      <c r="AO82" s="209"/>
      <c r="AP82" s="209"/>
      <c r="AQ82" s="39"/>
      <c r="AS82" s="210" t="s">
        <v>59</v>
      </c>
      <c r="AT82" s="211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5">
      <c r="B83" s="37"/>
      <c r="C83" s="32" t="s">
        <v>29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09" t="str">
        <f>IF(E20="","",E20)</f>
        <v xml:space="preserve"> </v>
      </c>
      <c r="AN83" s="209"/>
      <c r="AO83" s="209"/>
      <c r="AP83" s="209"/>
      <c r="AQ83" s="39"/>
      <c r="AS83" s="212"/>
      <c r="AT83" s="213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12"/>
      <c r="AT84" s="213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34" t="s">
        <v>60</v>
      </c>
      <c r="D85" s="217"/>
      <c r="E85" s="217"/>
      <c r="F85" s="217"/>
      <c r="G85" s="217"/>
      <c r="H85" s="77"/>
      <c r="I85" s="216" t="s">
        <v>61</v>
      </c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6" t="s">
        <v>62</v>
      </c>
      <c r="AH85" s="217"/>
      <c r="AI85" s="217"/>
      <c r="AJ85" s="217"/>
      <c r="AK85" s="217"/>
      <c r="AL85" s="217"/>
      <c r="AM85" s="217"/>
      <c r="AN85" s="216" t="s">
        <v>63</v>
      </c>
      <c r="AO85" s="217"/>
      <c r="AP85" s="218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9">
        <f>ROUND(SUM(AG88:AG91),2)</f>
        <v>0</v>
      </c>
      <c r="AH87" s="219"/>
      <c r="AI87" s="219"/>
      <c r="AJ87" s="219"/>
      <c r="AK87" s="219"/>
      <c r="AL87" s="219"/>
      <c r="AM87" s="219"/>
      <c r="AN87" s="207">
        <f>SUM(AG87,AT87)</f>
        <v>0</v>
      </c>
      <c r="AO87" s="207"/>
      <c r="AP87" s="207"/>
      <c r="AQ87" s="73"/>
      <c r="AS87" s="84">
        <f>ROUND(SUM(AS88:AS91),2)</f>
        <v>0</v>
      </c>
      <c r="AT87" s="85">
        <f>ROUND(SUM(AV87:AW87),2)</f>
        <v>0</v>
      </c>
      <c r="AU87" s="86">
        <f>ROUND(SUM(AU88:AU91),5)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ROUND(SUM(AZ88:AZ91),2)</f>
        <v>0</v>
      </c>
      <c r="BA87" s="85">
        <f>ROUND(SUM(BA88:BA91),2)</f>
        <v>0</v>
      </c>
      <c r="BB87" s="85">
        <f>ROUND(SUM(BB88:BB91),2)</f>
        <v>0</v>
      </c>
      <c r="BC87" s="85">
        <f>ROUND(SUM(BC88:BC91),2)</f>
        <v>0</v>
      </c>
      <c r="BD87" s="87">
        <f>ROUND(SUM(BD88:BD91),2)</f>
        <v>0</v>
      </c>
      <c r="BS87" s="88" t="s">
        <v>77</v>
      </c>
      <c r="BT87" s="88" t="s">
        <v>78</v>
      </c>
      <c r="BU87" s="89" t="s">
        <v>79</v>
      </c>
      <c r="BV87" s="88" t="s">
        <v>80</v>
      </c>
      <c r="BW87" s="88" t="s">
        <v>81</v>
      </c>
      <c r="BX87" s="88" t="s">
        <v>82</v>
      </c>
    </row>
    <row r="88" spans="1:89" s="5" customFormat="1" ht="14.45" customHeight="1">
      <c r="A88" s="90" t="s">
        <v>83</v>
      </c>
      <c r="B88" s="91"/>
      <c r="C88" s="92"/>
      <c r="D88" s="208" t="s">
        <v>84</v>
      </c>
      <c r="E88" s="208"/>
      <c r="F88" s="208"/>
      <c r="G88" s="208"/>
      <c r="H88" s="208"/>
      <c r="I88" s="93"/>
      <c r="J88" s="208" t="s">
        <v>85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14">
        <f>'929001 - SO 01 - Cyklotrasa'!M30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4"/>
      <c r="AS88" s="95">
        <f>'929001 - SO 01 - Cyklotrasa'!M28</f>
        <v>0</v>
      </c>
      <c r="AT88" s="96">
        <f>ROUND(SUM(AV88:AW88),2)</f>
        <v>0</v>
      </c>
      <c r="AU88" s="97">
        <f>'929001 - SO 01 - Cyklotrasa'!W122</f>
        <v>0</v>
      </c>
      <c r="AV88" s="96">
        <f>'929001 - SO 01 - Cyklotrasa'!M32</f>
        <v>0</v>
      </c>
      <c r="AW88" s="96">
        <f>'929001 - SO 01 - Cyklotrasa'!M33</f>
        <v>0</v>
      </c>
      <c r="AX88" s="96">
        <f>'929001 - SO 01 - Cyklotrasa'!M34</f>
        <v>0</v>
      </c>
      <c r="AY88" s="96">
        <f>'929001 - SO 01 - Cyklotrasa'!M35</f>
        <v>0</v>
      </c>
      <c r="AZ88" s="96">
        <f>'929001 - SO 01 - Cyklotrasa'!H32</f>
        <v>0</v>
      </c>
      <c r="BA88" s="96">
        <f>'929001 - SO 01 - Cyklotrasa'!H33</f>
        <v>0</v>
      </c>
      <c r="BB88" s="96">
        <f>'929001 - SO 01 - Cyklotrasa'!H34</f>
        <v>0</v>
      </c>
      <c r="BC88" s="96">
        <f>'929001 - SO 01 - Cyklotrasa'!H35</f>
        <v>0</v>
      </c>
      <c r="BD88" s="98">
        <f>'929001 - SO 01 - Cyklotrasa'!H36</f>
        <v>0</v>
      </c>
      <c r="BT88" s="99" t="s">
        <v>86</v>
      </c>
      <c r="BV88" s="99" t="s">
        <v>80</v>
      </c>
      <c r="BW88" s="99" t="s">
        <v>87</v>
      </c>
      <c r="BX88" s="99" t="s">
        <v>81</v>
      </c>
    </row>
    <row r="89" spans="1:89" s="5" customFormat="1" ht="14.45" customHeight="1">
      <c r="A89" s="90" t="s">
        <v>83</v>
      </c>
      <c r="B89" s="91"/>
      <c r="C89" s="92"/>
      <c r="D89" s="208" t="s">
        <v>88</v>
      </c>
      <c r="E89" s="208"/>
      <c r="F89" s="208"/>
      <c r="G89" s="208"/>
      <c r="H89" s="208"/>
      <c r="I89" s="93"/>
      <c r="J89" s="208" t="s">
        <v>89</v>
      </c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14">
        <f>'929002 - SO 01.1 Autobuso...'!M30</f>
        <v>0</v>
      </c>
      <c r="AH89" s="215"/>
      <c r="AI89" s="215"/>
      <c r="AJ89" s="215"/>
      <c r="AK89" s="215"/>
      <c r="AL89" s="215"/>
      <c r="AM89" s="215"/>
      <c r="AN89" s="214">
        <f>SUM(AG89,AT89)</f>
        <v>0</v>
      </c>
      <c r="AO89" s="215"/>
      <c r="AP89" s="215"/>
      <c r="AQ89" s="94"/>
      <c r="AS89" s="95">
        <f>'929002 - SO 01.1 Autobuso...'!M28</f>
        <v>0</v>
      </c>
      <c r="AT89" s="96">
        <f>ROUND(SUM(AV89:AW89),2)</f>
        <v>0</v>
      </c>
      <c r="AU89" s="97">
        <f>'929002 - SO 01.1 Autobuso...'!W121</f>
        <v>0</v>
      </c>
      <c r="AV89" s="96">
        <f>'929002 - SO 01.1 Autobuso...'!M32</f>
        <v>0</v>
      </c>
      <c r="AW89" s="96">
        <f>'929002 - SO 01.1 Autobuso...'!M33</f>
        <v>0</v>
      </c>
      <c r="AX89" s="96">
        <f>'929002 - SO 01.1 Autobuso...'!M34</f>
        <v>0</v>
      </c>
      <c r="AY89" s="96">
        <f>'929002 - SO 01.1 Autobuso...'!M35</f>
        <v>0</v>
      </c>
      <c r="AZ89" s="96">
        <f>'929002 - SO 01.1 Autobuso...'!H32</f>
        <v>0</v>
      </c>
      <c r="BA89" s="96">
        <f>'929002 - SO 01.1 Autobuso...'!H33</f>
        <v>0</v>
      </c>
      <c r="BB89" s="96">
        <f>'929002 - SO 01.1 Autobuso...'!H34</f>
        <v>0</v>
      </c>
      <c r="BC89" s="96">
        <f>'929002 - SO 01.1 Autobuso...'!H35</f>
        <v>0</v>
      </c>
      <c r="BD89" s="98">
        <f>'929002 - SO 01.1 Autobuso...'!H36</f>
        <v>0</v>
      </c>
      <c r="BT89" s="99" t="s">
        <v>86</v>
      </c>
      <c r="BV89" s="99" t="s">
        <v>80</v>
      </c>
      <c r="BW89" s="99" t="s">
        <v>90</v>
      </c>
      <c r="BX89" s="99" t="s">
        <v>81</v>
      </c>
    </row>
    <row r="90" spans="1:89" s="5" customFormat="1" ht="28.9" customHeight="1">
      <c r="A90" s="90" t="s">
        <v>83</v>
      </c>
      <c r="B90" s="91"/>
      <c r="C90" s="92"/>
      <c r="D90" s="208" t="s">
        <v>91</v>
      </c>
      <c r="E90" s="208"/>
      <c r="F90" s="208"/>
      <c r="G90" s="208"/>
      <c r="H90" s="208"/>
      <c r="I90" s="93"/>
      <c r="J90" s="208" t="s">
        <v>92</v>
      </c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14">
        <f>'929003 - SO-02 - Krajinno...'!M30</f>
        <v>0</v>
      </c>
      <c r="AH90" s="215"/>
      <c r="AI90" s="215"/>
      <c r="AJ90" s="215"/>
      <c r="AK90" s="215"/>
      <c r="AL90" s="215"/>
      <c r="AM90" s="215"/>
      <c r="AN90" s="214">
        <f>SUM(AG90,AT90)</f>
        <v>0</v>
      </c>
      <c r="AO90" s="215"/>
      <c r="AP90" s="215"/>
      <c r="AQ90" s="94"/>
      <c r="AS90" s="95">
        <f>'929003 - SO-02 - Krajinno...'!M28</f>
        <v>0</v>
      </c>
      <c r="AT90" s="96">
        <f>ROUND(SUM(AV90:AW90),2)</f>
        <v>0</v>
      </c>
      <c r="AU90" s="97">
        <f>'929003 - SO-02 - Krajinno...'!W121</f>
        <v>0</v>
      </c>
      <c r="AV90" s="96">
        <f>'929003 - SO-02 - Krajinno...'!M32</f>
        <v>0</v>
      </c>
      <c r="AW90" s="96">
        <f>'929003 - SO-02 - Krajinno...'!M33</f>
        <v>0</v>
      </c>
      <c r="AX90" s="96">
        <f>'929003 - SO-02 - Krajinno...'!M34</f>
        <v>0</v>
      </c>
      <c r="AY90" s="96">
        <f>'929003 - SO-02 - Krajinno...'!M35</f>
        <v>0</v>
      </c>
      <c r="AZ90" s="96">
        <f>'929003 - SO-02 - Krajinno...'!H32</f>
        <v>0</v>
      </c>
      <c r="BA90" s="96">
        <f>'929003 - SO-02 - Krajinno...'!H33</f>
        <v>0</v>
      </c>
      <c r="BB90" s="96">
        <f>'929003 - SO-02 - Krajinno...'!H34</f>
        <v>0</v>
      </c>
      <c r="BC90" s="96">
        <f>'929003 - SO-02 - Krajinno...'!H35</f>
        <v>0</v>
      </c>
      <c r="BD90" s="98">
        <f>'929003 - SO-02 - Krajinno...'!H36</f>
        <v>0</v>
      </c>
      <c r="BT90" s="99" t="s">
        <v>86</v>
      </c>
      <c r="BV90" s="99" t="s">
        <v>80</v>
      </c>
      <c r="BW90" s="99" t="s">
        <v>93</v>
      </c>
      <c r="BX90" s="99" t="s">
        <v>81</v>
      </c>
    </row>
    <row r="91" spans="1:89" s="5" customFormat="1" ht="28.9" customHeight="1">
      <c r="A91" s="90" t="s">
        <v>83</v>
      </c>
      <c r="B91" s="91"/>
      <c r="C91" s="92"/>
      <c r="D91" s="208" t="s">
        <v>94</v>
      </c>
      <c r="E91" s="208"/>
      <c r="F91" s="208"/>
      <c r="G91" s="208"/>
      <c r="H91" s="208"/>
      <c r="I91" s="93"/>
      <c r="J91" s="208" t="s">
        <v>95</v>
      </c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14">
        <f>'929004 - SO-03 - Elektroi...'!M30</f>
        <v>0</v>
      </c>
      <c r="AH91" s="215"/>
      <c r="AI91" s="215"/>
      <c r="AJ91" s="215"/>
      <c r="AK91" s="215"/>
      <c r="AL91" s="215"/>
      <c r="AM91" s="215"/>
      <c r="AN91" s="214">
        <f>SUM(AG91,AT91)</f>
        <v>0</v>
      </c>
      <c r="AO91" s="215"/>
      <c r="AP91" s="215"/>
      <c r="AQ91" s="94"/>
      <c r="AS91" s="100">
        <f>'929004 - SO-03 - Elektroi...'!M28</f>
        <v>0</v>
      </c>
      <c r="AT91" s="101">
        <f>ROUND(SUM(AV91:AW91),2)</f>
        <v>0</v>
      </c>
      <c r="AU91" s="102">
        <f>'929004 - SO-03 - Elektroi...'!W123</f>
        <v>0</v>
      </c>
      <c r="AV91" s="101">
        <f>'929004 - SO-03 - Elektroi...'!M32</f>
        <v>0</v>
      </c>
      <c r="AW91" s="101">
        <f>'929004 - SO-03 - Elektroi...'!M33</f>
        <v>0</v>
      </c>
      <c r="AX91" s="101">
        <f>'929004 - SO-03 - Elektroi...'!M34</f>
        <v>0</v>
      </c>
      <c r="AY91" s="101">
        <f>'929004 - SO-03 - Elektroi...'!M35</f>
        <v>0</v>
      </c>
      <c r="AZ91" s="101">
        <f>'929004 - SO-03 - Elektroi...'!H32</f>
        <v>0</v>
      </c>
      <c r="BA91" s="101">
        <f>'929004 - SO-03 - Elektroi...'!H33</f>
        <v>0</v>
      </c>
      <c r="BB91" s="101">
        <f>'929004 - SO-03 - Elektroi...'!H34</f>
        <v>0</v>
      </c>
      <c r="BC91" s="101">
        <f>'929004 - SO-03 - Elektroi...'!H35</f>
        <v>0</v>
      </c>
      <c r="BD91" s="103">
        <f>'929004 - SO-03 - Elektroi...'!H36</f>
        <v>0</v>
      </c>
      <c r="BT91" s="99" t="s">
        <v>86</v>
      </c>
      <c r="BV91" s="99" t="s">
        <v>80</v>
      </c>
      <c r="BW91" s="99" t="s">
        <v>96</v>
      </c>
      <c r="BX91" s="99" t="s">
        <v>81</v>
      </c>
    </row>
    <row r="92" spans="1:89">
      <c r="B92" s="25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6"/>
    </row>
    <row r="93" spans="1:89" s="1" customFormat="1" ht="30" customHeight="1">
      <c r="B93" s="37"/>
      <c r="C93" s="82" t="s">
        <v>97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07">
        <f>ROUND(SUM(AG94:AG106),2)</f>
        <v>0</v>
      </c>
      <c r="AH93" s="207"/>
      <c r="AI93" s="207"/>
      <c r="AJ93" s="207"/>
      <c r="AK93" s="207"/>
      <c r="AL93" s="207"/>
      <c r="AM93" s="207"/>
      <c r="AN93" s="207">
        <f>ROUND(SUM(AN94:AN106),2)</f>
        <v>0</v>
      </c>
      <c r="AO93" s="207"/>
      <c r="AP93" s="207"/>
      <c r="AQ93" s="39"/>
      <c r="AS93" s="78" t="s">
        <v>98</v>
      </c>
      <c r="AT93" s="79" t="s">
        <v>99</v>
      </c>
      <c r="AU93" s="79" t="s">
        <v>42</v>
      </c>
      <c r="AV93" s="80" t="s">
        <v>65</v>
      </c>
    </row>
    <row r="94" spans="1:89" s="1" customFormat="1" ht="19.899999999999999" customHeight="1">
      <c r="B94" s="37"/>
      <c r="C94" s="38"/>
      <c r="D94" s="104" t="s">
        <v>100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205">
        <f>ROUND(AG87*AS94,2)</f>
        <v>0</v>
      </c>
      <c r="AH94" s="206"/>
      <c r="AI94" s="206"/>
      <c r="AJ94" s="206"/>
      <c r="AK94" s="206"/>
      <c r="AL94" s="206"/>
      <c r="AM94" s="206"/>
      <c r="AN94" s="206">
        <f t="shared" ref="AN94:AN103" si="0">ROUND(AG94+AV94,2)</f>
        <v>0</v>
      </c>
      <c r="AO94" s="206"/>
      <c r="AP94" s="206"/>
      <c r="AQ94" s="39"/>
      <c r="AS94" s="105">
        <v>0</v>
      </c>
      <c r="AT94" s="106" t="s">
        <v>101</v>
      </c>
      <c r="AU94" s="106" t="s">
        <v>43</v>
      </c>
      <c r="AV94" s="107">
        <f>ROUND(IF(AU94="základná",AG94*L31,IF(AU94="znížená",AG94*L32,0)),2)</f>
        <v>0</v>
      </c>
      <c r="BV94" s="21" t="s">
        <v>102</v>
      </c>
      <c r="BY94" s="108">
        <f t="shared" ref="BY94:BY106" si="1">IF(AU94="základná",AV94,0)</f>
        <v>0</v>
      </c>
      <c r="BZ94" s="108">
        <f t="shared" ref="BZ94:BZ106" si="2">IF(AU94="znížená",AV94,0)</f>
        <v>0</v>
      </c>
      <c r="CA94" s="108">
        <v>0</v>
      </c>
      <c r="CB94" s="108">
        <v>0</v>
      </c>
      <c r="CC94" s="108">
        <v>0</v>
      </c>
      <c r="CD94" s="108">
        <f t="shared" ref="CD94:CD106" si="3">IF(AU94="základná",AG94,0)</f>
        <v>0</v>
      </c>
      <c r="CE94" s="108">
        <f t="shared" ref="CE94:CE106" si="4">IF(AU94="znížená",AG94,0)</f>
        <v>0</v>
      </c>
      <c r="CF94" s="108">
        <f t="shared" ref="CF94:CF106" si="5">IF(AU94="zákl. prenesená",AG94,0)</f>
        <v>0</v>
      </c>
      <c r="CG94" s="108">
        <f t="shared" ref="CG94:CG106" si="6">IF(AU94="zníž. prenesená",AG94,0)</f>
        <v>0</v>
      </c>
      <c r="CH94" s="108">
        <f t="shared" ref="CH94:CH106" si="7">IF(AU94="nulová",AG94,0)</f>
        <v>0</v>
      </c>
      <c r="CI94" s="21">
        <f t="shared" ref="CI94:CI106" si="8">IF(AU94="základná",1,IF(AU94="znížená",2,IF(AU94="zákl. prenesená",4,IF(AU94="zníž. prenesená",5,3))))</f>
        <v>1</v>
      </c>
      <c r="CJ94" s="21">
        <f>IF(AT94="stavebná časť",1,IF(8894="investičná časť",2,3))</f>
        <v>1</v>
      </c>
      <c r="CK94" s="21" t="str">
        <f t="shared" ref="CK94:CK106" si="9">IF(D94="Vyplň vlastné","","x")</f>
        <v>x</v>
      </c>
    </row>
    <row r="95" spans="1:89" s="1" customFormat="1" ht="19.899999999999999" customHeight="1">
      <c r="B95" s="37"/>
      <c r="C95" s="38"/>
      <c r="D95" s="104" t="s">
        <v>103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205">
        <f>ROUND(AG87*AS95,2)</f>
        <v>0</v>
      </c>
      <c r="AH95" s="206"/>
      <c r="AI95" s="206"/>
      <c r="AJ95" s="206"/>
      <c r="AK95" s="206"/>
      <c r="AL95" s="206"/>
      <c r="AM95" s="206"/>
      <c r="AN95" s="206">
        <f t="shared" si="0"/>
        <v>0</v>
      </c>
      <c r="AO95" s="206"/>
      <c r="AP95" s="206"/>
      <c r="AQ95" s="39"/>
      <c r="AS95" s="109">
        <v>0</v>
      </c>
      <c r="AT95" s="110" t="s">
        <v>101</v>
      </c>
      <c r="AU95" s="110" t="s">
        <v>43</v>
      </c>
      <c r="AV95" s="111">
        <f>ROUND(IF(AU95="základná",AG95*L31,IF(AU95="znížená",AG95*L32,0)),2)</f>
        <v>0</v>
      </c>
      <c r="BV95" s="21" t="s">
        <v>102</v>
      </c>
      <c r="BY95" s="108">
        <f t="shared" si="1"/>
        <v>0</v>
      </c>
      <c r="BZ95" s="108">
        <f t="shared" si="2"/>
        <v>0</v>
      </c>
      <c r="CA95" s="108">
        <v>0</v>
      </c>
      <c r="CB95" s="108">
        <v>0</v>
      </c>
      <c r="CC95" s="108">
        <v>0</v>
      </c>
      <c r="CD95" s="108">
        <f t="shared" si="3"/>
        <v>0</v>
      </c>
      <c r="CE95" s="108">
        <f t="shared" si="4"/>
        <v>0</v>
      </c>
      <c r="CF95" s="108">
        <f t="shared" si="5"/>
        <v>0</v>
      </c>
      <c r="CG95" s="108">
        <f t="shared" si="6"/>
        <v>0</v>
      </c>
      <c r="CH95" s="108">
        <f t="shared" si="7"/>
        <v>0</v>
      </c>
      <c r="CI95" s="21">
        <f t="shared" si="8"/>
        <v>1</v>
      </c>
      <c r="CJ95" s="21">
        <f>IF(AT95="stavebná časť",1,IF(8895="investičná časť",2,3))</f>
        <v>1</v>
      </c>
      <c r="CK95" s="21" t="str">
        <f t="shared" si="9"/>
        <v>x</v>
      </c>
    </row>
    <row r="96" spans="1:89" s="1" customFormat="1" ht="19.899999999999999" customHeight="1">
      <c r="B96" s="37"/>
      <c r="C96" s="38"/>
      <c r="D96" s="104" t="s">
        <v>104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205">
        <f>ROUND(AG87*AS96,2)</f>
        <v>0</v>
      </c>
      <c r="AH96" s="206"/>
      <c r="AI96" s="206"/>
      <c r="AJ96" s="206"/>
      <c r="AK96" s="206"/>
      <c r="AL96" s="206"/>
      <c r="AM96" s="206"/>
      <c r="AN96" s="206">
        <f t="shared" si="0"/>
        <v>0</v>
      </c>
      <c r="AO96" s="206"/>
      <c r="AP96" s="206"/>
      <c r="AQ96" s="39"/>
      <c r="AS96" s="109">
        <v>0</v>
      </c>
      <c r="AT96" s="110" t="s">
        <v>101</v>
      </c>
      <c r="AU96" s="110" t="s">
        <v>43</v>
      </c>
      <c r="AV96" s="111">
        <f>ROUND(IF(AU96="základná",AG96*L31,IF(AU96="znížená",AG96*L32,0)),2)</f>
        <v>0</v>
      </c>
      <c r="BV96" s="21" t="s">
        <v>102</v>
      </c>
      <c r="BY96" s="108">
        <f t="shared" si="1"/>
        <v>0</v>
      </c>
      <c r="BZ96" s="108">
        <f t="shared" si="2"/>
        <v>0</v>
      </c>
      <c r="CA96" s="108">
        <v>0</v>
      </c>
      <c r="CB96" s="108">
        <v>0</v>
      </c>
      <c r="CC96" s="108">
        <v>0</v>
      </c>
      <c r="CD96" s="108">
        <f t="shared" si="3"/>
        <v>0</v>
      </c>
      <c r="CE96" s="108">
        <f t="shared" si="4"/>
        <v>0</v>
      </c>
      <c r="CF96" s="108">
        <f t="shared" si="5"/>
        <v>0</v>
      </c>
      <c r="CG96" s="108">
        <f t="shared" si="6"/>
        <v>0</v>
      </c>
      <c r="CH96" s="108">
        <f t="shared" si="7"/>
        <v>0</v>
      </c>
      <c r="CI96" s="21">
        <f t="shared" si="8"/>
        <v>1</v>
      </c>
      <c r="CJ96" s="21">
        <f>IF(AT96="stavebná časť",1,IF(8896="investičná časť",2,3))</f>
        <v>1</v>
      </c>
      <c r="CK96" s="21" t="str">
        <f t="shared" si="9"/>
        <v>x</v>
      </c>
    </row>
    <row r="97" spans="2:89" s="1" customFormat="1" ht="19.899999999999999" customHeight="1">
      <c r="B97" s="37"/>
      <c r="C97" s="38"/>
      <c r="D97" s="104" t="s">
        <v>105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05">
        <f>ROUND(AG87*AS97,2)</f>
        <v>0</v>
      </c>
      <c r="AH97" s="206"/>
      <c r="AI97" s="206"/>
      <c r="AJ97" s="206"/>
      <c r="AK97" s="206"/>
      <c r="AL97" s="206"/>
      <c r="AM97" s="206"/>
      <c r="AN97" s="206">
        <f t="shared" si="0"/>
        <v>0</v>
      </c>
      <c r="AO97" s="206"/>
      <c r="AP97" s="206"/>
      <c r="AQ97" s="39"/>
      <c r="AS97" s="109">
        <v>0</v>
      </c>
      <c r="AT97" s="110" t="s">
        <v>101</v>
      </c>
      <c r="AU97" s="110" t="s">
        <v>43</v>
      </c>
      <c r="AV97" s="111">
        <f>ROUND(IF(AU97="základná",AG97*L31,IF(AU97="znížená",AG97*L32,0)),2)</f>
        <v>0</v>
      </c>
      <c r="BV97" s="21" t="s">
        <v>102</v>
      </c>
      <c r="BY97" s="108">
        <f t="shared" si="1"/>
        <v>0</v>
      </c>
      <c r="BZ97" s="108">
        <f t="shared" si="2"/>
        <v>0</v>
      </c>
      <c r="CA97" s="108">
        <v>0</v>
      </c>
      <c r="CB97" s="108">
        <v>0</v>
      </c>
      <c r="CC97" s="108">
        <v>0</v>
      </c>
      <c r="CD97" s="108">
        <f t="shared" si="3"/>
        <v>0</v>
      </c>
      <c r="CE97" s="108">
        <f t="shared" si="4"/>
        <v>0</v>
      </c>
      <c r="CF97" s="108">
        <f t="shared" si="5"/>
        <v>0</v>
      </c>
      <c r="CG97" s="108">
        <f t="shared" si="6"/>
        <v>0</v>
      </c>
      <c r="CH97" s="108">
        <f t="shared" si="7"/>
        <v>0</v>
      </c>
      <c r="CI97" s="21">
        <f t="shared" si="8"/>
        <v>1</v>
      </c>
      <c r="CJ97" s="21">
        <f>IF(AT97="stavebná časť",1,IF(8897="investičná časť",2,3))</f>
        <v>1</v>
      </c>
      <c r="CK97" s="21" t="str">
        <f t="shared" si="9"/>
        <v>x</v>
      </c>
    </row>
    <row r="98" spans="2:89" s="1" customFormat="1" ht="19.899999999999999" customHeight="1">
      <c r="B98" s="37"/>
      <c r="C98" s="38"/>
      <c r="D98" s="104" t="s">
        <v>106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205">
        <f>ROUND(AG87*AS98,2)</f>
        <v>0</v>
      </c>
      <c r="AH98" s="206"/>
      <c r="AI98" s="206"/>
      <c r="AJ98" s="206"/>
      <c r="AK98" s="206"/>
      <c r="AL98" s="206"/>
      <c r="AM98" s="206"/>
      <c r="AN98" s="206">
        <f t="shared" si="0"/>
        <v>0</v>
      </c>
      <c r="AO98" s="206"/>
      <c r="AP98" s="206"/>
      <c r="AQ98" s="39"/>
      <c r="AS98" s="109">
        <v>0</v>
      </c>
      <c r="AT98" s="110" t="s">
        <v>101</v>
      </c>
      <c r="AU98" s="110" t="s">
        <v>43</v>
      </c>
      <c r="AV98" s="111">
        <f>ROUND(IF(AU98="základná",AG98*L31,IF(AU98="znížená",AG98*L32,0)),2)</f>
        <v>0</v>
      </c>
      <c r="BV98" s="21" t="s">
        <v>102</v>
      </c>
      <c r="BY98" s="108">
        <f t="shared" si="1"/>
        <v>0</v>
      </c>
      <c r="BZ98" s="108">
        <f t="shared" si="2"/>
        <v>0</v>
      </c>
      <c r="CA98" s="108">
        <v>0</v>
      </c>
      <c r="CB98" s="108">
        <v>0</v>
      </c>
      <c r="CC98" s="108">
        <v>0</v>
      </c>
      <c r="CD98" s="108">
        <f t="shared" si="3"/>
        <v>0</v>
      </c>
      <c r="CE98" s="108">
        <f t="shared" si="4"/>
        <v>0</v>
      </c>
      <c r="CF98" s="108">
        <f t="shared" si="5"/>
        <v>0</v>
      </c>
      <c r="CG98" s="108">
        <f t="shared" si="6"/>
        <v>0</v>
      </c>
      <c r="CH98" s="108">
        <f t="shared" si="7"/>
        <v>0</v>
      </c>
      <c r="CI98" s="21">
        <f t="shared" si="8"/>
        <v>1</v>
      </c>
      <c r="CJ98" s="21">
        <f>IF(AT98="stavebná časť",1,IF(8898="investičná časť",2,3))</f>
        <v>1</v>
      </c>
      <c r="CK98" s="21" t="str">
        <f t="shared" si="9"/>
        <v>x</v>
      </c>
    </row>
    <row r="99" spans="2:89" s="1" customFormat="1" ht="19.899999999999999" customHeight="1">
      <c r="B99" s="37"/>
      <c r="C99" s="38"/>
      <c r="D99" s="104" t="s">
        <v>107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205">
        <f>ROUND(AG87*AS99,2)</f>
        <v>0</v>
      </c>
      <c r="AH99" s="206"/>
      <c r="AI99" s="206"/>
      <c r="AJ99" s="206"/>
      <c r="AK99" s="206"/>
      <c r="AL99" s="206"/>
      <c r="AM99" s="206"/>
      <c r="AN99" s="206">
        <f t="shared" si="0"/>
        <v>0</v>
      </c>
      <c r="AO99" s="206"/>
      <c r="AP99" s="206"/>
      <c r="AQ99" s="39"/>
      <c r="AS99" s="109">
        <v>0</v>
      </c>
      <c r="AT99" s="110" t="s">
        <v>101</v>
      </c>
      <c r="AU99" s="110" t="s">
        <v>43</v>
      </c>
      <c r="AV99" s="111">
        <f>ROUND(IF(AU99="základná",AG99*L31,IF(AU99="znížená",AG99*L32,0)),2)</f>
        <v>0</v>
      </c>
      <c r="BV99" s="21" t="s">
        <v>102</v>
      </c>
      <c r="BY99" s="108">
        <f t="shared" si="1"/>
        <v>0</v>
      </c>
      <c r="BZ99" s="108">
        <f t="shared" si="2"/>
        <v>0</v>
      </c>
      <c r="CA99" s="108">
        <v>0</v>
      </c>
      <c r="CB99" s="108">
        <v>0</v>
      </c>
      <c r="CC99" s="108">
        <v>0</v>
      </c>
      <c r="CD99" s="108">
        <f t="shared" si="3"/>
        <v>0</v>
      </c>
      <c r="CE99" s="108">
        <f t="shared" si="4"/>
        <v>0</v>
      </c>
      <c r="CF99" s="108">
        <f t="shared" si="5"/>
        <v>0</v>
      </c>
      <c r="CG99" s="108">
        <f t="shared" si="6"/>
        <v>0</v>
      </c>
      <c r="CH99" s="108">
        <f t="shared" si="7"/>
        <v>0</v>
      </c>
      <c r="CI99" s="21">
        <f t="shared" si="8"/>
        <v>1</v>
      </c>
      <c r="CJ99" s="21">
        <f>IF(AT99="stavebná časť",1,IF(8899="investičná časť",2,3))</f>
        <v>1</v>
      </c>
      <c r="CK99" s="21" t="str">
        <f t="shared" si="9"/>
        <v>x</v>
      </c>
    </row>
    <row r="100" spans="2:89" s="1" customFormat="1" ht="19.899999999999999" customHeight="1">
      <c r="B100" s="37"/>
      <c r="C100" s="38"/>
      <c r="D100" s="104" t="s">
        <v>108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205">
        <f>ROUND(AG87*AS100,2)</f>
        <v>0</v>
      </c>
      <c r="AH100" s="206"/>
      <c r="AI100" s="206"/>
      <c r="AJ100" s="206"/>
      <c r="AK100" s="206"/>
      <c r="AL100" s="206"/>
      <c r="AM100" s="206"/>
      <c r="AN100" s="206">
        <f t="shared" si="0"/>
        <v>0</v>
      </c>
      <c r="AO100" s="206"/>
      <c r="AP100" s="206"/>
      <c r="AQ100" s="39"/>
      <c r="AS100" s="109">
        <v>0</v>
      </c>
      <c r="AT100" s="110" t="s">
        <v>101</v>
      </c>
      <c r="AU100" s="110" t="s">
        <v>43</v>
      </c>
      <c r="AV100" s="111">
        <f>ROUND(IF(AU100="základná",AG100*L31,IF(AU100="znížená",AG100*L32,0)),2)</f>
        <v>0</v>
      </c>
      <c r="BV100" s="21" t="s">
        <v>102</v>
      </c>
      <c r="BY100" s="108">
        <f t="shared" si="1"/>
        <v>0</v>
      </c>
      <c r="BZ100" s="108">
        <f t="shared" si="2"/>
        <v>0</v>
      </c>
      <c r="CA100" s="108">
        <v>0</v>
      </c>
      <c r="CB100" s="108">
        <v>0</v>
      </c>
      <c r="CC100" s="108">
        <v>0</v>
      </c>
      <c r="CD100" s="108">
        <f t="shared" si="3"/>
        <v>0</v>
      </c>
      <c r="CE100" s="108">
        <f t="shared" si="4"/>
        <v>0</v>
      </c>
      <c r="CF100" s="108">
        <f t="shared" si="5"/>
        <v>0</v>
      </c>
      <c r="CG100" s="108">
        <f t="shared" si="6"/>
        <v>0</v>
      </c>
      <c r="CH100" s="108">
        <f t="shared" si="7"/>
        <v>0</v>
      </c>
      <c r="CI100" s="21">
        <f t="shared" si="8"/>
        <v>1</v>
      </c>
      <c r="CJ100" s="21">
        <f>IF(AT100="stavebná časť",1,IF(88100="investičná časť",2,3))</f>
        <v>1</v>
      </c>
      <c r="CK100" s="21" t="str">
        <f t="shared" si="9"/>
        <v>x</v>
      </c>
    </row>
    <row r="101" spans="2:89" s="1" customFormat="1" ht="19.899999999999999" customHeight="1">
      <c r="B101" s="37"/>
      <c r="C101" s="38"/>
      <c r="D101" s="104" t="s">
        <v>109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205">
        <f>ROUND(AG87*AS101,2)</f>
        <v>0</v>
      </c>
      <c r="AH101" s="206"/>
      <c r="AI101" s="206"/>
      <c r="AJ101" s="206"/>
      <c r="AK101" s="206"/>
      <c r="AL101" s="206"/>
      <c r="AM101" s="206"/>
      <c r="AN101" s="206">
        <f t="shared" si="0"/>
        <v>0</v>
      </c>
      <c r="AO101" s="206"/>
      <c r="AP101" s="206"/>
      <c r="AQ101" s="39"/>
      <c r="AS101" s="109">
        <v>0</v>
      </c>
      <c r="AT101" s="110" t="s">
        <v>101</v>
      </c>
      <c r="AU101" s="110" t="s">
        <v>43</v>
      </c>
      <c r="AV101" s="111">
        <f>ROUND(IF(AU101="základná",AG101*L31,IF(AU101="znížená",AG101*L32,0)),2)</f>
        <v>0</v>
      </c>
      <c r="BV101" s="21" t="s">
        <v>102</v>
      </c>
      <c r="BY101" s="108">
        <f t="shared" si="1"/>
        <v>0</v>
      </c>
      <c r="BZ101" s="108">
        <f t="shared" si="2"/>
        <v>0</v>
      </c>
      <c r="CA101" s="108">
        <v>0</v>
      </c>
      <c r="CB101" s="108">
        <v>0</v>
      </c>
      <c r="CC101" s="108">
        <v>0</v>
      </c>
      <c r="CD101" s="108">
        <f t="shared" si="3"/>
        <v>0</v>
      </c>
      <c r="CE101" s="108">
        <f t="shared" si="4"/>
        <v>0</v>
      </c>
      <c r="CF101" s="108">
        <f t="shared" si="5"/>
        <v>0</v>
      </c>
      <c r="CG101" s="108">
        <f t="shared" si="6"/>
        <v>0</v>
      </c>
      <c r="CH101" s="108">
        <f t="shared" si="7"/>
        <v>0</v>
      </c>
      <c r="CI101" s="21">
        <f t="shared" si="8"/>
        <v>1</v>
      </c>
      <c r="CJ101" s="21">
        <f>IF(AT101="stavebná časť",1,IF(88101="investičná časť",2,3))</f>
        <v>1</v>
      </c>
      <c r="CK101" s="21" t="str">
        <f t="shared" si="9"/>
        <v>x</v>
      </c>
    </row>
    <row r="102" spans="2:89" s="1" customFormat="1" ht="19.899999999999999" customHeight="1">
      <c r="B102" s="37"/>
      <c r="C102" s="38"/>
      <c r="D102" s="104" t="s">
        <v>110</v>
      </c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205">
        <f>ROUND(AG87*AS102,2)</f>
        <v>0</v>
      </c>
      <c r="AH102" s="206"/>
      <c r="AI102" s="206"/>
      <c r="AJ102" s="206"/>
      <c r="AK102" s="206"/>
      <c r="AL102" s="206"/>
      <c r="AM102" s="206"/>
      <c r="AN102" s="206">
        <f t="shared" si="0"/>
        <v>0</v>
      </c>
      <c r="AO102" s="206"/>
      <c r="AP102" s="206"/>
      <c r="AQ102" s="39"/>
      <c r="AS102" s="109">
        <v>0</v>
      </c>
      <c r="AT102" s="110" t="s">
        <v>101</v>
      </c>
      <c r="AU102" s="110" t="s">
        <v>43</v>
      </c>
      <c r="AV102" s="111">
        <f>ROUND(IF(AU102="základná",AG102*L31,IF(AU102="znížená",AG102*L32,0)),2)</f>
        <v>0</v>
      </c>
      <c r="BV102" s="21" t="s">
        <v>102</v>
      </c>
      <c r="BY102" s="108">
        <f t="shared" si="1"/>
        <v>0</v>
      </c>
      <c r="BZ102" s="108">
        <f t="shared" si="2"/>
        <v>0</v>
      </c>
      <c r="CA102" s="108">
        <v>0</v>
      </c>
      <c r="CB102" s="108">
        <v>0</v>
      </c>
      <c r="CC102" s="108">
        <v>0</v>
      </c>
      <c r="CD102" s="108">
        <f t="shared" si="3"/>
        <v>0</v>
      </c>
      <c r="CE102" s="108">
        <f t="shared" si="4"/>
        <v>0</v>
      </c>
      <c r="CF102" s="108">
        <f t="shared" si="5"/>
        <v>0</v>
      </c>
      <c r="CG102" s="108">
        <f t="shared" si="6"/>
        <v>0</v>
      </c>
      <c r="CH102" s="108">
        <f t="shared" si="7"/>
        <v>0</v>
      </c>
      <c r="CI102" s="21">
        <f t="shared" si="8"/>
        <v>1</v>
      </c>
      <c r="CJ102" s="21">
        <f>IF(AT102="stavebná časť",1,IF(88102="investičná časť",2,3))</f>
        <v>1</v>
      </c>
      <c r="CK102" s="21" t="str">
        <f t="shared" si="9"/>
        <v>x</v>
      </c>
    </row>
    <row r="103" spans="2:89" s="1" customFormat="1" ht="19.899999999999999" customHeight="1">
      <c r="B103" s="37"/>
      <c r="C103" s="38"/>
      <c r="D103" s="104" t="s">
        <v>111</v>
      </c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205">
        <f>ROUND(AG87*AS103,2)</f>
        <v>0</v>
      </c>
      <c r="AH103" s="206"/>
      <c r="AI103" s="206"/>
      <c r="AJ103" s="206"/>
      <c r="AK103" s="206"/>
      <c r="AL103" s="206"/>
      <c r="AM103" s="206"/>
      <c r="AN103" s="206">
        <f t="shared" si="0"/>
        <v>0</v>
      </c>
      <c r="AO103" s="206"/>
      <c r="AP103" s="206"/>
      <c r="AQ103" s="39"/>
      <c r="AS103" s="109">
        <v>0</v>
      </c>
      <c r="AT103" s="110" t="s">
        <v>101</v>
      </c>
      <c r="AU103" s="110" t="s">
        <v>43</v>
      </c>
      <c r="AV103" s="111">
        <f>ROUND(IF(AU103="základná",AG103*L31,IF(AU103="znížená",AG103*L32,0)),2)</f>
        <v>0</v>
      </c>
      <c r="BV103" s="21" t="s">
        <v>102</v>
      </c>
      <c r="BY103" s="108">
        <f t="shared" si="1"/>
        <v>0</v>
      </c>
      <c r="BZ103" s="108">
        <f t="shared" si="2"/>
        <v>0</v>
      </c>
      <c r="CA103" s="108">
        <v>0</v>
      </c>
      <c r="CB103" s="108">
        <v>0</v>
      </c>
      <c r="CC103" s="108">
        <v>0</v>
      </c>
      <c r="CD103" s="108">
        <f t="shared" si="3"/>
        <v>0</v>
      </c>
      <c r="CE103" s="108">
        <f t="shared" si="4"/>
        <v>0</v>
      </c>
      <c r="CF103" s="108">
        <f t="shared" si="5"/>
        <v>0</v>
      </c>
      <c r="CG103" s="108">
        <f t="shared" si="6"/>
        <v>0</v>
      </c>
      <c r="CH103" s="108">
        <f t="shared" si="7"/>
        <v>0</v>
      </c>
      <c r="CI103" s="21">
        <f t="shared" si="8"/>
        <v>1</v>
      </c>
      <c r="CJ103" s="21">
        <f>IF(AT103="stavebná časť",1,IF(88103="investičná časť",2,3))</f>
        <v>1</v>
      </c>
      <c r="CK103" s="21" t="str">
        <f t="shared" si="9"/>
        <v>x</v>
      </c>
    </row>
    <row r="104" spans="2:89" s="1" customFormat="1" ht="19.899999999999999" customHeight="1">
      <c r="B104" s="37"/>
      <c r="C104" s="38"/>
      <c r="D104" s="203" t="s">
        <v>112</v>
      </c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38"/>
      <c r="AD104" s="38"/>
      <c r="AE104" s="38"/>
      <c r="AF104" s="38"/>
      <c r="AG104" s="205">
        <f>AG87*AS104</f>
        <v>0</v>
      </c>
      <c r="AH104" s="206"/>
      <c r="AI104" s="206"/>
      <c r="AJ104" s="206"/>
      <c r="AK104" s="206"/>
      <c r="AL104" s="206"/>
      <c r="AM104" s="206"/>
      <c r="AN104" s="206">
        <f>AG104+AV104</f>
        <v>0</v>
      </c>
      <c r="AO104" s="206"/>
      <c r="AP104" s="206"/>
      <c r="AQ104" s="39"/>
      <c r="AS104" s="109">
        <v>0</v>
      </c>
      <c r="AT104" s="110" t="s">
        <v>101</v>
      </c>
      <c r="AU104" s="110" t="s">
        <v>43</v>
      </c>
      <c r="AV104" s="111">
        <f>ROUND(IF(AU104="nulová",0,IF(OR(AU104="základná",AU104="zákl. prenesená"),AG104*L31,AG104*L32)),2)</f>
        <v>0</v>
      </c>
      <c r="BV104" s="21" t="s">
        <v>113</v>
      </c>
      <c r="BY104" s="108">
        <f t="shared" si="1"/>
        <v>0</v>
      </c>
      <c r="BZ104" s="108">
        <f t="shared" si="2"/>
        <v>0</v>
      </c>
      <c r="CA104" s="108">
        <f>IF(AU104="zákl. prenesená",AV104,0)</f>
        <v>0</v>
      </c>
      <c r="CB104" s="108">
        <f>IF(AU104="zníž. prenesená",AV104,0)</f>
        <v>0</v>
      </c>
      <c r="CC104" s="108">
        <f>IF(AU104="nulová",AV104,0)</f>
        <v>0</v>
      </c>
      <c r="CD104" s="108">
        <f t="shared" si="3"/>
        <v>0</v>
      </c>
      <c r="CE104" s="108">
        <f t="shared" si="4"/>
        <v>0</v>
      </c>
      <c r="CF104" s="108">
        <f t="shared" si="5"/>
        <v>0</v>
      </c>
      <c r="CG104" s="108">
        <f t="shared" si="6"/>
        <v>0</v>
      </c>
      <c r="CH104" s="108">
        <f t="shared" si="7"/>
        <v>0</v>
      </c>
      <c r="CI104" s="21">
        <f t="shared" si="8"/>
        <v>1</v>
      </c>
      <c r="CJ104" s="21">
        <f>IF(AT104="stavebná časť",1,IF(88104="investičná časť",2,3))</f>
        <v>1</v>
      </c>
      <c r="CK104" s="21" t="str">
        <f t="shared" si="9"/>
        <v/>
      </c>
    </row>
    <row r="105" spans="2:89" s="1" customFormat="1" ht="19.899999999999999" customHeight="1">
      <c r="B105" s="37"/>
      <c r="C105" s="38"/>
      <c r="D105" s="203" t="s">
        <v>112</v>
      </c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38"/>
      <c r="AD105" s="38"/>
      <c r="AE105" s="38"/>
      <c r="AF105" s="38"/>
      <c r="AG105" s="205">
        <f>AG87*AS105</f>
        <v>0</v>
      </c>
      <c r="AH105" s="206"/>
      <c r="AI105" s="206"/>
      <c r="AJ105" s="206"/>
      <c r="AK105" s="206"/>
      <c r="AL105" s="206"/>
      <c r="AM105" s="206"/>
      <c r="AN105" s="206">
        <f>AG105+AV105</f>
        <v>0</v>
      </c>
      <c r="AO105" s="206"/>
      <c r="AP105" s="206"/>
      <c r="AQ105" s="39"/>
      <c r="AS105" s="109">
        <v>0</v>
      </c>
      <c r="AT105" s="110" t="s">
        <v>101</v>
      </c>
      <c r="AU105" s="110" t="s">
        <v>43</v>
      </c>
      <c r="AV105" s="111">
        <f>ROUND(IF(AU105="nulová",0,IF(OR(AU105="základná",AU105="zákl. prenesená"),AG105*L31,AG105*L32)),2)</f>
        <v>0</v>
      </c>
      <c r="BV105" s="21" t="s">
        <v>113</v>
      </c>
      <c r="BY105" s="108">
        <f t="shared" si="1"/>
        <v>0</v>
      </c>
      <c r="BZ105" s="108">
        <f t="shared" si="2"/>
        <v>0</v>
      </c>
      <c r="CA105" s="108">
        <f>IF(AU105="zákl. prenesená",AV105,0)</f>
        <v>0</v>
      </c>
      <c r="CB105" s="108">
        <f>IF(AU105="zníž. prenesená",AV105,0)</f>
        <v>0</v>
      </c>
      <c r="CC105" s="108">
        <f>IF(AU105="nulová",AV105,0)</f>
        <v>0</v>
      </c>
      <c r="CD105" s="108">
        <f t="shared" si="3"/>
        <v>0</v>
      </c>
      <c r="CE105" s="108">
        <f t="shared" si="4"/>
        <v>0</v>
      </c>
      <c r="CF105" s="108">
        <f t="shared" si="5"/>
        <v>0</v>
      </c>
      <c r="CG105" s="108">
        <f t="shared" si="6"/>
        <v>0</v>
      </c>
      <c r="CH105" s="108">
        <f t="shared" si="7"/>
        <v>0</v>
      </c>
      <c r="CI105" s="21">
        <f t="shared" si="8"/>
        <v>1</v>
      </c>
      <c r="CJ105" s="21">
        <f>IF(AT105="stavebná časť",1,IF(88105="investičná časť",2,3))</f>
        <v>1</v>
      </c>
      <c r="CK105" s="21" t="str">
        <f t="shared" si="9"/>
        <v/>
      </c>
    </row>
    <row r="106" spans="2:89" s="1" customFormat="1" ht="19.899999999999999" customHeight="1">
      <c r="B106" s="37"/>
      <c r="C106" s="38"/>
      <c r="D106" s="203" t="s">
        <v>112</v>
      </c>
      <c r="E106" s="204"/>
      <c r="F106" s="204"/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38"/>
      <c r="AD106" s="38"/>
      <c r="AE106" s="38"/>
      <c r="AF106" s="38"/>
      <c r="AG106" s="205">
        <f>AG87*AS106</f>
        <v>0</v>
      </c>
      <c r="AH106" s="206"/>
      <c r="AI106" s="206"/>
      <c r="AJ106" s="206"/>
      <c r="AK106" s="206"/>
      <c r="AL106" s="206"/>
      <c r="AM106" s="206"/>
      <c r="AN106" s="206">
        <f>AG106+AV106</f>
        <v>0</v>
      </c>
      <c r="AO106" s="206"/>
      <c r="AP106" s="206"/>
      <c r="AQ106" s="39"/>
      <c r="AS106" s="112">
        <v>0</v>
      </c>
      <c r="AT106" s="113" t="s">
        <v>101</v>
      </c>
      <c r="AU106" s="113" t="s">
        <v>43</v>
      </c>
      <c r="AV106" s="114">
        <f>ROUND(IF(AU106="nulová",0,IF(OR(AU106="základná",AU106="zákl. prenesená"),AG106*L31,AG106*L32)),2)</f>
        <v>0</v>
      </c>
      <c r="BV106" s="21" t="s">
        <v>113</v>
      </c>
      <c r="BY106" s="108">
        <f t="shared" si="1"/>
        <v>0</v>
      </c>
      <c r="BZ106" s="108">
        <f t="shared" si="2"/>
        <v>0</v>
      </c>
      <c r="CA106" s="108">
        <f>IF(AU106="zákl. prenesená",AV106,0)</f>
        <v>0</v>
      </c>
      <c r="CB106" s="108">
        <f>IF(AU106="zníž. prenesená",AV106,0)</f>
        <v>0</v>
      </c>
      <c r="CC106" s="108">
        <f>IF(AU106="nulová",AV106,0)</f>
        <v>0</v>
      </c>
      <c r="CD106" s="108">
        <f t="shared" si="3"/>
        <v>0</v>
      </c>
      <c r="CE106" s="108">
        <f t="shared" si="4"/>
        <v>0</v>
      </c>
      <c r="CF106" s="108">
        <f t="shared" si="5"/>
        <v>0</v>
      </c>
      <c r="CG106" s="108">
        <f t="shared" si="6"/>
        <v>0</v>
      </c>
      <c r="CH106" s="108">
        <f t="shared" si="7"/>
        <v>0</v>
      </c>
      <c r="CI106" s="21">
        <f t="shared" si="8"/>
        <v>1</v>
      </c>
      <c r="CJ106" s="21">
        <f>IF(AT106="stavebná časť",1,IF(88106="investičná časť",2,3))</f>
        <v>1</v>
      </c>
      <c r="CK106" s="21" t="str">
        <f t="shared" si="9"/>
        <v/>
      </c>
    </row>
    <row r="107" spans="2:89" s="1" customFormat="1" ht="10.9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9"/>
    </row>
    <row r="108" spans="2:89" s="1" customFormat="1" ht="30" customHeight="1">
      <c r="B108" s="37"/>
      <c r="C108" s="115" t="s">
        <v>114</v>
      </c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220">
        <f>ROUND(AG87+AG93,2)</f>
        <v>0</v>
      </c>
      <c r="AH108" s="220"/>
      <c r="AI108" s="220"/>
      <c r="AJ108" s="220"/>
      <c r="AK108" s="220"/>
      <c r="AL108" s="220"/>
      <c r="AM108" s="220"/>
      <c r="AN108" s="220">
        <f>AN87+AN93</f>
        <v>0</v>
      </c>
      <c r="AO108" s="220"/>
      <c r="AP108" s="220"/>
      <c r="AQ108" s="39"/>
    </row>
    <row r="109" spans="2:89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3"/>
    </row>
  </sheetData>
  <mergeCells count="8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108:AM108"/>
    <mergeCell ref="AN108:AP108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85:AM85"/>
    <mergeCell ref="D88:H88"/>
    <mergeCell ref="AN87:AP87"/>
    <mergeCell ref="J88:AF88"/>
    <mergeCell ref="D89:H89"/>
    <mergeCell ref="J89:AF89"/>
    <mergeCell ref="D90:H90"/>
    <mergeCell ref="J90:AF90"/>
    <mergeCell ref="AN96:AP96"/>
    <mergeCell ref="D91:H91"/>
    <mergeCell ref="J91:AF91"/>
    <mergeCell ref="AM82:AP82"/>
    <mergeCell ref="AS82:AT84"/>
    <mergeCell ref="AN89:AP89"/>
    <mergeCell ref="AM83:AP83"/>
    <mergeCell ref="AN85:AP85"/>
    <mergeCell ref="AN88:AP88"/>
    <mergeCell ref="AG88:AM88"/>
    <mergeCell ref="AG89:AM89"/>
    <mergeCell ref="AN90:AP90"/>
    <mergeCell ref="AG90:AM90"/>
    <mergeCell ref="AN91:AP91"/>
    <mergeCell ref="AG91:AM91"/>
    <mergeCell ref="AG87:AM87"/>
    <mergeCell ref="AG100:AM100"/>
    <mergeCell ref="AN100:AP100"/>
    <mergeCell ref="AG93:AM93"/>
    <mergeCell ref="AN93:AP93"/>
    <mergeCell ref="AG101:AM101"/>
    <mergeCell ref="AG97:AM97"/>
    <mergeCell ref="AN97:AP97"/>
    <mergeCell ref="AG98:AM98"/>
    <mergeCell ref="AN98:AP98"/>
    <mergeCell ref="AG99:AM99"/>
    <mergeCell ref="AN99:AP99"/>
    <mergeCell ref="AG94:AM94"/>
    <mergeCell ref="AG95:AM95"/>
    <mergeCell ref="AN94:AP94"/>
    <mergeCell ref="AN95:AP95"/>
    <mergeCell ref="AG96:AM96"/>
    <mergeCell ref="AG102:AM102"/>
    <mergeCell ref="AN101:AP101"/>
    <mergeCell ref="AN102:AP102"/>
    <mergeCell ref="AG103:AM103"/>
    <mergeCell ref="AN103:AP103"/>
    <mergeCell ref="D106:AB106"/>
    <mergeCell ref="AG106:AM106"/>
    <mergeCell ref="AN106:AP106"/>
    <mergeCell ref="D104:AB104"/>
    <mergeCell ref="AG104:AM104"/>
    <mergeCell ref="AN104:AP104"/>
    <mergeCell ref="D105:AB105"/>
    <mergeCell ref="AG105:AM105"/>
    <mergeCell ref="AN105:AP105"/>
  </mergeCells>
  <dataValidations count="2">
    <dataValidation type="list" allowBlank="1" showInputMessage="1" showErrorMessage="1" error="Povolené sú hodnoty základná, znížená, nulová." sqref="AU94:AU107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4:AT107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929001 - SO 01 - Cyklotrasa'!C2" display="/" xr:uid="{00000000-0004-0000-0000-000002000000}"/>
    <hyperlink ref="A89" location="'929002 - SO 01.1 Autobuso...'!C2" display="/" xr:uid="{00000000-0004-0000-0000-000003000000}"/>
    <hyperlink ref="A90" location="'929003 - SO-02 - Krajinno...'!C2" display="/" xr:uid="{00000000-0004-0000-0000-000004000000}"/>
    <hyperlink ref="A91" location="'929004 - SO-03 - Elektroi...'!C2" display="/" xr:uid="{00000000-0004-0000-0000-000005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53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115</v>
      </c>
      <c r="G1" s="16"/>
      <c r="H1" s="270" t="s">
        <v>116</v>
      </c>
      <c r="I1" s="270"/>
      <c r="J1" s="270"/>
      <c r="K1" s="270"/>
      <c r="L1" s="16" t="s">
        <v>117</v>
      </c>
      <c r="M1" s="14"/>
      <c r="N1" s="14"/>
      <c r="O1" s="15" t="s">
        <v>118</v>
      </c>
      <c r="P1" s="14"/>
      <c r="Q1" s="14"/>
      <c r="R1" s="14"/>
      <c r="S1" s="16" t="s">
        <v>119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5" t="s">
        <v>7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1" t="s">
        <v>87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78</v>
      </c>
    </row>
    <row r="4" spans="1:66" ht="36.950000000000003" customHeight="1">
      <c r="B4" s="25"/>
      <c r="C4" s="230" t="s">
        <v>120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71" t="str">
        <f>'Rekapitulácia stavby'!K6</f>
        <v>Cyklotrasa Spartakovská ulica-napojenie k CITY ARÉNE,časť ACyklotrasa,doprav. ostrovčeky,realiz. autobusovej zastáv-Oprávnené náklady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1" t="s">
        <v>122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18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19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20</v>
      </c>
      <c r="E9" s="38"/>
      <c r="F9" s="30" t="s">
        <v>21</v>
      </c>
      <c r="G9" s="38"/>
      <c r="H9" s="38"/>
      <c r="I9" s="38"/>
      <c r="J9" s="38"/>
      <c r="K9" s="38"/>
      <c r="L9" s="38"/>
      <c r="M9" s="32" t="s">
        <v>22</v>
      </c>
      <c r="N9" s="38"/>
      <c r="O9" s="274" t="str">
        <f>'Rekapitulácia stavby'!AN8</f>
        <v>19. 3. 2019</v>
      </c>
      <c r="P9" s="275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24</v>
      </c>
      <c r="E11" s="38"/>
      <c r="F11" s="38"/>
      <c r="G11" s="38"/>
      <c r="H11" s="38"/>
      <c r="I11" s="38"/>
      <c r="J11" s="38"/>
      <c r="K11" s="38"/>
      <c r="L11" s="38"/>
      <c r="M11" s="32" t="s">
        <v>25</v>
      </c>
      <c r="N11" s="38"/>
      <c r="O11" s="239" t="s">
        <v>26</v>
      </c>
      <c r="P11" s="239"/>
      <c r="Q11" s="38"/>
      <c r="R11" s="39"/>
    </row>
    <row r="12" spans="1:66" s="1" customFormat="1" ht="18" customHeight="1">
      <c r="B12" s="37"/>
      <c r="C12" s="38"/>
      <c r="D12" s="38"/>
      <c r="E12" s="30" t="s">
        <v>27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39" t="s">
        <v>5</v>
      </c>
      <c r="P12" s="23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25</v>
      </c>
      <c r="N14" s="38"/>
      <c r="O14" s="268" t="str">
        <f>IF('Rekapitulácia stavby'!AN13="","",'Rekapitulácia stavby'!AN13)</f>
        <v>Vyplň údaj</v>
      </c>
      <c r="P14" s="239"/>
      <c r="Q14" s="38"/>
      <c r="R14" s="39"/>
    </row>
    <row r="15" spans="1:66" s="1" customFormat="1" ht="18" customHeight="1">
      <c r="B15" s="37"/>
      <c r="C15" s="38"/>
      <c r="D15" s="38"/>
      <c r="E15" s="268" t="str">
        <f>IF('Rekapitulácia stavby'!E14="","",'Rekapitulácia stavby'!E14)</f>
        <v>Vyplň údaj</v>
      </c>
      <c r="F15" s="269"/>
      <c r="G15" s="269"/>
      <c r="H15" s="269"/>
      <c r="I15" s="269"/>
      <c r="J15" s="269"/>
      <c r="K15" s="269"/>
      <c r="L15" s="269"/>
      <c r="M15" s="32" t="s">
        <v>28</v>
      </c>
      <c r="N15" s="38"/>
      <c r="O15" s="268" t="str">
        <f>IF('Rekapitulácia stavby'!AN14="","",'Rekapitulácia stavby'!AN14)</f>
        <v>Vyplň údaj</v>
      </c>
      <c r="P15" s="23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31</v>
      </c>
      <c r="E17" s="38"/>
      <c r="F17" s="38"/>
      <c r="G17" s="38"/>
      <c r="H17" s="38"/>
      <c r="I17" s="38"/>
      <c r="J17" s="38"/>
      <c r="K17" s="38"/>
      <c r="L17" s="38"/>
      <c r="M17" s="32" t="s">
        <v>25</v>
      </c>
      <c r="N17" s="38"/>
      <c r="O17" s="239" t="s">
        <v>32</v>
      </c>
      <c r="P17" s="239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39" t="s">
        <v>35</v>
      </c>
      <c r="P18" s="23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25</v>
      </c>
      <c r="N20" s="38"/>
      <c r="O20" s="239" t="str">
        <f>IF('Rekapitulácia stavby'!AN19="","",'Rekapitulácia stavby'!AN19)</f>
        <v/>
      </c>
      <c r="P20" s="23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IF('Rekapitulácia stavby'!E20="","",'Rekapitulácia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39" t="str">
        <f>IF('Rekapitulácia stavby'!AN20="","",'Rekapitulácia stavby'!AN20)</f>
        <v/>
      </c>
      <c r="P21" s="23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44" t="s">
        <v>5</v>
      </c>
      <c r="F24" s="244"/>
      <c r="G24" s="244"/>
      <c r="H24" s="244"/>
      <c r="I24" s="244"/>
      <c r="J24" s="244"/>
      <c r="K24" s="244"/>
      <c r="L24" s="24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123</v>
      </c>
      <c r="E27" s="38"/>
      <c r="F27" s="38"/>
      <c r="G27" s="38"/>
      <c r="H27" s="38"/>
      <c r="I27" s="38"/>
      <c r="J27" s="38"/>
      <c r="K27" s="38"/>
      <c r="L27" s="38"/>
      <c r="M27" s="245">
        <f>N88</f>
        <v>0</v>
      </c>
      <c r="N27" s="245"/>
      <c r="O27" s="245"/>
      <c r="P27" s="245"/>
      <c r="Q27" s="38"/>
      <c r="R27" s="39"/>
    </row>
    <row r="28" spans="2:18" s="1" customFormat="1" ht="14.45" customHeight="1">
      <c r="B28" s="37"/>
      <c r="C28" s="38"/>
      <c r="D28" s="36" t="s">
        <v>107</v>
      </c>
      <c r="E28" s="38"/>
      <c r="F28" s="38"/>
      <c r="G28" s="38"/>
      <c r="H28" s="38"/>
      <c r="I28" s="38"/>
      <c r="J28" s="38"/>
      <c r="K28" s="38"/>
      <c r="L28" s="38"/>
      <c r="M28" s="245">
        <f>N97</f>
        <v>0</v>
      </c>
      <c r="N28" s="245"/>
      <c r="O28" s="245"/>
      <c r="P28" s="24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41</v>
      </c>
      <c r="E30" s="38"/>
      <c r="F30" s="38"/>
      <c r="G30" s="38"/>
      <c r="H30" s="38"/>
      <c r="I30" s="38"/>
      <c r="J30" s="38"/>
      <c r="K30" s="38"/>
      <c r="L30" s="38"/>
      <c r="M30" s="290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</v>
      </c>
      <c r="G32" s="120" t="s">
        <v>44</v>
      </c>
      <c r="H32" s="291">
        <f>ROUND((((SUM(BE97:BE104)+SUM(BE122:BE346))+SUM(BE348:BE352))),2)</f>
        <v>0</v>
      </c>
      <c r="I32" s="273"/>
      <c r="J32" s="273"/>
      <c r="K32" s="38"/>
      <c r="L32" s="38"/>
      <c r="M32" s="291">
        <f>ROUND(((ROUND((SUM(BE97:BE104)+SUM(BE122:BE346)), 2)*F32)+SUM(BE348:BE352)*F32),2)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0.2</v>
      </c>
      <c r="G33" s="120" t="s">
        <v>44</v>
      </c>
      <c r="H33" s="291">
        <f>ROUND((((SUM(BF97:BF104)+SUM(BF122:BF346))+SUM(BF348:BF352))),2)</f>
        <v>0</v>
      </c>
      <c r="I33" s="273"/>
      <c r="J33" s="273"/>
      <c r="K33" s="38"/>
      <c r="L33" s="38"/>
      <c r="M33" s="291">
        <f>ROUND(((ROUND((SUM(BF97:BF104)+SUM(BF122:BF346)), 2)*F33)+SUM(BF348:BF352)*F33),2)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</v>
      </c>
      <c r="G34" s="120" t="s">
        <v>44</v>
      </c>
      <c r="H34" s="291">
        <f>ROUND((((SUM(BG97:BG104)+SUM(BG122:BG346))+SUM(BG348:BG352))),2)</f>
        <v>0</v>
      </c>
      <c r="I34" s="273"/>
      <c r="J34" s="273"/>
      <c r="K34" s="38"/>
      <c r="L34" s="38"/>
      <c r="M34" s="291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0.2</v>
      </c>
      <c r="G35" s="120" t="s">
        <v>44</v>
      </c>
      <c r="H35" s="291">
        <f>ROUND((((SUM(BH97:BH104)+SUM(BH122:BH346))+SUM(BH348:BH352))),2)</f>
        <v>0</v>
      </c>
      <c r="I35" s="273"/>
      <c r="J35" s="273"/>
      <c r="K35" s="38"/>
      <c r="L35" s="38"/>
      <c r="M35" s="291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0" t="s">
        <v>44</v>
      </c>
      <c r="H36" s="291">
        <f>ROUND((((SUM(BI97:BI104)+SUM(BI122:BI346))+SUM(BI348:BI352))),2)</f>
        <v>0</v>
      </c>
      <c r="I36" s="273"/>
      <c r="J36" s="273"/>
      <c r="K36" s="38"/>
      <c r="L36" s="38"/>
      <c r="M36" s="291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49</v>
      </c>
      <c r="E38" s="77"/>
      <c r="F38" s="77"/>
      <c r="G38" s="122" t="s">
        <v>50</v>
      </c>
      <c r="H38" s="123" t="s">
        <v>51</v>
      </c>
      <c r="I38" s="77"/>
      <c r="J38" s="77"/>
      <c r="K38" s="77"/>
      <c r="L38" s="292">
        <f>SUM(M30:M36)</f>
        <v>0</v>
      </c>
      <c r="M38" s="292"/>
      <c r="N38" s="292"/>
      <c r="O38" s="292"/>
      <c r="P38" s="293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30" t="s">
        <v>124</v>
      </c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17</v>
      </c>
      <c r="D78" s="38"/>
      <c r="E78" s="38"/>
      <c r="F78" s="271" t="str">
        <f>F6</f>
        <v>Cyklotrasa Spartakovská ulica-napojenie k CITY ARÉNE,časť ACyklotrasa,doprav. ostrovčeky,realiz. autobusovej zastáv-Oprávnené náklady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2" t="str">
        <f>F7</f>
        <v>929001 - SO 01 - Cyklotrasa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20</v>
      </c>
      <c r="D81" s="38"/>
      <c r="E81" s="38"/>
      <c r="F81" s="30" t="str">
        <f>F9</f>
        <v>Trnava</v>
      </c>
      <c r="G81" s="38"/>
      <c r="H81" s="38"/>
      <c r="I81" s="38"/>
      <c r="J81" s="38"/>
      <c r="K81" s="32" t="s">
        <v>22</v>
      </c>
      <c r="L81" s="38"/>
      <c r="M81" s="275" t="str">
        <f>IF(O9="","",O9)</f>
        <v>19. 3. 2019</v>
      </c>
      <c r="N81" s="275"/>
      <c r="O81" s="275"/>
      <c r="P81" s="275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24</v>
      </c>
      <c r="D83" s="38"/>
      <c r="E83" s="38"/>
      <c r="F83" s="30" t="str">
        <f>E12</f>
        <v>MESTO TRNAVA , Hlavná 1,917  Trnava</v>
      </c>
      <c r="G83" s="38"/>
      <c r="H83" s="38"/>
      <c r="I83" s="38"/>
      <c r="J83" s="38"/>
      <c r="K83" s="32" t="s">
        <v>31</v>
      </c>
      <c r="L83" s="38"/>
      <c r="M83" s="239" t="str">
        <f>E18</f>
        <v>Cykloprojekt s.r.o. , Bratislava , Laurinská 18</v>
      </c>
      <c r="N83" s="239"/>
      <c r="O83" s="239"/>
      <c r="P83" s="239"/>
      <c r="Q83" s="239"/>
      <c r="R83" s="39"/>
    </row>
    <row r="84" spans="2:47" s="1" customFormat="1" ht="14.45" customHeight="1">
      <c r="B84" s="37"/>
      <c r="C84" s="32" t="s">
        <v>29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9" t="str">
        <f>E21</f>
        <v xml:space="preserve"> </v>
      </c>
      <c r="N84" s="239"/>
      <c r="O84" s="239"/>
      <c r="P84" s="239"/>
      <c r="Q84" s="23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4" t="s">
        <v>125</v>
      </c>
      <c r="D86" s="285"/>
      <c r="E86" s="285"/>
      <c r="F86" s="285"/>
      <c r="G86" s="285"/>
      <c r="H86" s="116"/>
      <c r="I86" s="116"/>
      <c r="J86" s="116"/>
      <c r="K86" s="116"/>
      <c r="L86" s="116"/>
      <c r="M86" s="116"/>
      <c r="N86" s="284" t="s">
        <v>126</v>
      </c>
      <c r="O86" s="285"/>
      <c r="P86" s="285"/>
      <c r="Q86" s="28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07">
        <f>N122</f>
        <v>0</v>
      </c>
      <c r="O88" s="286"/>
      <c r="P88" s="286"/>
      <c r="Q88" s="286"/>
      <c r="R88" s="39"/>
      <c r="AU88" s="21" t="s">
        <v>128</v>
      </c>
    </row>
    <row r="89" spans="2:47" s="6" customFormat="1" ht="24.95" customHeight="1">
      <c r="B89" s="125"/>
      <c r="C89" s="126"/>
      <c r="D89" s="127" t="s">
        <v>129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79">
        <f>N123</f>
        <v>0</v>
      </c>
      <c r="O89" s="287"/>
      <c r="P89" s="287"/>
      <c r="Q89" s="287"/>
      <c r="R89" s="128"/>
    </row>
    <row r="90" spans="2:47" s="7" customFormat="1" ht="19.899999999999999" customHeight="1">
      <c r="B90" s="129"/>
      <c r="C90" s="130"/>
      <c r="D90" s="104" t="s">
        <v>130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06">
        <f>N124</f>
        <v>0</v>
      </c>
      <c r="O90" s="288"/>
      <c r="P90" s="288"/>
      <c r="Q90" s="288"/>
      <c r="R90" s="131"/>
    </row>
    <row r="91" spans="2:47" s="7" customFormat="1" ht="19.899999999999999" customHeight="1">
      <c r="B91" s="129"/>
      <c r="C91" s="130"/>
      <c r="D91" s="104" t="s">
        <v>131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06">
        <f>N194</f>
        <v>0</v>
      </c>
      <c r="O91" s="288"/>
      <c r="P91" s="288"/>
      <c r="Q91" s="288"/>
      <c r="R91" s="131"/>
    </row>
    <row r="92" spans="2:47" s="7" customFormat="1" ht="19.899999999999999" customHeight="1">
      <c r="B92" s="129"/>
      <c r="C92" s="130"/>
      <c r="D92" s="104" t="s">
        <v>132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06">
        <f>N269</f>
        <v>0</v>
      </c>
      <c r="O92" s="288"/>
      <c r="P92" s="288"/>
      <c r="Q92" s="288"/>
      <c r="R92" s="131"/>
    </row>
    <row r="93" spans="2:47" s="7" customFormat="1" ht="19.899999999999999" customHeight="1">
      <c r="B93" s="129"/>
      <c r="C93" s="130"/>
      <c r="D93" s="104" t="s">
        <v>133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06">
        <f>N273</f>
        <v>0</v>
      </c>
      <c r="O93" s="288"/>
      <c r="P93" s="288"/>
      <c r="Q93" s="288"/>
      <c r="R93" s="131"/>
    </row>
    <row r="94" spans="2:47" s="7" customFormat="1" ht="19.899999999999999" customHeight="1">
      <c r="B94" s="129"/>
      <c r="C94" s="130"/>
      <c r="D94" s="104" t="s">
        <v>134</v>
      </c>
      <c r="E94" s="130"/>
      <c r="F94" s="130"/>
      <c r="G94" s="130"/>
      <c r="H94" s="130"/>
      <c r="I94" s="130"/>
      <c r="J94" s="130"/>
      <c r="K94" s="130"/>
      <c r="L94" s="130"/>
      <c r="M94" s="130"/>
      <c r="N94" s="206">
        <f>N345</f>
        <v>0</v>
      </c>
      <c r="O94" s="288"/>
      <c r="P94" s="288"/>
      <c r="Q94" s="288"/>
      <c r="R94" s="131"/>
    </row>
    <row r="95" spans="2:47" s="6" customFormat="1" ht="21.75" customHeight="1">
      <c r="B95" s="125"/>
      <c r="C95" s="126"/>
      <c r="D95" s="127" t="s">
        <v>135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78">
        <f>N347</f>
        <v>0</v>
      </c>
      <c r="O95" s="287"/>
      <c r="P95" s="287"/>
      <c r="Q95" s="287"/>
      <c r="R95" s="128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24" t="s">
        <v>136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86">
        <f>ROUND(N98+N99+N100+N101+N102+N103,2)</f>
        <v>0</v>
      </c>
      <c r="O97" s="289"/>
      <c r="P97" s="289"/>
      <c r="Q97" s="289"/>
      <c r="R97" s="39"/>
      <c r="T97" s="132"/>
      <c r="U97" s="133" t="s">
        <v>42</v>
      </c>
    </row>
    <row r="98" spans="2:65" s="1" customFormat="1" ht="18" customHeight="1">
      <c r="B98" s="134"/>
      <c r="C98" s="135"/>
      <c r="D98" s="203" t="s">
        <v>137</v>
      </c>
      <c r="E98" s="283"/>
      <c r="F98" s="283"/>
      <c r="G98" s="283"/>
      <c r="H98" s="283"/>
      <c r="I98" s="135"/>
      <c r="J98" s="135"/>
      <c r="K98" s="135"/>
      <c r="L98" s="135"/>
      <c r="M98" s="135"/>
      <c r="N98" s="205">
        <f>ROUND(N88*T98,2)</f>
        <v>0</v>
      </c>
      <c r="O98" s="280"/>
      <c r="P98" s="280"/>
      <c r="Q98" s="280"/>
      <c r="R98" s="137"/>
      <c r="S98" s="138"/>
      <c r="T98" s="139"/>
      <c r="U98" s="140" t="s">
        <v>45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41" t="s">
        <v>138</v>
      </c>
      <c r="AZ98" s="138"/>
      <c r="BA98" s="138"/>
      <c r="BB98" s="138"/>
      <c r="BC98" s="138"/>
      <c r="BD98" s="138"/>
      <c r="BE98" s="142">
        <f t="shared" ref="BE98:BE103" si="0">IF(U98="základná",N98,0)</f>
        <v>0</v>
      </c>
      <c r="BF98" s="142">
        <f t="shared" ref="BF98:BF103" si="1">IF(U98="znížená",N98,0)</f>
        <v>0</v>
      </c>
      <c r="BG98" s="142">
        <f t="shared" ref="BG98:BG103" si="2">IF(U98="zákl. prenesená",N98,0)</f>
        <v>0</v>
      </c>
      <c r="BH98" s="142">
        <f t="shared" ref="BH98:BH103" si="3">IF(U98="zníž. prenesená",N98,0)</f>
        <v>0</v>
      </c>
      <c r="BI98" s="142">
        <f t="shared" ref="BI98:BI103" si="4">IF(U98="nulová",N98,0)</f>
        <v>0</v>
      </c>
      <c r="BJ98" s="141" t="s">
        <v>139</v>
      </c>
      <c r="BK98" s="138"/>
      <c r="BL98" s="138"/>
      <c r="BM98" s="138"/>
    </row>
    <row r="99" spans="2:65" s="1" customFormat="1" ht="18" customHeight="1">
      <c r="B99" s="134"/>
      <c r="C99" s="135"/>
      <c r="D99" s="203" t="s">
        <v>140</v>
      </c>
      <c r="E99" s="283"/>
      <c r="F99" s="283"/>
      <c r="G99" s="283"/>
      <c r="H99" s="283"/>
      <c r="I99" s="135"/>
      <c r="J99" s="135"/>
      <c r="K99" s="135"/>
      <c r="L99" s="135"/>
      <c r="M99" s="135"/>
      <c r="N99" s="205">
        <f>ROUND(N88*T99,2)</f>
        <v>0</v>
      </c>
      <c r="O99" s="280"/>
      <c r="P99" s="280"/>
      <c r="Q99" s="280"/>
      <c r="R99" s="137"/>
      <c r="S99" s="138"/>
      <c r="T99" s="139"/>
      <c r="U99" s="140" t="s">
        <v>45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138</v>
      </c>
      <c r="AZ99" s="138"/>
      <c r="BA99" s="138"/>
      <c r="BB99" s="138"/>
      <c r="BC99" s="138"/>
      <c r="BD99" s="138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139</v>
      </c>
      <c r="BK99" s="138"/>
      <c r="BL99" s="138"/>
      <c r="BM99" s="138"/>
    </row>
    <row r="100" spans="2:65" s="1" customFormat="1" ht="18" customHeight="1">
      <c r="B100" s="134"/>
      <c r="C100" s="135"/>
      <c r="D100" s="203" t="s">
        <v>141</v>
      </c>
      <c r="E100" s="283"/>
      <c r="F100" s="283"/>
      <c r="G100" s="283"/>
      <c r="H100" s="283"/>
      <c r="I100" s="135"/>
      <c r="J100" s="135"/>
      <c r="K100" s="135"/>
      <c r="L100" s="135"/>
      <c r="M100" s="135"/>
      <c r="N100" s="205">
        <f>ROUND(N88*T100,2)</f>
        <v>0</v>
      </c>
      <c r="O100" s="280"/>
      <c r="P100" s="280"/>
      <c r="Q100" s="280"/>
      <c r="R100" s="137"/>
      <c r="S100" s="138"/>
      <c r="T100" s="139"/>
      <c r="U100" s="140" t="s">
        <v>45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138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139</v>
      </c>
      <c r="BK100" s="138"/>
      <c r="BL100" s="138"/>
      <c r="BM100" s="138"/>
    </row>
    <row r="101" spans="2:65" s="1" customFormat="1" ht="18" customHeight="1">
      <c r="B101" s="134"/>
      <c r="C101" s="135"/>
      <c r="D101" s="203" t="s">
        <v>142</v>
      </c>
      <c r="E101" s="283"/>
      <c r="F101" s="283"/>
      <c r="G101" s="283"/>
      <c r="H101" s="283"/>
      <c r="I101" s="135"/>
      <c r="J101" s="135"/>
      <c r="K101" s="135"/>
      <c r="L101" s="135"/>
      <c r="M101" s="135"/>
      <c r="N101" s="205">
        <f>ROUND(N88*T101,2)</f>
        <v>0</v>
      </c>
      <c r="O101" s="280"/>
      <c r="P101" s="280"/>
      <c r="Q101" s="280"/>
      <c r="R101" s="137"/>
      <c r="S101" s="138"/>
      <c r="T101" s="139"/>
      <c r="U101" s="140" t="s">
        <v>45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138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139</v>
      </c>
      <c r="BK101" s="138"/>
      <c r="BL101" s="138"/>
      <c r="BM101" s="138"/>
    </row>
    <row r="102" spans="2:65" s="1" customFormat="1" ht="18" customHeight="1">
      <c r="B102" s="134"/>
      <c r="C102" s="135"/>
      <c r="D102" s="203" t="s">
        <v>143</v>
      </c>
      <c r="E102" s="283"/>
      <c r="F102" s="283"/>
      <c r="G102" s="283"/>
      <c r="H102" s="283"/>
      <c r="I102" s="135"/>
      <c r="J102" s="135"/>
      <c r="K102" s="135"/>
      <c r="L102" s="135"/>
      <c r="M102" s="135"/>
      <c r="N102" s="205">
        <f>ROUND(N88*T102,2)</f>
        <v>0</v>
      </c>
      <c r="O102" s="280"/>
      <c r="P102" s="280"/>
      <c r="Q102" s="280"/>
      <c r="R102" s="137"/>
      <c r="S102" s="138"/>
      <c r="T102" s="139"/>
      <c r="U102" s="140" t="s">
        <v>45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138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139</v>
      </c>
      <c r="BK102" s="138"/>
      <c r="BL102" s="138"/>
      <c r="BM102" s="138"/>
    </row>
    <row r="103" spans="2:65" s="1" customFormat="1" ht="18" customHeight="1">
      <c r="B103" s="134"/>
      <c r="C103" s="135"/>
      <c r="D103" s="136" t="s">
        <v>144</v>
      </c>
      <c r="E103" s="135"/>
      <c r="F103" s="135"/>
      <c r="G103" s="135"/>
      <c r="H103" s="135"/>
      <c r="I103" s="135"/>
      <c r="J103" s="135"/>
      <c r="K103" s="135"/>
      <c r="L103" s="135"/>
      <c r="M103" s="135"/>
      <c r="N103" s="205">
        <f>ROUND(N88*T103,2)</f>
        <v>0</v>
      </c>
      <c r="O103" s="280"/>
      <c r="P103" s="280"/>
      <c r="Q103" s="280"/>
      <c r="R103" s="137"/>
      <c r="S103" s="138"/>
      <c r="T103" s="143"/>
      <c r="U103" s="144" t="s">
        <v>45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41" t="s">
        <v>145</v>
      </c>
      <c r="AZ103" s="138"/>
      <c r="BA103" s="138"/>
      <c r="BB103" s="138"/>
      <c r="BC103" s="138"/>
      <c r="BD103" s="138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139</v>
      </c>
      <c r="BK103" s="138"/>
      <c r="BL103" s="138"/>
      <c r="BM103" s="138"/>
    </row>
    <row r="104" spans="2:65" s="1" customForma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5" t="s">
        <v>114</v>
      </c>
      <c r="D105" s="116"/>
      <c r="E105" s="116"/>
      <c r="F105" s="116"/>
      <c r="G105" s="116"/>
      <c r="H105" s="116"/>
      <c r="I105" s="116"/>
      <c r="J105" s="116"/>
      <c r="K105" s="116"/>
      <c r="L105" s="220">
        <f>ROUND(SUM(N88+N97),2)</f>
        <v>0</v>
      </c>
      <c r="M105" s="220"/>
      <c r="N105" s="220"/>
      <c r="O105" s="220"/>
      <c r="P105" s="220"/>
      <c r="Q105" s="220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30" t="s">
        <v>146</v>
      </c>
      <c r="D111" s="273"/>
      <c r="E111" s="273"/>
      <c r="F111" s="273"/>
      <c r="G111" s="273"/>
      <c r="H111" s="273"/>
      <c r="I111" s="273"/>
      <c r="J111" s="273"/>
      <c r="K111" s="273"/>
      <c r="L111" s="273"/>
      <c r="M111" s="273"/>
      <c r="N111" s="273"/>
      <c r="O111" s="273"/>
      <c r="P111" s="273"/>
      <c r="Q111" s="273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2" t="s">
        <v>17</v>
      </c>
      <c r="D113" s="38"/>
      <c r="E113" s="38"/>
      <c r="F113" s="271" t="str">
        <f>F6</f>
        <v>Cyklotrasa Spartakovská ulica-napojenie k CITY ARÉNE,časť ACyklotrasa,doprav. ostrovčeky,realiz. autobusovej zastáv-Oprávnené náklady</v>
      </c>
      <c r="G113" s="272"/>
      <c r="H113" s="272"/>
      <c r="I113" s="272"/>
      <c r="J113" s="272"/>
      <c r="K113" s="272"/>
      <c r="L113" s="272"/>
      <c r="M113" s="272"/>
      <c r="N113" s="272"/>
      <c r="O113" s="272"/>
      <c r="P113" s="272"/>
      <c r="Q113" s="38"/>
      <c r="R113" s="39"/>
    </row>
    <row r="114" spans="2:65" s="1" customFormat="1" ht="36.950000000000003" customHeight="1">
      <c r="B114" s="37"/>
      <c r="C114" s="71" t="s">
        <v>121</v>
      </c>
      <c r="D114" s="38"/>
      <c r="E114" s="38"/>
      <c r="F114" s="232" t="str">
        <f>F7</f>
        <v>929001 - SO 01 - Cyklotrasa</v>
      </c>
      <c r="G114" s="273"/>
      <c r="H114" s="273"/>
      <c r="I114" s="273"/>
      <c r="J114" s="273"/>
      <c r="K114" s="273"/>
      <c r="L114" s="273"/>
      <c r="M114" s="273"/>
      <c r="N114" s="273"/>
      <c r="O114" s="273"/>
      <c r="P114" s="273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2" t="s">
        <v>20</v>
      </c>
      <c r="D116" s="38"/>
      <c r="E116" s="38"/>
      <c r="F116" s="30" t="str">
        <f>F9</f>
        <v>Trnava</v>
      </c>
      <c r="G116" s="38"/>
      <c r="H116" s="38"/>
      <c r="I116" s="38"/>
      <c r="J116" s="38"/>
      <c r="K116" s="32" t="s">
        <v>22</v>
      </c>
      <c r="L116" s="38"/>
      <c r="M116" s="275" t="str">
        <f>IF(O9="","",O9)</f>
        <v>19. 3. 2019</v>
      </c>
      <c r="N116" s="275"/>
      <c r="O116" s="275"/>
      <c r="P116" s="275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2" t="s">
        <v>24</v>
      </c>
      <c r="D118" s="38"/>
      <c r="E118" s="38"/>
      <c r="F118" s="30" t="str">
        <f>E12</f>
        <v>MESTO TRNAVA , Hlavná 1,917  Trnava</v>
      </c>
      <c r="G118" s="38"/>
      <c r="H118" s="38"/>
      <c r="I118" s="38"/>
      <c r="J118" s="38"/>
      <c r="K118" s="32" t="s">
        <v>31</v>
      </c>
      <c r="L118" s="38"/>
      <c r="M118" s="239" t="str">
        <f>E18</f>
        <v>Cykloprojekt s.r.o. , Bratislava , Laurinská 18</v>
      </c>
      <c r="N118" s="239"/>
      <c r="O118" s="239"/>
      <c r="P118" s="239"/>
      <c r="Q118" s="239"/>
      <c r="R118" s="39"/>
    </row>
    <row r="119" spans="2:65" s="1" customFormat="1" ht="14.45" customHeight="1">
      <c r="B119" s="37"/>
      <c r="C119" s="32" t="s">
        <v>29</v>
      </c>
      <c r="D119" s="38"/>
      <c r="E119" s="38"/>
      <c r="F119" s="30" t="str">
        <f>IF(E15="","",E15)</f>
        <v>Vyplň údaj</v>
      </c>
      <c r="G119" s="38"/>
      <c r="H119" s="38"/>
      <c r="I119" s="38"/>
      <c r="J119" s="38"/>
      <c r="K119" s="32" t="s">
        <v>36</v>
      </c>
      <c r="L119" s="38"/>
      <c r="M119" s="239" t="str">
        <f>E21</f>
        <v xml:space="preserve"> </v>
      </c>
      <c r="N119" s="239"/>
      <c r="O119" s="239"/>
      <c r="P119" s="239"/>
      <c r="Q119" s="239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8" customFormat="1" ht="29.25" customHeight="1">
      <c r="B121" s="145"/>
      <c r="C121" s="146" t="s">
        <v>147</v>
      </c>
      <c r="D121" s="147" t="s">
        <v>148</v>
      </c>
      <c r="E121" s="147" t="s">
        <v>60</v>
      </c>
      <c r="F121" s="281" t="s">
        <v>149</v>
      </c>
      <c r="G121" s="281"/>
      <c r="H121" s="281"/>
      <c r="I121" s="281"/>
      <c r="J121" s="147" t="s">
        <v>150</v>
      </c>
      <c r="K121" s="147" t="s">
        <v>151</v>
      </c>
      <c r="L121" s="281" t="s">
        <v>152</v>
      </c>
      <c r="M121" s="281"/>
      <c r="N121" s="281" t="s">
        <v>126</v>
      </c>
      <c r="O121" s="281"/>
      <c r="P121" s="281"/>
      <c r="Q121" s="282"/>
      <c r="R121" s="148"/>
      <c r="T121" s="78" t="s">
        <v>153</v>
      </c>
      <c r="U121" s="79" t="s">
        <v>42</v>
      </c>
      <c r="V121" s="79" t="s">
        <v>154</v>
      </c>
      <c r="W121" s="79" t="s">
        <v>155</v>
      </c>
      <c r="X121" s="79" t="s">
        <v>156</v>
      </c>
      <c r="Y121" s="79" t="s">
        <v>157</v>
      </c>
      <c r="Z121" s="79" t="s">
        <v>158</v>
      </c>
      <c r="AA121" s="80" t="s">
        <v>159</v>
      </c>
    </row>
    <row r="122" spans="2:65" s="1" customFormat="1" ht="29.25" customHeight="1">
      <c r="B122" s="37"/>
      <c r="C122" s="82" t="s">
        <v>123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76">
        <f>BK122</f>
        <v>0</v>
      </c>
      <c r="O122" s="277"/>
      <c r="P122" s="277"/>
      <c r="Q122" s="277"/>
      <c r="R122" s="39"/>
      <c r="T122" s="81"/>
      <c r="U122" s="53"/>
      <c r="V122" s="53"/>
      <c r="W122" s="149">
        <f>W123+W347</f>
        <v>0</v>
      </c>
      <c r="X122" s="53"/>
      <c r="Y122" s="149">
        <f>Y123+Y347</f>
        <v>2248.1632271899994</v>
      </c>
      <c r="Z122" s="53"/>
      <c r="AA122" s="150">
        <f>AA123+AA347</f>
        <v>853.06490999999994</v>
      </c>
      <c r="AT122" s="21" t="s">
        <v>77</v>
      </c>
      <c r="AU122" s="21" t="s">
        <v>128</v>
      </c>
      <c r="BK122" s="151">
        <f>BK123+BK347</f>
        <v>0</v>
      </c>
    </row>
    <row r="123" spans="2:65" s="9" customFormat="1" ht="37.35" customHeight="1">
      <c r="B123" s="152"/>
      <c r="C123" s="153"/>
      <c r="D123" s="154" t="s">
        <v>129</v>
      </c>
      <c r="E123" s="154"/>
      <c r="F123" s="154"/>
      <c r="G123" s="154"/>
      <c r="H123" s="154"/>
      <c r="I123" s="154"/>
      <c r="J123" s="154"/>
      <c r="K123" s="154"/>
      <c r="L123" s="154"/>
      <c r="M123" s="154"/>
      <c r="N123" s="278">
        <f>BK123</f>
        <v>0</v>
      </c>
      <c r="O123" s="279"/>
      <c r="P123" s="279"/>
      <c r="Q123" s="279"/>
      <c r="R123" s="155"/>
      <c r="T123" s="156"/>
      <c r="U123" s="153"/>
      <c r="V123" s="153"/>
      <c r="W123" s="157">
        <f>W124+W194+W269+W273+W345</f>
        <v>0</v>
      </c>
      <c r="X123" s="153"/>
      <c r="Y123" s="157">
        <f>Y124+Y194+Y269+Y273+Y345</f>
        <v>2248.1632271899994</v>
      </c>
      <c r="Z123" s="153"/>
      <c r="AA123" s="158">
        <f>AA124+AA194+AA269+AA273+AA345</f>
        <v>853.06490999999994</v>
      </c>
      <c r="AR123" s="159" t="s">
        <v>86</v>
      </c>
      <c r="AT123" s="160" t="s">
        <v>77</v>
      </c>
      <c r="AU123" s="160" t="s">
        <v>78</v>
      </c>
      <c r="AY123" s="159" t="s">
        <v>160</v>
      </c>
      <c r="BK123" s="161">
        <f>BK124+BK194+BK269+BK273+BK345</f>
        <v>0</v>
      </c>
    </row>
    <row r="124" spans="2:65" s="9" customFormat="1" ht="19.899999999999999" customHeight="1">
      <c r="B124" s="152"/>
      <c r="C124" s="153"/>
      <c r="D124" s="162" t="s">
        <v>130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66">
        <f>BK124</f>
        <v>0</v>
      </c>
      <c r="O124" s="267"/>
      <c r="P124" s="267"/>
      <c r="Q124" s="267"/>
      <c r="R124" s="155"/>
      <c r="T124" s="156"/>
      <c r="U124" s="153"/>
      <c r="V124" s="153"/>
      <c r="W124" s="157">
        <f>SUM(W125:W193)</f>
        <v>0</v>
      </c>
      <c r="X124" s="153"/>
      <c r="Y124" s="157">
        <f>SUM(Y125:Y193)</f>
        <v>3.0775499999999997E-2</v>
      </c>
      <c r="Z124" s="153"/>
      <c r="AA124" s="158">
        <f>SUM(AA125:AA193)</f>
        <v>852.86430999999993</v>
      </c>
      <c r="AR124" s="159" t="s">
        <v>86</v>
      </c>
      <c r="AT124" s="160" t="s">
        <v>77</v>
      </c>
      <c r="AU124" s="160" t="s">
        <v>86</v>
      </c>
      <c r="AY124" s="159" t="s">
        <v>160</v>
      </c>
      <c r="BK124" s="161">
        <f>SUM(BK125:BK193)</f>
        <v>0</v>
      </c>
    </row>
    <row r="125" spans="2:65" s="1" customFormat="1" ht="34.15" customHeight="1">
      <c r="B125" s="134"/>
      <c r="C125" s="163" t="s">
        <v>86</v>
      </c>
      <c r="D125" s="163" t="s">
        <v>161</v>
      </c>
      <c r="E125" s="164" t="s">
        <v>162</v>
      </c>
      <c r="F125" s="258" t="s">
        <v>163</v>
      </c>
      <c r="G125" s="258"/>
      <c r="H125" s="258"/>
      <c r="I125" s="258"/>
      <c r="J125" s="165" t="s">
        <v>164</v>
      </c>
      <c r="K125" s="166">
        <v>170.33</v>
      </c>
      <c r="L125" s="259">
        <v>0</v>
      </c>
      <c r="M125" s="259"/>
      <c r="N125" s="257">
        <f>ROUND(L125*K125,2)</f>
        <v>0</v>
      </c>
      <c r="O125" s="257"/>
      <c r="P125" s="257"/>
      <c r="Q125" s="257"/>
      <c r="R125" s="137"/>
      <c r="T125" s="168" t="s">
        <v>5</v>
      </c>
      <c r="U125" s="46" t="s">
        <v>45</v>
      </c>
      <c r="V125" s="38"/>
      <c r="W125" s="169">
        <f>V125*K125</f>
        <v>0</v>
      </c>
      <c r="X125" s="169">
        <v>0</v>
      </c>
      <c r="Y125" s="169">
        <f>X125*K125</f>
        <v>0</v>
      </c>
      <c r="Z125" s="169">
        <v>0.26</v>
      </c>
      <c r="AA125" s="170">
        <f>Z125*K125</f>
        <v>44.285800000000002</v>
      </c>
      <c r="AR125" s="21" t="s">
        <v>165</v>
      </c>
      <c r="AT125" s="21" t="s">
        <v>161</v>
      </c>
      <c r="AU125" s="21" t="s">
        <v>139</v>
      </c>
      <c r="AY125" s="21" t="s">
        <v>160</v>
      </c>
      <c r="BE125" s="108">
        <f>IF(U125="základná",N125,0)</f>
        <v>0</v>
      </c>
      <c r="BF125" s="108">
        <f>IF(U125="znížená",N125,0)</f>
        <v>0</v>
      </c>
      <c r="BG125" s="108">
        <f>IF(U125="zákl. prenesená",N125,0)</f>
        <v>0</v>
      </c>
      <c r="BH125" s="108">
        <f>IF(U125="zníž. prenesená",N125,0)</f>
        <v>0</v>
      </c>
      <c r="BI125" s="108">
        <f>IF(U125="nulová",N125,0)</f>
        <v>0</v>
      </c>
      <c r="BJ125" s="21" t="s">
        <v>139</v>
      </c>
      <c r="BK125" s="108">
        <f>ROUND(L125*K125,2)</f>
        <v>0</v>
      </c>
      <c r="BL125" s="21" t="s">
        <v>165</v>
      </c>
      <c r="BM125" s="21" t="s">
        <v>166</v>
      </c>
    </row>
    <row r="126" spans="2:65" s="10" customFormat="1" ht="22.9" customHeight="1">
      <c r="B126" s="171"/>
      <c r="C126" s="172"/>
      <c r="D126" s="172"/>
      <c r="E126" s="173" t="s">
        <v>5</v>
      </c>
      <c r="F126" s="252" t="s">
        <v>167</v>
      </c>
      <c r="G126" s="253"/>
      <c r="H126" s="253"/>
      <c r="I126" s="253"/>
      <c r="J126" s="172"/>
      <c r="K126" s="174">
        <v>1.907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168</v>
      </c>
      <c r="AU126" s="178" t="s">
        <v>139</v>
      </c>
      <c r="AV126" s="10" t="s">
        <v>139</v>
      </c>
      <c r="AW126" s="10" t="s">
        <v>33</v>
      </c>
      <c r="AX126" s="10" t="s">
        <v>78</v>
      </c>
      <c r="AY126" s="178" t="s">
        <v>160</v>
      </c>
    </row>
    <row r="127" spans="2:65" s="10" customFormat="1" ht="22.9" customHeight="1">
      <c r="B127" s="171"/>
      <c r="C127" s="172"/>
      <c r="D127" s="172"/>
      <c r="E127" s="173" t="s">
        <v>5</v>
      </c>
      <c r="F127" s="248" t="s">
        <v>169</v>
      </c>
      <c r="G127" s="249"/>
      <c r="H127" s="249"/>
      <c r="I127" s="249"/>
      <c r="J127" s="172"/>
      <c r="K127" s="174">
        <v>13.637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168</v>
      </c>
      <c r="AU127" s="178" t="s">
        <v>139</v>
      </c>
      <c r="AV127" s="10" t="s">
        <v>139</v>
      </c>
      <c r="AW127" s="10" t="s">
        <v>33</v>
      </c>
      <c r="AX127" s="10" t="s">
        <v>78</v>
      </c>
      <c r="AY127" s="178" t="s">
        <v>160</v>
      </c>
    </row>
    <row r="128" spans="2:65" s="10" customFormat="1" ht="22.9" customHeight="1">
      <c r="B128" s="171"/>
      <c r="C128" s="172"/>
      <c r="D128" s="172"/>
      <c r="E128" s="173" t="s">
        <v>5</v>
      </c>
      <c r="F128" s="248" t="s">
        <v>170</v>
      </c>
      <c r="G128" s="249"/>
      <c r="H128" s="249"/>
      <c r="I128" s="249"/>
      <c r="J128" s="172"/>
      <c r="K128" s="174">
        <v>125.867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168</v>
      </c>
      <c r="AU128" s="178" t="s">
        <v>139</v>
      </c>
      <c r="AV128" s="10" t="s">
        <v>139</v>
      </c>
      <c r="AW128" s="10" t="s">
        <v>33</v>
      </c>
      <c r="AX128" s="10" t="s">
        <v>78</v>
      </c>
      <c r="AY128" s="178" t="s">
        <v>160</v>
      </c>
    </row>
    <row r="129" spans="2:65" s="10" customFormat="1" ht="22.9" customHeight="1">
      <c r="B129" s="171"/>
      <c r="C129" s="172"/>
      <c r="D129" s="172"/>
      <c r="E129" s="173" t="s">
        <v>5</v>
      </c>
      <c r="F129" s="248" t="s">
        <v>171</v>
      </c>
      <c r="G129" s="249"/>
      <c r="H129" s="249"/>
      <c r="I129" s="249"/>
      <c r="J129" s="172"/>
      <c r="K129" s="174">
        <v>2.649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168</v>
      </c>
      <c r="AU129" s="178" t="s">
        <v>139</v>
      </c>
      <c r="AV129" s="10" t="s">
        <v>139</v>
      </c>
      <c r="AW129" s="10" t="s">
        <v>33</v>
      </c>
      <c r="AX129" s="10" t="s">
        <v>78</v>
      </c>
      <c r="AY129" s="178" t="s">
        <v>160</v>
      </c>
    </row>
    <row r="130" spans="2:65" s="10" customFormat="1" ht="22.9" customHeight="1">
      <c r="B130" s="171"/>
      <c r="C130" s="172"/>
      <c r="D130" s="172"/>
      <c r="E130" s="173" t="s">
        <v>5</v>
      </c>
      <c r="F130" s="248" t="s">
        <v>172</v>
      </c>
      <c r="G130" s="249"/>
      <c r="H130" s="249"/>
      <c r="I130" s="249"/>
      <c r="J130" s="172"/>
      <c r="K130" s="174">
        <v>9.8140000000000001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168</v>
      </c>
      <c r="AU130" s="178" t="s">
        <v>139</v>
      </c>
      <c r="AV130" s="10" t="s">
        <v>139</v>
      </c>
      <c r="AW130" s="10" t="s">
        <v>33</v>
      </c>
      <c r="AX130" s="10" t="s">
        <v>78</v>
      </c>
      <c r="AY130" s="178" t="s">
        <v>160</v>
      </c>
    </row>
    <row r="131" spans="2:65" s="10" customFormat="1" ht="22.9" customHeight="1">
      <c r="B131" s="171"/>
      <c r="C131" s="172"/>
      <c r="D131" s="172"/>
      <c r="E131" s="173" t="s">
        <v>5</v>
      </c>
      <c r="F131" s="248" t="s">
        <v>173</v>
      </c>
      <c r="G131" s="249"/>
      <c r="H131" s="249"/>
      <c r="I131" s="249"/>
      <c r="J131" s="172"/>
      <c r="K131" s="174">
        <v>16.459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168</v>
      </c>
      <c r="AU131" s="178" t="s">
        <v>139</v>
      </c>
      <c r="AV131" s="10" t="s">
        <v>139</v>
      </c>
      <c r="AW131" s="10" t="s">
        <v>33</v>
      </c>
      <c r="AX131" s="10" t="s">
        <v>78</v>
      </c>
      <c r="AY131" s="178" t="s">
        <v>160</v>
      </c>
    </row>
    <row r="132" spans="2:65" s="11" customFormat="1" ht="14.45" customHeight="1">
      <c r="B132" s="179"/>
      <c r="C132" s="180"/>
      <c r="D132" s="180"/>
      <c r="E132" s="181" t="s">
        <v>5</v>
      </c>
      <c r="F132" s="250" t="s">
        <v>174</v>
      </c>
      <c r="G132" s="251"/>
      <c r="H132" s="251"/>
      <c r="I132" s="251"/>
      <c r="J132" s="180"/>
      <c r="K132" s="182">
        <v>170.333</v>
      </c>
      <c r="L132" s="180"/>
      <c r="M132" s="180"/>
      <c r="N132" s="180"/>
      <c r="O132" s="180"/>
      <c r="P132" s="180"/>
      <c r="Q132" s="180"/>
      <c r="R132" s="183"/>
      <c r="T132" s="184"/>
      <c r="U132" s="180"/>
      <c r="V132" s="180"/>
      <c r="W132" s="180"/>
      <c r="X132" s="180"/>
      <c r="Y132" s="180"/>
      <c r="Z132" s="180"/>
      <c r="AA132" s="185"/>
      <c r="AT132" s="186" t="s">
        <v>168</v>
      </c>
      <c r="AU132" s="186" t="s">
        <v>139</v>
      </c>
      <c r="AV132" s="11" t="s">
        <v>165</v>
      </c>
      <c r="AW132" s="11" t="s">
        <v>33</v>
      </c>
      <c r="AX132" s="11" t="s">
        <v>86</v>
      </c>
      <c r="AY132" s="186" t="s">
        <v>160</v>
      </c>
    </row>
    <row r="133" spans="2:65" s="1" customFormat="1" ht="44.25" customHeight="1">
      <c r="B133" s="134"/>
      <c r="C133" s="163" t="s">
        <v>139</v>
      </c>
      <c r="D133" s="163" t="s">
        <v>161</v>
      </c>
      <c r="E133" s="164" t="s">
        <v>175</v>
      </c>
      <c r="F133" s="258" t="s">
        <v>176</v>
      </c>
      <c r="G133" s="258"/>
      <c r="H133" s="258"/>
      <c r="I133" s="258"/>
      <c r="J133" s="165" t="s">
        <v>164</v>
      </c>
      <c r="K133" s="166">
        <v>21.71</v>
      </c>
      <c r="L133" s="259">
        <v>0</v>
      </c>
      <c r="M133" s="259"/>
      <c r="N133" s="257">
        <f>ROUND(L133*K133,2)</f>
        <v>0</v>
      </c>
      <c r="O133" s="257"/>
      <c r="P133" s="257"/>
      <c r="Q133" s="257"/>
      <c r="R133" s="137"/>
      <c r="T133" s="168" t="s">
        <v>5</v>
      </c>
      <c r="U133" s="46" t="s">
        <v>45</v>
      </c>
      <c r="V133" s="38"/>
      <c r="W133" s="169">
        <f>V133*K133</f>
        <v>0</v>
      </c>
      <c r="X133" s="169">
        <v>0</v>
      </c>
      <c r="Y133" s="169">
        <f>X133*K133</f>
        <v>0</v>
      </c>
      <c r="Z133" s="169">
        <v>0.5</v>
      </c>
      <c r="AA133" s="170">
        <f>Z133*K133</f>
        <v>10.855</v>
      </c>
      <c r="AR133" s="21" t="s">
        <v>165</v>
      </c>
      <c r="AT133" s="21" t="s">
        <v>161</v>
      </c>
      <c r="AU133" s="21" t="s">
        <v>139</v>
      </c>
      <c r="AY133" s="21" t="s">
        <v>160</v>
      </c>
      <c r="BE133" s="108">
        <f>IF(U133="základná",N133,0)</f>
        <v>0</v>
      </c>
      <c r="BF133" s="108">
        <f>IF(U133="znížená",N133,0)</f>
        <v>0</v>
      </c>
      <c r="BG133" s="108">
        <f>IF(U133="zákl. prenesená",N133,0)</f>
        <v>0</v>
      </c>
      <c r="BH133" s="108">
        <f>IF(U133="zníž. prenesená",N133,0)</f>
        <v>0</v>
      </c>
      <c r="BI133" s="108">
        <f>IF(U133="nulová",N133,0)</f>
        <v>0</v>
      </c>
      <c r="BJ133" s="21" t="s">
        <v>139</v>
      </c>
      <c r="BK133" s="108">
        <f>ROUND(L133*K133,2)</f>
        <v>0</v>
      </c>
      <c r="BL133" s="21" t="s">
        <v>165</v>
      </c>
      <c r="BM133" s="21" t="s">
        <v>177</v>
      </c>
    </row>
    <row r="134" spans="2:65" s="10" customFormat="1" ht="22.9" customHeight="1">
      <c r="B134" s="171"/>
      <c r="C134" s="172"/>
      <c r="D134" s="172"/>
      <c r="E134" s="173" t="s">
        <v>5</v>
      </c>
      <c r="F134" s="252" t="s">
        <v>178</v>
      </c>
      <c r="G134" s="253"/>
      <c r="H134" s="253"/>
      <c r="I134" s="253"/>
      <c r="J134" s="172"/>
      <c r="K134" s="174">
        <v>7.5350000000000001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168</v>
      </c>
      <c r="AU134" s="178" t="s">
        <v>139</v>
      </c>
      <c r="AV134" s="10" t="s">
        <v>139</v>
      </c>
      <c r="AW134" s="10" t="s">
        <v>33</v>
      </c>
      <c r="AX134" s="10" t="s">
        <v>78</v>
      </c>
      <c r="AY134" s="178" t="s">
        <v>160</v>
      </c>
    </row>
    <row r="135" spans="2:65" s="10" customFormat="1" ht="22.9" customHeight="1">
      <c r="B135" s="171"/>
      <c r="C135" s="172"/>
      <c r="D135" s="172"/>
      <c r="E135" s="173" t="s">
        <v>5</v>
      </c>
      <c r="F135" s="248" t="s">
        <v>179</v>
      </c>
      <c r="G135" s="249"/>
      <c r="H135" s="249"/>
      <c r="I135" s="249"/>
      <c r="J135" s="172"/>
      <c r="K135" s="174">
        <v>14.178000000000001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168</v>
      </c>
      <c r="AU135" s="178" t="s">
        <v>139</v>
      </c>
      <c r="AV135" s="10" t="s">
        <v>139</v>
      </c>
      <c r="AW135" s="10" t="s">
        <v>33</v>
      </c>
      <c r="AX135" s="10" t="s">
        <v>78</v>
      </c>
      <c r="AY135" s="178" t="s">
        <v>160</v>
      </c>
    </row>
    <row r="136" spans="2:65" s="11" customFormat="1" ht="14.45" customHeight="1">
      <c r="B136" s="179"/>
      <c r="C136" s="180"/>
      <c r="D136" s="180"/>
      <c r="E136" s="181" t="s">
        <v>5</v>
      </c>
      <c r="F136" s="250" t="s">
        <v>174</v>
      </c>
      <c r="G136" s="251"/>
      <c r="H136" s="251"/>
      <c r="I136" s="251"/>
      <c r="J136" s="180"/>
      <c r="K136" s="182">
        <v>21.713000000000001</v>
      </c>
      <c r="L136" s="180"/>
      <c r="M136" s="180"/>
      <c r="N136" s="180"/>
      <c r="O136" s="180"/>
      <c r="P136" s="180"/>
      <c r="Q136" s="180"/>
      <c r="R136" s="183"/>
      <c r="T136" s="184"/>
      <c r="U136" s="180"/>
      <c r="V136" s="180"/>
      <c r="W136" s="180"/>
      <c r="X136" s="180"/>
      <c r="Y136" s="180"/>
      <c r="Z136" s="180"/>
      <c r="AA136" s="185"/>
      <c r="AT136" s="186" t="s">
        <v>168</v>
      </c>
      <c r="AU136" s="186" t="s">
        <v>139</v>
      </c>
      <c r="AV136" s="11" t="s">
        <v>165</v>
      </c>
      <c r="AW136" s="11" t="s">
        <v>33</v>
      </c>
      <c r="AX136" s="11" t="s">
        <v>86</v>
      </c>
      <c r="AY136" s="186" t="s">
        <v>160</v>
      </c>
    </row>
    <row r="137" spans="2:65" s="1" customFormat="1" ht="44.25" customHeight="1">
      <c r="B137" s="134"/>
      <c r="C137" s="163" t="s">
        <v>180</v>
      </c>
      <c r="D137" s="163" t="s">
        <v>161</v>
      </c>
      <c r="E137" s="164" t="s">
        <v>181</v>
      </c>
      <c r="F137" s="258" t="s">
        <v>182</v>
      </c>
      <c r="G137" s="258"/>
      <c r="H137" s="258"/>
      <c r="I137" s="258"/>
      <c r="J137" s="165" t="s">
        <v>164</v>
      </c>
      <c r="K137" s="166">
        <v>1057.51</v>
      </c>
      <c r="L137" s="259">
        <v>0</v>
      </c>
      <c r="M137" s="259"/>
      <c r="N137" s="257">
        <f>ROUND(L137*K137,2)</f>
        <v>0</v>
      </c>
      <c r="O137" s="257"/>
      <c r="P137" s="257"/>
      <c r="Q137" s="257"/>
      <c r="R137" s="137"/>
      <c r="T137" s="168" t="s">
        <v>5</v>
      </c>
      <c r="U137" s="46" t="s">
        <v>45</v>
      </c>
      <c r="V137" s="38"/>
      <c r="W137" s="169">
        <f>V137*K137</f>
        <v>0</v>
      </c>
      <c r="X137" s="169">
        <v>0</v>
      </c>
      <c r="Y137" s="169">
        <f>X137*K137</f>
        <v>0</v>
      </c>
      <c r="Z137" s="169">
        <v>0.316</v>
      </c>
      <c r="AA137" s="170">
        <f>Z137*K137</f>
        <v>334.17316</v>
      </c>
      <c r="AR137" s="21" t="s">
        <v>165</v>
      </c>
      <c r="AT137" s="21" t="s">
        <v>161</v>
      </c>
      <c r="AU137" s="21" t="s">
        <v>139</v>
      </c>
      <c r="AY137" s="21" t="s">
        <v>160</v>
      </c>
      <c r="BE137" s="108">
        <f>IF(U137="základná",N137,0)</f>
        <v>0</v>
      </c>
      <c r="BF137" s="108">
        <f>IF(U137="znížená",N137,0)</f>
        <v>0</v>
      </c>
      <c r="BG137" s="108">
        <f>IF(U137="zákl. prenesená",N137,0)</f>
        <v>0</v>
      </c>
      <c r="BH137" s="108">
        <f>IF(U137="zníž. prenesená",N137,0)</f>
        <v>0</v>
      </c>
      <c r="BI137" s="108">
        <f>IF(U137="nulová",N137,0)</f>
        <v>0</v>
      </c>
      <c r="BJ137" s="21" t="s">
        <v>139</v>
      </c>
      <c r="BK137" s="108">
        <f>ROUND(L137*K137,2)</f>
        <v>0</v>
      </c>
      <c r="BL137" s="21" t="s">
        <v>165</v>
      </c>
      <c r="BM137" s="21" t="s">
        <v>183</v>
      </c>
    </row>
    <row r="138" spans="2:65" s="10" customFormat="1" ht="14.45" customHeight="1">
      <c r="B138" s="171"/>
      <c r="C138" s="172"/>
      <c r="D138" s="172"/>
      <c r="E138" s="173" t="s">
        <v>5</v>
      </c>
      <c r="F138" s="252" t="s">
        <v>184</v>
      </c>
      <c r="G138" s="253"/>
      <c r="H138" s="253"/>
      <c r="I138" s="253"/>
      <c r="J138" s="172"/>
      <c r="K138" s="174">
        <v>134.24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168</v>
      </c>
      <c r="AU138" s="178" t="s">
        <v>139</v>
      </c>
      <c r="AV138" s="10" t="s">
        <v>139</v>
      </c>
      <c r="AW138" s="10" t="s">
        <v>33</v>
      </c>
      <c r="AX138" s="10" t="s">
        <v>78</v>
      </c>
      <c r="AY138" s="178" t="s">
        <v>160</v>
      </c>
    </row>
    <row r="139" spans="2:65" s="10" customFormat="1" ht="22.9" customHeight="1">
      <c r="B139" s="171"/>
      <c r="C139" s="172"/>
      <c r="D139" s="172"/>
      <c r="E139" s="173" t="s">
        <v>5</v>
      </c>
      <c r="F139" s="248" t="s">
        <v>185</v>
      </c>
      <c r="G139" s="249"/>
      <c r="H139" s="249"/>
      <c r="I139" s="249"/>
      <c r="J139" s="172"/>
      <c r="K139" s="174">
        <v>22.786999999999999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168</v>
      </c>
      <c r="AU139" s="178" t="s">
        <v>139</v>
      </c>
      <c r="AV139" s="10" t="s">
        <v>139</v>
      </c>
      <c r="AW139" s="10" t="s">
        <v>33</v>
      </c>
      <c r="AX139" s="10" t="s">
        <v>78</v>
      </c>
      <c r="AY139" s="178" t="s">
        <v>160</v>
      </c>
    </row>
    <row r="140" spans="2:65" s="10" customFormat="1" ht="22.9" customHeight="1">
      <c r="B140" s="171"/>
      <c r="C140" s="172"/>
      <c r="D140" s="172"/>
      <c r="E140" s="173" t="s">
        <v>5</v>
      </c>
      <c r="F140" s="248" t="s">
        <v>186</v>
      </c>
      <c r="G140" s="249"/>
      <c r="H140" s="249"/>
      <c r="I140" s="249"/>
      <c r="J140" s="172"/>
      <c r="K140" s="174">
        <v>325.35500000000002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168</v>
      </c>
      <c r="AU140" s="178" t="s">
        <v>139</v>
      </c>
      <c r="AV140" s="10" t="s">
        <v>139</v>
      </c>
      <c r="AW140" s="10" t="s">
        <v>33</v>
      </c>
      <c r="AX140" s="10" t="s">
        <v>78</v>
      </c>
      <c r="AY140" s="178" t="s">
        <v>160</v>
      </c>
    </row>
    <row r="141" spans="2:65" s="10" customFormat="1" ht="22.9" customHeight="1">
      <c r="B141" s="171"/>
      <c r="C141" s="172"/>
      <c r="D141" s="172"/>
      <c r="E141" s="173" t="s">
        <v>5</v>
      </c>
      <c r="F141" s="248" t="s">
        <v>187</v>
      </c>
      <c r="G141" s="249"/>
      <c r="H141" s="249"/>
      <c r="I141" s="249"/>
      <c r="J141" s="172"/>
      <c r="K141" s="174">
        <v>347.56299999999999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168</v>
      </c>
      <c r="AU141" s="178" t="s">
        <v>139</v>
      </c>
      <c r="AV141" s="10" t="s">
        <v>139</v>
      </c>
      <c r="AW141" s="10" t="s">
        <v>33</v>
      </c>
      <c r="AX141" s="10" t="s">
        <v>78</v>
      </c>
      <c r="AY141" s="178" t="s">
        <v>160</v>
      </c>
    </row>
    <row r="142" spans="2:65" s="10" customFormat="1" ht="22.9" customHeight="1">
      <c r="B142" s="171"/>
      <c r="C142" s="172"/>
      <c r="D142" s="172"/>
      <c r="E142" s="173" t="s">
        <v>5</v>
      </c>
      <c r="F142" s="248" t="s">
        <v>188</v>
      </c>
      <c r="G142" s="249"/>
      <c r="H142" s="249"/>
      <c r="I142" s="249"/>
      <c r="J142" s="172"/>
      <c r="K142" s="174">
        <v>227.56700000000001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168</v>
      </c>
      <c r="AU142" s="178" t="s">
        <v>139</v>
      </c>
      <c r="AV142" s="10" t="s">
        <v>139</v>
      </c>
      <c r="AW142" s="10" t="s">
        <v>33</v>
      </c>
      <c r="AX142" s="10" t="s">
        <v>78</v>
      </c>
      <c r="AY142" s="178" t="s">
        <v>160</v>
      </c>
    </row>
    <row r="143" spans="2:65" s="11" customFormat="1" ht="14.45" customHeight="1">
      <c r="B143" s="179"/>
      <c r="C143" s="180"/>
      <c r="D143" s="180"/>
      <c r="E143" s="181" t="s">
        <v>5</v>
      </c>
      <c r="F143" s="250" t="s">
        <v>174</v>
      </c>
      <c r="G143" s="251"/>
      <c r="H143" s="251"/>
      <c r="I143" s="251"/>
      <c r="J143" s="180"/>
      <c r="K143" s="182">
        <v>1057.5119999999999</v>
      </c>
      <c r="L143" s="180"/>
      <c r="M143" s="180"/>
      <c r="N143" s="180"/>
      <c r="O143" s="180"/>
      <c r="P143" s="180"/>
      <c r="Q143" s="180"/>
      <c r="R143" s="183"/>
      <c r="T143" s="184"/>
      <c r="U143" s="180"/>
      <c r="V143" s="180"/>
      <c r="W143" s="180"/>
      <c r="X143" s="180"/>
      <c r="Y143" s="180"/>
      <c r="Z143" s="180"/>
      <c r="AA143" s="185"/>
      <c r="AT143" s="186" t="s">
        <v>168</v>
      </c>
      <c r="AU143" s="186" t="s">
        <v>139</v>
      </c>
      <c r="AV143" s="11" t="s">
        <v>165</v>
      </c>
      <c r="AW143" s="11" t="s">
        <v>33</v>
      </c>
      <c r="AX143" s="11" t="s">
        <v>86</v>
      </c>
      <c r="AY143" s="186" t="s">
        <v>160</v>
      </c>
    </row>
    <row r="144" spans="2:65" s="1" customFormat="1" ht="44.25" customHeight="1">
      <c r="B144" s="134"/>
      <c r="C144" s="163" t="s">
        <v>165</v>
      </c>
      <c r="D144" s="163" t="s">
        <v>161</v>
      </c>
      <c r="E144" s="164" t="s">
        <v>189</v>
      </c>
      <c r="F144" s="258" t="s">
        <v>190</v>
      </c>
      <c r="G144" s="258"/>
      <c r="H144" s="258"/>
      <c r="I144" s="258"/>
      <c r="J144" s="165" t="s">
        <v>164</v>
      </c>
      <c r="K144" s="166">
        <v>566.35</v>
      </c>
      <c r="L144" s="259">
        <v>0</v>
      </c>
      <c r="M144" s="259"/>
      <c r="N144" s="257">
        <f>ROUND(L144*K144,2)</f>
        <v>0</v>
      </c>
      <c r="O144" s="257"/>
      <c r="P144" s="257"/>
      <c r="Q144" s="257"/>
      <c r="R144" s="137"/>
      <c r="T144" s="168" t="s">
        <v>5</v>
      </c>
      <c r="U144" s="46" t="s">
        <v>45</v>
      </c>
      <c r="V144" s="38"/>
      <c r="W144" s="169">
        <f>V144*K144</f>
        <v>0</v>
      </c>
      <c r="X144" s="169">
        <v>0</v>
      </c>
      <c r="Y144" s="169">
        <f>X144*K144</f>
        <v>0</v>
      </c>
      <c r="Z144" s="169">
        <v>0.45</v>
      </c>
      <c r="AA144" s="170">
        <f>Z144*K144</f>
        <v>254.85750000000002</v>
      </c>
      <c r="AR144" s="21" t="s">
        <v>165</v>
      </c>
      <c r="AT144" s="21" t="s">
        <v>161</v>
      </c>
      <c r="AU144" s="21" t="s">
        <v>139</v>
      </c>
      <c r="AY144" s="21" t="s">
        <v>160</v>
      </c>
      <c r="BE144" s="108">
        <f>IF(U144="základná",N144,0)</f>
        <v>0</v>
      </c>
      <c r="BF144" s="108">
        <f>IF(U144="znížená",N144,0)</f>
        <v>0</v>
      </c>
      <c r="BG144" s="108">
        <f>IF(U144="zákl. prenesená",N144,0)</f>
        <v>0</v>
      </c>
      <c r="BH144" s="108">
        <f>IF(U144="zníž. prenesená",N144,0)</f>
        <v>0</v>
      </c>
      <c r="BI144" s="108">
        <f>IF(U144="nulová",N144,0)</f>
        <v>0</v>
      </c>
      <c r="BJ144" s="21" t="s">
        <v>139</v>
      </c>
      <c r="BK144" s="108">
        <f>ROUND(L144*K144,2)</f>
        <v>0</v>
      </c>
      <c r="BL144" s="21" t="s">
        <v>165</v>
      </c>
      <c r="BM144" s="21" t="s">
        <v>191</v>
      </c>
    </row>
    <row r="145" spans="2:65" s="10" customFormat="1" ht="22.9" customHeight="1">
      <c r="B145" s="171"/>
      <c r="C145" s="172"/>
      <c r="D145" s="172"/>
      <c r="E145" s="173" t="s">
        <v>5</v>
      </c>
      <c r="F145" s="252" t="s">
        <v>192</v>
      </c>
      <c r="G145" s="253"/>
      <c r="H145" s="253"/>
      <c r="I145" s="253"/>
      <c r="J145" s="172"/>
      <c r="K145" s="174">
        <v>183.55699999999999</v>
      </c>
      <c r="L145" s="172"/>
      <c r="M145" s="172"/>
      <c r="N145" s="172"/>
      <c r="O145" s="172"/>
      <c r="P145" s="172"/>
      <c r="Q145" s="172"/>
      <c r="R145" s="175"/>
      <c r="T145" s="176"/>
      <c r="U145" s="172"/>
      <c r="V145" s="172"/>
      <c r="W145" s="172"/>
      <c r="X145" s="172"/>
      <c r="Y145" s="172"/>
      <c r="Z145" s="172"/>
      <c r="AA145" s="177"/>
      <c r="AT145" s="178" t="s">
        <v>168</v>
      </c>
      <c r="AU145" s="178" t="s">
        <v>139</v>
      </c>
      <c r="AV145" s="10" t="s">
        <v>139</v>
      </c>
      <c r="AW145" s="10" t="s">
        <v>33</v>
      </c>
      <c r="AX145" s="10" t="s">
        <v>78</v>
      </c>
      <c r="AY145" s="178" t="s">
        <v>160</v>
      </c>
    </row>
    <row r="146" spans="2:65" s="10" customFormat="1" ht="22.9" customHeight="1">
      <c r="B146" s="171"/>
      <c r="C146" s="172"/>
      <c r="D146" s="172"/>
      <c r="E146" s="173" t="s">
        <v>5</v>
      </c>
      <c r="F146" s="248" t="s">
        <v>193</v>
      </c>
      <c r="G146" s="249"/>
      <c r="H146" s="249"/>
      <c r="I146" s="249"/>
      <c r="J146" s="172"/>
      <c r="K146" s="174">
        <v>141.036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168</v>
      </c>
      <c r="AU146" s="178" t="s">
        <v>139</v>
      </c>
      <c r="AV146" s="10" t="s">
        <v>139</v>
      </c>
      <c r="AW146" s="10" t="s">
        <v>33</v>
      </c>
      <c r="AX146" s="10" t="s">
        <v>78</v>
      </c>
      <c r="AY146" s="178" t="s">
        <v>160</v>
      </c>
    </row>
    <row r="147" spans="2:65" s="10" customFormat="1" ht="22.9" customHeight="1">
      <c r="B147" s="171"/>
      <c r="C147" s="172"/>
      <c r="D147" s="172"/>
      <c r="E147" s="173" t="s">
        <v>5</v>
      </c>
      <c r="F147" s="248" t="s">
        <v>194</v>
      </c>
      <c r="G147" s="249"/>
      <c r="H147" s="249"/>
      <c r="I147" s="249"/>
      <c r="J147" s="172"/>
      <c r="K147" s="174">
        <v>115.684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168</v>
      </c>
      <c r="AU147" s="178" t="s">
        <v>139</v>
      </c>
      <c r="AV147" s="10" t="s">
        <v>139</v>
      </c>
      <c r="AW147" s="10" t="s">
        <v>33</v>
      </c>
      <c r="AX147" s="10" t="s">
        <v>78</v>
      </c>
      <c r="AY147" s="178" t="s">
        <v>160</v>
      </c>
    </row>
    <row r="148" spans="2:65" s="10" customFormat="1" ht="22.9" customHeight="1">
      <c r="B148" s="171"/>
      <c r="C148" s="172"/>
      <c r="D148" s="172"/>
      <c r="E148" s="173" t="s">
        <v>5</v>
      </c>
      <c r="F148" s="248" t="s">
        <v>195</v>
      </c>
      <c r="G148" s="249"/>
      <c r="H148" s="249"/>
      <c r="I148" s="249"/>
      <c r="J148" s="172"/>
      <c r="K148" s="174">
        <v>126.068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168</v>
      </c>
      <c r="AU148" s="178" t="s">
        <v>139</v>
      </c>
      <c r="AV148" s="10" t="s">
        <v>139</v>
      </c>
      <c r="AW148" s="10" t="s">
        <v>33</v>
      </c>
      <c r="AX148" s="10" t="s">
        <v>78</v>
      </c>
      <c r="AY148" s="178" t="s">
        <v>160</v>
      </c>
    </row>
    <row r="149" spans="2:65" s="11" customFormat="1" ht="14.45" customHeight="1">
      <c r="B149" s="179"/>
      <c r="C149" s="180"/>
      <c r="D149" s="180"/>
      <c r="E149" s="181" t="s">
        <v>5</v>
      </c>
      <c r="F149" s="250" t="s">
        <v>174</v>
      </c>
      <c r="G149" s="251"/>
      <c r="H149" s="251"/>
      <c r="I149" s="251"/>
      <c r="J149" s="180"/>
      <c r="K149" s="182">
        <v>566.34500000000003</v>
      </c>
      <c r="L149" s="180"/>
      <c r="M149" s="180"/>
      <c r="N149" s="180"/>
      <c r="O149" s="180"/>
      <c r="P149" s="180"/>
      <c r="Q149" s="180"/>
      <c r="R149" s="183"/>
      <c r="T149" s="184"/>
      <c r="U149" s="180"/>
      <c r="V149" s="180"/>
      <c r="W149" s="180"/>
      <c r="X149" s="180"/>
      <c r="Y149" s="180"/>
      <c r="Z149" s="180"/>
      <c r="AA149" s="185"/>
      <c r="AT149" s="186" t="s">
        <v>168</v>
      </c>
      <c r="AU149" s="186" t="s">
        <v>139</v>
      </c>
      <c r="AV149" s="11" t="s">
        <v>165</v>
      </c>
      <c r="AW149" s="11" t="s">
        <v>33</v>
      </c>
      <c r="AX149" s="11" t="s">
        <v>86</v>
      </c>
      <c r="AY149" s="186" t="s">
        <v>160</v>
      </c>
    </row>
    <row r="150" spans="2:65" s="1" customFormat="1" ht="45" customHeight="1">
      <c r="B150" s="134"/>
      <c r="C150" s="163" t="s">
        <v>196</v>
      </c>
      <c r="D150" s="163" t="s">
        <v>161</v>
      </c>
      <c r="E150" s="164" t="s">
        <v>197</v>
      </c>
      <c r="F150" s="258" t="s">
        <v>198</v>
      </c>
      <c r="G150" s="258"/>
      <c r="H150" s="258"/>
      <c r="I150" s="258"/>
      <c r="J150" s="165" t="s">
        <v>164</v>
      </c>
      <c r="K150" s="166">
        <v>439.65</v>
      </c>
      <c r="L150" s="259">
        <v>0</v>
      </c>
      <c r="M150" s="259"/>
      <c r="N150" s="257">
        <f>ROUND(L150*K150,2)</f>
        <v>0</v>
      </c>
      <c r="O150" s="257"/>
      <c r="P150" s="257"/>
      <c r="Q150" s="257"/>
      <c r="R150" s="137"/>
      <c r="T150" s="168" t="s">
        <v>5</v>
      </c>
      <c r="U150" s="46" t="s">
        <v>45</v>
      </c>
      <c r="V150" s="38"/>
      <c r="W150" s="169">
        <f>V150*K150</f>
        <v>0</v>
      </c>
      <c r="X150" s="169">
        <v>6.9999999999999994E-5</v>
      </c>
      <c r="Y150" s="169">
        <f>X150*K150</f>
        <v>3.0775499999999997E-2</v>
      </c>
      <c r="Z150" s="169">
        <v>0.10199999999999999</v>
      </c>
      <c r="AA150" s="170">
        <f>Z150*K150</f>
        <v>44.844299999999997</v>
      </c>
      <c r="AR150" s="21" t="s">
        <v>165</v>
      </c>
      <c r="AT150" s="21" t="s">
        <v>161</v>
      </c>
      <c r="AU150" s="21" t="s">
        <v>139</v>
      </c>
      <c r="AY150" s="21" t="s">
        <v>160</v>
      </c>
      <c r="BE150" s="108">
        <f>IF(U150="základná",N150,0)</f>
        <v>0</v>
      </c>
      <c r="BF150" s="108">
        <f>IF(U150="znížená",N150,0)</f>
        <v>0</v>
      </c>
      <c r="BG150" s="108">
        <f>IF(U150="zákl. prenesená",N150,0)</f>
        <v>0</v>
      </c>
      <c r="BH150" s="108">
        <f>IF(U150="zníž. prenesená",N150,0)</f>
        <v>0</v>
      </c>
      <c r="BI150" s="108">
        <f>IF(U150="nulová",N150,0)</f>
        <v>0</v>
      </c>
      <c r="BJ150" s="21" t="s">
        <v>139</v>
      </c>
      <c r="BK150" s="108">
        <f>ROUND(L150*K150,2)</f>
        <v>0</v>
      </c>
      <c r="BL150" s="21" t="s">
        <v>165</v>
      </c>
      <c r="BM150" s="21" t="s">
        <v>199</v>
      </c>
    </row>
    <row r="151" spans="2:65" s="10" customFormat="1" ht="22.9" customHeight="1">
      <c r="B151" s="171"/>
      <c r="C151" s="172"/>
      <c r="D151" s="172"/>
      <c r="E151" s="173" t="s">
        <v>5</v>
      </c>
      <c r="F151" s="252" t="s">
        <v>200</v>
      </c>
      <c r="G151" s="253"/>
      <c r="H151" s="253"/>
      <c r="I151" s="253"/>
      <c r="J151" s="172"/>
      <c r="K151" s="174">
        <v>439.654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168</v>
      </c>
      <c r="AU151" s="178" t="s">
        <v>139</v>
      </c>
      <c r="AV151" s="10" t="s">
        <v>139</v>
      </c>
      <c r="AW151" s="10" t="s">
        <v>33</v>
      </c>
      <c r="AX151" s="10" t="s">
        <v>86</v>
      </c>
      <c r="AY151" s="178" t="s">
        <v>160</v>
      </c>
    </row>
    <row r="152" spans="2:65" s="1" customFormat="1" ht="41.25" customHeight="1">
      <c r="B152" s="134"/>
      <c r="C152" s="163" t="s">
        <v>201</v>
      </c>
      <c r="D152" s="163" t="s">
        <v>161</v>
      </c>
      <c r="E152" s="164" t="s">
        <v>202</v>
      </c>
      <c r="F152" s="258" t="s">
        <v>203</v>
      </c>
      <c r="G152" s="258"/>
      <c r="H152" s="258"/>
      <c r="I152" s="258"/>
      <c r="J152" s="165" t="s">
        <v>204</v>
      </c>
      <c r="K152" s="166">
        <v>1129.99</v>
      </c>
      <c r="L152" s="259">
        <v>0</v>
      </c>
      <c r="M152" s="259"/>
      <c r="N152" s="257">
        <f>ROUND(L152*K152,2)</f>
        <v>0</v>
      </c>
      <c r="O152" s="257"/>
      <c r="P152" s="257"/>
      <c r="Q152" s="257"/>
      <c r="R152" s="137"/>
      <c r="T152" s="168" t="s">
        <v>5</v>
      </c>
      <c r="U152" s="46" t="s">
        <v>45</v>
      </c>
      <c r="V152" s="38"/>
      <c r="W152" s="169">
        <f>V152*K152</f>
        <v>0</v>
      </c>
      <c r="X152" s="169">
        <v>0</v>
      </c>
      <c r="Y152" s="169">
        <f>X152*K152</f>
        <v>0</v>
      </c>
      <c r="Z152" s="169">
        <v>0.14499999999999999</v>
      </c>
      <c r="AA152" s="170">
        <f>Z152*K152</f>
        <v>163.84854999999999</v>
      </c>
      <c r="AR152" s="21" t="s">
        <v>165</v>
      </c>
      <c r="AT152" s="21" t="s">
        <v>161</v>
      </c>
      <c r="AU152" s="21" t="s">
        <v>139</v>
      </c>
      <c r="AY152" s="21" t="s">
        <v>160</v>
      </c>
      <c r="BE152" s="108">
        <f>IF(U152="základná",N152,0)</f>
        <v>0</v>
      </c>
      <c r="BF152" s="108">
        <f>IF(U152="znížená",N152,0)</f>
        <v>0</v>
      </c>
      <c r="BG152" s="108">
        <f>IF(U152="zákl. prenesená",N152,0)</f>
        <v>0</v>
      </c>
      <c r="BH152" s="108">
        <f>IF(U152="zníž. prenesená",N152,0)</f>
        <v>0</v>
      </c>
      <c r="BI152" s="108">
        <f>IF(U152="nulová",N152,0)</f>
        <v>0</v>
      </c>
      <c r="BJ152" s="21" t="s">
        <v>139</v>
      </c>
      <c r="BK152" s="108">
        <f>ROUND(L152*K152,2)</f>
        <v>0</v>
      </c>
      <c r="BL152" s="21" t="s">
        <v>165</v>
      </c>
      <c r="BM152" s="21" t="s">
        <v>205</v>
      </c>
    </row>
    <row r="153" spans="2:65" s="10" customFormat="1" ht="22.9" customHeight="1">
      <c r="B153" s="171"/>
      <c r="C153" s="172"/>
      <c r="D153" s="172"/>
      <c r="E153" s="173" t="s">
        <v>5</v>
      </c>
      <c r="F153" s="252" t="s">
        <v>206</v>
      </c>
      <c r="G153" s="253"/>
      <c r="H153" s="253"/>
      <c r="I153" s="253"/>
      <c r="J153" s="172"/>
      <c r="K153" s="174">
        <v>120.967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168</v>
      </c>
      <c r="AU153" s="178" t="s">
        <v>139</v>
      </c>
      <c r="AV153" s="10" t="s">
        <v>139</v>
      </c>
      <c r="AW153" s="10" t="s">
        <v>33</v>
      </c>
      <c r="AX153" s="10" t="s">
        <v>78</v>
      </c>
      <c r="AY153" s="178" t="s">
        <v>160</v>
      </c>
    </row>
    <row r="154" spans="2:65" s="10" customFormat="1" ht="22.9" customHeight="1">
      <c r="B154" s="171"/>
      <c r="C154" s="172"/>
      <c r="D154" s="172"/>
      <c r="E154" s="173" t="s">
        <v>5</v>
      </c>
      <c r="F154" s="248" t="s">
        <v>207</v>
      </c>
      <c r="G154" s="249"/>
      <c r="H154" s="249"/>
      <c r="I154" s="249"/>
      <c r="J154" s="172"/>
      <c r="K154" s="174">
        <v>41.344999999999999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168</v>
      </c>
      <c r="AU154" s="178" t="s">
        <v>139</v>
      </c>
      <c r="AV154" s="10" t="s">
        <v>139</v>
      </c>
      <c r="AW154" s="10" t="s">
        <v>33</v>
      </c>
      <c r="AX154" s="10" t="s">
        <v>78</v>
      </c>
      <c r="AY154" s="178" t="s">
        <v>160</v>
      </c>
    </row>
    <row r="155" spans="2:65" s="10" customFormat="1" ht="22.9" customHeight="1">
      <c r="B155" s="171"/>
      <c r="C155" s="172"/>
      <c r="D155" s="172"/>
      <c r="E155" s="173" t="s">
        <v>5</v>
      </c>
      <c r="F155" s="248" t="s">
        <v>208</v>
      </c>
      <c r="G155" s="249"/>
      <c r="H155" s="249"/>
      <c r="I155" s="249"/>
      <c r="J155" s="172"/>
      <c r="K155" s="174">
        <v>413.238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168</v>
      </c>
      <c r="AU155" s="178" t="s">
        <v>139</v>
      </c>
      <c r="AV155" s="10" t="s">
        <v>139</v>
      </c>
      <c r="AW155" s="10" t="s">
        <v>33</v>
      </c>
      <c r="AX155" s="10" t="s">
        <v>78</v>
      </c>
      <c r="AY155" s="178" t="s">
        <v>160</v>
      </c>
    </row>
    <row r="156" spans="2:65" s="10" customFormat="1" ht="22.9" customHeight="1">
      <c r="B156" s="171"/>
      <c r="C156" s="172"/>
      <c r="D156" s="172"/>
      <c r="E156" s="173" t="s">
        <v>5</v>
      </c>
      <c r="F156" s="248" t="s">
        <v>209</v>
      </c>
      <c r="G156" s="249"/>
      <c r="H156" s="249"/>
      <c r="I156" s="249"/>
      <c r="J156" s="172"/>
      <c r="K156" s="174">
        <v>282.38400000000001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168</v>
      </c>
      <c r="AU156" s="178" t="s">
        <v>139</v>
      </c>
      <c r="AV156" s="10" t="s">
        <v>139</v>
      </c>
      <c r="AW156" s="10" t="s">
        <v>33</v>
      </c>
      <c r="AX156" s="10" t="s">
        <v>78</v>
      </c>
      <c r="AY156" s="178" t="s">
        <v>160</v>
      </c>
    </row>
    <row r="157" spans="2:65" s="10" customFormat="1" ht="22.9" customHeight="1">
      <c r="B157" s="171"/>
      <c r="C157" s="172"/>
      <c r="D157" s="172"/>
      <c r="E157" s="173" t="s">
        <v>5</v>
      </c>
      <c r="F157" s="248" t="s">
        <v>210</v>
      </c>
      <c r="G157" s="249"/>
      <c r="H157" s="249"/>
      <c r="I157" s="249"/>
      <c r="J157" s="172"/>
      <c r="K157" s="174">
        <v>160.059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168</v>
      </c>
      <c r="AU157" s="178" t="s">
        <v>139</v>
      </c>
      <c r="AV157" s="10" t="s">
        <v>139</v>
      </c>
      <c r="AW157" s="10" t="s">
        <v>33</v>
      </c>
      <c r="AX157" s="10" t="s">
        <v>78</v>
      </c>
      <c r="AY157" s="178" t="s">
        <v>160</v>
      </c>
    </row>
    <row r="158" spans="2:65" s="10" customFormat="1" ht="22.9" customHeight="1">
      <c r="B158" s="171"/>
      <c r="C158" s="172"/>
      <c r="D158" s="172"/>
      <c r="E158" s="173" t="s">
        <v>5</v>
      </c>
      <c r="F158" s="248" t="s">
        <v>211</v>
      </c>
      <c r="G158" s="249"/>
      <c r="H158" s="249"/>
      <c r="I158" s="249"/>
      <c r="J158" s="172"/>
      <c r="K158" s="174">
        <v>111.999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168</v>
      </c>
      <c r="AU158" s="178" t="s">
        <v>139</v>
      </c>
      <c r="AV158" s="10" t="s">
        <v>139</v>
      </c>
      <c r="AW158" s="10" t="s">
        <v>33</v>
      </c>
      <c r="AX158" s="10" t="s">
        <v>78</v>
      </c>
      <c r="AY158" s="178" t="s">
        <v>160</v>
      </c>
    </row>
    <row r="159" spans="2:65" s="11" customFormat="1" ht="14.45" customHeight="1">
      <c r="B159" s="179"/>
      <c r="C159" s="180"/>
      <c r="D159" s="180"/>
      <c r="E159" s="181" t="s">
        <v>5</v>
      </c>
      <c r="F159" s="250" t="s">
        <v>174</v>
      </c>
      <c r="G159" s="251"/>
      <c r="H159" s="251"/>
      <c r="I159" s="251"/>
      <c r="J159" s="180"/>
      <c r="K159" s="182">
        <v>1129.992</v>
      </c>
      <c r="L159" s="180"/>
      <c r="M159" s="180"/>
      <c r="N159" s="180"/>
      <c r="O159" s="180"/>
      <c r="P159" s="180"/>
      <c r="Q159" s="180"/>
      <c r="R159" s="183"/>
      <c r="T159" s="184"/>
      <c r="U159" s="180"/>
      <c r="V159" s="180"/>
      <c r="W159" s="180"/>
      <c r="X159" s="180"/>
      <c r="Y159" s="180"/>
      <c r="Z159" s="180"/>
      <c r="AA159" s="185"/>
      <c r="AT159" s="186" t="s">
        <v>168</v>
      </c>
      <c r="AU159" s="186" t="s">
        <v>139</v>
      </c>
      <c r="AV159" s="11" t="s">
        <v>165</v>
      </c>
      <c r="AW159" s="11" t="s">
        <v>33</v>
      </c>
      <c r="AX159" s="11" t="s">
        <v>86</v>
      </c>
      <c r="AY159" s="186" t="s">
        <v>160</v>
      </c>
    </row>
    <row r="160" spans="2:65" s="1" customFormat="1" ht="45.6" customHeight="1">
      <c r="B160" s="134"/>
      <c r="C160" s="163" t="s">
        <v>212</v>
      </c>
      <c r="D160" s="163" t="s">
        <v>161</v>
      </c>
      <c r="E160" s="164" t="s">
        <v>213</v>
      </c>
      <c r="F160" s="258" t="s">
        <v>214</v>
      </c>
      <c r="G160" s="258"/>
      <c r="H160" s="258"/>
      <c r="I160" s="258"/>
      <c r="J160" s="165" t="s">
        <v>215</v>
      </c>
      <c r="K160" s="166">
        <v>310.05</v>
      </c>
      <c r="L160" s="259">
        <v>0</v>
      </c>
      <c r="M160" s="259"/>
      <c r="N160" s="257">
        <f>ROUND(L160*K160,2)</f>
        <v>0</v>
      </c>
      <c r="O160" s="257"/>
      <c r="P160" s="257"/>
      <c r="Q160" s="257"/>
      <c r="R160" s="137"/>
      <c r="T160" s="168" t="s">
        <v>5</v>
      </c>
      <c r="U160" s="46" t="s">
        <v>45</v>
      </c>
      <c r="V160" s="38"/>
      <c r="W160" s="169">
        <f>V160*K160</f>
        <v>0</v>
      </c>
      <c r="X160" s="169">
        <v>0</v>
      </c>
      <c r="Y160" s="169">
        <f>X160*K160</f>
        <v>0</v>
      </c>
      <c r="Z160" s="169">
        <v>0</v>
      </c>
      <c r="AA160" s="170">
        <f>Z160*K160</f>
        <v>0</v>
      </c>
      <c r="AR160" s="21" t="s">
        <v>165</v>
      </c>
      <c r="AT160" s="21" t="s">
        <v>161</v>
      </c>
      <c r="AU160" s="21" t="s">
        <v>139</v>
      </c>
      <c r="AY160" s="21" t="s">
        <v>160</v>
      </c>
      <c r="BE160" s="108">
        <f>IF(U160="základná",N160,0)</f>
        <v>0</v>
      </c>
      <c r="BF160" s="108">
        <f>IF(U160="znížená",N160,0)</f>
        <v>0</v>
      </c>
      <c r="BG160" s="108">
        <f>IF(U160="zákl. prenesená",N160,0)</f>
        <v>0</v>
      </c>
      <c r="BH160" s="108">
        <f>IF(U160="zníž. prenesená",N160,0)</f>
        <v>0</v>
      </c>
      <c r="BI160" s="108">
        <f>IF(U160="nulová",N160,0)</f>
        <v>0</v>
      </c>
      <c r="BJ160" s="21" t="s">
        <v>139</v>
      </c>
      <c r="BK160" s="108">
        <f>ROUND(L160*K160,2)</f>
        <v>0</v>
      </c>
      <c r="BL160" s="21" t="s">
        <v>165</v>
      </c>
      <c r="BM160" s="21" t="s">
        <v>216</v>
      </c>
    </row>
    <row r="161" spans="2:65" s="10" customFormat="1" ht="34.15" customHeight="1">
      <c r="B161" s="171"/>
      <c r="C161" s="172"/>
      <c r="D161" s="172"/>
      <c r="E161" s="173" t="s">
        <v>5</v>
      </c>
      <c r="F161" s="252" t="s">
        <v>217</v>
      </c>
      <c r="G161" s="253"/>
      <c r="H161" s="253"/>
      <c r="I161" s="253"/>
      <c r="J161" s="172"/>
      <c r="K161" s="174">
        <v>34.763399999999997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168</v>
      </c>
      <c r="AU161" s="178" t="s">
        <v>139</v>
      </c>
      <c r="AV161" s="10" t="s">
        <v>139</v>
      </c>
      <c r="AW161" s="10" t="s">
        <v>33</v>
      </c>
      <c r="AX161" s="10" t="s">
        <v>78</v>
      </c>
      <c r="AY161" s="178" t="s">
        <v>160</v>
      </c>
    </row>
    <row r="162" spans="2:65" s="10" customFormat="1" ht="22.9" customHeight="1">
      <c r="B162" s="171"/>
      <c r="C162" s="172"/>
      <c r="D162" s="172"/>
      <c r="E162" s="173" t="s">
        <v>5</v>
      </c>
      <c r="F162" s="248" t="s">
        <v>218</v>
      </c>
      <c r="G162" s="249"/>
      <c r="H162" s="249"/>
      <c r="I162" s="249"/>
      <c r="J162" s="172"/>
      <c r="K162" s="174">
        <v>82.145520000000005</v>
      </c>
      <c r="L162" s="172"/>
      <c r="M162" s="172"/>
      <c r="N162" s="172"/>
      <c r="O162" s="172"/>
      <c r="P162" s="172"/>
      <c r="Q162" s="172"/>
      <c r="R162" s="175"/>
      <c r="T162" s="176"/>
      <c r="U162" s="172"/>
      <c r="V162" s="172"/>
      <c r="W162" s="172"/>
      <c r="X162" s="172"/>
      <c r="Y162" s="172"/>
      <c r="Z162" s="172"/>
      <c r="AA162" s="177"/>
      <c r="AT162" s="178" t="s">
        <v>168</v>
      </c>
      <c r="AU162" s="178" t="s">
        <v>139</v>
      </c>
      <c r="AV162" s="10" t="s">
        <v>139</v>
      </c>
      <c r="AW162" s="10" t="s">
        <v>33</v>
      </c>
      <c r="AX162" s="10" t="s">
        <v>78</v>
      </c>
      <c r="AY162" s="178" t="s">
        <v>160</v>
      </c>
    </row>
    <row r="163" spans="2:65" s="10" customFormat="1" ht="22.9" customHeight="1">
      <c r="B163" s="171"/>
      <c r="C163" s="172"/>
      <c r="D163" s="172"/>
      <c r="E163" s="173" t="s">
        <v>5</v>
      </c>
      <c r="F163" s="248" t="s">
        <v>219</v>
      </c>
      <c r="G163" s="249"/>
      <c r="H163" s="249"/>
      <c r="I163" s="249"/>
      <c r="J163" s="172"/>
      <c r="K163" s="174">
        <v>99.895679999999999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168</v>
      </c>
      <c r="AU163" s="178" t="s">
        <v>139</v>
      </c>
      <c r="AV163" s="10" t="s">
        <v>139</v>
      </c>
      <c r="AW163" s="10" t="s">
        <v>33</v>
      </c>
      <c r="AX163" s="10" t="s">
        <v>78</v>
      </c>
      <c r="AY163" s="178" t="s">
        <v>160</v>
      </c>
    </row>
    <row r="164" spans="2:65" s="10" customFormat="1" ht="34.15" customHeight="1">
      <c r="B164" s="171"/>
      <c r="C164" s="172"/>
      <c r="D164" s="172"/>
      <c r="E164" s="173" t="s">
        <v>5</v>
      </c>
      <c r="F164" s="248" t="s">
        <v>220</v>
      </c>
      <c r="G164" s="249"/>
      <c r="H164" s="249"/>
      <c r="I164" s="249"/>
      <c r="J164" s="172"/>
      <c r="K164" s="174">
        <v>93.242159999999998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168</v>
      </c>
      <c r="AU164" s="178" t="s">
        <v>139</v>
      </c>
      <c r="AV164" s="10" t="s">
        <v>139</v>
      </c>
      <c r="AW164" s="10" t="s">
        <v>33</v>
      </c>
      <c r="AX164" s="10" t="s">
        <v>78</v>
      </c>
      <c r="AY164" s="178" t="s">
        <v>160</v>
      </c>
    </row>
    <row r="165" spans="2:65" s="11" customFormat="1" ht="14.45" customHeight="1">
      <c r="B165" s="179"/>
      <c r="C165" s="180"/>
      <c r="D165" s="180"/>
      <c r="E165" s="181" t="s">
        <v>5</v>
      </c>
      <c r="F165" s="250" t="s">
        <v>174</v>
      </c>
      <c r="G165" s="251"/>
      <c r="H165" s="251"/>
      <c r="I165" s="251"/>
      <c r="J165" s="180"/>
      <c r="K165" s="182">
        <v>310.04676000000001</v>
      </c>
      <c r="L165" s="180"/>
      <c r="M165" s="180"/>
      <c r="N165" s="180"/>
      <c r="O165" s="180"/>
      <c r="P165" s="180"/>
      <c r="Q165" s="180"/>
      <c r="R165" s="183"/>
      <c r="T165" s="184"/>
      <c r="U165" s="180"/>
      <c r="V165" s="180"/>
      <c r="W165" s="180"/>
      <c r="X165" s="180"/>
      <c r="Y165" s="180"/>
      <c r="Z165" s="180"/>
      <c r="AA165" s="185"/>
      <c r="AT165" s="186" t="s">
        <v>168</v>
      </c>
      <c r="AU165" s="186" t="s">
        <v>139</v>
      </c>
      <c r="AV165" s="11" t="s">
        <v>165</v>
      </c>
      <c r="AW165" s="11" t="s">
        <v>33</v>
      </c>
      <c r="AX165" s="11" t="s">
        <v>86</v>
      </c>
      <c r="AY165" s="186" t="s">
        <v>160</v>
      </c>
    </row>
    <row r="166" spans="2:65" s="1" customFormat="1" ht="29.25" customHeight="1">
      <c r="B166" s="134"/>
      <c r="C166" s="163" t="s">
        <v>221</v>
      </c>
      <c r="D166" s="163" t="s">
        <v>161</v>
      </c>
      <c r="E166" s="164" t="s">
        <v>222</v>
      </c>
      <c r="F166" s="258" t="s">
        <v>223</v>
      </c>
      <c r="G166" s="258"/>
      <c r="H166" s="258"/>
      <c r="I166" s="258"/>
      <c r="J166" s="165" t="s">
        <v>215</v>
      </c>
      <c r="K166" s="166">
        <v>310.05</v>
      </c>
      <c r="L166" s="259">
        <v>0</v>
      </c>
      <c r="M166" s="259"/>
      <c r="N166" s="257">
        <f>ROUND(L166*K166,2)</f>
        <v>0</v>
      </c>
      <c r="O166" s="257"/>
      <c r="P166" s="257"/>
      <c r="Q166" s="257"/>
      <c r="R166" s="137"/>
      <c r="T166" s="168" t="s">
        <v>5</v>
      </c>
      <c r="U166" s="46" t="s">
        <v>45</v>
      </c>
      <c r="V166" s="38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1" t="s">
        <v>165</v>
      </c>
      <c r="AT166" s="21" t="s">
        <v>161</v>
      </c>
      <c r="AU166" s="21" t="s">
        <v>139</v>
      </c>
      <c r="AY166" s="21" t="s">
        <v>160</v>
      </c>
      <c r="BE166" s="108">
        <f>IF(U166="základná",N166,0)</f>
        <v>0</v>
      </c>
      <c r="BF166" s="108">
        <f>IF(U166="znížená",N166,0)</f>
        <v>0</v>
      </c>
      <c r="BG166" s="108">
        <f>IF(U166="zákl. prenesená",N166,0)</f>
        <v>0</v>
      </c>
      <c r="BH166" s="108">
        <f>IF(U166="zníž. prenesená",N166,0)</f>
        <v>0</v>
      </c>
      <c r="BI166" s="108">
        <f>IF(U166="nulová",N166,0)</f>
        <v>0</v>
      </c>
      <c r="BJ166" s="21" t="s">
        <v>139</v>
      </c>
      <c r="BK166" s="108">
        <f>ROUND(L166*K166,2)</f>
        <v>0</v>
      </c>
      <c r="BL166" s="21" t="s">
        <v>165</v>
      </c>
      <c r="BM166" s="21" t="s">
        <v>224</v>
      </c>
    </row>
    <row r="167" spans="2:65" s="1" customFormat="1" ht="37.5" customHeight="1">
      <c r="B167" s="134"/>
      <c r="C167" s="163" t="s">
        <v>225</v>
      </c>
      <c r="D167" s="163" t="s">
        <v>161</v>
      </c>
      <c r="E167" s="164" t="s">
        <v>226</v>
      </c>
      <c r="F167" s="258" t="s">
        <v>227</v>
      </c>
      <c r="G167" s="258"/>
      <c r="H167" s="258"/>
      <c r="I167" s="258"/>
      <c r="J167" s="165" t="s">
        <v>215</v>
      </c>
      <c r="K167" s="166">
        <v>128.13999999999999</v>
      </c>
      <c r="L167" s="259">
        <v>0</v>
      </c>
      <c r="M167" s="259"/>
      <c r="N167" s="257">
        <f>ROUND(L167*K167,2)</f>
        <v>0</v>
      </c>
      <c r="O167" s="257"/>
      <c r="P167" s="257"/>
      <c r="Q167" s="257"/>
      <c r="R167" s="137"/>
      <c r="T167" s="168" t="s">
        <v>5</v>
      </c>
      <c r="U167" s="46" t="s">
        <v>45</v>
      </c>
      <c r="V167" s="38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1" t="s">
        <v>165</v>
      </c>
      <c r="AT167" s="21" t="s">
        <v>161</v>
      </c>
      <c r="AU167" s="21" t="s">
        <v>139</v>
      </c>
      <c r="AY167" s="21" t="s">
        <v>160</v>
      </c>
      <c r="BE167" s="108">
        <f>IF(U167="základná",N167,0)</f>
        <v>0</v>
      </c>
      <c r="BF167" s="108">
        <f>IF(U167="znížená",N167,0)</f>
        <v>0</v>
      </c>
      <c r="BG167" s="108">
        <f>IF(U167="zákl. prenesená",N167,0)</f>
        <v>0</v>
      </c>
      <c r="BH167" s="108">
        <f>IF(U167="zníž. prenesená",N167,0)</f>
        <v>0</v>
      </c>
      <c r="BI167" s="108">
        <f>IF(U167="nulová",N167,0)</f>
        <v>0</v>
      </c>
      <c r="BJ167" s="21" t="s">
        <v>139</v>
      </c>
      <c r="BK167" s="108">
        <f>ROUND(L167*K167,2)</f>
        <v>0</v>
      </c>
      <c r="BL167" s="21" t="s">
        <v>165</v>
      </c>
      <c r="BM167" s="21" t="s">
        <v>228</v>
      </c>
    </row>
    <row r="168" spans="2:65" s="10" customFormat="1" ht="22.9" customHeight="1">
      <c r="B168" s="171"/>
      <c r="C168" s="172"/>
      <c r="D168" s="172"/>
      <c r="E168" s="173" t="s">
        <v>5</v>
      </c>
      <c r="F168" s="252" t="s">
        <v>229</v>
      </c>
      <c r="G168" s="253"/>
      <c r="H168" s="253"/>
      <c r="I168" s="253"/>
      <c r="J168" s="172"/>
      <c r="K168" s="174">
        <v>3.0867749999999998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168</v>
      </c>
      <c r="AU168" s="178" t="s">
        <v>139</v>
      </c>
      <c r="AV168" s="10" t="s">
        <v>139</v>
      </c>
      <c r="AW168" s="10" t="s">
        <v>33</v>
      </c>
      <c r="AX168" s="10" t="s">
        <v>78</v>
      </c>
      <c r="AY168" s="178" t="s">
        <v>160</v>
      </c>
    </row>
    <row r="169" spans="2:65" s="10" customFormat="1" ht="34.15" customHeight="1">
      <c r="B169" s="171"/>
      <c r="C169" s="172"/>
      <c r="D169" s="172"/>
      <c r="E169" s="173" t="s">
        <v>5</v>
      </c>
      <c r="F169" s="248" t="s">
        <v>230</v>
      </c>
      <c r="G169" s="249"/>
      <c r="H169" s="249"/>
      <c r="I169" s="249"/>
      <c r="J169" s="172"/>
      <c r="K169" s="174">
        <v>0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168</v>
      </c>
      <c r="AU169" s="178" t="s">
        <v>139</v>
      </c>
      <c r="AV169" s="10" t="s">
        <v>139</v>
      </c>
      <c r="AW169" s="10" t="s">
        <v>33</v>
      </c>
      <c r="AX169" s="10" t="s">
        <v>78</v>
      </c>
      <c r="AY169" s="178" t="s">
        <v>160</v>
      </c>
    </row>
    <row r="170" spans="2:65" s="10" customFormat="1" ht="34.15" customHeight="1">
      <c r="B170" s="171"/>
      <c r="C170" s="172"/>
      <c r="D170" s="172"/>
      <c r="E170" s="173" t="s">
        <v>5</v>
      </c>
      <c r="F170" s="248" t="s">
        <v>231</v>
      </c>
      <c r="G170" s="249"/>
      <c r="H170" s="249"/>
      <c r="I170" s="249"/>
      <c r="J170" s="172"/>
      <c r="K170" s="174">
        <v>7.2115499999999999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168</v>
      </c>
      <c r="AU170" s="178" t="s">
        <v>139</v>
      </c>
      <c r="AV170" s="10" t="s">
        <v>139</v>
      </c>
      <c r="AW170" s="10" t="s">
        <v>33</v>
      </c>
      <c r="AX170" s="10" t="s">
        <v>78</v>
      </c>
      <c r="AY170" s="178" t="s">
        <v>160</v>
      </c>
    </row>
    <row r="171" spans="2:65" s="10" customFormat="1" ht="34.15" customHeight="1">
      <c r="B171" s="171"/>
      <c r="C171" s="172"/>
      <c r="D171" s="172"/>
      <c r="E171" s="173" t="s">
        <v>5</v>
      </c>
      <c r="F171" s="248" t="s">
        <v>232</v>
      </c>
      <c r="G171" s="249"/>
      <c r="H171" s="249"/>
      <c r="I171" s="249"/>
      <c r="J171" s="172"/>
      <c r="K171" s="174">
        <v>6.5496749999999997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168</v>
      </c>
      <c r="AU171" s="178" t="s">
        <v>139</v>
      </c>
      <c r="AV171" s="10" t="s">
        <v>139</v>
      </c>
      <c r="AW171" s="10" t="s">
        <v>33</v>
      </c>
      <c r="AX171" s="10" t="s">
        <v>78</v>
      </c>
      <c r="AY171" s="178" t="s">
        <v>160</v>
      </c>
    </row>
    <row r="172" spans="2:65" s="10" customFormat="1" ht="34.15" customHeight="1">
      <c r="B172" s="171"/>
      <c r="C172" s="172"/>
      <c r="D172" s="172"/>
      <c r="E172" s="173" t="s">
        <v>5</v>
      </c>
      <c r="F172" s="248" t="s">
        <v>233</v>
      </c>
      <c r="G172" s="249"/>
      <c r="H172" s="249"/>
      <c r="I172" s="249"/>
      <c r="J172" s="172"/>
      <c r="K172" s="174">
        <v>17.863499999999998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168</v>
      </c>
      <c r="AU172" s="178" t="s">
        <v>139</v>
      </c>
      <c r="AV172" s="10" t="s">
        <v>139</v>
      </c>
      <c r="AW172" s="10" t="s">
        <v>33</v>
      </c>
      <c r="AX172" s="10" t="s">
        <v>78</v>
      </c>
      <c r="AY172" s="178" t="s">
        <v>160</v>
      </c>
    </row>
    <row r="173" spans="2:65" s="10" customFormat="1" ht="34.15" customHeight="1">
      <c r="B173" s="171"/>
      <c r="C173" s="172"/>
      <c r="D173" s="172"/>
      <c r="E173" s="173" t="s">
        <v>5</v>
      </c>
      <c r="F173" s="248" t="s">
        <v>234</v>
      </c>
      <c r="G173" s="249"/>
      <c r="H173" s="249"/>
      <c r="I173" s="249"/>
      <c r="J173" s="172"/>
      <c r="K173" s="174">
        <v>93.423599999999993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168</v>
      </c>
      <c r="AU173" s="178" t="s">
        <v>139</v>
      </c>
      <c r="AV173" s="10" t="s">
        <v>139</v>
      </c>
      <c r="AW173" s="10" t="s">
        <v>33</v>
      </c>
      <c r="AX173" s="10" t="s">
        <v>78</v>
      </c>
      <c r="AY173" s="178" t="s">
        <v>160</v>
      </c>
    </row>
    <row r="174" spans="2:65" s="11" customFormat="1" ht="14.45" customHeight="1">
      <c r="B174" s="179"/>
      <c r="C174" s="180"/>
      <c r="D174" s="180"/>
      <c r="E174" s="181" t="s">
        <v>5</v>
      </c>
      <c r="F174" s="250" t="s">
        <v>174</v>
      </c>
      <c r="G174" s="251"/>
      <c r="H174" s="251"/>
      <c r="I174" s="251"/>
      <c r="J174" s="180"/>
      <c r="K174" s="182">
        <v>128.13509999999999</v>
      </c>
      <c r="L174" s="180"/>
      <c r="M174" s="180"/>
      <c r="N174" s="180"/>
      <c r="O174" s="180"/>
      <c r="P174" s="180"/>
      <c r="Q174" s="180"/>
      <c r="R174" s="183"/>
      <c r="T174" s="184"/>
      <c r="U174" s="180"/>
      <c r="V174" s="180"/>
      <c r="W174" s="180"/>
      <c r="X174" s="180"/>
      <c r="Y174" s="180"/>
      <c r="Z174" s="180"/>
      <c r="AA174" s="185"/>
      <c r="AT174" s="186" t="s">
        <v>168</v>
      </c>
      <c r="AU174" s="186" t="s">
        <v>139</v>
      </c>
      <c r="AV174" s="11" t="s">
        <v>165</v>
      </c>
      <c r="AW174" s="11" t="s">
        <v>33</v>
      </c>
      <c r="AX174" s="11" t="s">
        <v>86</v>
      </c>
      <c r="AY174" s="186" t="s">
        <v>160</v>
      </c>
    </row>
    <row r="175" spans="2:65" s="1" customFormat="1" ht="39.75" customHeight="1">
      <c r="B175" s="134"/>
      <c r="C175" s="163" t="s">
        <v>235</v>
      </c>
      <c r="D175" s="163" t="s">
        <v>161</v>
      </c>
      <c r="E175" s="164" t="s">
        <v>236</v>
      </c>
      <c r="F175" s="258" t="s">
        <v>237</v>
      </c>
      <c r="G175" s="258"/>
      <c r="H175" s="258"/>
      <c r="I175" s="258"/>
      <c r="J175" s="165" t="s">
        <v>215</v>
      </c>
      <c r="K175" s="166">
        <v>181.91</v>
      </c>
      <c r="L175" s="259">
        <v>0</v>
      </c>
      <c r="M175" s="259"/>
      <c r="N175" s="257">
        <f>ROUND(L175*K175,2)</f>
        <v>0</v>
      </c>
      <c r="O175" s="257"/>
      <c r="P175" s="257"/>
      <c r="Q175" s="257"/>
      <c r="R175" s="137"/>
      <c r="T175" s="168" t="s">
        <v>5</v>
      </c>
      <c r="U175" s="46" t="s">
        <v>45</v>
      </c>
      <c r="V175" s="38"/>
      <c r="W175" s="169">
        <f>V175*K175</f>
        <v>0</v>
      </c>
      <c r="X175" s="169">
        <v>0</v>
      </c>
      <c r="Y175" s="169">
        <f>X175*K175</f>
        <v>0</v>
      </c>
      <c r="Z175" s="169">
        <v>0</v>
      </c>
      <c r="AA175" s="170">
        <f>Z175*K175</f>
        <v>0</v>
      </c>
      <c r="AR175" s="21" t="s">
        <v>165</v>
      </c>
      <c r="AT175" s="21" t="s">
        <v>161</v>
      </c>
      <c r="AU175" s="21" t="s">
        <v>139</v>
      </c>
      <c r="AY175" s="21" t="s">
        <v>160</v>
      </c>
      <c r="BE175" s="108">
        <f>IF(U175="základná",N175,0)</f>
        <v>0</v>
      </c>
      <c r="BF175" s="108">
        <f>IF(U175="znížená",N175,0)</f>
        <v>0</v>
      </c>
      <c r="BG175" s="108">
        <f>IF(U175="zákl. prenesená",N175,0)</f>
        <v>0</v>
      </c>
      <c r="BH175" s="108">
        <f>IF(U175="zníž. prenesená",N175,0)</f>
        <v>0</v>
      </c>
      <c r="BI175" s="108">
        <f>IF(U175="nulová",N175,0)</f>
        <v>0</v>
      </c>
      <c r="BJ175" s="21" t="s">
        <v>139</v>
      </c>
      <c r="BK175" s="108">
        <f>ROUND(L175*K175,2)</f>
        <v>0</v>
      </c>
      <c r="BL175" s="21" t="s">
        <v>165</v>
      </c>
      <c r="BM175" s="21" t="s">
        <v>238</v>
      </c>
    </row>
    <row r="176" spans="2:65" s="10" customFormat="1" ht="14.45" customHeight="1">
      <c r="B176" s="171"/>
      <c r="C176" s="172"/>
      <c r="D176" s="172"/>
      <c r="E176" s="173" t="s">
        <v>5</v>
      </c>
      <c r="F176" s="252" t="s">
        <v>239</v>
      </c>
      <c r="G176" s="253"/>
      <c r="H176" s="253"/>
      <c r="I176" s="253"/>
      <c r="J176" s="172"/>
      <c r="K176" s="174">
        <v>181.91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168</v>
      </c>
      <c r="AU176" s="178" t="s">
        <v>139</v>
      </c>
      <c r="AV176" s="10" t="s">
        <v>139</v>
      </c>
      <c r="AW176" s="10" t="s">
        <v>33</v>
      </c>
      <c r="AX176" s="10" t="s">
        <v>86</v>
      </c>
      <c r="AY176" s="178" t="s">
        <v>160</v>
      </c>
    </row>
    <row r="177" spans="2:65" s="1" customFormat="1" ht="41.25" customHeight="1">
      <c r="B177" s="134"/>
      <c r="C177" s="163" t="s">
        <v>240</v>
      </c>
      <c r="D177" s="163" t="s">
        <v>161</v>
      </c>
      <c r="E177" s="164" t="s">
        <v>241</v>
      </c>
      <c r="F177" s="258" t="s">
        <v>242</v>
      </c>
      <c r="G177" s="258"/>
      <c r="H177" s="258"/>
      <c r="I177" s="258"/>
      <c r="J177" s="165" t="s">
        <v>215</v>
      </c>
      <c r="K177" s="166">
        <v>128.13999999999999</v>
      </c>
      <c r="L177" s="259">
        <v>0</v>
      </c>
      <c r="M177" s="259"/>
      <c r="N177" s="257">
        <f>ROUND(L177*K177,2)</f>
        <v>0</v>
      </c>
      <c r="O177" s="257"/>
      <c r="P177" s="257"/>
      <c r="Q177" s="257"/>
      <c r="R177" s="137"/>
      <c r="T177" s="168" t="s">
        <v>5</v>
      </c>
      <c r="U177" s="46" t="s">
        <v>45</v>
      </c>
      <c r="V177" s="38"/>
      <c r="W177" s="169">
        <f>V177*K177</f>
        <v>0</v>
      </c>
      <c r="X177" s="169">
        <v>0</v>
      </c>
      <c r="Y177" s="169">
        <f>X177*K177</f>
        <v>0</v>
      </c>
      <c r="Z177" s="169">
        <v>0</v>
      </c>
      <c r="AA177" s="170">
        <f>Z177*K177</f>
        <v>0</v>
      </c>
      <c r="AR177" s="21" t="s">
        <v>165</v>
      </c>
      <c r="AT177" s="21" t="s">
        <v>161</v>
      </c>
      <c r="AU177" s="21" t="s">
        <v>139</v>
      </c>
      <c r="AY177" s="21" t="s">
        <v>160</v>
      </c>
      <c r="BE177" s="108">
        <f>IF(U177="základná",N177,0)</f>
        <v>0</v>
      </c>
      <c r="BF177" s="108">
        <f>IF(U177="znížená",N177,0)</f>
        <v>0</v>
      </c>
      <c r="BG177" s="108">
        <f>IF(U177="zákl. prenesená",N177,0)</f>
        <v>0</v>
      </c>
      <c r="BH177" s="108">
        <f>IF(U177="zníž. prenesená",N177,0)</f>
        <v>0</v>
      </c>
      <c r="BI177" s="108">
        <f>IF(U177="nulová",N177,0)</f>
        <v>0</v>
      </c>
      <c r="BJ177" s="21" t="s">
        <v>139</v>
      </c>
      <c r="BK177" s="108">
        <f>ROUND(L177*K177,2)</f>
        <v>0</v>
      </c>
      <c r="BL177" s="21" t="s">
        <v>165</v>
      </c>
      <c r="BM177" s="21" t="s">
        <v>243</v>
      </c>
    </row>
    <row r="178" spans="2:65" s="10" customFormat="1" ht="14.45" customHeight="1">
      <c r="B178" s="171"/>
      <c r="C178" s="172"/>
      <c r="D178" s="172"/>
      <c r="E178" s="173" t="s">
        <v>5</v>
      </c>
      <c r="F178" s="252" t="s">
        <v>244</v>
      </c>
      <c r="G178" s="253"/>
      <c r="H178" s="253"/>
      <c r="I178" s="253"/>
      <c r="J178" s="172"/>
      <c r="K178" s="174">
        <v>128.13999999999999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168</v>
      </c>
      <c r="AU178" s="178" t="s">
        <v>139</v>
      </c>
      <c r="AV178" s="10" t="s">
        <v>139</v>
      </c>
      <c r="AW178" s="10" t="s">
        <v>33</v>
      </c>
      <c r="AX178" s="10" t="s">
        <v>86</v>
      </c>
      <c r="AY178" s="178" t="s">
        <v>160</v>
      </c>
    </row>
    <row r="179" spans="2:65" s="1" customFormat="1" ht="27" customHeight="1">
      <c r="B179" s="134"/>
      <c r="C179" s="163" t="s">
        <v>245</v>
      </c>
      <c r="D179" s="163" t="s">
        <v>161</v>
      </c>
      <c r="E179" s="164" t="s">
        <v>246</v>
      </c>
      <c r="F179" s="258" t="s">
        <v>247</v>
      </c>
      <c r="G179" s="258"/>
      <c r="H179" s="258"/>
      <c r="I179" s="258"/>
      <c r="J179" s="165" t="s">
        <v>215</v>
      </c>
      <c r="K179" s="166">
        <v>310.05</v>
      </c>
      <c r="L179" s="259">
        <v>0</v>
      </c>
      <c r="M179" s="259"/>
      <c r="N179" s="257">
        <f>ROUND(L179*K179,2)</f>
        <v>0</v>
      </c>
      <c r="O179" s="257"/>
      <c r="P179" s="257"/>
      <c r="Q179" s="257"/>
      <c r="R179" s="137"/>
      <c r="T179" s="168" t="s">
        <v>5</v>
      </c>
      <c r="U179" s="46" t="s">
        <v>45</v>
      </c>
      <c r="V179" s="38"/>
      <c r="W179" s="169">
        <f>V179*K179</f>
        <v>0</v>
      </c>
      <c r="X179" s="169">
        <v>0</v>
      </c>
      <c r="Y179" s="169">
        <f>X179*K179</f>
        <v>0</v>
      </c>
      <c r="Z179" s="169">
        <v>0</v>
      </c>
      <c r="AA179" s="170">
        <f>Z179*K179</f>
        <v>0</v>
      </c>
      <c r="AR179" s="21" t="s">
        <v>165</v>
      </c>
      <c r="AT179" s="21" t="s">
        <v>161</v>
      </c>
      <c r="AU179" s="21" t="s">
        <v>139</v>
      </c>
      <c r="AY179" s="21" t="s">
        <v>160</v>
      </c>
      <c r="BE179" s="108">
        <f>IF(U179="základná",N179,0)</f>
        <v>0</v>
      </c>
      <c r="BF179" s="108">
        <f>IF(U179="znížená",N179,0)</f>
        <v>0</v>
      </c>
      <c r="BG179" s="108">
        <f>IF(U179="zákl. prenesená",N179,0)</f>
        <v>0</v>
      </c>
      <c r="BH179" s="108">
        <f>IF(U179="zníž. prenesená",N179,0)</f>
        <v>0</v>
      </c>
      <c r="BI179" s="108">
        <f>IF(U179="nulová",N179,0)</f>
        <v>0</v>
      </c>
      <c r="BJ179" s="21" t="s">
        <v>139</v>
      </c>
      <c r="BK179" s="108">
        <f>ROUND(L179*K179,2)</f>
        <v>0</v>
      </c>
      <c r="BL179" s="21" t="s">
        <v>165</v>
      </c>
      <c r="BM179" s="21" t="s">
        <v>248</v>
      </c>
    </row>
    <row r="180" spans="2:65" s="10" customFormat="1" ht="14.45" customHeight="1">
      <c r="B180" s="171"/>
      <c r="C180" s="172"/>
      <c r="D180" s="172"/>
      <c r="E180" s="173" t="s">
        <v>5</v>
      </c>
      <c r="F180" s="252" t="s">
        <v>249</v>
      </c>
      <c r="G180" s="253"/>
      <c r="H180" s="253"/>
      <c r="I180" s="253"/>
      <c r="J180" s="172"/>
      <c r="K180" s="174">
        <v>310.05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168</v>
      </c>
      <c r="AU180" s="178" t="s">
        <v>139</v>
      </c>
      <c r="AV180" s="10" t="s">
        <v>139</v>
      </c>
      <c r="AW180" s="10" t="s">
        <v>33</v>
      </c>
      <c r="AX180" s="10" t="s">
        <v>86</v>
      </c>
      <c r="AY180" s="178" t="s">
        <v>160</v>
      </c>
    </row>
    <row r="181" spans="2:65" s="1" customFormat="1" ht="27" customHeight="1">
      <c r="B181" s="134"/>
      <c r="C181" s="163" t="s">
        <v>250</v>
      </c>
      <c r="D181" s="163" t="s">
        <v>161</v>
      </c>
      <c r="E181" s="164" t="s">
        <v>251</v>
      </c>
      <c r="F181" s="258" t="s">
        <v>252</v>
      </c>
      <c r="G181" s="258"/>
      <c r="H181" s="258"/>
      <c r="I181" s="258"/>
      <c r="J181" s="165" t="s">
        <v>253</v>
      </c>
      <c r="K181" s="166">
        <v>327.44</v>
      </c>
      <c r="L181" s="259">
        <v>0</v>
      </c>
      <c r="M181" s="259"/>
      <c r="N181" s="257">
        <f>ROUND(L181*K181,2)</f>
        <v>0</v>
      </c>
      <c r="O181" s="257"/>
      <c r="P181" s="257"/>
      <c r="Q181" s="257"/>
      <c r="R181" s="137"/>
      <c r="T181" s="168" t="s">
        <v>5</v>
      </c>
      <c r="U181" s="46" t="s">
        <v>45</v>
      </c>
      <c r="V181" s="38"/>
      <c r="W181" s="169">
        <f>V181*K181</f>
        <v>0</v>
      </c>
      <c r="X181" s="169">
        <v>0</v>
      </c>
      <c r="Y181" s="169">
        <f>X181*K181</f>
        <v>0</v>
      </c>
      <c r="Z181" s="169">
        <v>0</v>
      </c>
      <c r="AA181" s="170">
        <f>Z181*K181</f>
        <v>0</v>
      </c>
      <c r="AR181" s="21" t="s">
        <v>165</v>
      </c>
      <c r="AT181" s="21" t="s">
        <v>161</v>
      </c>
      <c r="AU181" s="21" t="s">
        <v>139</v>
      </c>
      <c r="AY181" s="21" t="s">
        <v>160</v>
      </c>
      <c r="BE181" s="108">
        <f>IF(U181="základná",N181,0)</f>
        <v>0</v>
      </c>
      <c r="BF181" s="108">
        <f>IF(U181="znížená",N181,0)</f>
        <v>0</v>
      </c>
      <c r="BG181" s="108">
        <f>IF(U181="zákl. prenesená",N181,0)</f>
        <v>0</v>
      </c>
      <c r="BH181" s="108">
        <f>IF(U181="zníž. prenesená",N181,0)</f>
        <v>0</v>
      </c>
      <c r="BI181" s="108">
        <f>IF(U181="nulová",N181,0)</f>
        <v>0</v>
      </c>
      <c r="BJ181" s="21" t="s">
        <v>139</v>
      </c>
      <c r="BK181" s="108">
        <f>ROUND(L181*K181,2)</f>
        <v>0</v>
      </c>
      <c r="BL181" s="21" t="s">
        <v>165</v>
      </c>
      <c r="BM181" s="21" t="s">
        <v>254</v>
      </c>
    </row>
    <row r="182" spans="2:65" s="10" customFormat="1" ht="14.45" customHeight="1">
      <c r="B182" s="171"/>
      <c r="C182" s="172"/>
      <c r="D182" s="172"/>
      <c r="E182" s="173" t="s">
        <v>5</v>
      </c>
      <c r="F182" s="252" t="s">
        <v>255</v>
      </c>
      <c r="G182" s="253"/>
      <c r="H182" s="253"/>
      <c r="I182" s="253"/>
      <c r="J182" s="172"/>
      <c r="K182" s="174">
        <v>327.43799999999999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168</v>
      </c>
      <c r="AU182" s="178" t="s">
        <v>139</v>
      </c>
      <c r="AV182" s="10" t="s">
        <v>139</v>
      </c>
      <c r="AW182" s="10" t="s">
        <v>33</v>
      </c>
      <c r="AX182" s="10" t="s">
        <v>86</v>
      </c>
      <c r="AY182" s="178" t="s">
        <v>160</v>
      </c>
    </row>
    <row r="183" spans="2:65" s="1" customFormat="1" ht="44.25" customHeight="1">
      <c r="B183" s="134"/>
      <c r="C183" s="163" t="s">
        <v>256</v>
      </c>
      <c r="D183" s="163" t="s">
        <v>161</v>
      </c>
      <c r="E183" s="164" t="s">
        <v>257</v>
      </c>
      <c r="F183" s="258" t="s">
        <v>258</v>
      </c>
      <c r="G183" s="258"/>
      <c r="H183" s="258"/>
      <c r="I183" s="258"/>
      <c r="J183" s="165" t="s">
        <v>164</v>
      </c>
      <c r="K183" s="166">
        <v>231.41</v>
      </c>
      <c r="L183" s="259">
        <v>0</v>
      </c>
      <c r="M183" s="259"/>
      <c r="N183" s="257">
        <f>ROUND(L183*K183,2)</f>
        <v>0</v>
      </c>
      <c r="O183" s="257"/>
      <c r="P183" s="257"/>
      <c r="Q183" s="257"/>
      <c r="R183" s="137"/>
      <c r="T183" s="168" t="s">
        <v>5</v>
      </c>
      <c r="U183" s="46" t="s">
        <v>45</v>
      </c>
      <c r="V183" s="38"/>
      <c r="W183" s="169">
        <f>V183*K183</f>
        <v>0</v>
      </c>
      <c r="X183" s="169">
        <v>0</v>
      </c>
      <c r="Y183" s="169">
        <f>X183*K183</f>
        <v>0</v>
      </c>
      <c r="Z183" s="169">
        <v>0</v>
      </c>
      <c r="AA183" s="170">
        <f>Z183*K183</f>
        <v>0</v>
      </c>
      <c r="AR183" s="21" t="s">
        <v>165</v>
      </c>
      <c r="AT183" s="21" t="s">
        <v>161</v>
      </c>
      <c r="AU183" s="21" t="s">
        <v>139</v>
      </c>
      <c r="AY183" s="21" t="s">
        <v>160</v>
      </c>
      <c r="BE183" s="108">
        <f>IF(U183="základná",N183,0)</f>
        <v>0</v>
      </c>
      <c r="BF183" s="108">
        <f>IF(U183="znížená",N183,0)</f>
        <v>0</v>
      </c>
      <c r="BG183" s="108">
        <f>IF(U183="zákl. prenesená",N183,0)</f>
        <v>0</v>
      </c>
      <c r="BH183" s="108">
        <f>IF(U183="zníž. prenesená",N183,0)</f>
        <v>0</v>
      </c>
      <c r="BI183" s="108">
        <f>IF(U183="nulová",N183,0)</f>
        <v>0</v>
      </c>
      <c r="BJ183" s="21" t="s">
        <v>139</v>
      </c>
      <c r="BK183" s="108">
        <f>ROUND(L183*K183,2)</f>
        <v>0</v>
      </c>
      <c r="BL183" s="21" t="s">
        <v>165</v>
      </c>
      <c r="BM183" s="21" t="s">
        <v>259</v>
      </c>
    </row>
    <row r="184" spans="2:65" s="10" customFormat="1" ht="22.9" customHeight="1">
      <c r="B184" s="171"/>
      <c r="C184" s="172"/>
      <c r="D184" s="172"/>
      <c r="E184" s="173" t="s">
        <v>5</v>
      </c>
      <c r="F184" s="252" t="s">
        <v>260</v>
      </c>
      <c r="G184" s="253"/>
      <c r="H184" s="253"/>
      <c r="I184" s="253"/>
      <c r="J184" s="172"/>
      <c r="K184" s="174">
        <v>20.578499999999998</v>
      </c>
      <c r="L184" s="172"/>
      <c r="M184" s="172"/>
      <c r="N184" s="172"/>
      <c r="O184" s="172"/>
      <c r="P184" s="172"/>
      <c r="Q184" s="172"/>
      <c r="R184" s="175"/>
      <c r="T184" s="176"/>
      <c r="U184" s="172"/>
      <c r="V184" s="172"/>
      <c r="W184" s="172"/>
      <c r="X184" s="172"/>
      <c r="Y184" s="172"/>
      <c r="Z184" s="172"/>
      <c r="AA184" s="177"/>
      <c r="AT184" s="178" t="s">
        <v>168</v>
      </c>
      <c r="AU184" s="178" t="s">
        <v>139</v>
      </c>
      <c r="AV184" s="10" t="s">
        <v>139</v>
      </c>
      <c r="AW184" s="10" t="s">
        <v>33</v>
      </c>
      <c r="AX184" s="10" t="s">
        <v>78</v>
      </c>
      <c r="AY184" s="178" t="s">
        <v>160</v>
      </c>
    </row>
    <row r="185" spans="2:65" s="10" customFormat="1" ht="34.15" customHeight="1">
      <c r="B185" s="171"/>
      <c r="C185" s="172"/>
      <c r="D185" s="172"/>
      <c r="E185" s="173" t="s">
        <v>5</v>
      </c>
      <c r="F185" s="248" t="s">
        <v>230</v>
      </c>
      <c r="G185" s="249"/>
      <c r="H185" s="249"/>
      <c r="I185" s="249"/>
      <c r="J185" s="172"/>
      <c r="K185" s="174">
        <v>0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168</v>
      </c>
      <c r="AU185" s="178" t="s">
        <v>139</v>
      </c>
      <c r="AV185" s="10" t="s">
        <v>139</v>
      </c>
      <c r="AW185" s="10" t="s">
        <v>33</v>
      </c>
      <c r="AX185" s="10" t="s">
        <v>78</v>
      </c>
      <c r="AY185" s="178" t="s">
        <v>160</v>
      </c>
    </row>
    <row r="186" spans="2:65" s="10" customFormat="1" ht="34.15" customHeight="1">
      <c r="B186" s="171"/>
      <c r="C186" s="172"/>
      <c r="D186" s="172"/>
      <c r="E186" s="173" t="s">
        <v>5</v>
      </c>
      <c r="F186" s="248" t="s">
        <v>261</v>
      </c>
      <c r="G186" s="249"/>
      <c r="H186" s="249"/>
      <c r="I186" s="249"/>
      <c r="J186" s="172"/>
      <c r="K186" s="174">
        <v>48.076999999999998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168</v>
      </c>
      <c r="AU186" s="178" t="s">
        <v>139</v>
      </c>
      <c r="AV186" s="10" t="s">
        <v>139</v>
      </c>
      <c r="AW186" s="10" t="s">
        <v>33</v>
      </c>
      <c r="AX186" s="10" t="s">
        <v>78</v>
      </c>
      <c r="AY186" s="178" t="s">
        <v>160</v>
      </c>
    </row>
    <row r="187" spans="2:65" s="10" customFormat="1" ht="34.15" customHeight="1">
      <c r="B187" s="171"/>
      <c r="C187" s="172"/>
      <c r="D187" s="172"/>
      <c r="E187" s="173" t="s">
        <v>5</v>
      </c>
      <c r="F187" s="248" t="s">
        <v>262</v>
      </c>
      <c r="G187" s="249"/>
      <c r="H187" s="249"/>
      <c r="I187" s="249"/>
      <c r="J187" s="172"/>
      <c r="K187" s="174">
        <v>43.664499999999997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168</v>
      </c>
      <c r="AU187" s="178" t="s">
        <v>139</v>
      </c>
      <c r="AV187" s="10" t="s">
        <v>139</v>
      </c>
      <c r="AW187" s="10" t="s">
        <v>33</v>
      </c>
      <c r="AX187" s="10" t="s">
        <v>78</v>
      </c>
      <c r="AY187" s="178" t="s">
        <v>160</v>
      </c>
    </row>
    <row r="188" spans="2:65" s="10" customFormat="1" ht="34.15" customHeight="1">
      <c r="B188" s="171"/>
      <c r="C188" s="172"/>
      <c r="D188" s="172"/>
      <c r="E188" s="173" t="s">
        <v>5</v>
      </c>
      <c r="F188" s="248" t="s">
        <v>263</v>
      </c>
      <c r="G188" s="249"/>
      <c r="H188" s="249"/>
      <c r="I188" s="249"/>
      <c r="J188" s="172"/>
      <c r="K188" s="174">
        <v>119.09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168</v>
      </c>
      <c r="AU188" s="178" t="s">
        <v>139</v>
      </c>
      <c r="AV188" s="10" t="s">
        <v>139</v>
      </c>
      <c r="AW188" s="10" t="s">
        <v>33</v>
      </c>
      <c r="AX188" s="10" t="s">
        <v>78</v>
      </c>
      <c r="AY188" s="178" t="s">
        <v>160</v>
      </c>
    </row>
    <row r="189" spans="2:65" s="11" customFormat="1" ht="14.45" customHeight="1">
      <c r="B189" s="179"/>
      <c r="C189" s="180"/>
      <c r="D189" s="180"/>
      <c r="E189" s="181" t="s">
        <v>5</v>
      </c>
      <c r="F189" s="250" t="s">
        <v>174</v>
      </c>
      <c r="G189" s="251"/>
      <c r="H189" s="251"/>
      <c r="I189" s="251"/>
      <c r="J189" s="180"/>
      <c r="K189" s="182">
        <v>231.41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168</v>
      </c>
      <c r="AU189" s="186" t="s">
        <v>139</v>
      </c>
      <c r="AV189" s="11" t="s">
        <v>165</v>
      </c>
      <c r="AW189" s="11" t="s">
        <v>33</v>
      </c>
      <c r="AX189" s="11" t="s">
        <v>86</v>
      </c>
      <c r="AY189" s="186" t="s">
        <v>160</v>
      </c>
    </row>
    <row r="190" spans="2:65" s="1" customFormat="1" ht="43.5" customHeight="1">
      <c r="B190" s="134"/>
      <c r="C190" s="163" t="s">
        <v>264</v>
      </c>
      <c r="D190" s="163" t="s">
        <v>161</v>
      </c>
      <c r="E190" s="164" t="s">
        <v>265</v>
      </c>
      <c r="F190" s="258" t="s">
        <v>266</v>
      </c>
      <c r="G190" s="258"/>
      <c r="H190" s="258"/>
      <c r="I190" s="258"/>
      <c r="J190" s="165" t="s">
        <v>164</v>
      </c>
      <c r="K190" s="166">
        <v>259.51</v>
      </c>
      <c r="L190" s="259">
        <v>0</v>
      </c>
      <c r="M190" s="259"/>
      <c r="N190" s="257">
        <f>ROUND(L190*K190,2)</f>
        <v>0</v>
      </c>
      <c r="O190" s="257"/>
      <c r="P190" s="257"/>
      <c r="Q190" s="257"/>
      <c r="R190" s="137"/>
      <c r="T190" s="168" t="s">
        <v>5</v>
      </c>
      <c r="U190" s="46" t="s">
        <v>45</v>
      </c>
      <c r="V190" s="38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21" t="s">
        <v>165</v>
      </c>
      <c r="AT190" s="21" t="s">
        <v>161</v>
      </c>
      <c r="AU190" s="21" t="s">
        <v>139</v>
      </c>
      <c r="AY190" s="21" t="s">
        <v>160</v>
      </c>
      <c r="BE190" s="108">
        <f>IF(U190="základná",N190,0)</f>
        <v>0</v>
      </c>
      <c r="BF190" s="108">
        <f>IF(U190="znížená",N190,0)</f>
        <v>0</v>
      </c>
      <c r="BG190" s="108">
        <f>IF(U190="zákl. prenesená",N190,0)</f>
        <v>0</v>
      </c>
      <c r="BH190" s="108">
        <f>IF(U190="zníž. prenesená",N190,0)</f>
        <v>0</v>
      </c>
      <c r="BI190" s="108">
        <f>IF(U190="nulová",N190,0)</f>
        <v>0</v>
      </c>
      <c r="BJ190" s="21" t="s">
        <v>139</v>
      </c>
      <c r="BK190" s="108">
        <f>ROUND(L190*K190,2)</f>
        <v>0</v>
      </c>
      <c r="BL190" s="21" t="s">
        <v>165</v>
      </c>
      <c r="BM190" s="21" t="s">
        <v>267</v>
      </c>
    </row>
    <row r="191" spans="2:65" s="10" customFormat="1" ht="34.15" customHeight="1">
      <c r="B191" s="171"/>
      <c r="C191" s="172"/>
      <c r="D191" s="172"/>
      <c r="E191" s="173" t="s">
        <v>5</v>
      </c>
      <c r="F191" s="252" t="s">
        <v>268</v>
      </c>
      <c r="G191" s="253"/>
      <c r="H191" s="253"/>
      <c r="I191" s="253"/>
      <c r="J191" s="172"/>
      <c r="K191" s="174">
        <v>259.51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168</v>
      </c>
      <c r="AU191" s="178" t="s">
        <v>139</v>
      </c>
      <c r="AV191" s="10" t="s">
        <v>139</v>
      </c>
      <c r="AW191" s="10" t="s">
        <v>33</v>
      </c>
      <c r="AX191" s="10" t="s">
        <v>86</v>
      </c>
      <c r="AY191" s="178" t="s">
        <v>160</v>
      </c>
    </row>
    <row r="192" spans="2:65" s="1" customFormat="1" ht="41.25" customHeight="1">
      <c r="B192" s="134"/>
      <c r="C192" s="163" t="s">
        <v>269</v>
      </c>
      <c r="D192" s="163" t="s">
        <v>161</v>
      </c>
      <c r="E192" s="164" t="s">
        <v>270</v>
      </c>
      <c r="F192" s="258" t="s">
        <v>271</v>
      </c>
      <c r="G192" s="258"/>
      <c r="H192" s="258"/>
      <c r="I192" s="258"/>
      <c r="J192" s="165" t="s">
        <v>164</v>
      </c>
      <c r="K192" s="166">
        <v>519.02</v>
      </c>
      <c r="L192" s="259">
        <v>0</v>
      </c>
      <c r="M192" s="259"/>
      <c r="N192" s="257">
        <f>ROUND(L192*K192,2)</f>
        <v>0</v>
      </c>
      <c r="O192" s="257"/>
      <c r="P192" s="257"/>
      <c r="Q192" s="257"/>
      <c r="R192" s="137"/>
      <c r="T192" s="168" t="s">
        <v>5</v>
      </c>
      <c r="U192" s="46" t="s">
        <v>45</v>
      </c>
      <c r="V192" s="38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1" t="s">
        <v>165</v>
      </c>
      <c r="AT192" s="21" t="s">
        <v>161</v>
      </c>
      <c r="AU192" s="21" t="s">
        <v>139</v>
      </c>
      <c r="AY192" s="21" t="s">
        <v>160</v>
      </c>
      <c r="BE192" s="108">
        <f>IF(U192="základná",N192,0)</f>
        <v>0</v>
      </c>
      <c r="BF192" s="108">
        <f>IF(U192="znížená",N192,0)</f>
        <v>0</v>
      </c>
      <c r="BG192" s="108">
        <f>IF(U192="zákl. prenesená",N192,0)</f>
        <v>0</v>
      </c>
      <c r="BH192" s="108">
        <f>IF(U192="zníž. prenesená",N192,0)</f>
        <v>0</v>
      </c>
      <c r="BI192" s="108">
        <f>IF(U192="nulová",N192,0)</f>
        <v>0</v>
      </c>
      <c r="BJ192" s="21" t="s">
        <v>139</v>
      </c>
      <c r="BK192" s="108">
        <f>ROUND(L192*K192,2)</f>
        <v>0</v>
      </c>
      <c r="BL192" s="21" t="s">
        <v>165</v>
      </c>
      <c r="BM192" s="21" t="s">
        <v>272</v>
      </c>
    </row>
    <row r="193" spans="2:65" s="10" customFormat="1" ht="34.15" customHeight="1">
      <c r="B193" s="171"/>
      <c r="C193" s="172"/>
      <c r="D193" s="172"/>
      <c r="E193" s="173" t="s">
        <v>5</v>
      </c>
      <c r="F193" s="252" t="s">
        <v>273</v>
      </c>
      <c r="G193" s="253"/>
      <c r="H193" s="253"/>
      <c r="I193" s="253"/>
      <c r="J193" s="172"/>
      <c r="K193" s="174">
        <v>519.02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168</v>
      </c>
      <c r="AU193" s="178" t="s">
        <v>139</v>
      </c>
      <c r="AV193" s="10" t="s">
        <v>139</v>
      </c>
      <c r="AW193" s="10" t="s">
        <v>33</v>
      </c>
      <c r="AX193" s="10" t="s">
        <v>86</v>
      </c>
      <c r="AY193" s="178" t="s">
        <v>160</v>
      </c>
    </row>
    <row r="194" spans="2:65" s="9" customFormat="1" ht="29.85" customHeight="1">
      <c r="B194" s="152"/>
      <c r="C194" s="153"/>
      <c r="D194" s="162" t="s">
        <v>131</v>
      </c>
      <c r="E194" s="162"/>
      <c r="F194" s="162"/>
      <c r="G194" s="162"/>
      <c r="H194" s="162"/>
      <c r="I194" s="162"/>
      <c r="J194" s="162"/>
      <c r="K194" s="162"/>
      <c r="L194" s="162"/>
      <c r="M194" s="162"/>
      <c r="N194" s="266">
        <f>BK194</f>
        <v>0</v>
      </c>
      <c r="O194" s="267"/>
      <c r="P194" s="267"/>
      <c r="Q194" s="267"/>
      <c r="R194" s="155"/>
      <c r="T194" s="156"/>
      <c r="U194" s="153"/>
      <c r="V194" s="153"/>
      <c r="W194" s="157">
        <f>SUM(W195:W268)</f>
        <v>0</v>
      </c>
      <c r="X194" s="153"/>
      <c r="Y194" s="157">
        <f>SUM(Y195:Y268)</f>
        <v>1717.0786126999994</v>
      </c>
      <c r="Z194" s="153"/>
      <c r="AA194" s="158">
        <f>SUM(AA195:AA268)</f>
        <v>0</v>
      </c>
      <c r="AR194" s="159" t="s">
        <v>86</v>
      </c>
      <c r="AT194" s="160" t="s">
        <v>77</v>
      </c>
      <c r="AU194" s="160" t="s">
        <v>86</v>
      </c>
      <c r="AY194" s="159" t="s">
        <v>160</v>
      </c>
      <c r="BK194" s="161">
        <f>SUM(BK195:BK268)</f>
        <v>0</v>
      </c>
    </row>
    <row r="195" spans="2:65" s="1" customFormat="1" ht="34.15" customHeight="1">
      <c r="B195" s="134"/>
      <c r="C195" s="163" t="s">
        <v>274</v>
      </c>
      <c r="D195" s="163" t="s">
        <v>161</v>
      </c>
      <c r="E195" s="164" t="s">
        <v>275</v>
      </c>
      <c r="F195" s="258" t="s">
        <v>276</v>
      </c>
      <c r="G195" s="258"/>
      <c r="H195" s="258"/>
      <c r="I195" s="258"/>
      <c r="J195" s="165" t="s">
        <v>164</v>
      </c>
      <c r="K195" s="166">
        <v>1055.8499999999999</v>
      </c>
      <c r="L195" s="259">
        <v>0</v>
      </c>
      <c r="M195" s="259"/>
      <c r="N195" s="257">
        <f>ROUND(L195*K195,2)</f>
        <v>0</v>
      </c>
      <c r="O195" s="257"/>
      <c r="P195" s="257"/>
      <c r="Q195" s="257"/>
      <c r="R195" s="137"/>
      <c r="T195" s="168" t="s">
        <v>5</v>
      </c>
      <c r="U195" s="46" t="s">
        <v>45</v>
      </c>
      <c r="V195" s="38"/>
      <c r="W195" s="169">
        <f>V195*K195</f>
        <v>0</v>
      </c>
      <c r="X195" s="169">
        <v>0.27994000000000002</v>
      </c>
      <c r="Y195" s="169">
        <f>X195*K195</f>
        <v>295.57464900000002</v>
      </c>
      <c r="Z195" s="169">
        <v>0</v>
      </c>
      <c r="AA195" s="170">
        <f>Z195*K195</f>
        <v>0</v>
      </c>
      <c r="AR195" s="21" t="s">
        <v>165</v>
      </c>
      <c r="AT195" s="21" t="s">
        <v>161</v>
      </c>
      <c r="AU195" s="21" t="s">
        <v>139</v>
      </c>
      <c r="AY195" s="21" t="s">
        <v>160</v>
      </c>
      <c r="BE195" s="108">
        <f>IF(U195="základná",N195,0)</f>
        <v>0</v>
      </c>
      <c r="BF195" s="108">
        <f>IF(U195="znížená",N195,0)</f>
        <v>0</v>
      </c>
      <c r="BG195" s="108">
        <f>IF(U195="zákl. prenesená",N195,0)</f>
        <v>0</v>
      </c>
      <c r="BH195" s="108">
        <f>IF(U195="zníž. prenesená",N195,0)</f>
        <v>0</v>
      </c>
      <c r="BI195" s="108">
        <f>IF(U195="nulová",N195,0)</f>
        <v>0</v>
      </c>
      <c r="BJ195" s="21" t="s">
        <v>139</v>
      </c>
      <c r="BK195" s="108">
        <f>ROUND(L195*K195,2)</f>
        <v>0</v>
      </c>
      <c r="BL195" s="21" t="s">
        <v>165</v>
      </c>
      <c r="BM195" s="21" t="s">
        <v>277</v>
      </c>
    </row>
    <row r="196" spans="2:65" s="10" customFormat="1" ht="22.9" customHeight="1">
      <c r="B196" s="171"/>
      <c r="C196" s="172"/>
      <c r="D196" s="172"/>
      <c r="E196" s="173" t="s">
        <v>5</v>
      </c>
      <c r="F196" s="252" t="s">
        <v>278</v>
      </c>
      <c r="G196" s="253"/>
      <c r="H196" s="253"/>
      <c r="I196" s="253"/>
      <c r="J196" s="172"/>
      <c r="K196" s="174">
        <v>92.971999999999994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168</v>
      </c>
      <c r="AU196" s="178" t="s">
        <v>139</v>
      </c>
      <c r="AV196" s="10" t="s">
        <v>139</v>
      </c>
      <c r="AW196" s="10" t="s">
        <v>33</v>
      </c>
      <c r="AX196" s="10" t="s">
        <v>78</v>
      </c>
      <c r="AY196" s="178" t="s">
        <v>160</v>
      </c>
    </row>
    <row r="197" spans="2:65" s="10" customFormat="1" ht="34.15" customHeight="1">
      <c r="B197" s="171"/>
      <c r="C197" s="172"/>
      <c r="D197" s="172"/>
      <c r="E197" s="173" t="s">
        <v>5</v>
      </c>
      <c r="F197" s="248" t="s">
        <v>279</v>
      </c>
      <c r="G197" s="249"/>
      <c r="H197" s="249"/>
      <c r="I197" s="249"/>
      <c r="J197" s="172"/>
      <c r="K197" s="174">
        <v>23.972999999999999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168</v>
      </c>
      <c r="AU197" s="178" t="s">
        <v>139</v>
      </c>
      <c r="AV197" s="10" t="s">
        <v>139</v>
      </c>
      <c r="AW197" s="10" t="s">
        <v>33</v>
      </c>
      <c r="AX197" s="10" t="s">
        <v>78</v>
      </c>
      <c r="AY197" s="178" t="s">
        <v>160</v>
      </c>
    </row>
    <row r="198" spans="2:65" s="10" customFormat="1" ht="22.9" customHeight="1">
      <c r="B198" s="171"/>
      <c r="C198" s="172"/>
      <c r="D198" s="172"/>
      <c r="E198" s="173" t="s">
        <v>5</v>
      </c>
      <c r="F198" s="248" t="s">
        <v>280</v>
      </c>
      <c r="G198" s="249"/>
      <c r="H198" s="249"/>
      <c r="I198" s="249"/>
      <c r="J198" s="172"/>
      <c r="K198" s="174">
        <v>375.32400000000001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168</v>
      </c>
      <c r="AU198" s="178" t="s">
        <v>139</v>
      </c>
      <c r="AV198" s="10" t="s">
        <v>139</v>
      </c>
      <c r="AW198" s="10" t="s">
        <v>33</v>
      </c>
      <c r="AX198" s="10" t="s">
        <v>78</v>
      </c>
      <c r="AY198" s="178" t="s">
        <v>160</v>
      </c>
    </row>
    <row r="199" spans="2:65" s="10" customFormat="1" ht="22.9" customHeight="1">
      <c r="B199" s="171"/>
      <c r="C199" s="172"/>
      <c r="D199" s="172"/>
      <c r="E199" s="173" t="s">
        <v>5</v>
      </c>
      <c r="F199" s="248" t="s">
        <v>281</v>
      </c>
      <c r="G199" s="249"/>
      <c r="H199" s="249"/>
      <c r="I199" s="249"/>
      <c r="J199" s="172"/>
      <c r="K199" s="174">
        <v>318.19600000000003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168</v>
      </c>
      <c r="AU199" s="178" t="s">
        <v>139</v>
      </c>
      <c r="AV199" s="10" t="s">
        <v>139</v>
      </c>
      <c r="AW199" s="10" t="s">
        <v>33</v>
      </c>
      <c r="AX199" s="10" t="s">
        <v>78</v>
      </c>
      <c r="AY199" s="178" t="s">
        <v>160</v>
      </c>
    </row>
    <row r="200" spans="2:65" s="10" customFormat="1" ht="22.9" customHeight="1">
      <c r="B200" s="171"/>
      <c r="C200" s="172"/>
      <c r="D200" s="172"/>
      <c r="E200" s="173" t="s">
        <v>5</v>
      </c>
      <c r="F200" s="248" t="s">
        <v>282</v>
      </c>
      <c r="G200" s="249"/>
      <c r="H200" s="249"/>
      <c r="I200" s="249"/>
      <c r="J200" s="172"/>
      <c r="K200" s="174">
        <v>245.38399999999999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168</v>
      </c>
      <c r="AU200" s="178" t="s">
        <v>139</v>
      </c>
      <c r="AV200" s="10" t="s">
        <v>139</v>
      </c>
      <c r="AW200" s="10" t="s">
        <v>33</v>
      </c>
      <c r="AX200" s="10" t="s">
        <v>78</v>
      </c>
      <c r="AY200" s="178" t="s">
        <v>160</v>
      </c>
    </row>
    <row r="201" spans="2:65" s="11" customFormat="1" ht="14.45" customHeight="1">
      <c r="B201" s="179"/>
      <c r="C201" s="180"/>
      <c r="D201" s="180"/>
      <c r="E201" s="181" t="s">
        <v>5</v>
      </c>
      <c r="F201" s="250" t="s">
        <v>174</v>
      </c>
      <c r="G201" s="251"/>
      <c r="H201" s="251"/>
      <c r="I201" s="251"/>
      <c r="J201" s="180"/>
      <c r="K201" s="182">
        <v>1055.8489999999999</v>
      </c>
      <c r="L201" s="180"/>
      <c r="M201" s="180"/>
      <c r="N201" s="180"/>
      <c r="O201" s="180"/>
      <c r="P201" s="180"/>
      <c r="Q201" s="180"/>
      <c r="R201" s="183"/>
      <c r="T201" s="184"/>
      <c r="U201" s="180"/>
      <c r="V201" s="180"/>
      <c r="W201" s="180"/>
      <c r="X201" s="180"/>
      <c r="Y201" s="180"/>
      <c r="Z201" s="180"/>
      <c r="AA201" s="185"/>
      <c r="AT201" s="186" t="s">
        <v>168</v>
      </c>
      <c r="AU201" s="186" t="s">
        <v>139</v>
      </c>
      <c r="AV201" s="11" t="s">
        <v>165</v>
      </c>
      <c r="AW201" s="11" t="s">
        <v>33</v>
      </c>
      <c r="AX201" s="11" t="s">
        <v>86</v>
      </c>
      <c r="AY201" s="186" t="s">
        <v>160</v>
      </c>
    </row>
    <row r="202" spans="2:65" s="1" customFormat="1" ht="45.6" customHeight="1">
      <c r="B202" s="134"/>
      <c r="C202" s="163" t="s">
        <v>283</v>
      </c>
      <c r="D202" s="163" t="s">
        <v>161</v>
      </c>
      <c r="E202" s="164" t="s">
        <v>284</v>
      </c>
      <c r="F202" s="258" t="s">
        <v>285</v>
      </c>
      <c r="G202" s="258"/>
      <c r="H202" s="258"/>
      <c r="I202" s="258"/>
      <c r="J202" s="165" t="s">
        <v>164</v>
      </c>
      <c r="K202" s="166">
        <v>1086.08</v>
      </c>
      <c r="L202" s="259">
        <v>0</v>
      </c>
      <c r="M202" s="259"/>
      <c r="N202" s="257">
        <f>ROUND(L202*K202,2)</f>
        <v>0</v>
      </c>
      <c r="O202" s="257"/>
      <c r="P202" s="257"/>
      <c r="Q202" s="257"/>
      <c r="R202" s="137"/>
      <c r="T202" s="168" t="s">
        <v>5</v>
      </c>
      <c r="U202" s="46" t="s">
        <v>45</v>
      </c>
      <c r="V202" s="38"/>
      <c r="W202" s="169">
        <f>V202*K202</f>
        <v>0</v>
      </c>
      <c r="X202" s="169">
        <v>0.37080000000000002</v>
      </c>
      <c r="Y202" s="169">
        <f>X202*K202</f>
        <v>402.71846399999998</v>
      </c>
      <c r="Z202" s="169">
        <v>0</v>
      </c>
      <c r="AA202" s="170">
        <f>Z202*K202</f>
        <v>0</v>
      </c>
      <c r="AR202" s="21" t="s">
        <v>165</v>
      </c>
      <c r="AT202" s="21" t="s">
        <v>161</v>
      </c>
      <c r="AU202" s="21" t="s">
        <v>139</v>
      </c>
      <c r="AY202" s="21" t="s">
        <v>160</v>
      </c>
      <c r="BE202" s="108">
        <f>IF(U202="základná",N202,0)</f>
        <v>0</v>
      </c>
      <c r="BF202" s="108">
        <f>IF(U202="znížená",N202,0)</f>
        <v>0</v>
      </c>
      <c r="BG202" s="108">
        <f>IF(U202="zákl. prenesená",N202,0)</f>
        <v>0</v>
      </c>
      <c r="BH202" s="108">
        <f>IF(U202="zníž. prenesená",N202,0)</f>
        <v>0</v>
      </c>
      <c r="BI202" s="108">
        <f>IF(U202="nulová",N202,0)</f>
        <v>0</v>
      </c>
      <c r="BJ202" s="21" t="s">
        <v>139</v>
      </c>
      <c r="BK202" s="108">
        <f>ROUND(L202*K202,2)</f>
        <v>0</v>
      </c>
      <c r="BL202" s="21" t="s">
        <v>165</v>
      </c>
      <c r="BM202" s="21" t="s">
        <v>286</v>
      </c>
    </row>
    <row r="203" spans="2:65" s="12" customFormat="1" ht="14.45" customHeight="1">
      <c r="B203" s="187"/>
      <c r="C203" s="188"/>
      <c r="D203" s="188"/>
      <c r="E203" s="189" t="s">
        <v>5</v>
      </c>
      <c r="F203" s="262" t="s">
        <v>287</v>
      </c>
      <c r="G203" s="263"/>
      <c r="H203" s="263"/>
      <c r="I203" s="263"/>
      <c r="J203" s="188"/>
      <c r="K203" s="189" t="s">
        <v>5</v>
      </c>
      <c r="L203" s="188"/>
      <c r="M203" s="188"/>
      <c r="N203" s="188"/>
      <c r="O203" s="188"/>
      <c r="P203" s="188"/>
      <c r="Q203" s="188"/>
      <c r="R203" s="190"/>
      <c r="T203" s="191"/>
      <c r="U203" s="188"/>
      <c r="V203" s="188"/>
      <c r="W203" s="188"/>
      <c r="X203" s="188"/>
      <c r="Y203" s="188"/>
      <c r="Z203" s="188"/>
      <c r="AA203" s="192"/>
      <c r="AT203" s="193" t="s">
        <v>168</v>
      </c>
      <c r="AU203" s="193" t="s">
        <v>139</v>
      </c>
      <c r="AV203" s="12" t="s">
        <v>86</v>
      </c>
      <c r="AW203" s="12" t="s">
        <v>33</v>
      </c>
      <c r="AX203" s="12" t="s">
        <v>78</v>
      </c>
      <c r="AY203" s="193" t="s">
        <v>160</v>
      </c>
    </row>
    <row r="204" spans="2:65" s="10" customFormat="1" ht="22.9" customHeight="1">
      <c r="B204" s="171"/>
      <c r="C204" s="172"/>
      <c r="D204" s="172"/>
      <c r="E204" s="173" t="s">
        <v>5</v>
      </c>
      <c r="F204" s="248" t="s">
        <v>288</v>
      </c>
      <c r="G204" s="249"/>
      <c r="H204" s="249"/>
      <c r="I204" s="249"/>
      <c r="J204" s="172"/>
      <c r="K204" s="174">
        <v>1.355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168</v>
      </c>
      <c r="AU204" s="178" t="s">
        <v>139</v>
      </c>
      <c r="AV204" s="10" t="s">
        <v>139</v>
      </c>
      <c r="AW204" s="10" t="s">
        <v>33</v>
      </c>
      <c r="AX204" s="10" t="s">
        <v>78</v>
      </c>
      <c r="AY204" s="178" t="s">
        <v>160</v>
      </c>
    </row>
    <row r="205" spans="2:65" s="10" customFormat="1" ht="14.45" customHeight="1">
      <c r="B205" s="171"/>
      <c r="C205" s="172"/>
      <c r="D205" s="172"/>
      <c r="E205" s="173" t="s">
        <v>5</v>
      </c>
      <c r="F205" s="248" t="s">
        <v>289</v>
      </c>
      <c r="G205" s="249"/>
      <c r="H205" s="249"/>
      <c r="I205" s="249"/>
      <c r="J205" s="172"/>
      <c r="K205" s="174">
        <v>112.562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168</v>
      </c>
      <c r="AU205" s="178" t="s">
        <v>139</v>
      </c>
      <c r="AV205" s="10" t="s">
        <v>139</v>
      </c>
      <c r="AW205" s="10" t="s">
        <v>33</v>
      </c>
      <c r="AX205" s="10" t="s">
        <v>78</v>
      </c>
      <c r="AY205" s="178" t="s">
        <v>160</v>
      </c>
    </row>
    <row r="206" spans="2:65" s="10" customFormat="1" ht="22.9" customHeight="1">
      <c r="B206" s="171"/>
      <c r="C206" s="172"/>
      <c r="D206" s="172"/>
      <c r="E206" s="173" t="s">
        <v>5</v>
      </c>
      <c r="F206" s="248" t="s">
        <v>290</v>
      </c>
      <c r="G206" s="249"/>
      <c r="H206" s="249"/>
      <c r="I206" s="249"/>
      <c r="J206" s="172"/>
      <c r="K206" s="174">
        <v>12.423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168</v>
      </c>
      <c r="AU206" s="178" t="s">
        <v>139</v>
      </c>
      <c r="AV206" s="10" t="s">
        <v>139</v>
      </c>
      <c r="AW206" s="10" t="s">
        <v>33</v>
      </c>
      <c r="AX206" s="10" t="s">
        <v>78</v>
      </c>
      <c r="AY206" s="178" t="s">
        <v>160</v>
      </c>
    </row>
    <row r="207" spans="2:65" s="10" customFormat="1" ht="22.9" customHeight="1">
      <c r="B207" s="171"/>
      <c r="C207" s="172"/>
      <c r="D207" s="172"/>
      <c r="E207" s="173" t="s">
        <v>5</v>
      </c>
      <c r="F207" s="248" t="s">
        <v>291</v>
      </c>
      <c r="G207" s="249"/>
      <c r="H207" s="249"/>
      <c r="I207" s="249"/>
      <c r="J207" s="172"/>
      <c r="K207" s="174">
        <v>420.911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168</v>
      </c>
      <c r="AU207" s="178" t="s">
        <v>139</v>
      </c>
      <c r="AV207" s="10" t="s">
        <v>139</v>
      </c>
      <c r="AW207" s="10" t="s">
        <v>33</v>
      </c>
      <c r="AX207" s="10" t="s">
        <v>78</v>
      </c>
      <c r="AY207" s="178" t="s">
        <v>160</v>
      </c>
    </row>
    <row r="208" spans="2:65" s="10" customFormat="1" ht="22.9" customHeight="1">
      <c r="B208" s="171"/>
      <c r="C208" s="172"/>
      <c r="D208" s="172"/>
      <c r="E208" s="173" t="s">
        <v>5</v>
      </c>
      <c r="F208" s="248" t="s">
        <v>292</v>
      </c>
      <c r="G208" s="249"/>
      <c r="H208" s="249"/>
      <c r="I208" s="249"/>
      <c r="J208" s="172"/>
      <c r="K208" s="174">
        <v>305.07900000000001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168</v>
      </c>
      <c r="AU208" s="178" t="s">
        <v>139</v>
      </c>
      <c r="AV208" s="10" t="s">
        <v>139</v>
      </c>
      <c r="AW208" s="10" t="s">
        <v>33</v>
      </c>
      <c r="AX208" s="10" t="s">
        <v>78</v>
      </c>
      <c r="AY208" s="178" t="s">
        <v>160</v>
      </c>
    </row>
    <row r="209" spans="2:65" s="10" customFormat="1" ht="22.9" customHeight="1">
      <c r="B209" s="171"/>
      <c r="C209" s="172"/>
      <c r="D209" s="172"/>
      <c r="E209" s="173" t="s">
        <v>5</v>
      </c>
      <c r="F209" s="248" t="s">
        <v>293</v>
      </c>
      <c r="G209" s="249"/>
      <c r="H209" s="249"/>
      <c r="I209" s="249"/>
      <c r="J209" s="172"/>
      <c r="K209" s="174">
        <v>40.488999999999997</v>
      </c>
      <c r="L209" s="172"/>
      <c r="M209" s="172"/>
      <c r="N209" s="172"/>
      <c r="O209" s="172"/>
      <c r="P209" s="172"/>
      <c r="Q209" s="172"/>
      <c r="R209" s="175"/>
      <c r="T209" s="176"/>
      <c r="U209" s="172"/>
      <c r="V209" s="172"/>
      <c r="W209" s="172"/>
      <c r="X209" s="172"/>
      <c r="Y209" s="172"/>
      <c r="Z209" s="172"/>
      <c r="AA209" s="177"/>
      <c r="AT209" s="178" t="s">
        <v>168</v>
      </c>
      <c r="AU209" s="178" t="s">
        <v>139</v>
      </c>
      <c r="AV209" s="10" t="s">
        <v>139</v>
      </c>
      <c r="AW209" s="10" t="s">
        <v>33</v>
      </c>
      <c r="AX209" s="10" t="s">
        <v>78</v>
      </c>
      <c r="AY209" s="178" t="s">
        <v>160</v>
      </c>
    </row>
    <row r="210" spans="2:65" s="10" customFormat="1" ht="22.9" customHeight="1">
      <c r="B210" s="171"/>
      <c r="C210" s="172"/>
      <c r="D210" s="172"/>
      <c r="E210" s="173" t="s">
        <v>5</v>
      </c>
      <c r="F210" s="248" t="s">
        <v>294</v>
      </c>
      <c r="G210" s="249"/>
      <c r="H210" s="249"/>
      <c r="I210" s="249"/>
      <c r="J210" s="172"/>
      <c r="K210" s="174">
        <v>12.448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168</v>
      </c>
      <c r="AU210" s="178" t="s">
        <v>139</v>
      </c>
      <c r="AV210" s="10" t="s">
        <v>139</v>
      </c>
      <c r="AW210" s="10" t="s">
        <v>33</v>
      </c>
      <c r="AX210" s="10" t="s">
        <v>78</v>
      </c>
      <c r="AY210" s="178" t="s">
        <v>160</v>
      </c>
    </row>
    <row r="211" spans="2:65" s="12" customFormat="1" ht="14.45" customHeight="1">
      <c r="B211" s="187"/>
      <c r="C211" s="188"/>
      <c r="D211" s="188"/>
      <c r="E211" s="189" t="s">
        <v>5</v>
      </c>
      <c r="F211" s="264" t="s">
        <v>295</v>
      </c>
      <c r="G211" s="265"/>
      <c r="H211" s="265"/>
      <c r="I211" s="265"/>
      <c r="J211" s="188"/>
      <c r="K211" s="189" t="s">
        <v>5</v>
      </c>
      <c r="L211" s="188"/>
      <c r="M211" s="188"/>
      <c r="N211" s="188"/>
      <c r="O211" s="188"/>
      <c r="P211" s="188"/>
      <c r="Q211" s="188"/>
      <c r="R211" s="190"/>
      <c r="T211" s="191"/>
      <c r="U211" s="188"/>
      <c r="V211" s="188"/>
      <c r="W211" s="188"/>
      <c r="X211" s="188"/>
      <c r="Y211" s="188"/>
      <c r="Z211" s="188"/>
      <c r="AA211" s="192"/>
      <c r="AT211" s="193" t="s">
        <v>168</v>
      </c>
      <c r="AU211" s="193" t="s">
        <v>139</v>
      </c>
      <c r="AV211" s="12" t="s">
        <v>86</v>
      </c>
      <c r="AW211" s="12" t="s">
        <v>33</v>
      </c>
      <c r="AX211" s="12" t="s">
        <v>78</v>
      </c>
      <c r="AY211" s="193" t="s">
        <v>160</v>
      </c>
    </row>
    <row r="212" spans="2:65" s="10" customFormat="1" ht="22.9" customHeight="1">
      <c r="B212" s="171"/>
      <c r="C212" s="172"/>
      <c r="D212" s="172"/>
      <c r="E212" s="173" t="s">
        <v>5</v>
      </c>
      <c r="F212" s="248" t="s">
        <v>296</v>
      </c>
      <c r="G212" s="249"/>
      <c r="H212" s="249"/>
      <c r="I212" s="249"/>
      <c r="J212" s="172"/>
      <c r="K212" s="174">
        <v>0.54700000000000004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168</v>
      </c>
      <c r="AU212" s="178" t="s">
        <v>139</v>
      </c>
      <c r="AV212" s="10" t="s">
        <v>139</v>
      </c>
      <c r="AW212" s="10" t="s">
        <v>33</v>
      </c>
      <c r="AX212" s="10" t="s">
        <v>78</v>
      </c>
      <c r="AY212" s="178" t="s">
        <v>160</v>
      </c>
    </row>
    <row r="213" spans="2:65" s="10" customFormat="1" ht="14.45" customHeight="1">
      <c r="B213" s="171"/>
      <c r="C213" s="172"/>
      <c r="D213" s="172"/>
      <c r="E213" s="173" t="s">
        <v>5</v>
      </c>
      <c r="F213" s="248" t="s">
        <v>297</v>
      </c>
      <c r="G213" s="249"/>
      <c r="H213" s="249"/>
      <c r="I213" s="249"/>
      <c r="J213" s="172"/>
      <c r="K213" s="174">
        <v>21.634</v>
      </c>
      <c r="L213" s="172"/>
      <c r="M213" s="172"/>
      <c r="N213" s="172"/>
      <c r="O213" s="172"/>
      <c r="P213" s="172"/>
      <c r="Q213" s="172"/>
      <c r="R213" s="175"/>
      <c r="T213" s="176"/>
      <c r="U213" s="172"/>
      <c r="V213" s="172"/>
      <c r="W213" s="172"/>
      <c r="X213" s="172"/>
      <c r="Y213" s="172"/>
      <c r="Z213" s="172"/>
      <c r="AA213" s="177"/>
      <c r="AT213" s="178" t="s">
        <v>168</v>
      </c>
      <c r="AU213" s="178" t="s">
        <v>139</v>
      </c>
      <c r="AV213" s="10" t="s">
        <v>139</v>
      </c>
      <c r="AW213" s="10" t="s">
        <v>33</v>
      </c>
      <c r="AX213" s="10" t="s">
        <v>78</v>
      </c>
      <c r="AY213" s="178" t="s">
        <v>160</v>
      </c>
    </row>
    <row r="214" spans="2:65" s="10" customFormat="1" ht="22.9" customHeight="1">
      <c r="B214" s="171"/>
      <c r="C214" s="172"/>
      <c r="D214" s="172"/>
      <c r="E214" s="173" t="s">
        <v>5</v>
      </c>
      <c r="F214" s="248" t="s">
        <v>298</v>
      </c>
      <c r="G214" s="249"/>
      <c r="H214" s="249"/>
      <c r="I214" s="249"/>
      <c r="J214" s="172"/>
      <c r="K214" s="174">
        <v>8.0559999999999992</v>
      </c>
      <c r="L214" s="172"/>
      <c r="M214" s="172"/>
      <c r="N214" s="172"/>
      <c r="O214" s="172"/>
      <c r="P214" s="172"/>
      <c r="Q214" s="172"/>
      <c r="R214" s="175"/>
      <c r="T214" s="176"/>
      <c r="U214" s="172"/>
      <c r="V214" s="172"/>
      <c r="W214" s="172"/>
      <c r="X214" s="172"/>
      <c r="Y214" s="172"/>
      <c r="Z214" s="172"/>
      <c r="AA214" s="177"/>
      <c r="AT214" s="178" t="s">
        <v>168</v>
      </c>
      <c r="AU214" s="178" t="s">
        <v>139</v>
      </c>
      <c r="AV214" s="10" t="s">
        <v>139</v>
      </c>
      <c r="AW214" s="10" t="s">
        <v>33</v>
      </c>
      <c r="AX214" s="10" t="s">
        <v>78</v>
      </c>
      <c r="AY214" s="178" t="s">
        <v>160</v>
      </c>
    </row>
    <row r="215" spans="2:65" s="10" customFormat="1" ht="22.9" customHeight="1">
      <c r="B215" s="171"/>
      <c r="C215" s="172"/>
      <c r="D215" s="172"/>
      <c r="E215" s="173" t="s">
        <v>5</v>
      </c>
      <c r="F215" s="248" t="s">
        <v>299</v>
      </c>
      <c r="G215" s="249"/>
      <c r="H215" s="249"/>
      <c r="I215" s="249"/>
      <c r="J215" s="172"/>
      <c r="K215" s="174">
        <v>78.373999999999995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168</v>
      </c>
      <c r="AU215" s="178" t="s">
        <v>139</v>
      </c>
      <c r="AV215" s="10" t="s">
        <v>139</v>
      </c>
      <c r="AW215" s="10" t="s">
        <v>33</v>
      </c>
      <c r="AX215" s="10" t="s">
        <v>78</v>
      </c>
      <c r="AY215" s="178" t="s">
        <v>160</v>
      </c>
    </row>
    <row r="216" spans="2:65" s="10" customFormat="1" ht="22.9" customHeight="1">
      <c r="B216" s="171"/>
      <c r="C216" s="172"/>
      <c r="D216" s="172"/>
      <c r="E216" s="173" t="s">
        <v>5</v>
      </c>
      <c r="F216" s="248" t="s">
        <v>300</v>
      </c>
      <c r="G216" s="249"/>
      <c r="H216" s="249"/>
      <c r="I216" s="249"/>
      <c r="J216" s="172"/>
      <c r="K216" s="174">
        <v>61.442999999999998</v>
      </c>
      <c r="L216" s="172"/>
      <c r="M216" s="172"/>
      <c r="N216" s="172"/>
      <c r="O216" s="172"/>
      <c r="P216" s="172"/>
      <c r="Q216" s="172"/>
      <c r="R216" s="175"/>
      <c r="T216" s="176"/>
      <c r="U216" s="172"/>
      <c r="V216" s="172"/>
      <c r="W216" s="172"/>
      <c r="X216" s="172"/>
      <c r="Y216" s="172"/>
      <c r="Z216" s="172"/>
      <c r="AA216" s="177"/>
      <c r="AT216" s="178" t="s">
        <v>168</v>
      </c>
      <c r="AU216" s="178" t="s">
        <v>139</v>
      </c>
      <c r="AV216" s="10" t="s">
        <v>139</v>
      </c>
      <c r="AW216" s="10" t="s">
        <v>33</v>
      </c>
      <c r="AX216" s="10" t="s">
        <v>78</v>
      </c>
      <c r="AY216" s="178" t="s">
        <v>160</v>
      </c>
    </row>
    <row r="217" spans="2:65" s="10" customFormat="1" ht="22.9" customHeight="1">
      <c r="B217" s="171"/>
      <c r="C217" s="172"/>
      <c r="D217" s="172"/>
      <c r="E217" s="173" t="s">
        <v>5</v>
      </c>
      <c r="F217" s="248" t="s">
        <v>301</v>
      </c>
      <c r="G217" s="249"/>
      <c r="H217" s="249"/>
      <c r="I217" s="249"/>
      <c r="J217" s="172"/>
      <c r="K217" s="174">
        <v>9.0679999999999996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168</v>
      </c>
      <c r="AU217" s="178" t="s">
        <v>139</v>
      </c>
      <c r="AV217" s="10" t="s">
        <v>139</v>
      </c>
      <c r="AW217" s="10" t="s">
        <v>33</v>
      </c>
      <c r="AX217" s="10" t="s">
        <v>78</v>
      </c>
      <c r="AY217" s="178" t="s">
        <v>160</v>
      </c>
    </row>
    <row r="218" spans="2:65" s="10" customFormat="1" ht="22.9" customHeight="1">
      <c r="B218" s="171"/>
      <c r="C218" s="172"/>
      <c r="D218" s="172"/>
      <c r="E218" s="173" t="s">
        <v>5</v>
      </c>
      <c r="F218" s="248" t="s">
        <v>302</v>
      </c>
      <c r="G218" s="249"/>
      <c r="H218" s="249"/>
      <c r="I218" s="249"/>
      <c r="J218" s="172"/>
      <c r="K218" s="174">
        <v>1.6890000000000001</v>
      </c>
      <c r="L218" s="172"/>
      <c r="M218" s="172"/>
      <c r="N218" s="172"/>
      <c r="O218" s="172"/>
      <c r="P218" s="172"/>
      <c r="Q218" s="172"/>
      <c r="R218" s="175"/>
      <c r="T218" s="176"/>
      <c r="U218" s="172"/>
      <c r="V218" s="172"/>
      <c r="W218" s="172"/>
      <c r="X218" s="172"/>
      <c r="Y218" s="172"/>
      <c r="Z218" s="172"/>
      <c r="AA218" s="177"/>
      <c r="AT218" s="178" t="s">
        <v>168</v>
      </c>
      <c r="AU218" s="178" t="s">
        <v>139</v>
      </c>
      <c r="AV218" s="10" t="s">
        <v>139</v>
      </c>
      <c r="AW218" s="10" t="s">
        <v>33</v>
      </c>
      <c r="AX218" s="10" t="s">
        <v>78</v>
      </c>
      <c r="AY218" s="178" t="s">
        <v>160</v>
      </c>
    </row>
    <row r="219" spans="2:65" s="11" customFormat="1" ht="14.45" customHeight="1">
      <c r="B219" s="179"/>
      <c r="C219" s="180"/>
      <c r="D219" s="180"/>
      <c r="E219" s="181" t="s">
        <v>5</v>
      </c>
      <c r="F219" s="250" t="s">
        <v>174</v>
      </c>
      <c r="G219" s="251"/>
      <c r="H219" s="251"/>
      <c r="I219" s="251"/>
      <c r="J219" s="180"/>
      <c r="K219" s="182">
        <v>1086.078</v>
      </c>
      <c r="L219" s="180"/>
      <c r="M219" s="180"/>
      <c r="N219" s="180"/>
      <c r="O219" s="180"/>
      <c r="P219" s="180"/>
      <c r="Q219" s="180"/>
      <c r="R219" s="183"/>
      <c r="T219" s="184"/>
      <c r="U219" s="180"/>
      <c r="V219" s="180"/>
      <c r="W219" s="180"/>
      <c r="X219" s="180"/>
      <c r="Y219" s="180"/>
      <c r="Z219" s="180"/>
      <c r="AA219" s="185"/>
      <c r="AT219" s="186" t="s">
        <v>168</v>
      </c>
      <c r="AU219" s="186" t="s">
        <v>139</v>
      </c>
      <c r="AV219" s="11" t="s">
        <v>165</v>
      </c>
      <c r="AW219" s="11" t="s">
        <v>33</v>
      </c>
      <c r="AX219" s="11" t="s">
        <v>86</v>
      </c>
      <c r="AY219" s="186" t="s">
        <v>160</v>
      </c>
    </row>
    <row r="220" spans="2:65" s="1" customFormat="1" ht="45.6" customHeight="1">
      <c r="B220" s="134"/>
      <c r="C220" s="163" t="s">
        <v>303</v>
      </c>
      <c r="D220" s="163" t="s">
        <v>161</v>
      </c>
      <c r="E220" s="164" t="s">
        <v>304</v>
      </c>
      <c r="F220" s="258" t="s">
        <v>305</v>
      </c>
      <c r="G220" s="258"/>
      <c r="H220" s="258"/>
      <c r="I220" s="258"/>
      <c r="J220" s="165" t="s">
        <v>164</v>
      </c>
      <c r="K220" s="166">
        <v>1055.8499999999999</v>
      </c>
      <c r="L220" s="259">
        <v>0</v>
      </c>
      <c r="M220" s="259"/>
      <c r="N220" s="257">
        <f>ROUND(L220*K220,2)</f>
        <v>0</v>
      </c>
      <c r="O220" s="257"/>
      <c r="P220" s="257"/>
      <c r="Q220" s="257"/>
      <c r="R220" s="137"/>
      <c r="T220" s="168" t="s">
        <v>5</v>
      </c>
      <c r="U220" s="46" t="s">
        <v>45</v>
      </c>
      <c r="V220" s="38"/>
      <c r="W220" s="169">
        <f>V220*K220</f>
        <v>0</v>
      </c>
      <c r="X220" s="169">
        <v>0.35338000000000003</v>
      </c>
      <c r="Y220" s="169">
        <f>X220*K220</f>
        <v>373.11627299999998</v>
      </c>
      <c r="Z220" s="169">
        <v>0</v>
      </c>
      <c r="AA220" s="170">
        <f>Z220*K220</f>
        <v>0</v>
      </c>
      <c r="AR220" s="21" t="s">
        <v>165</v>
      </c>
      <c r="AT220" s="21" t="s">
        <v>161</v>
      </c>
      <c r="AU220" s="21" t="s">
        <v>139</v>
      </c>
      <c r="AY220" s="21" t="s">
        <v>160</v>
      </c>
      <c r="BE220" s="108">
        <f>IF(U220="základná",N220,0)</f>
        <v>0</v>
      </c>
      <c r="BF220" s="108">
        <f>IF(U220="znížená",N220,0)</f>
        <v>0</v>
      </c>
      <c r="BG220" s="108">
        <f>IF(U220="zákl. prenesená",N220,0)</f>
        <v>0</v>
      </c>
      <c r="BH220" s="108">
        <f>IF(U220="zníž. prenesená",N220,0)</f>
        <v>0</v>
      </c>
      <c r="BI220" s="108">
        <f>IF(U220="nulová",N220,0)</f>
        <v>0</v>
      </c>
      <c r="BJ220" s="21" t="s">
        <v>139</v>
      </c>
      <c r="BK220" s="108">
        <f>ROUND(L220*K220,2)</f>
        <v>0</v>
      </c>
      <c r="BL220" s="21" t="s">
        <v>165</v>
      </c>
      <c r="BM220" s="21" t="s">
        <v>306</v>
      </c>
    </row>
    <row r="221" spans="2:65" s="1" customFormat="1" ht="45.6" customHeight="1">
      <c r="B221" s="134"/>
      <c r="C221" s="163" t="s">
        <v>10</v>
      </c>
      <c r="D221" s="163" t="s">
        <v>161</v>
      </c>
      <c r="E221" s="164" t="s">
        <v>307</v>
      </c>
      <c r="F221" s="258" t="s">
        <v>308</v>
      </c>
      <c r="G221" s="258"/>
      <c r="H221" s="258"/>
      <c r="I221" s="258"/>
      <c r="J221" s="165" t="s">
        <v>164</v>
      </c>
      <c r="K221" s="166">
        <v>1495.5</v>
      </c>
      <c r="L221" s="259">
        <v>0</v>
      </c>
      <c r="M221" s="259"/>
      <c r="N221" s="257">
        <f>ROUND(L221*K221,2)</f>
        <v>0</v>
      </c>
      <c r="O221" s="257"/>
      <c r="P221" s="257"/>
      <c r="Q221" s="257"/>
      <c r="R221" s="137"/>
      <c r="T221" s="168" t="s">
        <v>5</v>
      </c>
      <c r="U221" s="46" t="s">
        <v>45</v>
      </c>
      <c r="V221" s="38"/>
      <c r="W221" s="169">
        <f>V221*K221</f>
        <v>0</v>
      </c>
      <c r="X221" s="169">
        <v>6.0999999999999997E-4</v>
      </c>
      <c r="Y221" s="169">
        <f>X221*K221</f>
        <v>0.91225499999999993</v>
      </c>
      <c r="Z221" s="169">
        <v>0</v>
      </c>
      <c r="AA221" s="170">
        <f>Z221*K221</f>
        <v>0</v>
      </c>
      <c r="AR221" s="21" t="s">
        <v>165</v>
      </c>
      <c r="AT221" s="21" t="s">
        <v>161</v>
      </c>
      <c r="AU221" s="21" t="s">
        <v>139</v>
      </c>
      <c r="AY221" s="21" t="s">
        <v>160</v>
      </c>
      <c r="BE221" s="108">
        <f>IF(U221="základná",N221,0)</f>
        <v>0</v>
      </c>
      <c r="BF221" s="108">
        <f>IF(U221="znížená",N221,0)</f>
        <v>0</v>
      </c>
      <c r="BG221" s="108">
        <f>IF(U221="zákl. prenesená",N221,0)</f>
        <v>0</v>
      </c>
      <c r="BH221" s="108">
        <f>IF(U221="zníž. prenesená",N221,0)</f>
        <v>0</v>
      </c>
      <c r="BI221" s="108">
        <f>IF(U221="nulová",N221,0)</f>
        <v>0</v>
      </c>
      <c r="BJ221" s="21" t="s">
        <v>139</v>
      </c>
      <c r="BK221" s="108">
        <f>ROUND(L221*K221,2)</f>
        <v>0</v>
      </c>
      <c r="BL221" s="21" t="s">
        <v>165</v>
      </c>
      <c r="BM221" s="21" t="s">
        <v>309</v>
      </c>
    </row>
    <row r="222" spans="2:65" s="12" customFormat="1" ht="14.45" customHeight="1">
      <c r="B222" s="187"/>
      <c r="C222" s="188"/>
      <c r="D222" s="188"/>
      <c r="E222" s="189" t="s">
        <v>5</v>
      </c>
      <c r="F222" s="262" t="s">
        <v>310</v>
      </c>
      <c r="G222" s="263"/>
      <c r="H222" s="263"/>
      <c r="I222" s="263"/>
      <c r="J222" s="188"/>
      <c r="K222" s="189" t="s">
        <v>5</v>
      </c>
      <c r="L222" s="188"/>
      <c r="M222" s="188"/>
      <c r="N222" s="188"/>
      <c r="O222" s="188"/>
      <c r="P222" s="188"/>
      <c r="Q222" s="188"/>
      <c r="R222" s="190"/>
      <c r="T222" s="191"/>
      <c r="U222" s="188"/>
      <c r="V222" s="188"/>
      <c r="W222" s="188"/>
      <c r="X222" s="188"/>
      <c r="Y222" s="188"/>
      <c r="Z222" s="188"/>
      <c r="AA222" s="192"/>
      <c r="AT222" s="193" t="s">
        <v>168</v>
      </c>
      <c r="AU222" s="193" t="s">
        <v>139</v>
      </c>
      <c r="AV222" s="12" t="s">
        <v>86</v>
      </c>
      <c r="AW222" s="12" t="s">
        <v>33</v>
      </c>
      <c r="AX222" s="12" t="s">
        <v>78</v>
      </c>
      <c r="AY222" s="193" t="s">
        <v>160</v>
      </c>
    </row>
    <row r="223" spans="2:65" s="10" customFormat="1" ht="22.9" customHeight="1">
      <c r="B223" s="171"/>
      <c r="C223" s="172"/>
      <c r="D223" s="172"/>
      <c r="E223" s="173" t="s">
        <v>5</v>
      </c>
      <c r="F223" s="248" t="s">
        <v>278</v>
      </c>
      <c r="G223" s="249"/>
      <c r="H223" s="249"/>
      <c r="I223" s="249"/>
      <c r="J223" s="172"/>
      <c r="K223" s="174">
        <v>92.971999999999994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168</v>
      </c>
      <c r="AU223" s="178" t="s">
        <v>139</v>
      </c>
      <c r="AV223" s="10" t="s">
        <v>139</v>
      </c>
      <c r="AW223" s="10" t="s">
        <v>33</v>
      </c>
      <c r="AX223" s="10" t="s">
        <v>78</v>
      </c>
      <c r="AY223" s="178" t="s">
        <v>160</v>
      </c>
    </row>
    <row r="224" spans="2:65" s="10" customFormat="1" ht="34.15" customHeight="1">
      <c r="B224" s="171"/>
      <c r="C224" s="172"/>
      <c r="D224" s="172"/>
      <c r="E224" s="173" t="s">
        <v>5</v>
      </c>
      <c r="F224" s="248" t="s">
        <v>279</v>
      </c>
      <c r="G224" s="249"/>
      <c r="H224" s="249"/>
      <c r="I224" s="249"/>
      <c r="J224" s="172"/>
      <c r="K224" s="174">
        <v>23.972999999999999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168</v>
      </c>
      <c r="AU224" s="178" t="s">
        <v>139</v>
      </c>
      <c r="AV224" s="10" t="s">
        <v>139</v>
      </c>
      <c r="AW224" s="10" t="s">
        <v>33</v>
      </c>
      <c r="AX224" s="10" t="s">
        <v>78</v>
      </c>
      <c r="AY224" s="178" t="s">
        <v>160</v>
      </c>
    </row>
    <row r="225" spans="2:65" s="10" customFormat="1" ht="22.9" customHeight="1">
      <c r="B225" s="171"/>
      <c r="C225" s="172"/>
      <c r="D225" s="172"/>
      <c r="E225" s="173" t="s">
        <v>5</v>
      </c>
      <c r="F225" s="248" t="s">
        <v>280</v>
      </c>
      <c r="G225" s="249"/>
      <c r="H225" s="249"/>
      <c r="I225" s="249"/>
      <c r="J225" s="172"/>
      <c r="K225" s="174">
        <v>375.32400000000001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168</v>
      </c>
      <c r="AU225" s="178" t="s">
        <v>139</v>
      </c>
      <c r="AV225" s="10" t="s">
        <v>139</v>
      </c>
      <c r="AW225" s="10" t="s">
        <v>33</v>
      </c>
      <c r="AX225" s="10" t="s">
        <v>78</v>
      </c>
      <c r="AY225" s="178" t="s">
        <v>160</v>
      </c>
    </row>
    <row r="226" spans="2:65" s="10" customFormat="1" ht="22.9" customHeight="1">
      <c r="B226" s="171"/>
      <c r="C226" s="172"/>
      <c r="D226" s="172"/>
      <c r="E226" s="173" t="s">
        <v>5</v>
      </c>
      <c r="F226" s="248" t="s">
        <v>281</v>
      </c>
      <c r="G226" s="249"/>
      <c r="H226" s="249"/>
      <c r="I226" s="249"/>
      <c r="J226" s="172"/>
      <c r="K226" s="174">
        <v>318.19600000000003</v>
      </c>
      <c r="L226" s="172"/>
      <c r="M226" s="172"/>
      <c r="N226" s="172"/>
      <c r="O226" s="172"/>
      <c r="P226" s="172"/>
      <c r="Q226" s="172"/>
      <c r="R226" s="175"/>
      <c r="T226" s="176"/>
      <c r="U226" s="172"/>
      <c r="V226" s="172"/>
      <c r="W226" s="172"/>
      <c r="X226" s="172"/>
      <c r="Y226" s="172"/>
      <c r="Z226" s="172"/>
      <c r="AA226" s="177"/>
      <c r="AT226" s="178" t="s">
        <v>168</v>
      </c>
      <c r="AU226" s="178" t="s">
        <v>139</v>
      </c>
      <c r="AV226" s="10" t="s">
        <v>139</v>
      </c>
      <c r="AW226" s="10" t="s">
        <v>33</v>
      </c>
      <c r="AX226" s="10" t="s">
        <v>78</v>
      </c>
      <c r="AY226" s="178" t="s">
        <v>160</v>
      </c>
    </row>
    <row r="227" spans="2:65" s="10" customFormat="1" ht="22.9" customHeight="1">
      <c r="B227" s="171"/>
      <c r="C227" s="172"/>
      <c r="D227" s="172"/>
      <c r="E227" s="173" t="s">
        <v>5</v>
      </c>
      <c r="F227" s="248" t="s">
        <v>282</v>
      </c>
      <c r="G227" s="249"/>
      <c r="H227" s="249"/>
      <c r="I227" s="249"/>
      <c r="J227" s="172"/>
      <c r="K227" s="174">
        <v>245.38399999999999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168</v>
      </c>
      <c r="AU227" s="178" t="s">
        <v>139</v>
      </c>
      <c r="AV227" s="10" t="s">
        <v>139</v>
      </c>
      <c r="AW227" s="10" t="s">
        <v>33</v>
      </c>
      <c r="AX227" s="10" t="s">
        <v>78</v>
      </c>
      <c r="AY227" s="178" t="s">
        <v>160</v>
      </c>
    </row>
    <row r="228" spans="2:65" s="12" customFormat="1" ht="14.45" customHeight="1">
      <c r="B228" s="187"/>
      <c r="C228" s="188"/>
      <c r="D228" s="188"/>
      <c r="E228" s="189" t="s">
        <v>5</v>
      </c>
      <c r="F228" s="264" t="s">
        <v>311</v>
      </c>
      <c r="G228" s="265"/>
      <c r="H228" s="265"/>
      <c r="I228" s="265"/>
      <c r="J228" s="188"/>
      <c r="K228" s="189" t="s">
        <v>5</v>
      </c>
      <c r="L228" s="188"/>
      <c r="M228" s="188"/>
      <c r="N228" s="188"/>
      <c r="O228" s="188"/>
      <c r="P228" s="188"/>
      <c r="Q228" s="188"/>
      <c r="R228" s="190"/>
      <c r="T228" s="191"/>
      <c r="U228" s="188"/>
      <c r="V228" s="188"/>
      <c r="W228" s="188"/>
      <c r="X228" s="188"/>
      <c r="Y228" s="188"/>
      <c r="Z228" s="188"/>
      <c r="AA228" s="192"/>
      <c r="AT228" s="193" t="s">
        <v>168</v>
      </c>
      <c r="AU228" s="193" t="s">
        <v>139</v>
      </c>
      <c r="AV228" s="12" t="s">
        <v>86</v>
      </c>
      <c r="AW228" s="12" t="s">
        <v>33</v>
      </c>
      <c r="AX228" s="12" t="s">
        <v>78</v>
      </c>
      <c r="AY228" s="193" t="s">
        <v>160</v>
      </c>
    </row>
    <row r="229" spans="2:65" s="10" customFormat="1" ht="14.45" customHeight="1">
      <c r="B229" s="171"/>
      <c r="C229" s="172"/>
      <c r="D229" s="172"/>
      <c r="E229" s="173" t="s">
        <v>5</v>
      </c>
      <c r="F229" s="248" t="s">
        <v>312</v>
      </c>
      <c r="G229" s="249"/>
      <c r="H229" s="249"/>
      <c r="I229" s="249"/>
      <c r="J229" s="172"/>
      <c r="K229" s="174">
        <v>439.654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168</v>
      </c>
      <c r="AU229" s="178" t="s">
        <v>139</v>
      </c>
      <c r="AV229" s="10" t="s">
        <v>139</v>
      </c>
      <c r="AW229" s="10" t="s">
        <v>33</v>
      </c>
      <c r="AX229" s="10" t="s">
        <v>78</v>
      </c>
      <c r="AY229" s="178" t="s">
        <v>160</v>
      </c>
    </row>
    <row r="230" spans="2:65" s="11" customFormat="1" ht="14.45" customHeight="1">
      <c r="B230" s="179"/>
      <c r="C230" s="180"/>
      <c r="D230" s="180"/>
      <c r="E230" s="181" t="s">
        <v>5</v>
      </c>
      <c r="F230" s="250" t="s">
        <v>174</v>
      </c>
      <c r="G230" s="251"/>
      <c r="H230" s="251"/>
      <c r="I230" s="251"/>
      <c r="J230" s="180"/>
      <c r="K230" s="182">
        <v>1495.5029999999999</v>
      </c>
      <c r="L230" s="180"/>
      <c r="M230" s="180"/>
      <c r="N230" s="180"/>
      <c r="O230" s="180"/>
      <c r="P230" s="180"/>
      <c r="Q230" s="180"/>
      <c r="R230" s="183"/>
      <c r="T230" s="184"/>
      <c r="U230" s="180"/>
      <c r="V230" s="180"/>
      <c r="W230" s="180"/>
      <c r="X230" s="180"/>
      <c r="Y230" s="180"/>
      <c r="Z230" s="180"/>
      <c r="AA230" s="185"/>
      <c r="AT230" s="186" t="s">
        <v>168</v>
      </c>
      <c r="AU230" s="186" t="s">
        <v>139</v>
      </c>
      <c r="AV230" s="11" t="s">
        <v>165</v>
      </c>
      <c r="AW230" s="11" t="s">
        <v>33</v>
      </c>
      <c r="AX230" s="11" t="s">
        <v>86</v>
      </c>
      <c r="AY230" s="186" t="s">
        <v>160</v>
      </c>
    </row>
    <row r="231" spans="2:65" s="1" customFormat="1" ht="31.5" customHeight="1">
      <c r="B231" s="134"/>
      <c r="C231" s="163" t="s">
        <v>313</v>
      </c>
      <c r="D231" s="163" t="s">
        <v>161</v>
      </c>
      <c r="E231" s="164" t="s">
        <v>314</v>
      </c>
      <c r="F231" s="258" t="s">
        <v>315</v>
      </c>
      <c r="G231" s="258"/>
      <c r="H231" s="258"/>
      <c r="I231" s="258"/>
      <c r="J231" s="165" t="s">
        <v>164</v>
      </c>
      <c r="K231" s="166">
        <v>1055.8499999999999</v>
      </c>
      <c r="L231" s="259">
        <v>0</v>
      </c>
      <c r="M231" s="259"/>
      <c r="N231" s="257">
        <f>ROUND(L231*K231,2)</f>
        <v>0</v>
      </c>
      <c r="O231" s="257"/>
      <c r="P231" s="257"/>
      <c r="Q231" s="257"/>
      <c r="R231" s="137"/>
      <c r="T231" s="168" t="s">
        <v>5</v>
      </c>
      <c r="U231" s="46" t="s">
        <v>45</v>
      </c>
      <c r="V231" s="38"/>
      <c r="W231" s="169">
        <f>V231*K231</f>
        <v>0</v>
      </c>
      <c r="X231" s="169">
        <v>6.0999999999999997E-4</v>
      </c>
      <c r="Y231" s="169">
        <f>X231*K231</f>
        <v>0.64406849999999993</v>
      </c>
      <c r="Z231" s="169">
        <v>0</v>
      </c>
      <c r="AA231" s="170">
        <f>Z231*K231</f>
        <v>0</v>
      </c>
      <c r="AR231" s="21" t="s">
        <v>165</v>
      </c>
      <c r="AT231" s="21" t="s">
        <v>161</v>
      </c>
      <c r="AU231" s="21" t="s">
        <v>139</v>
      </c>
      <c r="AY231" s="21" t="s">
        <v>160</v>
      </c>
      <c r="BE231" s="108">
        <f>IF(U231="základná",N231,0)</f>
        <v>0</v>
      </c>
      <c r="BF231" s="108">
        <f>IF(U231="znížená",N231,0)</f>
        <v>0</v>
      </c>
      <c r="BG231" s="108">
        <f>IF(U231="zákl. prenesená",N231,0)</f>
        <v>0</v>
      </c>
      <c r="BH231" s="108">
        <f>IF(U231="zníž. prenesená",N231,0)</f>
        <v>0</v>
      </c>
      <c r="BI231" s="108">
        <f>IF(U231="nulová",N231,0)</f>
        <v>0</v>
      </c>
      <c r="BJ231" s="21" t="s">
        <v>139</v>
      </c>
      <c r="BK231" s="108">
        <f>ROUND(L231*K231,2)</f>
        <v>0</v>
      </c>
      <c r="BL231" s="21" t="s">
        <v>165</v>
      </c>
      <c r="BM231" s="21" t="s">
        <v>316</v>
      </c>
    </row>
    <row r="232" spans="2:65" s="1" customFormat="1" ht="45.6" customHeight="1">
      <c r="B232" s="134"/>
      <c r="C232" s="163" t="s">
        <v>317</v>
      </c>
      <c r="D232" s="163" t="s">
        <v>161</v>
      </c>
      <c r="E232" s="164" t="s">
        <v>318</v>
      </c>
      <c r="F232" s="258" t="s">
        <v>319</v>
      </c>
      <c r="G232" s="258"/>
      <c r="H232" s="258"/>
      <c r="I232" s="258"/>
      <c r="J232" s="165" t="s">
        <v>164</v>
      </c>
      <c r="K232" s="166">
        <v>1055.8499999999999</v>
      </c>
      <c r="L232" s="259">
        <v>0</v>
      </c>
      <c r="M232" s="259"/>
      <c r="N232" s="257">
        <f>ROUND(L232*K232,2)</f>
        <v>0</v>
      </c>
      <c r="O232" s="257"/>
      <c r="P232" s="257"/>
      <c r="Q232" s="257"/>
      <c r="R232" s="137"/>
      <c r="T232" s="168" t="s">
        <v>5</v>
      </c>
      <c r="U232" s="46" t="s">
        <v>45</v>
      </c>
      <c r="V232" s="38"/>
      <c r="W232" s="169">
        <f>V232*K232</f>
        <v>0</v>
      </c>
      <c r="X232" s="169">
        <v>0.10373</v>
      </c>
      <c r="Y232" s="169">
        <f>X232*K232</f>
        <v>109.5233205</v>
      </c>
      <c r="Z232" s="169">
        <v>0</v>
      </c>
      <c r="AA232" s="170">
        <f>Z232*K232</f>
        <v>0</v>
      </c>
      <c r="AR232" s="21" t="s">
        <v>165</v>
      </c>
      <c r="AT232" s="21" t="s">
        <v>161</v>
      </c>
      <c r="AU232" s="21" t="s">
        <v>139</v>
      </c>
      <c r="AY232" s="21" t="s">
        <v>160</v>
      </c>
      <c r="BE232" s="108">
        <f>IF(U232="základná",N232,0)</f>
        <v>0</v>
      </c>
      <c r="BF232" s="108">
        <f>IF(U232="znížená",N232,0)</f>
        <v>0</v>
      </c>
      <c r="BG232" s="108">
        <f>IF(U232="zákl. prenesená",N232,0)</f>
        <v>0</v>
      </c>
      <c r="BH232" s="108">
        <f>IF(U232="zníž. prenesená",N232,0)</f>
        <v>0</v>
      </c>
      <c r="BI232" s="108">
        <f>IF(U232="nulová",N232,0)</f>
        <v>0</v>
      </c>
      <c r="BJ232" s="21" t="s">
        <v>139</v>
      </c>
      <c r="BK232" s="108">
        <f>ROUND(L232*K232,2)</f>
        <v>0</v>
      </c>
      <c r="BL232" s="21" t="s">
        <v>165</v>
      </c>
      <c r="BM232" s="21" t="s">
        <v>320</v>
      </c>
    </row>
    <row r="233" spans="2:65" s="1" customFormat="1" ht="45.6" customHeight="1">
      <c r="B233" s="134"/>
      <c r="C233" s="163" t="s">
        <v>321</v>
      </c>
      <c r="D233" s="163" t="s">
        <v>161</v>
      </c>
      <c r="E233" s="164" t="s">
        <v>322</v>
      </c>
      <c r="F233" s="258" t="s">
        <v>323</v>
      </c>
      <c r="G233" s="258"/>
      <c r="H233" s="258"/>
      <c r="I233" s="258"/>
      <c r="J233" s="165" t="s">
        <v>164</v>
      </c>
      <c r="K233" s="166">
        <v>439.65</v>
      </c>
      <c r="L233" s="259">
        <v>0</v>
      </c>
      <c r="M233" s="259"/>
      <c r="N233" s="257">
        <f>ROUND(L233*K233,2)</f>
        <v>0</v>
      </c>
      <c r="O233" s="257"/>
      <c r="P233" s="257"/>
      <c r="Q233" s="257"/>
      <c r="R233" s="137"/>
      <c r="T233" s="168" t="s">
        <v>5</v>
      </c>
      <c r="U233" s="46" t="s">
        <v>45</v>
      </c>
      <c r="V233" s="38"/>
      <c r="W233" s="169">
        <f>V233*K233</f>
        <v>0</v>
      </c>
      <c r="X233" s="169">
        <v>0.10373</v>
      </c>
      <c r="Y233" s="169">
        <f>X233*K233</f>
        <v>45.6048945</v>
      </c>
      <c r="Z233" s="169">
        <v>0</v>
      </c>
      <c r="AA233" s="170">
        <f>Z233*K233</f>
        <v>0</v>
      </c>
      <c r="AR233" s="21" t="s">
        <v>165</v>
      </c>
      <c r="AT233" s="21" t="s">
        <v>161</v>
      </c>
      <c r="AU233" s="21" t="s">
        <v>139</v>
      </c>
      <c r="AY233" s="21" t="s">
        <v>160</v>
      </c>
      <c r="BE233" s="108">
        <f>IF(U233="základná",N233,0)</f>
        <v>0</v>
      </c>
      <c r="BF233" s="108">
        <f>IF(U233="znížená",N233,0)</f>
        <v>0</v>
      </c>
      <c r="BG233" s="108">
        <f>IF(U233="zákl. prenesená",N233,0)</f>
        <v>0</v>
      </c>
      <c r="BH233" s="108">
        <f>IF(U233="zníž. prenesená",N233,0)</f>
        <v>0</v>
      </c>
      <c r="BI233" s="108">
        <f>IF(U233="nulová",N233,0)</f>
        <v>0</v>
      </c>
      <c r="BJ233" s="21" t="s">
        <v>139</v>
      </c>
      <c r="BK233" s="108">
        <f>ROUND(L233*K233,2)</f>
        <v>0</v>
      </c>
      <c r="BL233" s="21" t="s">
        <v>165</v>
      </c>
      <c r="BM233" s="21" t="s">
        <v>324</v>
      </c>
    </row>
    <row r="234" spans="2:65" s="12" customFormat="1" ht="14.45" customHeight="1">
      <c r="B234" s="187"/>
      <c r="C234" s="188"/>
      <c r="D234" s="188"/>
      <c r="E234" s="189" t="s">
        <v>5</v>
      </c>
      <c r="F234" s="262" t="s">
        <v>311</v>
      </c>
      <c r="G234" s="263"/>
      <c r="H234" s="263"/>
      <c r="I234" s="263"/>
      <c r="J234" s="188"/>
      <c r="K234" s="189" t="s">
        <v>5</v>
      </c>
      <c r="L234" s="188"/>
      <c r="M234" s="188"/>
      <c r="N234" s="188"/>
      <c r="O234" s="188"/>
      <c r="P234" s="188"/>
      <c r="Q234" s="188"/>
      <c r="R234" s="190"/>
      <c r="T234" s="191"/>
      <c r="U234" s="188"/>
      <c r="V234" s="188"/>
      <c r="W234" s="188"/>
      <c r="X234" s="188"/>
      <c r="Y234" s="188"/>
      <c r="Z234" s="188"/>
      <c r="AA234" s="192"/>
      <c r="AT234" s="193" t="s">
        <v>168</v>
      </c>
      <c r="AU234" s="193" t="s">
        <v>139</v>
      </c>
      <c r="AV234" s="12" t="s">
        <v>86</v>
      </c>
      <c r="AW234" s="12" t="s">
        <v>33</v>
      </c>
      <c r="AX234" s="12" t="s">
        <v>78</v>
      </c>
      <c r="AY234" s="193" t="s">
        <v>160</v>
      </c>
    </row>
    <row r="235" spans="2:65" s="10" customFormat="1" ht="14.45" customHeight="1">
      <c r="B235" s="171"/>
      <c r="C235" s="172"/>
      <c r="D235" s="172"/>
      <c r="E235" s="173" t="s">
        <v>5</v>
      </c>
      <c r="F235" s="248" t="s">
        <v>312</v>
      </c>
      <c r="G235" s="249"/>
      <c r="H235" s="249"/>
      <c r="I235" s="249"/>
      <c r="J235" s="172"/>
      <c r="K235" s="174">
        <v>439.654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168</v>
      </c>
      <c r="AU235" s="178" t="s">
        <v>139</v>
      </c>
      <c r="AV235" s="10" t="s">
        <v>139</v>
      </c>
      <c r="AW235" s="10" t="s">
        <v>33</v>
      </c>
      <c r="AX235" s="10" t="s">
        <v>86</v>
      </c>
      <c r="AY235" s="178" t="s">
        <v>160</v>
      </c>
    </row>
    <row r="236" spans="2:65" s="1" customFormat="1" ht="57" customHeight="1">
      <c r="B236" s="134"/>
      <c r="C236" s="163" t="s">
        <v>325</v>
      </c>
      <c r="D236" s="163" t="s">
        <v>161</v>
      </c>
      <c r="E236" s="164" t="s">
        <v>326</v>
      </c>
      <c r="F236" s="258" t="s">
        <v>327</v>
      </c>
      <c r="G236" s="258"/>
      <c r="H236" s="258"/>
      <c r="I236" s="258"/>
      <c r="J236" s="165" t="s">
        <v>164</v>
      </c>
      <c r="K236" s="166">
        <v>227.57</v>
      </c>
      <c r="L236" s="259">
        <v>0</v>
      </c>
      <c r="M236" s="259"/>
      <c r="N236" s="257">
        <f>ROUND(L236*K236,2)</f>
        <v>0</v>
      </c>
      <c r="O236" s="257"/>
      <c r="P236" s="257"/>
      <c r="Q236" s="257"/>
      <c r="R236" s="137"/>
      <c r="T236" s="168" t="s">
        <v>5</v>
      </c>
      <c r="U236" s="46" t="s">
        <v>45</v>
      </c>
      <c r="V236" s="38"/>
      <c r="W236" s="169">
        <f>V236*K236</f>
        <v>0</v>
      </c>
      <c r="X236" s="169">
        <v>0.12966</v>
      </c>
      <c r="Y236" s="169">
        <f>X236*K236</f>
        <v>29.506726199999999</v>
      </c>
      <c r="Z236" s="169">
        <v>0</v>
      </c>
      <c r="AA236" s="170">
        <f>Z236*K236</f>
        <v>0</v>
      </c>
      <c r="AR236" s="21" t="s">
        <v>165</v>
      </c>
      <c r="AT236" s="21" t="s">
        <v>161</v>
      </c>
      <c r="AU236" s="21" t="s">
        <v>139</v>
      </c>
      <c r="AY236" s="21" t="s">
        <v>160</v>
      </c>
      <c r="BE236" s="108">
        <f>IF(U236="základná",N236,0)</f>
        <v>0</v>
      </c>
      <c r="BF236" s="108">
        <f>IF(U236="znížená",N236,0)</f>
        <v>0</v>
      </c>
      <c r="BG236" s="108">
        <f>IF(U236="zákl. prenesená",N236,0)</f>
        <v>0</v>
      </c>
      <c r="BH236" s="108">
        <f>IF(U236="zníž. prenesená",N236,0)</f>
        <v>0</v>
      </c>
      <c r="BI236" s="108">
        <f>IF(U236="nulová",N236,0)</f>
        <v>0</v>
      </c>
      <c r="BJ236" s="21" t="s">
        <v>139</v>
      </c>
      <c r="BK236" s="108">
        <f>ROUND(L236*K236,2)</f>
        <v>0</v>
      </c>
      <c r="BL236" s="21" t="s">
        <v>165</v>
      </c>
      <c r="BM236" s="21" t="s">
        <v>328</v>
      </c>
    </row>
    <row r="237" spans="2:65" s="10" customFormat="1" ht="22.9" customHeight="1">
      <c r="B237" s="171"/>
      <c r="C237" s="172"/>
      <c r="D237" s="172"/>
      <c r="E237" s="173" t="s">
        <v>5</v>
      </c>
      <c r="F237" s="252" t="s">
        <v>329</v>
      </c>
      <c r="G237" s="253"/>
      <c r="H237" s="253"/>
      <c r="I237" s="253"/>
      <c r="J237" s="172"/>
      <c r="K237" s="174">
        <v>24.2895</v>
      </c>
      <c r="L237" s="172"/>
      <c r="M237" s="172"/>
      <c r="N237" s="172"/>
      <c r="O237" s="172"/>
      <c r="P237" s="172"/>
      <c r="Q237" s="172"/>
      <c r="R237" s="175"/>
      <c r="T237" s="176"/>
      <c r="U237" s="172"/>
      <c r="V237" s="172"/>
      <c r="W237" s="172"/>
      <c r="X237" s="172"/>
      <c r="Y237" s="172"/>
      <c r="Z237" s="172"/>
      <c r="AA237" s="177"/>
      <c r="AT237" s="178" t="s">
        <v>168</v>
      </c>
      <c r="AU237" s="178" t="s">
        <v>139</v>
      </c>
      <c r="AV237" s="10" t="s">
        <v>139</v>
      </c>
      <c r="AW237" s="10" t="s">
        <v>33</v>
      </c>
      <c r="AX237" s="10" t="s">
        <v>78</v>
      </c>
      <c r="AY237" s="178" t="s">
        <v>160</v>
      </c>
    </row>
    <row r="238" spans="2:65" s="10" customFormat="1" ht="34.15" customHeight="1">
      <c r="B238" s="171"/>
      <c r="C238" s="172"/>
      <c r="D238" s="172"/>
      <c r="E238" s="173" t="s">
        <v>5</v>
      </c>
      <c r="F238" s="248" t="s">
        <v>330</v>
      </c>
      <c r="G238" s="249"/>
      <c r="H238" s="249"/>
      <c r="I238" s="249"/>
      <c r="J238" s="172"/>
      <c r="K238" s="174">
        <v>22.497</v>
      </c>
      <c r="L238" s="172"/>
      <c r="M238" s="172"/>
      <c r="N238" s="172"/>
      <c r="O238" s="172"/>
      <c r="P238" s="172"/>
      <c r="Q238" s="172"/>
      <c r="R238" s="175"/>
      <c r="T238" s="176"/>
      <c r="U238" s="172"/>
      <c r="V238" s="172"/>
      <c r="W238" s="172"/>
      <c r="X238" s="172"/>
      <c r="Y238" s="172"/>
      <c r="Z238" s="172"/>
      <c r="AA238" s="177"/>
      <c r="AT238" s="178" t="s">
        <v>168</v>
      </c>
      <c r="AU238" s="178" t="s">
        <v>139</v>
      </c>
      <c r="AV238" s="10" t="s">
        <v>139</v>
      </c>
      <c r="AW238" s="10" t="s">
        <v>33</v>
      </c>
      <c r="AX238" s="10" t="s">
        <v>78</v>
      </c>
      <c r="AY238" s="178" t="s">
        <v>160</v>
      </c>
    </row>
    <row r="239" spans="2:65" s="10" customFormat="1" ht="22.9" customHeight="1">
      <c r="B239" s="171"/>
      <c r="C239" s="172"/>
      <c r="D239" s="172"/>
      <c r="E239" s="173" t="s">
        <v>5</v>
      </c>
      <c r="F239" s="248" t="s">
        <v>331</v>
      </c>
      <c r="G239" s="249"/>
      <c r="H239" s="249"/>
      <c r="I239" s="249"/>
      <c r="J239" s="172"/>
      <c r="K239" s="174">
        <v>90.947999999999993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168</v>
      </c>
      <c r="AU239" s="178" t="s">
        <v>139</v>
      </c>
      <c r="AV239" s="10" t="s">
        <v>139</v>
      </c>
      <c r="AW239" s="10" t="s">
        <v>33</v>
      </c>
      <c r="AX239" s="10" t="s">
        <v>78</v>
      </c>
      <c r="AY239" s="178" t="s">
        <v>160</v>
      </c>
    </row>
    <row r="240" spans="2:65" s="10" customFormat="1" ht="22.9" customHeight="1">
      <c r="B240" s="171"/>
      <c r="C240" s="172"/>
      <c r="D240" s="172"/>
      <c r="E240" s="173" t="s">
        <v>5</v>
      </c>
      <c r="F240" s="248" t="s">
        <v>332</v>
      </c>
      <c r="G240" s="249"/>
      <c r="H240" s="249"/>
      <c r="I240" s="249"/>
      <c r="J240" s="172"/>
      <c r="K240" s="174">
        <v>73.522000000000006</v>
      </c>
      <c r="L240" s="172"/>
      <c r="M240" s="172"/>
      <c r="N240" s="172"/>
      <c r="O240" s="172"/>
      <c r="P240" s="172"/>
      <c r="Q240" s="172"/>
      <c r="R240" s="175"/>
      <c r="T240" s="176"/>
      <c r="U240" s="172"/>
      <c r="V240" s="172"/>
      <c r="W240" s="172"/>
      <c r="X240" s="172"/>
      <c r="Y240" s="172"/>
      <c r="Z240" s="172"/>
      <c r="AA240" s="177"/>
      <c r="AT240" s="178" t="s">
        <v>168</v>
      </c>
      <c r="AU240" s="178" t="s">
        <v>139</v>
      </c>
      <c r="AV240" s="10" t="s">
        <v>139</v>
      </c>
      <c r="AW240" s="10" t="s">
        <v>33</v>
      </c>
      <c r="AX240" s="10" t="s">
        <v>78</v>
      </c>
      <c r="AY240" s="178" t="s">
        <v>160</v>
      </c>
    </row>
    <row r="241" spans="2:65" s="10" customFormat="1" ht="45.6" customHeight="1">
      <c r="B241" s="171"/>
      <c r="C241" s="172"/>
      <c r="D241" s="172"/>
      <c r="E241" s="173" t="s">
        <v>5</v>
      </c>
      <c r="F241" s="248" t="s">
        <v>333</v>
      </c>
      <c r="G241" s="249"/>
      <c r="H241" s="249"/>
      <c r="I241" s="249"/>
      <c r="J241" s="172"/>
      <c r="K241" s="174">
        <v>16.309999999999999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168</v>
      </c>
      <c r="AU241" s="178" t="s">
        <v>139</v>
      </c>
      <c r="AV241" s="10" t="s">
        <v>139</v>
      </c>
      <c r="AW241" s="10" t="s">
        <v>33</v>
      </c>
      <c r="AX241" s="10" t="s">
        <v>78</v>
      </c>
      <c r="AY241" s="178" t="s">
        <v>160</v>
      </c>
    </row>
    <row r="242" spans="2:65" s="11" customFormat="1" ht="14.45" customHeight="1">
      <c r="B242" s="179"/>
      <c r="C242" s="180"/>
      <c r="D242" s="180"/>
      <c r="E242" s="181" t="s">
        <v>5</v>
      </c>
      <c r="F242" s="250" t="s">
        <v>174</v>
      </c>
      <c r="G242" s="251"/>
      <c r="H242" s="251"/>
      <c r="I242" s="251"/>
      <c r="J242" s="180"/>
      <c r="K242" s="182">
        <v>227.56649999999999</v>
      </c>
      <c r="L242" s="180"/>
      <c r="M242" s="180"/>
      <c r="N242" s="180"/>
      <c r="O242" s="180"/>
      <c r="P242" s="180"/>
      <c r="Q242" s="180"/>
      <c r="R242" s="183"/>
      <c r="T242" s="184"/>
      <c r="U242" s="180"/>
      <c r="V242" s="180"/>
      <c r="W242" s="180"/>
      <c r="X242" s="180"/>
      <c r="Y242" s="180"/>
      <c r="Z242" s="180"/>
      <c r="AA242" s="185"/>
      <c r="AT242" s="186" t="s">
        <v>168</v>
      </c>
      <c r="AU242" s="186" t="s">
        <v>139</v>
      </c>
      <c r="AV242" s="11" t="s">
        <v>165</v>
      </c>
      <c r="AW242" s="11" t="s">
        <v>33</v>
      </c>
      <c r="AX242" s="11" t="s">
        <v>86</v>
      </c>
      <c r="AY242" s="186" t="s">
        <v>160</v>
      </c>
    </row>
    <row r="243" spans="2:65" s="1" customFormat="1" ht="45.6" customHeight="1">
      <c r="B243" s="134"/>
      <c r="C243" s="163" t="s">
        <v>334</v>
      </c>
      <c r="D243" s="163" t="s">
        <v>161</v>
      </c>
      <c r="E243" s="164" t="s">
        <v>335</v>
      </c>
      <c r="F243" s="258" t="s">
        <v>336</v>
      </c>
      <c r="G243" s="258"/>
      <c r="H243" s="258"/>
      <c r="I243" s="258"/>
      <c r="J243" s="165" t="s">
        <v>164</v>
      </c>
      <c r="K243" s="166">
        <v>1055.8499999999999</v>
      </c>
      <c r="L243" s="259">
        <v>0</v>
      </c>
      <c r="M243" s="259"/>
      <c r="N243" s="257">
        <f>ROUND(L243*K243,2)</f>
        <v>0</v>
      </c>
      <c r="O243" s="257"/>
      <c r="P243" s="257"/>
      <c r="Q243" s="257"/>
      <c r="R243" s="137"/>
      <c r="T243" s="168" t="s">
        <v>5</v>
      </c>
      <c r="U243" s="46" t="s">
        <v>45</v>
      </c>
      <c r="V243" s="38"/>
      <c r="W243" s="169">
        <f>V243*K243</f>
        <v>0</v>
      </c>
      <c r="X243" s="169">
        <v>0.18151999999999999</v>
      </c>
      <c r="Y243" s="169">
        <f>X243*K243</f>
        <v>191.65789199999998</v>
      </c>
      <c r="Z243" s="169">
        <v>0</v>
      </c>
      <c r="AA243" s="170">
        <f>Z243*K243</f>
        <v>0</v>
      </c>
      <c r="AR243" s="21" t="s">
        <v>165</v>
      </c>
      <c r="AT243" s="21" t="s">
        <v>161</v>
      </c>
      <c r="AU243" s="21" t="s">
        <v>139</v>
      </c>
      <c r="AY243" s="21" t="s">
        <v>160</v>
      </c>
      <c r="BE243" s="108">
        <f>IF(U243="základná",N243,0)</f>
        <v>0</v>
      </c>
      <c r="BF243" s="108">
        <f>IF(U243="znížená",N243,0)</f>
        <v>0</v>
      </c>
      <c r="BG243" s="108">
        <f>IF(U243="zákl. prenesená",N243,0)</f>
        <v>0</v>
      </c>
      <c r="BH243" s="108">
        <f>IF(U243="zníž. prenesená",N243,0)</f>
        <v>0</v>
      </c>
      <c r="BI243" s="108">
        <f>IF(U243="nulová",N243,0)</f>
        <v>0</v>
      </c>
      <c r="BJ243" s="21" t="s">
        <v>139</v>
      </c>
      <c r="BK243" s="108">
        <f>ROUND(L243*K243,2)</f>
        <v>0</v>
      </c>
      <c r="BL243" s="21" t="s">
        <v>165</v>
      </c>
      <c r="BM243" s="21" t="s">
        <v>337</v>
      </c>
    </row>
    <row r="244" spans="2:65" s="1" customFormat="1" ht="30" customHeight="1">
      <c r="B244" s="134"/>
      <c r="C244" s="163" t="s">
        <v>338</v>
      </c>
      <c r="D244" s="163" t="s">
        <v>161</v>
      </c>
      <c r="E244" s="164" t="s">
        <v>339</v>
      </c>
      <c r="F244" s="258" t="s">
        <v>340</v>
      </c>
      <c r="G244" s="258"/>
      <c r="H244" s="258"/>
      <c r="I244" s="258"/>
      <c r="J244" s="165" t="s">
        <v>164</v>
      </c>
      <c r="K244" s="166">
        <v>1086.08</v>
      </c>
      <c r="L244" s="259">
        <v>0</v>
      </c>
      <c r="M244" s="259"/>
      <c r="N244" s="257">
        <f>ROUND(L244*K244,2)</f>
        <v>0</v>
      </c>
      <c r="O244" s="257"/>
      <c r="P244" s="257"/>
      <c r="Q244" s="257"/>
      <c r="R244" s="137"/>
      <c r="T244" s="168" t="s">
        <v>5</v>
      </c>
      <c r="U244" s="46" t="s">
        <v>45</v>
      </c>
      <c r="V244" s="38"/>
      <c r="W244" s="169">
        <f>V244*K244</f>
        <v>0</v>
      </c>
      <c r="X244" s="169">
        <v>0.112</v>
      </c>
      <c r="Y244" s="169">
        <f>X244*K244</f>
        <v>121.64095999999999</v>
      </c>
      <c r="Z244" s="169">
        <v>0</v>
      </c>
      <c r="AA244" s="170">
        <f>Z244*K244</f>
        <v>0</v>
      </c>
      <c r="AR244" s="21" t="s">
        <v>165</v>
      </c>
      <c r="AT244" s="21" t="s">
        <v>161</v>
      </c>
      <c r="AU244" s="21" t="s">
        <v>139</v>
      </c>
      <c r="AY244" s="21" t="s">
        <v>160</v>
      </c>
      <c r="BE244" s="108">
        <f>IF(U244="základná",N244,0)</f>
        <v>0</v>
      </c>
      <c r="BF244" s="108">
        <f>IF(U244="znížená",N244,0)</f>
        <v>0</v>
      </c>
      <c r="BG244" s="108">
        <f>IF(U244="zákl. prenesená",N244,0)</f>
        <v>0</v>
      </c>
      <c r="BH244" s="108">
        <f>IF(U244="zníž. prenesená",N244,0)</f>
        <v>0</v>
      </c>
      <c r="BI244" s="108">
        <f>IF(U244="nulová",N244,0)</f>
        <v>0</v>
      </c>
      <c r="BJ244" s="21" t="s">
        <v>139</v>
      </c>
      <c r="BK244" s="108">
        <f>ROUND(L244*K244,2)</f>
        <v>0</v>
      </c>
      <c r="BL244" s="21" t="s">
        <v>165</v>
      </c>
      <c r="BM244" s="21" t="s">
        <v>341</v>
      </c>
    </row>
    <row r="245" spans="2:65" s="12" customFormat="1" ht="14.45" customHeight="1">
      <c r="B245" s="187"/>
      <c r="C245" s="188"/>
      <c r="D245" s="188"/>
      <c r="E245" s="189" t="s">
        <v>5</v>
      </c>
      <c r="F245" s="262" t="s">
        <v>287</v>
      </c>
      <c r="G245" s="263"/>
      <c r="H245" s="263"/>
      <c r="I245" s="263"/>
      <c r="J245" s="188"/>
      <c r="K245" s="189" t="s">
        <v>5</v>
      </c>
      <c r="L245" s="188"/>
      <c r="M245" s="188"/>
      <c r="N245" s="188"/>
      <c r="O245" s="188"/>
      <c r="P245" s="188"/>
      <c r="Q245" s="188"/>
      <c r="R245" s="190"/>
      <c r="T245" s="191"/>
      <c r="U245" s="188"/>
      <c r="V245" s="188"/>
      <c r="W245" s="188"/>
      <c r="X245" s="188"/>
      <c r="Y245" s="188"/>
      <c r="Z245" s="188"/>
      <c r="AA245" s="192"/>
      <c r="AT245" s="193" t="s">
        <v>168</v>
      </c>
      <c r="AU245" s="193" t="s">
        <v>139</v>
      </c>
      <c r="AV245" s="12" t="s">
        <v>86</v>
      </c>
      <c r="AW245" s="12" t="s">
        <v>33</v>
      </c>
      <c r="AX245" s="12" t="s">
        <v>78</v>
      </c>
      <c r="AY245" s="193" t="s">
        <v>160</v>
      </c>
    </row>
    <row r="246" spans="2:65" s="10" customFormat="1" ht="22.9" customHeight="1">
      <c r="B246" s="171"/>
      <c r="C246" s="172"/>
      <c r="D246" s="172"/>
      <c r="E246" s="173" t="s">
        <v>5</v>
      </c>
      <c r="F246" s="248" t="s">
        <v>288</v>
      </c>
      <c r="G246" s="249"/>
      <c r="H246" s="249"/>
      <c r="I246" s="249"/>
      <c r="J246" s="172"/>
      <c r="K246" s="174">
        <v>1.355</v>
      </c>
      <c r="L246" s="172"/>
      <c r="M246" s="172"/>
      <c r="N246" s="172"/>
      <c r="O246" s="172"/>
      <c r="P246" s="172"/>
      <c r="Q246" s="172"/>
      <c r="R246" s="175"/>
      <c r="T246" s="176"/>
      <c r="U246" s="172"/>
      <c r="V246" s="172"/>
      <c r="W246" s="172"/>
      <c r="X246" s="172"/>
      <c r="Y246" s="172"/>
      <c r="Z246" s="172"/>
      <c r="AA246" s="177"/>
      <c r="AT246" s="178" t="s">
        <v>168</v>
      </c>
      <c r="AU246" s="178" t="s">
        <v>139</v>
      </c>
      <c r="AV246" s="10" t="s">
        <v>139</v>
      </c>
      <c r="AW246" s="10" t="s">
        <v>33</v>
      </c>
      <c r="AX246" s="10" t="s">
        <v>78</v>
      </c>
      <c r="AY246" s="178" t="s">
        <v>160</v>
      </c>
    </row>
    <row r="247" spans="2:65" s="10" customFormat="1" ht="14.45" customHeight="1">
      <c r="B247" s="171"/>
      <c r="C247" s="172"/>
      <c r="D247" s="172"/>
      <c r="E247" s="173" t="s">
        <v>5</v>
      </c>
      <c r="F247" s="248" t="s">
        <v>289</v>
      </c>
      <c r="G247" s="249"/>
      <c r="H247" s="249"/>
      <c r="I247" s="249"/>
      <c r="J247" s="172"/>
      <c r="K247" s="174">
        <v>112.562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168</v>
      </c>
      <c r="AU247" s="178" t="s">
        <v>139</v>
      </c>
      <c r="AV247" s="10" t="s">
        <v>139</v>
      </c>
      <c r="AW247" s="10" t="s">
        <v>33</v>
      </c>
      <c r="AX247" s="10" t="s">
        <v>78</v>
      </c>
      <c r="AY247" s="178" t="s">
        <v>160</v>
      </c>
    </row>
    <row r="248" spans="2:65" s="10" customFormat="1" ht="22.9" customHeight="1">
      <c r="B248" s="171"/>
      <c r="C248" s="172"/>
      <c r="D248" s="172"/>
      <c r="E248" s="173" t="s">
        <v>5</v>
      </c>
      <c r="F248" s="248" t="s">
        <v>290</v>
      </c>
      <c r="G248" s="249"/>
      <c r="H248" s="249"/>
      <c r="I248" s="249"/>
      <c r="J248" s="172"/>
      <c r="K248" s="174">
        <v>12.423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168</v>
      </c>
      <c r="AU248" s="178" t="s">
        <v>139</v>
      </c>
      <c r="AV248" s="10" t="s">
        <v>139</v>
      </c>
      <c r="AW248" s="10" t="s">
        <v>33</v>
      </c>
      <c r="AX248" s="10" t="s">
        <v>78</v>
      </c>
      <c r="AY248" s="178" t="s">
        <v>160</v>
      </c>
    </row>
    <row r="249" spans="2:65" s="10" customFormat="1" ht="22.9" customHeight="1">
      <c r="B249" s="171"/>
      <c r="C249" s="172"/>
      <c r="D249" s="172"/>
      <c r="E249" s="173" t="s">
        <v>5</v>
      </c>
      <c r="F249" s="248" t="s">
        <v>291</v>
      </c>
      <c r="G249" s="249"/>
      <c r="H249" s="249"/>
      <c r="I249" s="249"/>
      <c r="J249" s="172"/>
      <c r="K249" s="174">
        <v>420.911</v>
      </c>
      <c r="L249" s="172"/>
      <c r="M249" s="172"/>
      <c r="N249" s="172"/>
      <c r="O249" s="172"/>
      <c r="P249" s="172"/>
      <c r="Q249" s="172"/>
      <c r="R249" s="175"/>
      <c r="T249" s="176"/>
      <c r="U249" s="172"/>
      <c r="V249" s="172"/>
      <c r="W249" s="172"/>
      <c r="X249" s="172"/>
      <c r="Y249" s="172"/>
      <c r="Z249" s="172"/>
      <c r="AA249" s="177"/>
      <c r="AT249" s="178" t="s">
        <v>168</v>
      </c>
      <c r="AU249" s="178" t="s">
        <v>139</v>
      </c>
      <c r="AV249" s="10" t="s">
        <v>139</v>
      </c>
      <c r="AW249" s="10" t="s">
        <v>33</v>
      </c>
      <c r="AX249" s="10" t="s">
        <v>78</v>
      </c>
      <c r="AY249" s="178" t="s">
        <v>160</v>
      </c>
    </row>
    <row r="250" spans="2:65" s="10" customFormat="1" ht="22.9" customHeight="1">
      <c r="B250" s="171"/>
      <c r="C250" s="172"/>
      <c r="D250" s="172"/>
      <c r="E250" s="173" t="s">
        <v>5</v>
      </c>
      <c r="F250" s="248" t="s">
        <v>292</v>
      </c>
      <c r="G250" s="249"/>
      <c r="H250" s="249"/>
      <c r="I250" s="249"/>
      <c r="J250" s="172"/>
      <c r="K250" s="174">
        <v>305.07900000000001</v>
      </c>
      <c r="L250" s="172"/>
      <c r="M250" s="172"/>
      <c r="N250" s="172"/>
      <c r="O250" s="172"/>
      <c r="P250" s="172"/>
      <c r="Q250" s="172"/>
      <c r="R250" s="175"/>
      <c r="T250" s="176"/>
      <c r="U250" s="172"/>
      <c r="V250" s="172"/>
      <c r="W250" s="172"/>
      <c r="X250" s="172"/>
      <c r="Y250" s="172"/>
      <c r="Z250" s="172"/>
      <c r="AA250" s="177"/>
      <c r="AT250" s="178" t="s">
        <v>168</v>
      </c>
      <c r="AU250" s="178" t="s">
        <v>139</v>
      </c>
      <c r="AV250" s="10" t="s">
        <v>139</v>
      </c>
      <c r="AW250" s="10" t="s">
        <v>33</v>
      </c>
      <c r="AX250" s="10" t="s">
        <v>78</v>
      </c>
      <c r="AY250" s="178" t="s">
        <v>160</v>
      </c>
    </row>
    <row r="251" spans="2:65" s="10" customFormat="1" ht="22.9" customHeight="1">
      <c r="B251" s="171"/>
      <c r="C251" s="172"/>
      <c r="D251" s="172"/>
      <c r="E251" s="173" t="s">
        <v>5</v>
      </c>
      <c r="F251" s="248" t="s">
        <v>293</v>
      </c>
      <c r="G251" s="249"/>
      <c r="H251" s="249"/>
      <c r="I251" s="249"/>
      <c r="J251" s="172"/>
      <c r="K251" s="174">
        <v>40.488999999999997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168</v>
      </c>
      <c r="AU251" s="178" t="s">
        <v>139</v>
      </c>
      <c r="AV251" s="10" t="s">
        <v>139</v>
      </c>
      <c r="AW251" s="10" t="s">
        <v>33</v>
      </c>
      <c r="AX251" s="10" t="s">
        <v>78</v>
      </c>
      <c r="AY251" s="178" t="s">
        <v>160</v>
      </c>
    </row>
    <row r="252" spans="2:65" s="10" customFormat="1" ht="22.9" customHeight="1">
      <c r="B252" s="171"/>
      <c r="C252" s="172"/>
      <c r="D252" s="172"/>
      <c r="E252" s="173" t="s">
        <v>5</v>
      </c>
      <c r="F252" s="248" t="s">
        <v>294</v>
      </c>
      <c r="G252" s="249"/>
      <c r="H252" s="249"/>
      <c r="I252" s="249"/>
      <c r="J252" s="172"/>
      <c r="K252" s="174">
        <v>12.448</v>
      </c>
      <c r="L252" s="172"/>
      <c r="M252" s="172"/>
      <c r="N252" s="172"/>
      <c r="O252" s="172"/>
      <c r="P252" s="172"/>
      <c r="Q252" s="172"/>
      <c r="R252" s="175"/>
      <c r="T252" s="176"/>
      <c r="U252" s="172"/>
      <c r="V252" s="172"/>
      <c r="W252" s="172"/>
      <c r="X252" s="172"/>
      <c r="Y252" s="172"/>
      <c r="Z252" s="172"/>
      <c r="AA252" s="177"/>
      <c r="AT252" s="178" t="s">
        <v>168</v>
      </c>
      <c r="AU252" s="178" t="s">
        <v>139</v>
      </c>
      <c r="AV252" s="10" t="s">
        <v>139</v>
      </c>
      <c r="AW252" s="10" t="s">
        <v>33</v>
      </c>
      <c r="AX252" s="10" t="s">
        <v>78</v>
      </c>
      <c r="AY252" s="178" t="s">
        <v>160</v>
      </c>
    </row>
    <row r="253" spans="2:65" s="12" customFormat="1" ht="14.45" customHeight="1">
      <c r="B253" s="187"/>
      <c r="C253" s="188"/>
      <c r="D253" s="188"/>
      <c r="E253" s="189" t="s">
        <v>5</v>
      </c>
      <c r="F253" s="264" t="s">
        <v>295</v>
      </c>
      <c r="G253" s="265"/>
      <c r="H253" s="265"/>
      <c r="I253" s="265"/>
      <c r="J253" s="188"/>
      <c r="K253" s="189" t="s">
        <v>5</v>
      </c>
      <c r="L253" s="188"/>
      <c r="M253" s="188"/>
      <c r="N253" s="188"/>
      <c r="O253" s="188"/>
      <c r="P253" s="188"/>
      <c r="Q253" s="188"/>
      <c r="R253" s="190"/>
      <c r="T253" s="191"/>
      <c r="U253" s="188"/>
      <c r="V253" s="188"/>
      <c r="W253" s="188"/>
      <c r="X253" s="188"/>
      <c r="Y253" s="188"/>
      <c r="Z253" s="188"/>
      <c r="AA253" s="192"/>
      <c r="AT253" s="193" t="s">
        <v>168</v>
      </c>
      <c r="AU253" s="193" t="s">
        <v>139</v>
      </c>
      <c r="AV253" s="12" t="s">
        <v>86</v>
      </c>
      <c r="AW253" s="12" t="s">
        <v>33</v>
      </c>
      <c r="AX253" s="12" t="s">
        <v>78</v>
      </c>
      <c r="AY253" s="193" t="s">
        <v>160</v>
      </c>
    </row>
    <row r="254" spans="2:65" s="10" customFormat="1" ht="22.9" customHeight="1">
      <c r="B254" s="171"/>
      <c r="C254" s="172"/>
      <c r="D254" s="172"/>
      <c r="E254" s="173" t="s">
        <v>5</v>
      </c>
      <c r="F254" s="248" t="s">
        <v>296</v>
      </c>
      <c r="G254" s="249"/>
      <c r="H254" s="249"/>
      <c r="I254" s="249"/>
      <c r="J254" s="172"/>
      <c r="K254" s="174">
        <v>0.54700000000000004</v>
      </c>
      <c r="L254" s="172"/>
      <c r="M254" s="172"/>
      <c r="N254" s="172"/>
      <c r="O254" s="172"/>
      <c r="P254" s="172"/>
      <c r="Q254" s="172"/>
      <c r="R254" s="175"/>
      <c r="T254" s="176"/>
      <c r="U254" s="172"/>
      <c r="V254" s="172"/>
      <c r="W254" s="172"/>
      <c r="X254" s="172"/>
      <c r="Y254" s="172"/>
      <c r="Z254" s="172"/>
      <c r="AA254" s="177"/>
      <c r="AT254" s="178" t="s">
        <v>168</v>
      </c>
      <c r="AU254" s="178" t="s">
        <v>139</v>
      </c>
      <c r="AV254" s="10" t="s">
        <v>139</v>
      </c>
      <c r="AW254" s="10" t="s">
        <v>33</v>
      </c>
      <c r="AX254" s="10" t="s">
        <v>78</v>
      </c>
      <c r="AY254" s="178" t="s">
        <v>160</v>
      </c>
    </row>
    <row r="255" spans="2:65" s="10" customFormat="1" ht="14.45" customHeight="1">
      <c r="B255" s="171"/>
      <c r="C255" s="172"/>
      <c r="D255" s="172"/>
      <c r="E255" s="173" t="s">
        <v>5</v>
      </c>
      <c r="F255" s="248" t="s">
        <v>297</v>
      </c>
      <c r="G255" s="249"/>
      <c r="H255" s="249"/>
      <c r="I255" s="249"/>
      <c r="J255" s="172"/>
      <c r="K255" s="174">
        <v>21.634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168</v>
      </c>
      <c r="AU255" s="178" t="s">
        <v>139</v>
      </c>
      <c r="AV255" s="10" t="s">
        <v>139</v>
      </c>
      <c r="AW255" s="10" t="s">
        <v>33</v>
      </c>
      <c r="AX255" s="10" t="s">
        <v>78</v>
      </c>
      <c r="AY255" s="178" t="s">
        <v>160</v>
      </c>
    </row>
    <row r="256" spans="2:65" s="10" customFormat="1" ht="22.9" customHeight="1">
      <c r="B256" s="171"/>
      <c r="C256" s="172"/>
      <c r="D256" s="172"/>
      <c r="E256" s="173" t="s">
        <v>5</v>
      </c>
      <c r="F256" s="248" t="s">
        <v>298</v>
      </c>
      <c r="G256" s="249"/>
      <c r="H256" s="249"/>
      <c r="I256" s="249"/>
      <c r="J256" s="172"/>
      <c r="K256" s="174">
        <v>8.0559999999999992</v>
      </c>
      <c r="L256" s="172"/>
      <c r="M256" s="172"/>
      <c r="N256" s="172"/>
      <c r="O256" s="172"/>
      <c r="P256" s="172"/>
      <c r="Q256" s="172"/>
      <c r="R256" s="175"/>
      <c r="T256" s="176"/>
      <c r="U256" s="172"/>
      <c r="V256" s="172"/>
      <c r="W256" s="172"/>
      <c r="X256" s="172"/>
      <c r="Y256" s="172"/>
      <c r="Z256" s="172"/>
      <c r="AA256" s="177"/>
      <c r="AT256" s="178" t="s">
        <v>168</v>
      </c>
      <c r="AU256" s="178" t="s">
        <v>139</v>
      </c>
      <c r="AV256" s="10" t="s">
        <v>139</v>
      </c>
      <c r="AW256" s="10" t="s">
        <v>33</v>
      </c>
      <c r="AX256" s="10" t="s">
        <v>78</v>
      </c>
      <c r="AY256" s="178" t="s">
        <v>160</v>
      </c>
    </row>
    <row r="257" spans="2:65" s="10" customFormat="1" ht="22.9" customHeight="1">
      <c r="B257" s="171"/>
      <c r="C257" s="172"/>
      <c r="D257" s="172"/>
      <c r="E257" s="173" t="s">
        <v>5</v>
      </c>
      <c r="F257" s="248" t="s">
        <v>299</v>
      </c>
      <c r="G257" s="249"/>
      <c r="H257" s="249"/>
      <c r="I257" s="249"/>
      <c r="J257" s="172"/>
      <c r="K257" s="174">
        <v>78.373999999999995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168</v>
      </c>
      <c r="AU257" s="178" t="s">
        <v>139</v>
      </c>
      <c r="AV257" s="10" t="s">
        <v>139</v>
      </c>
      <c r="AW257" s="10" t="s">
        <v>33</v>
      </c>
      <c r="AX257" s="10" t="s">
        <v>78</v>
      </c>
      <c r="AY257" s="178" t="s">
        <v>160</v>
      </c>
    </row>
    <row r="258" spans="2:65" s="10" customFormat="1" ht="22.9" customHeight="1">
      <c r="B258" s="171"/>
      <c r="C258" s="172"/>
      <c r="D258" s="172"/>
      <c r="E258" s="173" t="s">
        <v>5</v>
      </c>
      <c r="F258" s="248" t="s">
        <v>300</v>
      </c>
      <c r="G258" s="249"/>
      <c r="H258" s="249"/>
      <c r="I258" s="249"/>
      <c r="J258" s="172"/>
      <c r="K258" s="174">
        <v>61.442999999999998</v>
      </c>
      <c r="L258" s="172"/>
      <c r="M258" s="172"/>
      <c r="N258" s="172"/>
      <c r="O258" s="172"/>
      <c r="P258" s="172"/>
      <c r="Q258" s="172"/>
      <c r="R258" s="175"/>
      <c r="T258" s="176"/>
      <c r="U258" s="172"/>
      <c r="V258" s="172"/>
      <c r="W258" s="172"/>
      <c r="X258" s="172"/>
      <c r="Y258" s="172"/>
      <c r="Z258" s="172"/>
      <c r="AA258" s="177"/>
      <c r="AT258" s="178" t="s">
        <v>168</v>
      </c>
      <c r="AU258" s="178" t="s">
        <v>139</v>
      </c>
      <c r="AV258" s="10" t="s">
        <v>139</v>
      </c>
      <c r="AW258" s="10" t="s">
        <v>33</v>
      </c>
      <c r="AX258" s="10" t="s">
        <v>78</v>
      </c>
      <c r="AY258" s="178" t="s">
        <v>160</v>
      </c>
    </row>
    <row r="259" spans="2:65" s="10" customFormat="1" ht="22.9" customHeight="1">
      <c r="B259" s="171"/>
      <c r="C259" s="172"/>
      <c r="D259" s="172"/>
      <c r="E259" s="173" t="s">
        <v>5</v>
      </c>
      <c r="F259" s="248" t="s">
        <v>301</v>
      </c>
      <c r="G259" s="249"/>
      <c r="H259" s="249"/>
      <c r="I259" s="249"/>
      <c r="J259" s="172"/>
      <c r="K259" s="174">
        <v>9.0679999999999996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168</v>
      </c>
      <c r="AU259" s="178" t="s">
        <v>139</v>
      </c>
      <c r="AV259" s="10" t="s">
        <v>139</v>
      </c>
      <c r="AW259" s="10" t="s">
        <v>33</v>
      </c>
      <c r="AX259" s="10" t="s">
        <v>78</v>
      </c>
      <c r="AY259" s="178" t="s">
        <v>160</v>
      </c>
    </row>
    <row r="260" spans="2:65" s="10" customFormat="1" ht="22.9" customHeight="1">
      <c r="B260" s="171"/>
      <c r="C260" s="172"/>
      <c r="D260" s="172"/>
      <c r="E260" s="173" t="s">
        <v>5</v>
      </c>
      <c r="F260" s="248" t="s">
        <v>302</v>
      </c>
      <c r="G260" s="249"/>
      <c r="H260" s="249"/>
      <c r="I260" s="249"/>
      <c r="J260" s="172"/>
      <c r="K260" s="174">
        <v>1.6890000000000001</v>
      </c>
      <c r="L260" s="172"/>
      <c r="M260" s="172"/>
      <c r="N260" s="172"/>
      <c r="O260" s="172"/>
      <c r="P260" s="172"/>
      <c r="Q260" s="172"/>
      <c r="R260" s="175"/>
      <c r="T260" s="176"/>
      <c r="U260" s="172"/>
      <c r="V260" s="172"/>
      <c r="W260" s="172"/>
      <c r="X260" s="172"/>
      <c r="Y260" s="172"/>
      <c r="Z260" s="172"/>
      <c r="AA260" s="177"/>
      <c r="AT260" s="178" t="s">
        <v>168</v>
      </c>
      <c r="AU260" s="178" t="s">
        <v>139</v>
      </c>
      <c r="AV260" s="10" t="s">
        <v>139</v>
      </c>
      <c r="AW260" s="10" t="s">
        <v>33</v>
      </c>
      <c r="AX260" s="10" t="s">
        <v>78</v>
      </c>
      <c r="AY260" s="178" t="s">
        <v>160</v>
      </c>
    </row>
    <row r="261" spans="2:65" s="11" customFormat="1" ht="14.45" customHeight="1">
      <c r="B261" s="179"/>
      <c r="C261" s="180"/>
      <c r="D261" s="180"/>
      <c r="E261" s="181" t="s">
        <v>5</v>
      </c>
      <c r="F261" s="250" t="s">
        <v>174</v>
      </c>
      <c r="G261" s="251"/>
      <c r="H261" s="251"/>
      <c r="I261" s="251"/>
      <c r="J261" s="180"/>
      <c r="K261" s="182">
        <v>1086.078</v>
      </c>
      <c r="L261" s="180"/>
      <c r="M261" s="180"/>
      <c r="N261" s="180"/>
      <c r="O261" s="180"/>
      <c r="P261" s="180"/>
      <c r="Q261" s="180"/>
      <c r="R261" s="183"/>
      <c r="T261" s="184"/>
      <c r="U261" s="180"/>
      <c r="V261" s="180"/>
      <c r="W261" s="180"/>
      <c r="X261" s="180"/>
      <c r="Y261" s="180"/>
      <c r="Z261" s="180"/>
      <c r="AA261" s="185"/>
      <c r="AT261" s="186" t="s">
        <v>168</v>
      </c>
      <c r="AU261" s="186" t="s">
        <v>139</v>
      </c>
      <c r="AV261" s="11" t="s">
        <v>165</v>
      </c>
      <c r="AW261" s="11" t="s">
        <v>33</v>
      </c>
      <c r="AX261" s="11" t="s">
        <v>86</v>
      </c>
      <c r="AY261" s="186" t="s">
        <v>160</v>
      </c>
    </row>
    <row r="262" spans="2:65" s="1" customFormat="1" ht="14.45" customHeight="1">
      <c r="B262" s="134"/>
      <c r="C262" s="194" t="s">
        <v>342</v>
      </c>
      <c r="D262" s="194" t="s">
        <v>343</v>
      </c>
      <c r="E262" s="195" t="s">
        <v>344</v>
      </c>
      <c r="F262" s="254" t="s">
        <v>345</v>
      </c>
      <c r="G262" s="254"/>
      <c r="H262" s="254"/>
      <c r="I262" s="254"/>
      <c r="J262" s="196" t="s">
        <v>164</v>
      </c>
      <c r="K262" s="197">
        <v>914.32</v>
      </c>
      <c r="L262" s="255">
        <v>0</v>
      </c>
      <c r="M262" s="255"/>
      <c r="N262" s="256">
        <f>ROUND(L262*K262,2)</f>
        <v>0</v>
      </c>
      <c r="O262" s="257"/>
      <c r="P262" s="257"/>
      <c r="Q262" s="257"/>
      <c r="R262" s="137"/>
      <c r="T262" s="168" t="s">
        <v>5</v>
      </c>
      <c r="U262" s="46" t="s">
        <v>45</v>
      </c>
      <c r="V262" s="38"/>
      <c r="W262" s="169">
        <f>V262*K262</f>
        <v>0</v>
      </c>
      <c r="X262" s="169">
        <v>0.13</v>
      </c>
      <c r="Y262" s="169">
        <f>X262*K262</f>
        <v>118.86160000000001</v>
      </c>
      <c r="Z262" s="169">
        <v>0</v>
      </c>
      <c r="AA262" s="170">
        <f>Z262*K262</f>
        <v>0</v>
      </c>
      <c r="AR262" s="21" t="s">
        <v>221</v>
      </c>
      <c r="AT262" s="21" t="s">
        <v>343</v>
      </c>
      <c r="AU262" s="21" t="s">
        <v>139</v>
      </c>
      <c r="AY262" s="21" t="s">
        <v>160</v>
      </c>
      <c r="BE262" s="108">
        <f>IF(U262="základná",N262,0)</f>
        <v>0</v>
      </c>
      <c r="BF262" s="108">
        <f>IF(U262="znížená",N262,0)</f>
        <v>0</v>
      </c>
      <c r="BG262" s="108">
        <f>IF(U262="zákl. prenesená",N262,0)</f>
        <v>0</v>
      </c>
      <c r="BH262" s="108">
        <f>IF(U262="zníž. prenesená",N262,0)</f>
        <v>0</v>
      </c>
      <c r="BI262" s="108">
        <f>IF(U262="nulová",N262,0)</f>
        <v>0</v>
      </c>
      <c r="BJ262" s="21" t="s">
        <v>139</v>
      </c>
      <c r="BK262" s="108">
        <f>ROUND(L262*K262,2)</f>
        <v>0</v>
      </c>
      <c r="BL262" s="21" t="s">
        <v>165</v>
      </c>
      <c r="BM262" s="21" t="s">
        <v>346</v>
      </c>
    </row>
    <row r="263" spans="2:65" s="1" customFormat="1" ht="40.5" customHeight="1">
      <c r="B263" s="134"/>
      <c r="C263" s="194" t="s">
        <v>347</v>
      </c>
      <c r="D263" s="194" t="s">
        <v>343</v>
      </c>
      <c r="E263" s="195" t="s">
        <v>348</v>
      </c>
      <c r="F263" s="254" t="s">
        <v>349</v>
      </c>
      <c r="G263" s="254"/>
      <c r="H263" s="254"/>
      <c r="I263" s="254"/>
      <c r="J263" s="196" t="s">
        <v>164</v>
      </c>
      <c r="K263" s="197">
        <v>182.62</v>
      </c>
      <c r="L263" s="255">
        <v>0</v>
      </c>
      <c r="M263" s="255"/>
      <c r="N263" s="256">
        <f>ROUND(L263*K263,2)</f>
        <v>0</v>
      </c>
      <c r="O263" s="257"/>
      <c r="P263" s="257"/>
      <c r="Q263" s="257"/>
      <c r="R263" s="137"/>
      <c r="T263" s="168" t="s">
        <v>5</v>
      </c>
      <c r="U263" s="46" t="s">
        <v>45</v>
      </c>
      <c r="V263" s="38"/>
      <c r="W263" s="169">
        <f>V263*K263</f>
        <v>0</v>
      </c>
      <c r="X263" s="169">
        <v>0.13800000000000001</v>
      </c>
      <c r="Y263" s="169">
        <f>X263*K263</f>
        <v>25.201560000000004</v>
      </c>
      <c r="Z263" s="169">
        <v>0</v>
      </c>
      <c r="AA263" s="170">
        <f>Z263*K263</f>
        <v>0</v>
      </c>
      <c r="AR263" s="21" t="s">
        <v>221</v>
      </c>
      <c r="AT263" s="21" t="s">
        <v>343</v>
      </c>
      <c r="AU263" s="21" t="s">
        <v>139</v>
      </c>
      <c r="AY263" s="21" t="s">
        <v>160</v>
      </c>
      <c r="BE263" s="108">
        <f>IF(U263="základná",N263,0)</f>
        <v>0</v>
      </c>
      <c r="BF263" s="108">
        <f>IF(U263="znížená",N263,0)</f>
        <v>0</v>
      </c>
      <c r="BG263" s="108">
        <f>IF(U263="zákl. prenesená",N263,0)</f>
        <v>0</v>
      </c>
      <c r="BH263" s="108">
        <f>IF(U263="zníž. prenesená",N263,0)</f>
        <v>0</v>
      </c>
      <c r="BI263" s="108">
        <f>IF(U263="nulová",N263,0)</f>
        <v>0</v>
      </c>
      <c r="BJ263" s="21" t="s">
        <v>139</v>
      </c>
      <c r="BK263" s="108">
        <f>ROUND(L263*K263,2)</f>
        <v>0</v>
      </c>
      <c r="BL263" s="21" t="s">
        <v>165</v>
      </c>
      <c r="BM263" s="21" t="s">
        <v>350</v>
      </c>
    </row>
    <row r="264" spans="2:65" s="1" customFormat="1" ht="27.75" customHeight="1">
      <c r="B264" s="134"/>
      <c r="C264" s="163" t="s">
        <v>351</v>
      </c>
      <c r="D264" s="163" t="s">
        <v>161</v>
      </c>
      <c r="E264" s="164" t="s">
        <v>352</v>
      </c>
      <c r="F264" s="258" t="s">
        <v>353</v>
      </c>
      <c r="G264" s="258"/>
      <c r="H264" s="258"/>
      <c r="I264" s="258"/>
      <c r="J264" s="165" t="s">
        <v>354</v>
      </c>
      <c r="K264" s="166">
        <v>5</v>
      </c>
      <c r="L264" s="259">
        <v>0</v>
      </c>
      <c r="M264" s="259"/>
      <c r="N264" s="257">
        <f>ROUND(L264*K264,2)</f>
        <v>0</v>
      </c>
      <c r="O264" s="257"/>
      <c r="P264" s="257"/>
      <c r="Q264" s="257"/>
      <c r="R264" s="137"/>
      <c r="T264" s="168" t="s">
        <v>5</v>
      </c>
      <c r="U264" s="46" t="s">
        <v>45</v>
      </c>
      <c r="V264" s="38"/>
      <c r="W264" s="169">
        <f>V264*K264</f>
        <v>0</v>
      </c>
      <c r="X264" s="169">
        <v>0.34018999999999999</v>
      </c>
      <c r="Y264" s="169">
        <f>X264*K264</f>
        <v>1.70095</v>
      </c>
      <c r="Z264" s="169">
        <v>0</v>
      </c>
      <c r="AA264" s="170">
        <f>Z264*K264</f>
        <v>0</v>
      </c>
      <c r="AR264" s="21" t="s">
        <v>165</v>
      </c>
      <c r="AT264" s="21" t="s">
        <v>161</v>
      </c>
      <c r="AU264" s="21" t="s">
        <v>139</v>
      </c>
      <c r="AY264" s="21" t="s">
        <v>160</v>
      </c>
      <c r="BE264" s="108">
        <f>IF(U264="základná",N264,0)</f>
        <v>0</v>
      </c>
      <c r="BF264" s="108">
        <f>IF(U264="znížená",N264,0)</f>
        <v>0</v>
      </c>
      <c r="BG264" s="108">
        <f>IF(U264="zákl. prenesená",N264,0)</f>
        <v>0</v>
      </c>
      <c r="BH264" s="108">
        <f>IF(U264="zníž. prenesená",N264,0)</f>
        <v>0</v>
      </c>
      <c r="BI264" s="108">
        <f>IF(U264="nulová",N264,0)</f>
        <v>0</v>
      </c>
      <c r="BJ264" s="21" t="s">
        <v>139</v>
      </c>
      <c r="BK264" s="108">
        <f>ROUND(L264*K264,2)</f>
        <v>0</v>
      </c>
      <c r="BL264" s="21" t="s">
        <v>165</v>
      </c>
      <c r="BM264" s="21" t="s">
        <v>355</v>
      </c>
    </row>
    <row r="265" spans="2:65" s="10" customFormat="1" ht="22.9" customHeight="1">
      <c r="B265" s="171"/>
      <c r="C265" s="172"/>
      <c r="D265" s="172"/>
      <c r="E265" s="173" t="s">
        <v>5</v>
      </c>
      <c r="F265" s="252" t="s">
        <v>356</v>
      </c>
      <c r="G265" s="253"/>
      <c r="H265" s="253"/>
      <c r="I265" s="253"/>
      <c r="J265" s="172"/>
      <c r="K265" s="174">
        <v>2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168</v>
      </c>
      <c r="AU265" s="178" t="s">
        <v>139</v>
      </c>
      <c r="AV265" s="10" t="s">
        <v>139</v>
      </c>
      <c r="AW265" s="10" t="s">
        <v>33</v>
      </c>
      <c r="AX265" s="10" t="s">
        <v>78</v>
      </c>
      <c r="AY265" s="178" t="s">
        <v>160</v>
      </c>
    </row>
    <row r="266" spans="2:65" s="10" customFormat="1" ht="22.9" customHeight="1">
      <c r="B266" s="171"/>
      <c r="C266" s="172"/>
      <c r="D266" s="172"/>
      <c r="E266" s="173" t="s">
        <v>5</v>
      </c>
      <c r="F266" s="248" t="s">
        <v>357</v>
      </c>
      <c r="G266" s="249"/>
      <c r="H266" s="249"/>
      <c r="I266" s="249"/>
      <c r="J266" s="172"/>
      <c r="K266" s="174">
        <v>3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168</v>
      </c>
      <c r="AU266" s="178" t="s">
        <v>139</v>
      </c>
      <c r="AV266" s="10" t="s">
        <v>139</v>
      </c>
      <c r="AW266" s="10" t="s">
        <v>33</v>
      </c>
      <c r="AX266" s="10" t="s">
        <v>78</v>
      </c>
      <c r="AY266" s="178" t="s">
        <v>160</v>
      </c>
    </row>
    <row r="267" spans="2:65" s="11" customFormat="1" ht="14.45" customHeight="1">
      <c r="B267" s="179"/>
      <c r="C267" s="180"/>
      <c r="D267" s="180"/>
      <c r="E267" s="181" t="s">
        <v>5</v>
      </c>
      <c r="F267" s="250" t="s">
        <v>174</v>
      </c>
      <c r="G267" s="251"/>
      <c r="H267" s="251"/>
      <c r="I267" s="251"/>
      <c r="J267" s="180"/>
      <c r="K267" s="182">
        <v>5</v>
      </c>
      <c r="L267" s="180"/>
      <c r="M267" s="180"/>
      <c r="N267" s="180"/>
      <c r="O267" s="180"/>
      <c r="P267" s="180"/>
      <c r="Q267" s="180"/>
      <c r="R267" s="183"/>
      <c r="T267" s="184"/>
      <c r="U267" s="180"/>
      <c r="V267" s="180"/>
      <c r="W267" s="180"/>
      <c r="X267" s="180"/>
      <c r="Y267" s="180"/>
      <c r="Z267" s="180"/>
      <c r="AA267" s="185"/>
      <c r="AT267" s="186" t="s">
        <v>168</v>
      </c>
      <c r="AU267" s="186" t="s">
        <v>139</v>
      </c>
      <c r="AV267" s="11" t="s">
        <v>165</v>
      </c>
      <c r="AW267" s="11" t="s">
        <v>33</v>
      </c>
      <c r="AX267" s="11" t="s">
        <v>86</v>
      </c>
      <c r="AY267" s="186" t="s">
        <v>160</v>
      </c>
    </row>
    <row r="268" spans="2:65" s="1" customFormat="1" ht="26.25" customHeight="1">
      <c r="B268" s="134"/>
      <c r="C268" s="194" t="s">
        <v>358</v>
      </c>
      <c r="D268" s="194" t="s">
        <v>343</v>
      </c>
      <c r="E268" s="195" t="s">
        <v>359</v>
      </c>
      <c r="F268" s="254" t="s">
        <v>360</v>
      </c>
      <c r="G268" s="254"/>
      <c r="H268" s="254"/>
      <c r="I268" s="254"/>
      <c r="J268" s="196" t="s">
        <v>354</v>
      </c>
      <c r="K268" s="197">
        <v>5</v>
      </c>
      <c r="L268" s="255">
        <v>0</v>
      </c>
      <c r="M268" s="255"/>
      <c r="N268" s="256">
        <f>ROUND(L268*K268,2)</f>
        <v>0</v>
      </c>
      <c r="O268" s="257"/>
      <c r="P268" s="257"/>
      <c r="Q268" s="257"/>
      <c r="R268" s="137"/>
      <c r="T268" s="168" t="s">
        <v>5</v>
      </c>
      <c r="U268" s="46" t="s">
        <v>45</v>
      </c>
      <c r="V268" s="38"/>
      <c r="W268" s="169">
        <f>V268*K268</f>
        <v>0</v>
      </c>
      <c r="X268" s="169">
        <v>8.3000000000000004E-2</v>
      </c>
      <c r="Y268" s="169">
        <f>X268*K268</f>
        <v>0.41500000000000004</v>
      </c>
      <c r="Z268" s="169">
        <v>0</v>
      </c>
      <c r="AA268" s="170">
        <f>Z268*K268</f>
        <v>0</v>
      </c>
      <c r="AR268" s="21" t="s">
        <v>221</v>
      </c>
      <c r="AT268" s="21" t="s">
        <v>343</v>
      </c>
      <c r="AU268" s="21" t="s">
        <v>139</v>
      </c>
      <c r="AY268" s="21" t="s">
        <v>160</v>
      </c>
      <c r="BE268" s="108">
        <f>IF(U268="základná",N268,0)</f>
        <v>0</v>
      </c>
      <c r="BF268" s="108">
        <f>IF(U268="znížená",N268,0)</f>
        <v>0</v>
      </c>
      <c r="BG268" s="108">
        <f>IF(U268="zákl. prenesená",N268,0)</f>
        <v>0</v>
      </c>
      <c r="BH268" s="108">
        <f>IF(U268="zníž. prenesená",N268,0)</f>
        <v>0</v>
      </c>
      <c r="BI268" s="108">
        <f>IF(U268="nulová",N268,0)</f>
        <v>0</v>
      </c>
      <c r="BJ268" s="21" t="s">
        <v>139</v>
      </c>
      <c r="BK268" s="108">
        <f>ROUND(L268*K268,2)</f>
        <v>0</v>
      </c>
      <c r="BL268" s="21" t="s">
        <v>165</v>
      </c>
      <c r="BM268" s="21" t="s">
        <v>361</v>
      </c>
    </row>
    <row r="269" spans="2:65" s="9" customFormat="1" ht="29.85" customHeight="1">
      <c r="B269" s="152"/>
      <c r="C269" s="153"/>
      <c r="D269" s="162" t="s">
        <v>132</v>
      </c>
      <c r="E269" s="162"/>
      <c r="F269" s="162"/>
      <c r="G269" s="162"/>
      <c r="H269" s="162"/>
      <c r="I269" s="162"/>
      <c r="J269" s="162"/>
      <c r="K269" s="162"/>
      <c r="L269" s="162"/>
      <c r="M269" s="162"/>
      <c r="N269" s="260">
        <f>BK269</f>
        <v>0</v>
      </c>
      <c r="O269" s="261"/>
      <c r="P269" s="261"/>
      <c r="Q269" s="261"/>
      <c r="R269" s="155"/>
      <c r="T269" s="156"/>
      <c r="U269" s="153"/>
      <c r="V269" s="153"/>
      <c r="W269" s="157">
        <f>SUM(W270:W272)</f>
        <v>0</v>
      </c>
      <c r="X269" s="153"/>
      <c r="Y269" s="157">
        <f>SUM(Y270:Y272)</f>
        <v>0</v>
      </c>
      <c r="Z269" s="153"/>
      <c r="AA269" s="158">
        <f>SUM(AA270:AA272)</f>
        <v>0</v>
      </c>
      <c r="AR269" s="159" t="s">
        <v>86</v>
      </c>
      <c r="AT269" s="160" t="s">
        <v>77</v>
      </c>
      <c r="AU269" s="160" t="s">
        <v>86</v>
      </c>
      <c r="AY269" s="159" t="s">
        <v>160</v>
      </c>
      <c r="BK269" s="161">
        <f>SUM(BK270:BK272)</f>
        <v>0</v>
      </c>
    </row>
    <row r="270" spans="2:65" s="1" customFormat="1" ht="28.5" customHeight="1">
      <c r="B270" s="134"/>
      <c r="C270" s="163" t="s">
        <v>362</v>
      </c>
      <c r="D270" s="163" t="s">
        <v>161</v>
      </c>
      <c r="E270" s="164" t="s">
        <v>363</v>
      </c>
      <c r="F270" s="258" t="s">
        <v>364</v>
      </c>
      <c r="G270" s="258"/>
      <c r="H270" s="258"/>
      <c r="I270" s="258"/>
      <c r="J270" s="165" t="s">
        <v>354</v>
      </c>
      <c r="K270" s="166">
        <v>1</v>
      </c>
      <c r="L270" s="259">
        <v>0</v>
      </c>
      <c r="M270" s="259"/>
      <c r="N270" s="257">
        <f>ROUND(L270*K270,2)</f>
        <v>0</v>
      </c>
      <c r="O270" s="257"/>
      <c r="P270" s="257"/>
      <c r="Q270" s="257"/>
      <c r="R270" s="137"/>
      <c r="T270" s="168" t="s">
        <v>5</v>
      </c>
      <c r="U270" s="46" t="s">
        <v>45</v>
      </c>
      <c r="V270" s="38"/>
      <c r="W270" s="169">
        <f>V270*K270</f>
        <v>0</v>
      </c>
      <c r="X270" s="169">
        <v>0</v>
      </c>
      <c r="Y270" s="169">
        <f>X270*K270</f>
        <v>0</v>
      </c>
      <c r="Z270" s="169">
        <v>0</v>
      </c>
      <c r="AA270" s="170">
        <f>Z270*K270</f>
        <v>0</v>
      </c>
      <c r="AR270" s="21" t="s">
        <v>165</v>
      </c>
      <c r="AT270" s="21" t="s">
        <v>161</v>
      </c>
      <c r="AU270" s="21" t="s">
        <v>139</v>
      </c>
      <c r="AY270" s="21" t="s">
        <v>160</v>
      </c>
      <c r="BE270" s="108">
        <f>IF(U270="základná",N270,0)</f>
        <v>0</v>
      </c>
      <c r="BF270" s="108">
        <f>IF(U270="znížená",N270,0)</f>
        <v>0</v>
      </c>
      <c r="BG270" s="108">
        <f>IF(U270="zákl. prenesená",N270,0)</f>
        <v>0</v>
      </c>
      <c r="BH270" s="108">
        <f>IF(U270="zníž. prenesená",N270,0)</f>
        <v>0</v>
      </c>
      <c r="BI270" s="108">
        <f>IF(U270="nulová",N270,0)</f>
        <v>0</v>
      </c>
      <c r="BJ270" s="21" t="s">
        <v>139</v>
      </c>
      <c r="BK270" s="108">
        <f>ROUND(L270*K270,2)</f>
        <v>0</v>
      </c>
      <c r="BL270" s="21" t="s">
        <v>165</v>
      </c>
      <c r="BM270" s="21" t="s">
        <v>365</v>
      </c>
    </row>
    <row r="271" spans="2:65" s="10" customFormat="1" ht="22.9" customHeight="1">
      <c r="B271" s="171"/>
      <c r="C271" s="172"/>
      <c r="D271" s="172"/>
      <c r="E271" s="173" t="s">
        <v>5</v>
      </c>
      <c r="F271" s="252" t="s">
        <v>366</v>
      </c>
      <c r="G271" s="253"/>
      <c r="H271" s="253"/>
      <c r="I271" s="253"/>
      <c r="J271" s="172"/>
      <c r="K271" s="174">
        <v>1</v>
      </c>
      <c r="L271" s="172"/>
      <c r="M271" s="172"/>
      <c r="N271" s="172"/>
      <c r="O271" s="172"/>
      <c r="P271" s="172"/>
      <c r="Q271" s="172"/>
      <c r="R271" s="175"/>
      <c r="T271" s="176"/>
      <c r="U271" s="172"/>
      <c r="V271" s="172"/>
      <c r="W271" s="172"/>
      <c r="X271" s="172"/>
      <c r="Y271" s="172"/>
      <c r="Z271" s="172"/>
      <c r="AA271" s="177"/>
      <c r="AT271" s="178" t="s">
        <v>168</v>
      </c>
      <c r="AU271" s="178" t="s">
        <v>139</v>
      </c>
      <c r="AV271" s="10" t="s">
        <v>139</v>
      </c>
      <c r="AW271" s="10" t="s">
        <v>33</v>
      </c>
      <c r="AX271" s="10" t="s">
        <v>86</v>
      </c>
      <c r="AY271" s="178" t="s">
        <v>160</v>
      </c>
    </row>
    <row r="272" spans="2:65" s="1" customFormat="1" ht="14.45" customHeight="1">
      <c r="B272" s="134"/>
      <c r="C272" s="194" t="s">
        <v>367</v>
      </c>
      <c r="D272" s="194" t="s">
        <v>343</v>
      </c>
      <c r="E272" s="195" t="s">
        <v>368</v>
      </c>
      <c r="F272" s="254" t="s">
        <v>369</v>
      </c>
      <c r="G272" s="254"/>
      <c r="H272" s="254"/>
      <c r="I272" s="254"/>
      <c r="J272" s="196" t="s">
        <v>204</v>
      </c>
      <c r="K272" s="197">
        <v>25.2</v>
      </c>
      <c r="L272" s="255">
        <v>0</v>
      </c>
      <c r="M272" s="255"/>
      <c r="N272" s="256">
        <f>ROUND(L272*K272,2)</f>
        <v>0</v>
      </c>
      <c r="O272" s="257"/>
      <c r="P272" s="257"/>
      <c r="Q272" s="257"/>
      <c r="R272" s="137"/>
      <c r="T272" s="168" t="s">
        <v>5</v>
      </c>
      <c r="U272" s="46" t="s">
        <v>45</v>
      </c>
      <c r="V272" s="38"/>
      <c r="W272" s="169">
        <f>V272*K272</f>
        <v>0</v>
      </c>
      <c r="X272" s="169">
        <v>0</v>
      </c>
      <c r="Y272" s="169">
        <f>X272*K272</f>
        <v>0</v>
      </c>
      <c r="Z272" s="169">
        <v>0</v>
      </c>
      <c r="AA272" s="170">
        <f>Z272*K272</f>
        <v>0</v>
      </c>
      <c r="AR272" s="21" t="s">
        <v>221</v>
      </c>
      <c r="AT272" s="21" t="s">
        <v>343</v>
      </c>
      <c r="AU272" s="21" t="s">
        <v>139</v>
      </c>
      <c r="AY272" s="21" t="s">
        <v>160</v>
      </c>
      <c r="BE272" s="108">
        <f>IF(U272="základná",N272,0)</f>
        <v>0</v>
      </c>
      <c r="BF272" s="108">
        <f>IF(U272="znížená",N272,0)</f>
        <v>0</v>
      </c>
      <c r="BG272" s="108">
        <f>IF(U272="zákl. prenesená",N272,0)</f>
        <v>0</v>
      </c>
      <c r="BH272" s="108">
        <f>IF(U272="zníž. prenesená",N272,0)</f>
        <v>0</v>
      </c>
      <c r="BI272" s="108">
        <f>IF(U272="nulová",N272,0)</f>
        <v>0</v>
      </c>
      <c r="BJ272" s="21" t="s">
        <v>139</v>
      </c>
      <c r="BK272" s="108">
        <f>ROUND(L272*K272,2)</f>
        <v>0</v>
      </c>
      <c r="BL272" s="21" t="s">
        <v>165</v>
      </c>
      <c r="BM272" s="21" t="s">
        <v>370</v>
      </c>
    </row>
    <row r="273" spans="2:65" s="9" customFormat="1" ht="29.85" customHeight="1">
      <c r="B273" s="152"/>
      <c r="C273" s="153"/>
      <c r="D273" s="162" t="s">
        <v>133</v>
      </c>
      <c r="E273" s="162"/>
      <c r="F273" s="162"/>
      <c r="G273" s="162"/>
      <c r="H273" s="162"/>
      <c r="I273" s="162"/>
      <c r="J273" s="162"/>
      <c r="K273" s="162"/>
      <c r="L273" s="162"/>
      <c r="M273" s="162"/>
      <c r="N273" s="260">
        <f>BK273</f>
        <v>0</v>
      </c>
      <c r="O273" s="261"/>
      <c r="P273" s="261"/>
      <c r="Q273" s="261"/>
      <c r="R273" s="155"/>
      <c r="T273" s="156"/>
      <c r="U273" s="153"/>
      <c r="V273" s="153"/>
      <c r="W273" s="157">
        <f>SUM(W274:W344)</f>
        <v>0</v>
      </c>
      <c r="X273" s="153"/>
      <c r="Y273" s="157">
        <f>SUM(Y274:Y344)</f>
        <v>531.05383899000003</v>
      </c>
      <c r="Z273" s="153"/>
      <c r="AA273" s="158">
        <f>SUM(AA274:AA344)</f>
        <v>0.2006</v>
      </c>
      <c r="AR273" s="159" t="s">
        <v>86</v>
      </c>
      <c r="AT273" s="160" t="s">
        <v>77</v>
      </c>
      <c r="AU273" s="160" t="s">
        <v>86</v>
      </c>
      <c r="AY273" s="159" t="s">
        <v>160</v>
      </c>
      <c r="BK273" s="161">
        <f>SUM(BK274:BK344)</f>
        <v>0</v>
      </c>
    </row>
    <row r="274" spans="2:65" s="1" customFormat="1" ht="43.5" customHeight="1">
      <c r="B274" s="134"/>
      <c r="C274" s="163" t="s">
        <v>371</v>
      </c>
      <c r="D274" s="163" t="s">
        <v>161</v>
      </c>
      <c r="E274" s="164" t="s">
        <v>372</v>
      </c>
      <c r="F274" s="258" t="s">
        <v>373</v>
      </c>
      <c r="G274" s="258"/>
      <c r="H274" s="258"/>
      <c r="I274" s="258"/>
      <c r="J274" s="165" t="s">
        <v>354</v>
      </c>
      <c r="K274" s="166">
        <v>25</v>
      </c>
      <c r="L274" s="259">
        <v>0</v>
      </c>
      <c r="M274" s="259"/>
      <c r="N274" s="257">
        <f>ROUND(L274*K274,2)</f>
        <v>0</v>
      </c>
      <c r="O274" s="257"/>
      <c r="P274" s="257"/>
      <c r="Q274" s="257"/>
      <c r="R274" s="137"/>
      <c r="T274" s="168" t="s">
        <v>5</v>
      </c>
      <c r="U274" s="46" t="s">
        <v>45</v>
      </c>
      <c r="V274" s="38"/>
      <c r="W274" s="169">
        <f>V274*K274</f>
        <v>0</v>
      </c>
      <c r="X274" s="169">
        <v>0.2457</v>
      </c>
      <c r="Y274" s="169">
        <f>X274*K274</f>
        <v>6.1425000000000001</v>
      </c>
      <c r="Z274" s="169">
        <v>0</v>
      </c>
      <c r="AA274" s="170">
        <f>Z274*K274</f>
        <v>0</v>
      </c>
      <c r="AR274" s="21" t="s">
        <v>165</v>
      </c>
      <c r="AT274" s="21" t="s">
        <v>161</v>
      </c>
      <c r="AU274" s="21" t="s">
        <v>139</v>
      </c>
      <c r="AY274" s="21" t="s">
        <v>160</v>
      </c>
      <c r="BE274" s="108">
        <f>IF(U274="základná",N274,0)</f>
        <v>0</v>
      </c>
      <c r="BF274" s="108">
        <f>IF(U274="znížená",N274,0)</f>
        <v>0</v>
      </c>
      <c r="BG274" s="108">
        <f>IF(U274="zákl. prenesená",N274,0)</f>
        <v>0</v>
      </c>
      <c r="BH274" s="108">
        <f>IF(U274="zníž. prenesená",N274,0)</f>
        <v>0</v>
      </c>
      <c r="BI274" s="108">
        <f>IF(U274="nulová",N274,0)</f>
        <v>0</v>
      </c>
      <c r="BJ274" s="21" t="s">
        <v>139</v>
      </c>
      <c r="BK274" s="108">
        <f>ROUND(L274*K274,2)</f>
        <v>0</v>
      </c>
      <c r="BL274" s="21" t="s">
        <v>165</v>
      </c>
      <c r="BM274" s="21" t="s">
        <v>374</v>
      </c>
    </row>
    <row r="275" spans="2:65" s="10" customFormat="1" ht="22.9" customHeight="1">
      <c r="B275" s="171"/>
      <c r="C275" s="172"/>
      <c r="D275" s="172"/>
      <c r="E275" s="173" t="s">
        <v>5</v>
      </c>
      <c r="F275" s="252" t="s">
        <v>375</v>
      </c>
      <c r="G275" s="253"/>
      <c r="H275" s="253"/>
      <c r="I275" s="253"/>
      <c r="J275" s="172"/>
      <c r="K275" s="174">
        <v>3</v>
      </c>
      <c r="L275" s="172"/>
      <c r="M275" s="172"/>
      <c r="N275" s="172"/>
      <c r="O275" s="172"/>
      <c r="P275" s="172"/>
      <c r="Q275" s="172"/>
      <c r="R275" s="175"/>
      <c r="T275" s="176"/>
      <c r="U275" s="172"/>
      <c r="V275" s="172"/>
      <c r="W275" s="172"/>
      <c r="X275" s="172"/>
      <c r="Y275" s="172"/>
      <c r="Z275" s="172"/>
      <c r="AA275" s="177"/>
      <c r="AT275" s="178" t="s">
        <v>168</v>
      </c>
      <c r="AU275" s="178" t="s">
        <v>139</v>
      </c>
      <c r="AV275" s="10" t="s">
        <v>139</v>
      </c>
      <c r="AW275" s="10" t="s">
        <v>33</v>
      </c>
      <c r="AX275" s="10" t="s">
        <v>78</v>
      </c>
      <c r="AY275" s="178" t="s">
        <v>160</v>
      </c>
    </row>
    <row r="276" spans="2:65" s="10" customFormat="1" ht="22.9" customHeight="1">
      <c r="B276" s="171"/>
      <c r="C276" s="172"/>
      <c r="D276" s="172"/>
      <c r="E276" s="173" t="s">
        <v>5</v>
      </c>
      <c r="F276" s="248" t="s">
        <v>376</v>
      </c>
      <c r="G276" s="249"/>
      <c r="H276" s="249"/>
      <c r="I276" s="249"/>
      <c r="J276" s="172"/>
      <c r="K276" s="174">
        <v>0</v>
      </c>
      <c r="L276" s="172"/>
      <c r="M276" s="172"/>
      <c r="N276" s="172"/>
      <c r="O276" s="172"/>
      <c r="P276" s="172"/>
      <c r="Q276" s="172"/>
      <c r="R276" s="175"/>
      <c r="T276" s="176"/>
      <c r="U276" s="172"/>
      <c r="V276" s="172"/>
      <c r="W276" s="172"/>
      <c r="X276" s="172"/>
      <c r="Y276" s="172"/>
      <c r="Z276" s="172"/>
      <c r="AA276" s="177"/>
      <c r="AT276" s="178" t="s">
        <v>168</v>
      </c>
      <c r="AU276" s="178" t="s">
        <v>139</v>
      </c>
      <c r="AV276" s="10" t="s">
        <v>139</v>
      </c>
      <c r="AW276" s="10" t="s">
        <v>33</v>
      </c>
      <c r="AX276" s="10" t="s">
        <v>78</v>
      </c>
      <c r="AY276" s="178" t="s">
        <v>160</v>
      </c>
    </row>
    <row r="277" spans="2:65" s="10" customFormat="1" ht="22.9" customHeight="1">
      <c r="B277" s="171"/>
      <c r="C277" s="172"/>
      <c r="D277" s="172"/>
      <c r="E277" s="173" t="s">
        <v>5</v>
      </c>
      <c r="F277" s="248" t="s">
        <v>377</v>
      </c>
      <c r="G277" s="249"/>
      <c r="H277" s="249"/>
      <c r="I277" s="249"/>
      <c r="J277" s="172"/>
      <c r="K277" s="174">
        <v>5</v>
      </c>
      <c r="L277" s="172"/>
      <c r="M277" s="172"/>
      <c r="N277" s="172"/>
      <c r="O277" s="172"/>
      <c r="P277" s="172"/>
      <c r="Q277" s="172"/>
      <c r="R277" s="175"/>
      <c r="T277" s="176"/>
      <c r="U277" s="172"/>
      <c r="V277" s="172"/>
      <c r="W277" s="172"/>
      <c r="X277" s="172"/>
      <c r="Y277" s="172"/>
      <c r="Z277" s="172"/>
      <c r="AA277" s="177"/>
      <c r="AT277" s="178" t="s">
        <v>168</v>
      </c>
      <c r="AU277" s="178" t="s">
        <v>139</v>
      </c>
      <c r="AV277" s="10" t="s">
        <v>139</v>
      </c>
      <c r="AW277" s="10" t="s">
        <v>33</v>
      </c>
      <c r="AX277" s="10" t="s">
        <v>78</v>
      </c>
      <c r="AY277" s="178" t="s">
        <v>160</v>
      </c>
    </row>
    <row r="278" spans="2:65" s="10" customFormat="1" ht="22.9" customHeight="1">
      <c r="B278" s="171"/>
      <c r="C278" s="172"/>
      <c r="D278" s="172"/>
      <c r="E278" s="173" t="s">
        <v>5</v>
      </c>
      <c r="F278" s="248" t="s">
        <v>378</v>
      </c>
      <c r="G278" s="249"/>
      <c r="H278" s="249"/>
      <c r="I278" s="249"/>
      <c r="J278" s="172"/>
      <c r="K278" s="174">
        <v>8</v>
      </c>
      <c r="L278" s="172"/>
      <c r="M278" s="172"/>
      <c r="N278" s="172"/>
      <c r="O278" s="172"/>
      <c r="P278" s="172"/>
      <c r="Q278" s="172"/>
      <c r="R278" s="175"/>
      <c r="T278" s="176"/>
      <c r="U278" s="172"/>
      <c r="V278" s="172"/>
      <c r="W278" s="172"/>
      <c r="X278" s="172"/>
      <c r="Y278" s="172"/>
      <c r="Z278" s="172"/>
      <c r="AA278" s="177"/>
      <c r="AT278" s="178" t="s">
        <v>168</v>
      </c>
      <c r="AU278" s="178" t="s">
        <v>139</v>
      </c>
      <c r="AV278" s="10" t="s">
        <v>139</v>
      </c>
      <c r="AW278" s="10" t="s">
        <v>33</v>
      </c>
      <c r="AX278" s="10" t="s">
        <v>78</v>
      </c>
      <c r="AY278" s="178" t="s">
        <v>160</v>
      </c>
    </row>
    <row r="279" spans="2:65" s="10" customFormat="1" ht="22.9" customHeight="1">
      <c r="B279" s="171"/>
      <c r="C279" s="172"/>
      <c r="D279" s="172"/>
      <c r="E279" s="173" t="s">
        <v>5</v>
      </c>
      <c r="F279" s="248" t="s">
        <v>379</v>
      </c>
      <c r="G279" s="249"/>
      <c r="H279" s="249"/>
      <c r="I279" s="249"/>
      <c r="J279" s="172"/>
      <c r="K279" s="174">
        <v>3</v>
      </c>
      <c r="L279" s="172"/>
      <c r="M279" s="172"/>
      <c r="N279" s="172"/>
      <c r="O279" s="172"/>
      <c r="P279" s="172"/>
      <c r="Q279" s="172"/>
      <c r="R279" s="175"/>
      <c r="T279" s="176"/>
      <c r="U279" s="172"/>
      <c r="V279" s="172"/>
      <c r="W279" s="172"/>
      <c r="X279" s="172"/>
      <c r="Y279" s="172"/>
      <c r="Z279" s="172"/>
      <c r="AA279" s="177"/>
      <c r="AT279" s="178" t="s">
        <v>168</v>
      </c>
      <c r="AU279" s="178" t="s">
        <v>139</v>
      </c>
      <c r="AV279" s="10" t="s">
        <v>139</v>
      </c>
      <c r="AW279" s="10" t="s">
        <v>33</v>
      </c>
      <c r="AX279" s="10" t="s">
        <v>78</v>
      </c>
      <c r="AY279" s="178" t="s">
        <v>160</v>
      </c>
    </row>
    <row r="280" spans="2:65" s="10" customFormat="1" ht="22.9" customHeight="1">
      <c r="B280" s="171"/>
      <c r="C280" s="172"/>
      <c r="D280" s="172"/>
      <c r="E280" s="173" t="s">
        <v>5</v>
      </c>
      <c r="F280" s="248" t="s">
        <v>380</v>
      </c>
      <c r="G280" s="249"/>
      <c r="H280" s="249"/>
      <c r="I280" s="249"/>
      <c r="J280" s="172"/>
      <c r="K280" s="174">
        <v>6</v>
      </c>
      <c r="L280" s="172"/>
      <c r="M280" s="172"/>
      <c r="N280" s="172"/>
      <c r="O280" s="172"/>
      <c r="P280" s="172"/>
      <c r="Q280" s="172"/>
      <c r="R280" s="175"/>
      <c r="T280" s="176"/>
      <c r="U280" s="172"/>
      <c r="V280" s="172"/>
      <c r="W280" s="172"/>
      <c r="X280" s="172"/>
      <c r="Y280" s="172"/>
      <c r="Z280" s="172"/>
      <c r="AA280" s="177"/>
      <c r="AT280" s="178" t="s">
        <v>168</v>
      </c>
      <c r="AU280" s="178" t="s">
        <v>139</v>
      </c>
      <c r="AV280" s="10" t="s">
        <v>139</v>
      </c>
      <c r="AW280" s="10" t="s">
        <v>33</v>
      </c>
      <c r="AX280" s="10" t="s">
        <v>78</v>
      </c>
      <c r="AY280" s="178" t="s">
        <v>160</v>
      </c>
    </row>
    <row r="281" spans="2:65" s="11" customFormat="1" ht="14.45" customHeight="1">
      <c r="B281" s="179"/>
      <c r="C281" s="180"/>
      <c r="D281" s="180"/>
      <c r="E281" s="181" t="s">
        <v>5</v>
      </c>
      <c r="F281" s="250" t="s">
        <v>174</v>
      </c>
      <c r="G281" s="251"/>
      <c r="H281" s="251"/>
      <c r="I281" s="251"/>
      <c r="J281" s="180"/>
      <c r="K281" s="182">
        <v>25</v>
      </c>
      <c r="L281" s="180"/>
      <c r="M281" s="180"/>
      <c r="N281" s="180"/>
      <c r="O281" s="180"/>
      <c r="P281" s="180"/>
      <c r="Q281" s="180"/>
      <c r="R281" s="183"/>
      <c r="T281" s="184"/>
      <c r="U281" s="180"/>
      <c r="V281" s="180"/>
      <c r="W281" s="180"/>
      <c r="X281" s="180"/>
      <c r="Y281" s="180"/>
      <c r="Z281" s="180"/>
      <c r="AA281" s="185"/>
      <c r="AT281" s="186" t="s">
        <v>168</v>
      </c>
      <c r="AU281" s="186" t="s">
        <v>139</v>
      </c>
      <c r="AV281" s="11" t="s">
        <v>165</v>
      </c>
      <c r="AW281" s="11" t="s">
        <v>33</v>
      </c>
      <c r="AX281" s="11" t="s">
        <v>86</v>
      </c>
      <c r="AY281" s="186" t="s">
        <v>160</v>
      </c>
    </row>
    <row r="282" spans="2:65" s="1" customFormat="1" ht="14.45" customHeight="1">
      <c r="B282" s="134"/>
      <c r="C282" s="194" t="s">
        <v>381</v>
      </c>
      <c r="D282" s="194" t="s">
        <v>343</v>
      </c>
      <c r="E282" s="195" t="s">
        <v>382</v>
      </c>
      <c r="F282" s="254" t="s">
        <v>383</v>
      </c>
      <c r="G282" s="254"/>
      <c r="H282" s="254"/>
      <c r="I282" s="254"/>
      <c r="J282" s="196" t="s">
        <v>354</v>
      </c>
      <c r="K282" s="197">
        <v>25</v>
      </c>
      <c r="L282" s="255">
        <v>0</v>
      </c>
      <c r="M282" s="255"/>
      <c r="N282" s="256">
        <f>ROUND(L282*K282,2)</f>
        <v>0</v>
      </c>
      <c r="O282" s="257"/>
      <c r="P282" s="257"/>
      <c r="Q282" s="257"/>
      <c r="R282" s="137"/>
      <c r="T282" s="168" t="s">
        <v>5</v>
      </c>
      <c r="U282" s="46" t="s">
        <v>45</v>
      </c>
      <c r="V282" s="38"/>
      <c r="W282" s="169">
        <f>V282*K282</f>
        <v>0</v>
      </c>
      <c r="X282" s="169">
        <v>9.3000000000000005E-4</v>
      </c>
      <c r="Y282" s="169">
        <f>X282*K282</f>
        <v>2.325E-2</v>
      </c>
      <c r="Z282" s="169">
        <v>0</v>
      </c>
      <c r="AA282" s="170">
        <f>Z282*K282</f>
        <v>0</v>
      </c>
      <c r="AR282" s="21" t="s">
        <v>221</v>
      </c>
      <c r="AT282" s="21" t="s">
        <v>343</v>
      </c>
      <c r="AU282" s="21" t="s">
        <v>139</v>
      </c>
      <c r="AY282" s="21" t="s">
        <v>160</v>
      </c>
      <c r="BE282" s="108">
        <f>IF(U282="základná",N282,0)</f>
        <v>0</v>
      </c>
      <c r="BF282" s="108">
        <f>IF(U282="znížená",N282,0)</f>
        <v>0</v>
      </c>
      <c r="BG282" s="108">
        <f>IF(U282="zákl. prenesená",N282,0)</f>
        <v>0</v>
      </c>
      <c r="BH282" s="108">
        <f>IF(U282="zníž. prenesená",N282,0)</f>
        <v>0</v>
      </c>
      <c r="BI282" s="108">
        <f>IF(U282="nulová",N282,0)</f>
        <v>0</v>
      </c>
      <c r="BJ282" s="21" t="s">
        <v>139</v>
      </c>
      <c r="BK282" s="108">
        <f>ROUND(L282*K282,2)</f>
        <v>0</v>
      </c>
      <c r="BL282" s="21" t="s">
        <v>165</v>
      </c>
      <c r="BM282" s="21" t="s">
        <v>384</v>
      </c>
    </row>
    <row r="283" spans="2:65" s="1" customFormat="1" ht="34.15" customHeight="1">
      <c r="B283" s="134"/>
      <c r="C283" s="163" t="s">
        <v>385</v>
      </c>
      <c r="D283" s="163" t="s">
        <v>161</v>
      </c>
      <c r="E283" s="164" t="s">
        <v>386</v>
      </c>
      <c r="F283" s="258" t="s">
        <v>387</v>
      </c>
      <c r="G283" s="258"/>
      <c r="H283" s="258"/>
      <c r="I283" s="258"/>
      <c r="J283" s="165" t="s">
        <v>354</v>
      </c>
      <c r="K283" s="166">
        <v>16</v>
      </c>
      <c r="L283" s="259">
        <v>0</v>
      </c>
      <c r="M283" s="259"/>
      <c r="N283" s="257">
        <f>ROUND(L283*K283,2)</f>
        <v>0</v>
      </c>
      <c r="O283" s="257"/>
      <c r="P283" s="257"/>
      <c r="Q283" s="257"/>
      <c r="R283" s="137"/>
      <c r="T283" s="168" t="s">
        <v>5</v>
      </c>
      <c r="U283" s="46" t="s">
        <v>45</v>
      </c>
      <c r="V283" s="38"/>
      <c r="W283" s="169">
        <f>V283*K283</f>
        <v>0</v>
      </c>
      <c r="X283" s="169">
        <v>0.11958000000000001</v>
      </c>
      <c r="Y283" s="169">
        <f>X283*K283</f>
        <v>1.9132800000000001</v>
      </c>
      <c r="Z283" s="169">
        <v>0</v>
      </c>
      <c r="AA283" s="170">
        <f>Z283*K283</f>
        <v>0</v>
      </c>
      <c r="AR283" s="21" t="s">
        <v>165</v>
      </c>
      <c r="AT283" s="21" t="s">
        <v>161</v>
      </c>
      <c r="AU283" s="21" t="s">
        <v>139</v>
      </c>
      <c r="AY283" s="21" t="s">
        <v>160</v>
      </c>
      <c r="BE283" s="108">
        <f>IF(U283="základná",N283,0)</f>
        <v>0</v>
      </c>
      <c r="BF283" s="108">
        <f>IF(U283="znížená",N283,0)</f>
        <v>0</v>
      </c>
      <c r="BG283" s="108">
        <f>IF(U283="zákl. prenesená",N283,0)</f>
        <v>0</v>
      </c>
      <c r="BH283" s="108">
        <f>IF(U283="zníž. prenesená",N283,0)</f>
        <v>0</v>
      </c>
      <c r="BI283" s="108">
        <f>IF(U283="nulová",N283,0)</f>
        <v>0</v>
      </c>
      <c r="BJ283" s="21" t="s">
        <v>139</v>
      </c>
      <c r="BK283" s="108">
        <f>ROUND(L283*K283,2)</f>
        <v>0</v>
      </c>
      <c r="BL283" s="21" t="s">
        <v>165</v>
      </c>
      <c r="BM283" s="21" t="s">
        <v>388</v>
      </c>
    </row>
    <row r="284" spans="2:65" s="10" customFormat="1" ht="22.9" customHeight="1">
      <c r="B284" s="171"/>
      <c r="C284" s="172"/>
      <c r="D284" s="172"/>
      <c r="E284" s="173" t="s">
        <v>5</v>
      </c>
      <c r="F284" s="252" t="s">
        <v>389</v>
      </c>
      <c r="G284" s="253"/>
      <c r="H284" s="253"/>
      <c r="I284" s="253"/>
      <c r="J284" s="172"/>
      <c r="K284" s="174">
        <v>2</v>
      </c>
      <c r="L284" s="172"/>
      <c r="M284" s="172"/>
      <c r="N284" s="172"/>
      <c r="O284" s="172"/>
      <c r="P284" s="172"/>
      <c r="Q284" s="172"/>
      <c r="R284" s="175"/>
      <c r="T284" s="176"/>
      <c r="U284" s="172"/>
      <c r="V284" s="172"/>
      <c r="W284" s="172"/>
      <c r="X284" s="172"/>
      <c r="Y284" s="172"/>
      <c r="Z284" s="172"/>
      <c r="AA284" s="177"/>
      <c r="AT284" s="178" t="s">
        <v>168</v>
      </c>
      <c r="AU284" s="178" t="s">
        <v>139</v>
      </c>
      <c r="AV284" s="10" t="s">
        <v>139</v>
      </c>
      <c r="AW284" s="10" t="s">
        <v>33</v>
      </c>
      <c r="AX284" s="10" t="s">
        <v>78</v>
      </c>
      <c r="AY284" s="178" t="s">
        <v>160</v>
      </c>
    </row>
    <row r="285" spans="2:65" s="10" customFormat="1" ht="22.9" customHeight="1">
      <c r="B285" s="171"/>
      <c r="C285" s="172"/>
      <c r="D285" s="172"/>
      <c r="E285" s="173" t="s">
        <v>5</v>
      </c>
      <c r="F285" s="248" t="s">
        <v>376</v>
      </c>
      <c r="G285" s="249"/>
      <c r="H285" s="249"/>
      <c r="I285" s="249"/>
      <c r="J285" s="172"/>
      <c r="K285" s="174">
        <v>0</v>
      </c>
      <c r="L285" s="172"/>
      <c r="M285" s="172"/>
      <c r="N285" s="172"/>
      <c r="O285" s="172"/>
      <c r="P285" s="172"/>
      <c r="Q285" s="172"/>
      <c r="R285" s="175"/>
      <c r="T285" s="176"/>
      <c r="U285" s="172"/>
      <c r="V285" s="172"/>
      <c r="W285" s="172"/>
      <c r="X285" s="172"/>
      <c r="Y285" s="172"/>
      <c r="Z285" s="172"/>
      <c r="AA285" s="177"/>
      <c r="AT285" s="178" t="s">
        <v>168</v>
      </c>
      <c r="AU285" s="178" t="s">
        <v>139</v>
      </c>
      <c r="AV285" s="10" t="s">
        <v>139</v>
      </c>
      <c r="AW285" s="10" t="s">
        <v>33</v>
      </c>
      <c r="AX285" s="10" t="s">
        <v>78</v>
      </c>
      <c r="AY285" s="178" t="s">
        <v>160</v>
      </c>
    </row>
    <row r="286" spans="2:65" s="10" customFormat="1" ht="22.9" customHeight="1">
      <c r="B286" s="171"/>
      <c r="C286" s="172"/>
      <c r="D286" s="172"/>
      <c r="E286" s="173" t="s">
        <v>5</v>
      </c>
      <c r="F286" s="248" t="s">
        <v>390</v>
      </c>
      <c r="G286" s="249"/>
      <c r="H286" s="249"/>
      <c r="I286" s="249"/>
      <c r="J286" s="172"/>
      <c r="K286" s="174">
        <v>2</v>
      </c>
      <c r="L286" s="172"/>
      <c r="M286" s="172"/>
      <c r="N286" s="172"/>
      <c r="O286" s="172"/>
      <c r="P286" s="172"/>
      <c r="Q286" s="172"/>
      <c r="R286" s="175"/>
      <c r="T286" s="176"/>
      <c r="U286" s="172"/>
      <c r="V286" s="172"/>
      <c r="W286" s="172"/>
      <c r="X286" s="172"/>
      <c r="Y286" s="172"/>
      <c r="Z286" s="172"/>
      <c r="AA286" s="177"/>
      <c r="AT286" s="178" t="s">
        <v>168</v>
      </c>
      <c r="AU286" s="178" t="s">
        <v>139</v>
      </c>
      <c r="AV286" s="10" t="s">
        <v>139</v>
      </c>
      <c r="AW286" s="10" t="s">
        <v>33</v>
      </c>
      <c r="AX286" s="10" t="s">
        <v>78</v>
      </c>
      <c r="AY286" s="178" t="s">
        <v>160</v>
      </c>
    </row>
    <row r="287" spans="2:65" s="10" customFormat="1" ht="22.9" customHeight="1">
      <c r="B287" s="171"/>
      <c r="C287" s="172"/>
      <c r="D287" s="172"/>
      <c r="E287" s="173" t="s">
        <v>5</v>
      </c>
      <c r="F287" s="248" t="s">
        <v>391</v>
      </c>
      <c r="G287" s="249"/>
      <c r="H287" s="249"/>
      <c r="I287" s="249"/>
      <c r="J287" s="172"/>
      <c r="K287" s="174">
        <v>5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168</v>
      </c>
      <c r="AU287" s="178" t="s">
        <v>139</v>
      </c>
      <c r="AV287" s="10" t="s">
        <v>139</v>
      </c>
      <c r="AW287" s="10" t="s">
        <v>33</v>
      </c>
      <c r="AX287" s="10" t="s">
        <v>78</v>
      </c>
      <c r="AY287" s="178" t="s">
        <v>160</v>
      </c>
    </row>
    <row r="288" spans="2:65" s="10" customFormat="1" ht="22.9" customHeight="1">
      <c r="B288" s="171"/>
      <c r="C288" s="172"/>
      <c r="D288" s="172"/>
      <c r="E288" s="173" t="s">
        <v>5</v>
      </c>
      <c r="F288" s="248" t="s">
        <v>392</v>
      </c>
      <c r="G288" s="249"/>
      <c r="H288" s="249"/>
      <c r="I288" s="249"/>
      <c r="J288" s="172"/>
      <c r="K288" s="174">
        <v>2</v>
      </c>
      <c r="L288" s="172"/>
      <c r="M288" s="172"/>
      <c r="N288" s="172"/>
      <c r="O288" s="172"/>
      <c r="P288" s="172"/>
      <c r="Q288" s="172"/>
      <c r="R288" s="175"/>
      <c r="T288" s="176"/>
      <c r="U288" s="172"/>
      <c r="V288" s="172"/>
      <c r="W288" s="172"/>
      <c r="X288" s="172"/>
      <c r="Y288" s="172"/>
      <c r="Z288" s="172"/>
      <c r="AA288" s="177"/>
      <c r="AT288" s="178" t="s">
        <v>168</v>
      </c>
      <c r="AU288" s="178" t="s">
        <v>139</v>
      </c>
      <c r="AV288" s="10" t="s">
        <v>139</v>
      </c>
      <c r="AW288" s="10" t="s">
        <v>33</v>
      </c>
      <c r="AX288" s="10" t="s">
        <v>78</v>
      </c>
      <c r="AY288" s="178" t="s">
        <v>160</v>
      </c>
    </row>
    <row r="289" spans="2:65" s="10" customFormat="1" ht="22.9" customHeight="1">
      <c r="B289" s="171"/>
      <c r="C289" s="172"/>
      <c r="D289" s="172"/>
      <c r="E289" s="173" t="s">
        <v>5</v>
      </c>
      <c r="F289" s="248" t="s">
        <v>393</v>
      </c>
      <c r="G289" s="249"/>
      <c r="H289" s="249"/>
      <c r="I289" s="249"/>
      <c r="J289" s="172"/>
      <c r="K289" s="174">
        <v>5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168</v>
      </c>
      <c r="AU289" s="178" t="s">
        <v>139</v>
      </c>
      <c r="AV289" s="10" t="s">
        <v>139</v>
      </c>
      <c r="AW289" s="10" t="s">
        <v>33</v>
      </c>
      <c r="AX289" s="10" t="s">
        <v>78</v>
      </c>
      <c r="AY289" s="178" t="s">
        <v>160</v>
      </c>
    </row>
    <row r="290" spans="2:65" s="11" customFormat="1" ht="14.45" customHeight="1">
      <c r="B290" s="179"/>
      <c r="C290" s="180"/>
      <c r="D290" s="180"/>
      <c r="E290" s="181" t="s">
        <v>5</v>
      </c>
      <c r="F290" s="250" t="s">
        <v>174</v>
      </c>
      <c r="G290" s="251"/>
      <c r="H290" s="251"/>
      <c r="I290" s="251"/>
      <c r="J290" s="180"/>
      <c r="K290" s="182">
        <v>16</v>
      </c>
      <c r="L290" s="180"/>
      <c r="M290" s="180"/>
      <c r="N290" s="180"/>
      <c r="O290" s="180"/>
      <c r="P290" s="180"/>
      <c r="Q290" s="180"/>
      <c r="R290" s="183"/>
      <c r="T290" s="184"/>
      <c r="U290" s="180"/>
      <c r="V290" s="180"/>
      <c r="W290" s="180"/>
      <c r="X290" s="180"/>
      <c r="Y290" s="180"/>
      <c r="Z290" s="180"/>
      <c r="AA290" s="185"/>
      <c r="AT290" s="186" t="s">
        <v>168</v>
      </c>
      <c r="AU290" s="186" t="s">
        <v>139</v>
      </c>
      <c r="AV290" s="11" t="s">
        <v>165</v>
      </c>
      <c r="AW290" s="11" t="s">
        <v>33</v>
      </c>
      <c r="AX290" s="11" t="s">
        <v>86</v>
      </c>
      <c r="AY290" s="186" t="s">
        <v>160</v>
      </c>
    </row>
    <row r="291" spans="2:65" s="1" customFormat="1" ht="22.9" customHeight="1">
      <c r="B291" s="134"/>
      <c r="C291" s="194" t="s">
        <v>394</v>
      </c>
      <c r="D291" s="194" t="s">
        <v>343</v>
      </c>
      <c r="E291" s="195" t="s">
        <v>395</v>
      </c>
      <c r="F291" s="254" t="s">
        <v>396</v>
      </c>
      <c r="G291" s="254"/>
      <c r="H291" s="254"/>
      <c r="I291" s="254"/>
      <c r="J291" s="196" t="s">
        <v>354</v>
      </c>
      <c r="K291" s="197">
        <v>16</v>
      </c>
      <c r="L291" s="255">
        <v>0</v>
      </c>
      <c r="M291" s="255"/>
      <c r="N291" s="256">
        <f t="shared" ref="N291:N297" si="5">ROUND(L291*K291,2)</f>
        <v>0</v>
      </c>
      <c r="O291" s="257"/>
      <c r="P291" s="257"/>
      <c r="Q291" s="257"/>
      <c r="R291" s="137"/>
      <c r="T291" s="168" t="s">
        <v>5</v>
      </c>
      <c r="U291" s="46" t="s">
        <v>45</v>
      </c>
      <c r="V291" s="38"/>
      <c r="W291" s="169">
        <f t="shared" ref="W291:W297" si="6">V291*K291</f>
        <v>0</v>
      </c>
      <c r="X291" s="169">
        <v>1.4E-3</v>
      </c>
      <c r="Y291" s="169">
        <f t="shared" ref="Y291:Y297" si="7">X291*K291</f>
        <v>2.24E-2</v>
      </c>
      <c r="Z291" s="169">
        <v>0</v>
      </c>
      <c r="AA291" s="170">
        <f t="shared" ref="AA291:AA297" si="8">Z291*K291</f>
        <v>0</v>
      </c>
      <c r="AR291" s="21" t="s">
        <v>221</v>
      </c>
      <c r="AT291" s="21" t="s">
        <v>343</v>
      </c>
      <c r="AU291" s="21" t="s">
        <v>139</v>
      </c>
      <c r="AY291" s="21" t="s">
        <v>160</v>
      </c>
      <c r="BE291" s="108">
        <f t="shared" ref="BE291:BE297" si="9">IF(U291="základná",N291,0)</f>
        <v>0</v>
      </c>
      <c r="BF291" s="108">
        <f t="shared" ref="BF291:BF297" si="10">IF(U291="znížená",N291,0)</f>
        <v>0</v>
      </c>
      <c r="BG291" s="108">
        <f t="shared" ref="BG291:BG297" si="11">IF(U291="zákl. prenesená",N291,0)</f>
        <v>0</v>
      </c>
      <c r="BH291" s="108">
        <f t="shared" ref="BH291:BH297" si="12">IF(U291="zníž. prenesená",N291,0)</f>
        <v>0</v>
      </c>
      <c r="BI291" s="108">
        <f t="shared" ref="BI291:BI297" si="13">IF(U291="nulová",N291,0)</f>
        <v>0</v>
      </c>
      <c r="BJ291" s="21" t="s">
        <v>139</v>
      </c>
      <c r="BK291" s="108">
        <f t="shared" ref="BK291:BK297" si="14">ROUND(L291*K291,2)</f>
        <v>0</v>
      </c>
      <c r="BL291" s="21" t="s">
        <v>165</v>
      </c>
      <c r="BM291" s="21" t="s">
        <v>397</v>
      </c>
    </row>
    <row r="292" spans="2:65" s="1" customFormat="1" ht="45.6" customHeight="1">
      <c r="B292" s="134"/>
      <c r="C292" s="163" t="s">
        <v>398</v>
      </c>
      <c r="D292" s="163" t="s">
        <v>161</v>
      </c>
      <c r="E292" s="164" t="s">
        <v>399</v>
      </c>
      <c r="F292" s="258" t="s">
        <v>400</v>
      </c>
      <c r="G292" s="258"/>
      <c r="H292" s="258"/>
      <c r="I292" s="258"/>
      <c r="J292" s="165" t="s">
        <v>204</v>
      </c>
      <c r="K292" s="166">
        <v>1663.14</v>
      </c>
      <c r="L292" s="259">
        <v>0</v>
      </c>
      <c r="M292" s="259"/>
      <c r="N292" s="257">
        <f t="shared" si="5"/>
        <v>0</v>
      </c>
      <c r="O292" s="257"/>
      <c r="P292" s="257"/>
      <c r="Q292" s="257"/>
      <c r="R292" s="137"/>
      <c r="T292" s="168" t="s">
        <v>5</v>
      </c>
      <c r="U292" s="46" t="s">
        <v>45</v>
      </c>
      <c r="V292" s="38"/>
      <c r="W292" s="169">
        <f t="shared" si="6"/>
        <v>0</v>
      </c>
      <c r="X292" s="169">
        <v>2.2000000000000001E-4</v>
      </c>
      <c r="Y292" s="169">
        <f t="shared" si="7"/>
        <v>0.36589080000000002</v>
      </c>
      <c r="Z292" s="169">
        <v>0</v>
      </c>
      <c r="AA292" s="170">
        <f t="shared" si="8"/>
        <v>0</v>
      </c>
      <c r="AR292" s="21" t="s">
        <v>165</v>
      </c>
      <c r="AT292" s="21" t="s">
        <v>161</v>
      </c>
      <c r="AU292" s="21" t="s">
        <v>139</v>
      </c>
      <c r="AY292" s="21" t="s">
        <v>160</v>
      </c>
      <c r="BE292" s="108">
        <f t="shared" si="9"/>
        <v>0</v>
      </c>
      <c r="BF292" s="108">
        <f t="shared" si="10"/>
        <v>0</v>
      </c>
      <c r="BG292" s="108">
        <f t="shared" si="11"/>
        <v>0</v>
      </c>
      <c r="BH292" s="108">
        <f t="shared" si="12"/>
        <v>0</v>
      </c>
      <c r="BI292" s="108">
        <f t="shared" si="13"/>
        <v>0</v>
      </c>
      <c r="BJ292" s="21" t="s">
        <v>139</v>
      </c>
      <c r="BK292" s="108">
        <f t="shared" si="14"/>
        <v>0</v>
      </c>
      <c r="BL292" s="21" t="s">
        <v>165</v>
      </c>
      <c r="BM292" s="21" t="s">
        <v>401</v>
      </c>
    </row>
    <row r="293" spans="2:65" s="1" customFormat="1" ht="54.75" customHeight="1">
      <c r="B293" s="134"/>
      <c r="C293" s="163" t="s">
        <v>402</v>
      </c>
      <c r="D293" s="163" t="s">
        <v>161</v>
      </c>
      <c r="E293" s="164" t="s">
        <v>403</v>
      </c>
      <c r="F293" s="258" t="s">
        <v>404</v>
      </c>
      <c r="G293" s="258"/>
      <c r="H293" s="258"/>
      <c r="I293" s="258"/>
      <c r="J293" s="165" t="s">
        <v>164</v>
      </c>
      <c r="K293" s="166">
        <v>735</v>
      </c>
      <c r="L293" s="259">
        <v>0</v>
      </c>
      <c r="M293" s="259"/>
      <c r="N293" s="257">
        <f t="shared" si="5"/>
        <v>0</v>
      </c>
      <c r="O293" s="257"/>
      <c r="P293" s="257"/>
      <c r="Q293" s="257"/>
      <c r="R293" s="137"/>
      <c r="T293" s="168" t="s">
        <v>5</v>
      </c>
      <c r="U293" s="46" t="s">
        <v>45</v>
      </c>
      <c r="V293" s="38"/>
      <c r="W293" s="169">
        <f t="shared" si="6"/>
        <v>0</v>
      </c>
      <c r="X293" s="169">
        <v>2E-3</v>
      </c>
      <c r="Y293" s="169">
        <f t="shared" si="7"/>
        <v>1.47</v>
      </c>
      <c r="Z293" s="169">
        <v>0</v>
      </c>
      <c r="AA293" s="170">
        <f t="shared" si="8"/>
        <v>0</v>
      </c>
      <c r="AR293" s="21" t="s">
        <v>165</v>
      </c>
      <c r="AT293" s="21" t="s">
        <v>161</v>
      </c>
      <c r="AU293" s="21" t="s">
        <v>139</v>
      </c>
      <c r="AY293" s="21" t="s">
        <v>160</v>
      </c>
      <c r="BE293" s="108">
        <f t="shared" si="9"/>
        <v>0</v>
      </c>
      <c r="BF293" s="108">
        <f t="shared" si="10"/>
        <v>0</v>
      </c>
      <c r="BG293" s="108">
        <f t="shared" si="11"/>
        <v>0</v>
      </c>
      <c r="BH293" s="108">
        <f t="shared" si="12"/>
        <v>0</v>
      </c>
      <c r="BI293" s="108">
        <f t="shared" si="13"/>
        <v>0</v>
      </c>
      <c r="BJ293" s="21" t="s">
        <v>139</v>
      </c>
      <c r="BK293" s="108">
        <f t="shared" si="14"/>
        <v>0</v>
      </c>
      <c r="BL293" s="21" t="s">
        <v>165</v>
      </c>
      <c r="BM293" s="21" t="s">
        <v>405</v>
      </c>
    </row>
    <row r="294" spans="2:65" s="1" customFormat="1" ht="42" customHeight="1">
      <c r="B294" s="134"/>
      <c r="C294" s="163" t="s">
        <v>406</v>
      </c>
      <c r="D294" s="163" t="s">
        <v>161</v>
      </c>
      <c r="E294" s="164" t="s">
        <v>407</v>
      </c>
      <c r="F294" s="258" t="s">
        <v>408</v>
      </c>
      <c r="G294" s="258"/>
      <c r="H294" s="258"/>
      <c r="I294" s="258"/>
      <c r="J294" s="165" t="s">
        <v>204</v>
      </c>
      <c r="K294" s="166">
        <v>1663.14</v>
      </c>
      <c r="L294" s="259">
        <v>0</v>
      </c>
      <c r="M294" s="259"/>
      <c r="N294" s="257">
        <f t="shared" si="5"/>
        <v>0</v>
      </c>
      <c r="O294" s="257"/>
      <c r="P294" s="257"/>
      <c r="Q294" s="257"/>
      <c r="R294" s="137"/>
      <c r="T294" s="168" t="s">
        <v>5</v>
      </c>
      <c r="U294" s="46" t="s">
        <v>45</v>
      </c>
      <c r="V294" s="38"/>
      <c r="W294" s="169">
        <f t="shared" si="6"/>
        <v>0</v>
      </c>
      <c r="X294" s="169">
        <v>3.4999999999999999E-6</v>
      </c>
      <c r="Y294" s="169">
        <f t="shared" si="7"/>
        <v>5.8209899999999998E-3</v>
      </c>
      <c r="Z294" s="169">
        <v>0</v>
      </c>
      <c r="AA294" s="170">
        <f t="shared" si="8"/>
        <v>0</v>
      </c>
      <c r="AR294" s="21" t="s">
        <v>165</v>
      </c>
      <c r="AT294" s="21" t="s">
        <v>161</v>
      </c>
      <c r="AU294" s="21" t="s">
        <v>139</v>
      </c>
      <c r="AY294" s="21" t="s">
        <v>160</v>
      </c>
      <c r="BE294" s="108">
        <f t="shared" si="9"/>
        <v>0</v>
      </c>
      <c r="BF294" s="108">
        <f t="shared" si="10"/>
        <v>0</v>
      </c>
      <c r="BG294" s="108">
        <f t="shared" si="11"/>
        <v>0</v>
      </c>
      <c r="BH294" s="108">
        <f t="shared" si="12"/>
        <v>0</v>
      </c>
      <c r="BI294" s="108">
        <f t="shared" si="13"/>
        <v>0</v>
      </c>
      <c r="BJ294" s="21" t="s">
        <v>139</v>
      </c>
      <c r="BK294" s="108">
        <f t="shared" si="14"/>
        <v>0</v>
      </c>
      <c r="BL294" s="21" t="s">
        <v>165</v>
      </c>
      <c r="BM294" s="21" t="s">
        <v>409</v>
      </c>
    </row>
    <row r="295" spans="2:65" s="1" customFormat="1" ht="42.75" customHeight="1">
      <c r="B295" s="134"/>
      <c r="C295" s="163" t="s">
        <v>410</v>
      </c>
      <c r="D295" s="163" t="s">
        <v>161</v>
      </c>
      <c r="E295" s="164" t="s">
        <v>411</v>
      </c>
      <c r="F295" s="258" t="s">
        <v>412</v>
      </c>
      <c r="G295" s="258"/>
      <c r="H295" s="258"/>
      <c r="I295" s="258"/>
      <c r="J295" s="165" t="s">
        <v>164</v>
      </c>
      <c r="K295" s="166">
        <v>735</v>
      </c>
      <c r="L295" s="259">
        <v>0</v>
      </c>
      <c r="M295" s="259"/>
      <c r="N295" s="257">
        <f t="shared" si="5"/>
        <v>0</v>
      </c>
      <c r="O295" s="257"/>
      <c r="P295" s="257"/>
      <c r="Q295" s="257"/>
      <c r="R295" s="137"/>
      <c r="T295" s="168" t="s">
        <v>5</v>
      </c>
      <c r="U295" s="46" t="s">
        <v>45</v>
      </c>
      <c r="V295" s="38"/>
      <c r="W295" s="169">
        <f t="shared" si="6"/>
        <v>0</v>
      </c>
      <c r="X295" s="169">
        <v>1.9999999999999999E-6</v>
      </c>
      <c r="Y295" s="169">
        <f t="shared" si="7"/>
        <v>1.47E-3</v>
      </c>
      <c r="Z295" s="169">
        <v>0</v>
      </c>
      <c r="AA295" s="170">
        <f t="shared" si="8"/>
        <v>0</v>
      </c>
      <c r="AR295" s="21" t="s">
        <v>165</v>
      </c>
      <c r="AT295" s="21" t="s">
        <v>161</v>
      </c>
      <c r="AU295" s="21" t="s">
        <v>139</v>
      </c>
      <c r="AY295" s="21" t="s">
        <v>160</v>
      </c>
      <c r="BE295" s="108">
        <f t="shared" si="9"/>
        <v>0</v>
      </c>
      <c r="BF295" s="108">
        <f t="shared" si="10"/>
        <v>0</v>
      </c>
      <c r="BG295" s="108">
        <f t="shared" si="11"/>
        <v>0</v>
      </c>
      <c r="BH295" s="108">
        <f t="shared" si="12"/>
        <v>0</v>
      </c>
      <c r="BI295" s="108">
        <f t="shared" si="13"/>
        <v>0</v>
      </c>
      <c r="BJ295" s="21" t="s">
        <v>139</v>
      </c>
      <c r="BK295" s="108">
        <f t="shared" si="14"/>
        <v>0</v>
      </c>
      <c r="BL295" s="21" t="s">
        <v>165</v>
      </c>
      <c r="BM295" s="21" t="s">
        <v>413</v>
      </c>
    </row>
    <row r="296" spans="2:65" s="1" customFormat="1" ht="43.5" customHeight="1">
      <c r="B296" s="134"/>
      <c r="C296" s="163" t="s">
        <v>414</v>
      </c>
      <c r="D296" s="163" t="s">
        <v>161</v>
      </c>
      <c r="E296" s="164" t="s">
        <v>415</v>
      </c>
      <c r="F296" s="258" t="s">
        <v>416</v>
      </c>
      <c r="G296" s="258"/>
      <c r="H296" s="258"/>
      <c r="I296" s="258"/>
      <c r="J296" s="165" t="s">
        <v>354</v>
      </c>
      <c r="K296" s="166">
        <v>49</v>
      </c>
      <c r="L296" s="259">
        <v>0</v>
      </c>
      <c r="M296" s="259"/>
      <c r="N296" s="257">
        <f t="shared" si="5"/>
        <v>0</v>
      </c>
      <c r="O296" s="257"/>
      <c r="P296" s="257"/>
      <c r="Q296" s="257"/>
      <c r="R296" s="137"/>
      <c r="T296" s="168" t="s">
        <v>5</v>
      </c>
      <c r="U296" s="46" t="s">
        <v>45</v>
      </c>
      <c r="V296" s="38"/>
      <c r="W296" s="169">
        <f t="shared" si="6"/>
        <v>0</v>
      </c>
      <c r="X296" s="169">
        <v>0</v>
      </c>
      <c r="Y296" s="169">
        <f t="shared" si="7"/>
        <v>0</v>
      </c>
      <c r="Z296" s="169">
        <v>0</v>
      </c>
      <c r="AA296" s="170">
        <f t="shared" si="8"/>
        <v>0</v>
      </c>
      <c r="AR296" s="21" t="s">
        <v>165</v>
      </c>
      <c r="AT296" s="21" t="s">
        <v>161</v>
      </c>
      <c r="AU296" s="21" t="s">
        <v>139</v>
      </c>
      <c r="AY296" s="21" t="s">
        <v>160</v>
      </c>
      <c r="BE296" s="108">
        <f t="shared" si="9"/>
        <v>0</v>
      </c>
      <c r="BF296" s="108">
        <f t="shared" si="10"/>
        <v>0</v>
      </c>
      <c r="BG296" s="108">
        <f t="shared" si="11"/>
        <v>0</v>
      </c>
      <c r="BH296" s="108">
        <f t="shared" si="12"/>
        <v>0</v>
      </c>
      <c r="BI296" s="108">
        <f t="shared" si="13"/>
        <v>0</v>
      </c>
      <c r="BJ296" s="21" t="s">
        <v>139</v>
      </c>
      <c r="BK296" s="108">
        <f t="shared" si="14"/>
        <v>0</v>
      </c>
      <c r="BL296" s="21" t="s">
        <v>165</v>
      </c>
      <c r="BM296" s="21" t="s">
        <v>417</v>
      </c>
    </row>
    <row r="297" spans="2:65" s="1" customFormat="1" ht="42" customHeight="1">
      <c r="B297" s="134"/>
      <c r="C297" s="163" t="s">
        <v>418</v>
      </c>
      <c r="D297" s="163" t="s">
        <v>161</v>
      </c>
      <c r="E297" s="164" t="s">
        <v>419</v>
      </c>
      <c r="F297" s="258" t="s">
        <v>420</v>
      </c>
      <c r="G297" s="258"/>
      <c r="H297" s="258"/>
      <c r="I297" s="258"/>
      <c r="J297" s="165" t="s">
        <v>354</v>
      </c>
      <c r="K297" s="166">
        <v>5</v>
      </c>
      <c r="L297" s="259">
        <v>0</v>
      </c>
      <c r="M297" s="259"/>
      <c r="N297" s="257">
        <f t="shared" si="5"/>
        <v>0</v>
      </c>
      <c r="O297" s="257"/>
      <c r="P297" s="257"/>
      <c r="Q297" s="257"/>
      <c r="R297" s="137"/>
      <c r="T297" s="168" t="s">
        <v>5</v>
      </c>
      <c r="U297" s="46" t="s">
        <v>45</v>
      </c>
      <c r="V297" s="38"/>
      <c r="W297" s="169">
        <f t="shared" si="6"/>
        <v>0</v>
      </c>
      <c r="X297" s="169">
        <v>0</v>
      </c>
      <c r="Y297" s="169">
        <f t="shared" si="7"/>
        <v>0</v>
      </c>
      <c r="Z297" s="169">
        <v>0</v>
      </c>
      <c r="AA297" s="170">
        <f t="shared" si="8"/>
        <v>0</v>
      </c>
      <c r="AR297" s="21" t="s">
        <v>165</v>
      </c>
      <c r="AT297" s="21" t="s">
        <v>161</v>
      </c>
      <c r="AU297" s="21" t="s">
        <v>139</v>
      </c>
      <c r="AY297" s="21" t="s">
        <v>160</v>
      </c>
      <c r="BE297" s="108">
        <f t="shared" si="9"/>
        <v>0</v>
      </c>
      <c r="BF297" s="108">
        <f t="shared" si="10"/>
        <v>0</v>
      </c>
      <c r="BG297" s="108">
        <f t="shared" si="11"/>
        <v>0</v>
      </c>
      <c r="BH297" s="108">
        <f t="shared" si="12"/>
        <v>0</v>
      </c>
      <c r="BI297" s="108">
        <f t="shared" si="13"/>
        <v>0</v>
      </c>
      <c r="BJ297" s="21" t="s">
        <v>139</v>
      </c>
      <c r="BK297" s="108">
        <f t="shared" si="14"/>
        <v>0</v>
      </c>
      <c r="BL297" s="21" t="s">
        <v>165</v>
      </c>
      <c r="BM297" s="21" t="s">
        <v>421</v>
      </c>
    </row>
    <row r="298" spans="2:65" s="10" customFormat="1" ht="22.9" customHeight="1">
      <c r="B298" s="171"/>
      <c r="C298" s="172"/>
      <c r="D298" s="172"/>
      <c r="E298" s="173" t="s">
        <v>5</v>
      </c>
      <c r="F298" s="252" t="s">
        <v>422</v>
      </c>
      <c r="G298" s="253"/>
      <c r="H298" s="253"/>
      <c r="I298" s="253"/>
      <c r="J298" s="172"/>
      <c r="K298" s="174">
        <v>5</v>
      </c>
      <c r="L298" s="172"/>
      <c r="M298" s="172"/>
      <c r="N298" s="172"/>
      <c r="O298" s="172"/>
      <c r="P298" s="172"/>
      <c r="Q298" s="172"/>
      <c r="R298" s="175"/>
      <c r="T298" s="176"/>
      <c r="U298" s="172"/>
      <c r="V298" s="172"/>
      <c r="W298" s="172"/>
      <c r="X298" s="172"/>
      <c r="Y298" s="172"/>
      <c r="Z298" s="172"/>
      <c r="AA298" s="177"/>
      <c r="AT298" s="178" t="s">
        <v>168</v>
      </c>
      <c r="AU298" s="178" t="s">
        <v>139</v>
      </c>
      <c r="AV298" s="10" t="s">
        <v>139</v>
      </c>
      <c r="AW298" s="10" t="s">
        <v>33</v>
      </c>
      <c r="AX298" s="10" t="s">
        <v>86</v>
      </c>
      <c r="AY298" s="178" t="s">
        <v>160</v>
      </c>
    </row>
    <row r="299" spans="2:65" s="1" customFormat="1" ht="32.25" customHeight="1">
      <c r="B299" s="134"/>
      <c r="C299" s="194" t="s">
        <v>423</v>
      </c>
      <c r="D299" s="194" t="s">
        <v>343</v>
      </c>
      <c r="E299" s="195" t="s">
        <v>424</v>
      </c>
      <c r="F299" s="254" t="s">
        <v>425</v>
      </c>
      <c r="G299" s="254"/>
      <c r="H299" s="254"/>
      <c r="I299" s="254"/>
      <c r="J299" s="196" t="s">
        <v>354</v>
      </c>
      <c r="K299" s="197">
        <v>5</v>
      </c>
      <c r="L299" s="255">
        <v>0</v>
      </c>
      <c r="M299" s="255"/>
      <c r="N299" s="256">
        <f>ROUND(L299*K299,2)</f>
        <v>0</v>
      </c>
      <c r="O299" s="257"/>
      <c r="P299" s="257"/>
      <c r="Q299" s="257"/>
      <c r="R299" s="137"/>
      <c r="T299" s="168" t="s">
        <v>5</v>
      </c>
      <c r="U299" s="46" t="s">
        <v>45</v>
      </c>
      <c r="V299" s="38"/>
      <c r="W299" s="169">
        <f>V299*K299</f>
        <v>0</v>
      </c>
      <c r="X299" s="169">
        <v>2.5000000000000001E-3</v>
      </c>
      <c r="Y299" s="169">
        <f>X299*K299</f>
        <v>1.2500000000000001E-2</v>
      </c>
      <c r="Z299" s="169">
        <v>0</v>
      </c>
      <c r="AA299" s="170">
        <f>Z299*K299</f>
        <v>0</v>
      </c>
      <c r="AR299" s="21" t="s">
        <v>221</v>
      </c>
      <c r="AT299" s="21" t="s">
        <v>343</v>
      </c>
      <c r="AU299" s="21" t="s">
        <v>139</v>
      </c>
      <c r="AY299" s="21" t="s">
        <v>160</v>
      </c>
      <c r="BE299" s="108">
        <f>IF(U299="základná",N299,0)</f>
        <v>0</v>
      </c>
      <c r="BF299" s="108">
        <f>IF(U299="znížená",N299,0)</f>
        <v>0</v>
      </c>
      <c r="BG299" s="108">
        <f>IF(U299="zákl. prenesená",N299,0)</f>
        <v>0</v>
      </c>
      <c r="BH299" s="108">
        <f>IF(U299="zníž. prenesená",N299,0)</f>
        <v>0</v>
      </c>
      <c r="BI299" s="108">
        <f>IF(U299="nulová",N299,0)</f>
        <v>0</v>
      </c>
      <c r="BJ299" s="21" t="s">
        <v>139</v>
      </c>
      <c r="BK299" s="108">
        <f>ROUND(L299*K299,2)</f>
        <v>0</v>
      </c>
      <c r="BL299" s="21" t="s">
        <v>165</v>
      </c>
      <c r="BM299" s="21" t="s">
        <v>426</v>
      </c>
    </row>
    <row r="300" spans="2:65" s="1" customFormat="1" ht="45.6" customHeight="1">
      <c r="B300" s="134"/>
      <c r="C300" s="163" t="s">
        <v>427</v>
      </c>
      <c r="D300" s="163" t="s">
        <v>161</v>
      </c>
      <c r="E300" s="164" t="s">
        <v>428</v>
      </c>
      <c r="F300" s="258" t="s">
        <v>429</v>
      </c>
      <c r="G300" s="258"/>
      <c r="H300" s="258"/>
      <c r="I300" s="258"/>
      <c r="J300" s="165" t="s">
        <v>204</v>
      </c>
      <c r="K300" s="166">
        <v>664.31</v>
      </c>
      <c r="L300" s="259">
        <v>0</v>
      </c>
      <c r="M300" s="259"/>
      <c r="N300" s="257">
        <f>ROUND(L300*K300,2)</f>
        <v>0</v>
      </c>
      <c r="O300" s="257"/>
      <c r="P300" s="257"/>
      <c r="Q300" s="257"/>
      <c r="R300" s="137"/>
      <c r="T300" s="168" t="s">
        <v>5</v>
      </c>
      <c r="U300" s="46" t="s">
        <v>45</v>
      </c>
      <c r="V300" s="38"/>
      <c r="W300" s="169">
        <f>V300*K300</f>
        <v>0</v>
      </c>
      <c r="X300" s="169">
        <v>0.15223</v>
      </c>
      <c r="Y300" s="169">
        <f>X300*K300</f>
        <v>101.12791129999999</v>
      </c>
      <c r="Z300" s="169">
        <v>0</v>
      </c>
      <c r="AA300" s="170">
        <f>Z300*K300</f>
        <v>0</v>
      </c>
      <c r="AR300" s="21" t="s">
        <v>165</v>
      </c>
      <c r="AT300" s="21" t="s">
        <v>161</v>
      </c>
      <c r="AU300" s="21" t="s">
        <v>139</v>
      </c>
      <c r="AY300" s="21" t="s">
        <v>160</v>
      </c>
      <c r="BE300" s="108">
        <f>IF(U300="základná",N300,0)</f>
        <v>0</v>
      </c>
      <c r="BF300" s="108">
        <f>IF(U300="znížená",N300,0)</f>
        <v>0</v>
      </c>
      <c r="BG300" s="108">
        <f>IF(U300="zákl. prenesená",N300,0)</f>
        <v>0</v>
      </c>
      <c r="BH300" s="108">
        <f>IF(U300="zníž. prenesená",N300,0)</f>
        <v>0</v>
      </c>
      <c r="BI300" s="108">
        <f>IF(U300="nulová",N300,0)</f>
        <v>0</v>
      </c>
      <c r="BJ300" s="21" t="s">
        <v>139</v>
      </c>
      <c r="BK300" s="108">
        <f>ROUND(L300*K300,2)</f>
        <v>0</v>
      </c>
      <c r="BL300" s="21" t="s">
        <v>165</v>
      </c>
      <c r="BM300" s="21" t="s">
        <v>430</v>
      </c>
    </row>
    <row r="301" spans="2:65" s="10" customFormat="1" ht="34.15" customHeight="1">
      <c r="B301" s="171"/>
      <c r="C301" s="172"/>
      <c r="D301" s="172"/>
      <c r="E301" s="173" t="s">
        <v>5</v>
      </c>
      <c r="F301" s="252" t="s">
        <v>431</v>
      </c>
      <c r="G301" s="253"/>
      <c r="H301" s="253"/>
      <c r="I301" s="253"/>
      <c r="J301" s="172"/>
      <c r="K301" s="174">
        <v>2.25</v>
      </c>
      <c r="L301" s="172"/>
      <c r="M301" s="172"/>
      <c r="N301" s="172"/>
      <c r="O301" s="172"/>
      <c r="P301" s="172"/>
      <c r="Q301" s="172"/>
      <c r="R301" s="175"/>
      <c r="T301" s="176"/>
      <c r="U301" s="172"/>
      <c r="V301" s="172"/>
      <c r="W301" s="172"/>
      <c r="X301" s="172"/>
      <c r="Y301" s="172"/>
      <c r="Z301" s="172"/>
      <c r="AA301" s="177"/>
      <c r="AT301" s="178" t="s">
        <v>168</v>
      </c>
      <c r="AU301" s="178" t="s">
        <v>139</v>
      </c>
      <c r="AV301" s="10" t="s">
        <v>139</v>
      </c>
      <c r="AW301" s="10" t="s">
        <v>33</v>
      </c>
      <c r="AX301" s="10" t="s">
        <v>78</v>
      </c>
      <c r="AY301" s="178" t="s">
        <v>160</v>
      </c>
    </row>
    <row r="302" spans="2:65" s="10" customFormat="1" ht="22.9" customHeight="1">
      <c r="B302" s="171"/>
      <c r="C302" s="172"/>
      <c r="D302" s="172"/>
      <c r="E302" s="173" t="s">
        <v>5</v>
      </c>
      <c r="F302" s="248" t="s">
        <v>432</v>
      </c>
      <c r="G302" s="249"/>
      <c r="H302" s="249"/>
      <c r="I302" s="249"/>
      <c r="J302" s="172"/>
      <c r="K302" s="174">
        <v>42.99</v>
      </c>
      <c r="L302" s="172"/>
      <c r="M302" s="172"/>
      <c r="N302" s="172"/>
      <c r="O302" s="172"/>
      <c r="P302" s="172"/>
      <c r="Q302" s="172"/>
      <c r="R302" s="175"/>
      <c r="T302" s="176"/>
      <c r="U302" s="172"/>
      <c r="V302" s="172"/>
      <c r="W302" s="172"/>
      <c r="X302" s="172"/>
      <c r="Y302" s="172"/>
      <c r="Z302" s="172"/>
      <c r="AA302" s="177"/>
      <c r="AT302" s="178" t="s">
        <v>168</v>
      </c>
      <c r="AU302" s="178" t="s">
        <v>139</v>
      </c>
      <c r="AV302" s="10" t="s">
        <v>139</v>
      </c>
      <c r="AW302" s="10" t="s">
        <v>33</v>
      </c>
      <c r="AX302" s="10" t="s">
        <v>78</v>
      </c>
      <c r="AY302" s="178" t="s">
        <v>160</v>
      </c>
    </row>
    <row r="303" spans="2:65" s="10" customFormat="1" ht="22.9" customHeight="1">
      <c r="B303" s="171"/>
      <c r="C303" s="172"/>
      <c r="D303" s="172"/>
      <c r="E303" s="173" t="s">
        <v>5</v>
      </c>
      <c r="F303" s="248" t="s">
        <v>433</v>
      </c>
      <c r="G303" s="249"/>
      <c r="H303" s="249"/>
      <c r="I303" s="249"/>
      <c r="J303" s="172"/>
      <c r="K303" s="174">
        <v>39.729999999999997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168</v>
      </c>
      <c r="AU303" s="178" t="s">
        <v>139</v>
      </c>
      <c r="AV303" s="10" t="s">
        <v>139</v>
      </c>
      <c r="AW303" s="10" t="s">
        <v>33</v>
      </c>
      <c r="AX303" s="10" t="s">
        <v>78</v>
      </c>
      <c r="AY303" s="178" t="s">
        <v>160</v>
      </c>
    </row>
    <row r="304" spans="2:65" s="10" customFormat="1" ht="22.9" customHeight="1">
      <c r="B304" s="171"/>
      <c r="C304" s="172"/>
      <c r="D304" s="172"/>
      <c r="E304" s="173" t="s">
        <v>5</v>
      </c>
      <c r="F304" s="248" t="s">
        <v>434</v>
      </c>
      <c r="G304" s="249"/>
      <c r="H304" s="249"/>
      <c r="I304" s="249"/>
      <c r="J304" s="172"/>
      <c r="K304" s="174">
        <v>254.81</v>
      </c>
      <c r="L304" s="172"/>
      <c r="M304" s="172"/>
      <c r="N304" s="172"/>
      <c r="O304" s="172"/>
      <c r="P304" s="172"/>
      <c r="Q304" s="172"/>
      <c r="R304" s="175"/>
      <c r="T304" s="176"/>
      <c r="U304" s="172"/>
      <c r="V304" s="172"/>
      <c r="W304" s="172"/>
      <c r="X304" s="172"/>
      <c r="Y304" s="172"/>
      <c r="Z304" s="172"/>
      <c r="AA304" s="177"/>
      <c r="AT304" s="178" t="s">
        <v>168</v>
      </c>
      <c r="AU304" s="178" t="s">
        <v>139</v>
      </c>
      <c r="AV304" s="10" t="s">
        <v>139</v>
      </c>
      <c r="AW304" s="10" t="s">
        <v>33</v>
      </c>
      <c r="AX304" s="10" t="s">
        <v>78</v>
      </c>
      <c r="AY304" s="178" t="s">
        <v>160</v>
      </c>
    </row>
    <row r="305" spans="2:65" s="10" customFormat="1" ht="22.9" customHeight="1">
      <c r="B305" s="171"/>
      <c r="C305" s="172"/>
      <c r="D305" s="172"/>
      <c r="E305" s="173" t="s">
        <v>5</v>
      </c>
      <c r="F305" s="248" t="s">
        <v>435</v>
      </c>
      <c r="G305" s="249"/>
      <c r="H305" s="249"/>
      <c r="I305" s="249"/>
      <c r="J305" s="172"/>
      <c r="K305" s="174">
        <v>138.55000000000001</v>
      </c>
      <c r="L305" s="172"/>
      <c r="M305" s="172"/>
      <c r="N305" s="172"/>
      <c r="O305" s="172"/>
      <c r="P305" s="172"/>
      <c r="Q305" s="172"/>
      <c r="R305" s="175"/>
      <c r="T305" s="176"/>
      <c r="U305" s="172"/>
      <c r="V305" s="172"/>
      <c r="W305" s="172"/>
      <c r="X305" s="172"/>
      <c r="Y305" s="172"/>
      <c r="Z305" s="172"/>
      <c r="AA305" s="177"/>
      <c r="AT305" s="178" t="s">
        <v>168</v>
      </c>
      <c r="AU305" s="178" t="s">
        <v>139</v>
      </c>
      <c r="AV305" s="10" t="s">
        <v>139</v>
      </c>
      <c r="AW305" s="10" t="s">
        <v>33</v>
      </c>
      <c r="AX305" s="10" t="s">
        <v>78</v>
      </c>
      <c r="AY305" s="178" t="s">
        <v>160</v>
      </c>
    </row>
    <row r="306" spans="2:65" s="10" customFormat="1" ht="22.9" customHeight="1">
      <c r="B306" s="171"/>
      <c r="C306" s="172"/>
      <c r="D306" s="172"/>
      <c r="E306" s="173" t="s">
        <v>5</v>
      </c>
      <c r="F306" s="248" t="s">
        <v>436</v>
      </c>
      <c r="G306" s="249"/>
      <c r="H306" s="249"/>
      <c r="I306" s="249"/>
      <c r="J306" s="172"/>
      <c r="K306" s="174">
        <v>143.82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168</v>
      </c>
      <c r="AU306" s="178" t="s">
        <v>139</v>
      </c>
      <c r="AV306" s="10" t="s">
        <v>139</v>
      </c>
      <c r="AW306" s="10" t="s">
        <v>33</v>
      </c>
      <c r="AX306" s="10" t="s">
        <v>78</v>
      </c>
      <c r="AY306" s="178" t="s">
        <v>160</v>
      </c>
    </row>
    <row r="307" spans="2:65" s="10" customFormat="1" ht="22.9" customHeight="1">
      <c r="B307" s="171"/>
      <c r="C307" s="172"/>
      <c r="D307" s="172"/>
      <c r="E307" s="173" t="s">
        <v>5</v>
      </c>
      <c r="F307" s="248" t="s">
        <v>437</v>
      </c>
      <c r="G307" s="249"/>
      <c r="H307" s="249"/>
      <c r="I307" s="249"/>
      <c r="J307" s="172"/>
      <c r="K307" s="174">
        <v>10.53</v>
      </c>
      <c r="L307" s="172"/>
      <c r="M307" s="172"/>
      <c r="N307" s="172"/>
      <c r="O307" s="172"/>
      <c r="P307" s="172"/>
      <c r="Q307" s="172"/>
      <c r="R307" s="175"/>
      <c r="T307" s="176"/>
      <c r="U307" s="172"/>
      <c r="V307" s="172"/>
      <c r="W307" s="172"/>
      <c r="X307" s="172"/>
      <c r="Y307" s="172"/>
      <c r="Z307" s="172"/>
      <c r="AA307" s="177"/>
      <c r="AT307" s="178" t="s">
        <v>168</v>
      </c>
      <c r="AU307" s="178" t="s">
        <v>139</v>
      </c>
      <c r="AV307" s="10" t="s">
        <v>139</v>
      </c>
      <c r="AW307" s="10" t="s">
        <v>33</v>
      </c>
      <c r="AX307" s="10" t="s">
        <v>78</v>
      </c>
      <c r="AY307" s="178" t="s">
        <v>160</v>
      </c>
    </row>
    <row r="308" spans="2:65" s="10" customFormat="1" ht="14.45" customHeight="1">
      <c r="B308" s="171"/>
      <c r="C308" s="172"/>
      <c r="D308" s="172"/>
      <c r="E308" s="173" t="s">
        <v>5</v>
      </c>
      <c r="F308" s="248" t="s">
        <v>438</v>
      </c>
      <c r="G308" s="249"/>
      <c r="H308" s="249"/>
      <c r="I308" s="249"/>
      <c r="J308" s="172"/>
      <c r="K308" s="174">
        <v>31.634</v>
      </c>
      <c r="L308" s="172"/>
      <c r="M308" s="172"/>
      <c r="N308" s="172"/>
      <c r="O308" s="172"/>
      <c r="P308" s="172"/>
      <c r="Q308" s="172"/>
      <c r="R308" s="175"/>
      <c r="T308" s="176"/>
      <c r="U308" s="172"/>
      <c r="V308" s="172"/>
      <c r="W308" s="172"/>
      <c r="X308" s="172"/>
      <c r="Y308" s="172"/>
      <c r="Z308" s="172"/>
      <c r="AA308" s="177"/>
      <c r="AT308" s="178" t="s">
        <v>168</v>
      </c>
      <c r="AU308" s="178" t="s">
        <v>139</v>
      </c>
      <c r="AV308" s="10" t="s">
        <v>139</v>
      </c>
      <c r="AW308" s="10" t="s">
        <v>33</v>
      </c>
      <c r="AX308" s="10" t="s">
        <v>78</v>
      </c>
      <c r="AY308" s="178" t="s">
        <v>160</v>
      </c>
    </row>
    <row r="309" spans="2:65" s="11" customFormat="1" ht="14.45" customHeight="1">
      <c r="B309" s="179"/>
      <c r="C309" s="180"/>
      <c r="D309" s="180"/>
      <c r="E309" s="181" t="s">
        <v>5</v>
      </c>
      <c r="F309" s="250" t="s">
        <v>174</v>
      </c>
      <c r="G309" s="251"/>
      <c r="H309" s="251"/>
      <c r="I309" s="251"/>
      <c r="J309" s="180"/>
      <c r="K309" s="182">
        <v>664.31399999999996</v>
      </c>
      <c r="L309" s="180"/>
      <c r="M309" s="180"/>
      <c r="N309" s="180"/>
      <c r="O309" s="180"/>
      <c r="P309" s="180"/>
      <c r="Q309" s="180"/>
      <c r="R309" s="183"/>
      <c r="T309" s="184"/>
      <c r="U309" s="180"/>
      <c r="V309" s="180"/>
      <c r="W309" s="180"/>
      <c r="X309" s="180"/>
      <c r="Y309" s="180"/>
      <c r="Z309" s="180"/>
      <c r="AA309" s="185"/>
      <c r="AT309" s="186" t="s">
        <v>168</v>
      </c>
      <c r="AU309" s="186" t="s">
        <v>139</v>
      </c>
      <c r="AV309" s="11" t="s">
        <v>165</v>
      </c>
      <c r="AW309" s="11" t="s">
        <v>33</v>
      </c>
      <c r="AX309" s="11" t="s">
        <v>86</v>
      </c>
      <c r="AY309" s="186" t="s">
        <v>160</v>
      </c>
    </row>
    <row r="310" spans="2:65" s="1" customFormat="1" ht="26.25" customHeight="1">
      <c r="B310" s="134"/>
      <c r="C310" s="194" t="s">
        <v>439</v>
      </c>
      <c r="D310" s="194" t="s">
        <v>343</v>
      </c>
      <c r="E310" s="195" t="s">
        <v>440</v>
      </c>
      <c r="F310" s="254" t="s">
        <v>441</v>
      </c>
      <c r="G310" s="254"/>
      <c r="H310" s="254"/>
      <c r="I310" s="254"/>
      <c r="J310" s="196" t="s">
        <v>354</v>
      </c>
      <c r="K310" s="197">
        <v>15.9</v>
      </c>
      <c r="L310" s="255">
        <v>0</v>
      </c>
      <c r="M310" s="255"/>
      <c r="N310" s="256">
        <f>ROUND(L310*K310,2)</f>
        <v>0</v>
      </c>
      <c r="O310" s="257"/>
      <c r="P310" s="257"/>
      <c r="Q310" s="257"/>
      <c r="R310" s="137"/>
      <c r="T310" s="168" t="s">
        <v>5</v>
      </c>
      <c r="U310" s="46" t="s">
        <v>45</v>
      </c>
      <c r="V310" s="38"/>
      <c r="W310" s="169">
        <f>V310*K310</f>
        <v>0</v>
      </c>
      <c r="X310" s="169">
        <v>8.48E-2</v>
      </c>
      <c r="Y310" s="169">
        <f>X310*K310</f>
        <v>1.34832</v>
      </c>
      <c r="Z310" s="169">
        <v>0</v>
      </c>
      <c r="AA310" s="170">
        <f>Z310*K310</f>
        <v>0</v>
      </c>
      <c r="AR310" s="21" t="s">
        <v>221</v>
      </c>
      <c r="AT310" s="21" t="s">
        <v>343</v>
      </c>
      <c r="AU310" s="21" t="s">
        <v>139</v>
      </c>
      <c r="AY310" s="21" t="s">
        <v>160</v>
      </c>
      <c r="BE310" s="108">
        <f>IF(U310="základná",N310,0)</f>
        <v>0</v>
      </c>
      <c r="BF310" s="108">
        <f>IF(U310="znížená",N310,0)</f>
        <v>0</v>
      </c>
      <c r="BG310" s="108">
        <f>IF(U310="zákl. prenesená",N310,0)</f>
        <v>0</v>
      </c>
      <c r="BH310" s="108">
        <f>IF(U310="zníž. prenesená",N310,0)</f>
        <v>0</v>
      </c>
      <c r="BI310" s="108">
        <f>IF(U310="nulová",N310,0)</f>
        <v>0</v>
      </c>
      <c r="BJ310" s="21" t="s">
        <v>139</v>
      </c>
      <c r="BK310" s="108">
        <f>ROUND(L310*K310,2)</f>
        <v>0</v>
      </c>
      <c r="BL310" s="21" t="s">
        <v>165</v>
      </c>
      <c r="BM310" s="21" t="s">
        <v>442</v>
      </c>
    </row>
    <row r="311" spans="2:65" s="1" customFormat="1" ht="27" customHeight="1">
      <c r="B311" s="134"/>
      <c r="C311" s="194" t="s">
        <v>443</v>
      </c>
      <c r="D311" s="194" t="s">
        <v>343</v>
      </c>
      <c r="E311" s="195" t="s">
        <v>444</v>
      </c>
      <c r="F311" s="254" t="s">
        <v>445</v>
      </c>
      <c r="G311" s="254"/>
      <c r="H311" s="254"/>
      <c r="I311" s="254"/>
      <c r="J311" s="196" t="s">
        <v>354</v>
      </c>
      <c r="K311" s="197">
        <v>565.34</v>
      </c>
      <c r="L311" s="255">
        <v>0</v>
      </c>
      <c r="M311" s="255"/>
      <c r="N311" s="256">
        <f>ROUND(L311*K311,2)</f>
        <v>0</v>
      </c>
      <c r="O311" s="257"/>
      <c r="P311" s="257"/>
      <c r="Q311" s="257"/>
      <c r="R311" s="137"/>
      <c r="T311" s="168" t="s">
        <v>5</v>
      </c>
      <c r="U311" s="46" t="s">
        <v>45</v>
      </c>
      <c r="V311" s="38"/>
      <c r="W311" s="169">
        <f>V311*K311</f>
        <v>0</v>
      </c>
      <c r="X311" s="169">
        <v>8.5000000000000006E-2</v>
      </c>
      <c r="Y311" s="169">
        <f>X311*K311</f>
        <v>48.053900000000006</v>
      </c>
      <c r="Z311" s="169">
        <v>0</v>
      </c>
      <c r="AA311" s="170">
        <f>Z311*K311</f>
        <v>0</v>
      </c>
      <c r="AR311" s="21" t="s">
        <v>221</v>
      </c>
      <c r="AT311" s="21" t="s">
        <v>343</v>
      </c>
      <c r="AU311" s="21" t="s">
        <v>139</v>
      </c>
      <c r="AY311" s="21" t="s">
        <v>160</v>
      </c>
      <c r="BE311" s="108">
        <f>IF(U311="základná",N311,0)</f>
        <v>0</v>
      </c>
      <c r="BF311" s="108">
        <f>IF(U311="znížená",N311,0)</f>
        <v>0</v>
      </c>
      <c r="BG311" s="108">
        <f>IF(U311="zákl. prenesená",N311,0)</f>
        <v>0</v>
      </c>
      <c r="BH311" s="108">
        <f>IF(U311="zníž. prenesená",N311,0)</f>
        <v>0</v>
      </c>
      <c r="BI311" s="108">
        <f>IF(U311="nulová",N311,0)</f>
        <v>0</v>
      </c>
      <c r="BJ311" s="21" t="s">
        <v>139</v>
      </c>
      <c r="BK311" s="108">
        <f>ROUND(L311*K311,2)</f>
        <v>0</v>
      </c>
      <c r="BL311" s="21" t="s">
        <v>165</v>
      </c>
      <c r="BM311" s="21" t="s">
        <v>446</v>
      </c>
    </row>
    <row r="312" spans="2:65" s="1" customFormat="1" ht="30" customHeight="1">
      <c r="B312" s="134"/>
      <c r="C312" s="194" t="s">
        <v>447</v>
      </c>
      <c r="D312" s="194" t="s">
        <v>343</v>
      </c>
      <c r="E312" s="195" t="s">
        <v>448</v>
      </c>
      <c r="F312" s="254" t="s">
        <v>449</v>
      </c>
      <c r="G312" s="254"/>
      <c r="H312" s="254"/>
      <c r="I312" s="254"/>
      <c r="J312" s="196" t="s">
        <v>354</v>
      </c>
      <c r="K312" s="197">
        <v>89.4</v>
      </c>
      <c r="L312" s="255">
        <v>0</v>
      </c>
      <c r="M312" s="255"/>
      <c r="N312" s="256">
        <f>ROUND(L312*K312,2)</f>
        <v>0</v>
      </c>
      <c r="O312" s="257"/>
      <c r="P312" s="257"/>
      <c r="Q312" s="257"/>
      <c r="R312" s="137"/>
      <c r="T312" s="168" t="s">
        <v>5</v>
      </c>
      <c r="U312" s="46" t="s">
        <v>45</v>
      </c>
      <c r="V312" s="38"/>
      <c r="W312" s="169">
        <f>V312*K312</f>
        <v>0</v>
      </c>
      <c r="X312" s="169">
        <v>0.09</v>
      </c>
      <c r="Y312" s="169">
        <f>X312*K312</f>
        <v>8.0459999999999994</v>
      </c>
      <c r="Z312" s="169">
        <v>0</v>
      </c>
      <c r="AA312" s="170">
        <f>Z312*K312</f>
        <v>0</v>
      </c>
      <c r="AR312" s="21" t="s">
        <v>221</v>
      </c>
      <c r="AT312" s="21" t="s">
        <v>343</v>
      </c>
      <c r="AU312" s="21" t="s">
        <v>139</v>
      </c>
      <c r="AY312" s="21" t="s">
        <v>160</v>
      </c>
      <c r="BE312" s="108">
        <f>IF(U312="základná",N312,0)</f>
        <v>0</v>
      </c>
      <c r="BF312" s="108">
        <f>IF(U312="znížená",N312,0)</f>
        <v>0</v>
      </c>
      <c r="BG312" s="108">
        <f>IF(U312="zákl. prenesená",N312,0)</f>
        <v>0</v>
      </c>
      <c r="BH312" s="108">
        <f>IF(U312="zníž. prenesená",N312,0)</f>
        <v>0</v>
      </c>
      <c r="BI312" s="108">
        <f>IF(U312="nulová",N312,0)</f>
        <v>0</v>
      </c>
      <c r="BJ312" s="21" t="s">
        <v>139</v>
      </c>
      <c r="BK312" s="108">
        <f>ROUND(L312*K312,2)</f>
        <v>0</v>
      </c>
      <c r="BL312" s="21" t="s">
        <v>165</v>
      </c>
      <c r="BM312" s="21" t="s">
        <v>450</v>
      </c>
    </row>
    <row r="313" spans="2:65" s="1" customFormat="1" ht="39.75" customHeight="1">
      <c r="B313" s="134"/>
      <c r="C313" s="163" t="s">
        <v>451</v>
      </c>
      <c r="D313" s="163" t="s">
        <v>161</v>
      </c>
      <c r="E313" s="164" t="s">
        <v>452</v>
      </c>
      <c r="F313" s="258" t="s">
        <v>453</v>
      </c>
      <c r="G313" s="258"/>
      <c r="H313" s="258"/>
      <c r="I313" s="258"/>
      <c r="J313" s="165" t="s">
        <v>204</v>
      </c>
      <c r="K313" s="166">
        <v>66.77</v>
      </c>
      <c r="L313" s="259">
        <v>0</v>
      </c>
      <c r="M313" s="259"/>
      <c r="N313" s="257">
        <f>ROUND(L313*K313,2)</f>
        <v>0</v>
      </c>
      <c r="O313" s="257"/>
      <c r="P313" s="257"/>
      <c r="Q313" s="257"/>
      <c r="R313" s="137"/>
      <c r="T313" s="168" t="s">
        <v>5</v>
      </c>
      <c r="U313" s="46" t="s">
        <v>45</v>
      </c>
      <c r="V313" s="38"/>
      <c r="W313" s="169">
        <f>V313*K313</f>
        <v>0</v>
      </c>
      <c r="X313" s="169">
        <v>7.2270000000000001E-2</v>
      </c>
      <c r="Y313" s="169">
        <f>X313*K313</f>
        <v>4.8254678999999996</v>
      </c>
      <c r="Z313" s="169">
        <v>0</v>
      </c>
      <c r="AA313" s="170">
        <f>Z313*K313</f>
        <v>0</v>
      </c>
      <c r="AR313" s="21" t="s">
        <v>165</v>
      </c>
      <c r="AT313" s="21" t="s">
        <v>161</v>
      </c>
      <c r="AU313" s="21" t="s">
        <v>139</v>
      </c>
      <c r="AY313" s="21" t="s">
        <v>160</v>
      </c>
      <c r="BE313" s="108">
        <f>IF(U313="základná",N313,0)</f>
        <v>0</v>
      </c>
      <c r="BF313" s="108">
        <f>IF(U313="znížená",N313,0)</f>
        <v>0</v>
      </c>
      <c r="BG313" s="108">
        <f>IF(U313="zákl. prenesená",N313,0)</f>
        <v>0</v>
      </c>
      <c r="BH313" s="108">
        <f>IF(U313="zníž. prenesená",N313,0)</f>
        <v>0</v>
      </c>
      <c r="BI313" s="108">
        <f>IF(U313="nulová",N313,0)</f>
        <v>0</v>
      </c>
      <c r="BJ313" s="21" t="s">
        <v>139</v>
      </c>
      <c r="BK313" s="108">
        <f>ROUND(L313*K313,2)</f>
        <v>0</v>
      </c>
      <c r="BL313" s="21" t="s">
        <v>165</v>
      </c>
      <c r="BM313" s="21" t="s">
        <v>454</v>
      </c>
    </row>
    <row r="314" spans="2:65" s="1" customFormat="1" ht="22.9" customHeight="1">
      <c r="B314" s="134"/>
      <c r="C314" s="194" t="s">
        <v>455</v>
      </c>
      <c r="D314" s="194" t="s">
        <v>343</v>
      </c>
      <c r="E314" s="195" t="s">
        <v>456</v>
      </c>
      <c r="F314" s="254" t="s">
        <v>457</v>
      </c>
      <c r="G314" s="254"/>
      <c r="H314" s="254"/>
      <c r="I314" s="254"/>
      <c r="J314" s="196" t="s">
        <v>354</v>
      </c>
      <c r="K314" s="197">
        <v>202.33</v>
      </c>
      <c r="L314" s="255">
        <v>0</v>
      </c>
      <c r="M314" s="255"/>
      <c r="N314" s="256">
        <f>ROUND(L314*K314,2)</f>
        <v>0</v>
      </c>
      <c r="O314" s="257"/>
      <c r="P314" s="257"/>
      <c r="Q314" s="257"/>
      <c r="R314" s="137"/>
      <c r="T314" s="168" t="s">
        <v>5</v>
      </c>
      <c r="U314" s="46" t="s">
        <v>45</v>
      </c>
      <c r="V314" s="38"/>
      <c r="W314" s="169">
        <f>V314*K314</f>
        <v>0</v>
      </c>
      <c r="X314" s="169">
        <v>2.8299999999999999E-2</v>
      </c>
      <c r="Y314" s="169">
        <f>X314*K314</f>
        <v>5.7259390000000003</v>
      </c>
      <c r="Z314" s="169">
        <v>0</v>
      </c>
      <c r="AA314" s="170">
        <f>Z314*K314</f>
        <v>0</v>
      </c>
      <c r="AR314" s="21" t="s">
        <v>221</v>
      </c>
      <c r="AT314" s="21" t="s">
        <v>343</v>
      </c>
      <c r="AU314" s="21" t="s">
        <v>139</v>
      </c>
      <c r="AY314" s="21" t="s">
        <v>160</v>
      </c>
      <c r="BE314" s="108">
        <f>IF(U314="základná",N314,0)</f>
        <v>0</v>
      </c>
      <c r="BF314" s="108">
        <f>IF(U314="znížená",N314,0)</f>
        <v>0</v>
      </c>
      <c r="BG314" s="108">
        <f>IF(U314="zákl. prenesená",N314,0)</f>
        <v>0</v>
      </c>
      <c r="BH314" s="108">
        <f>IF(U314="zníž. prenesená",N314,0)</f>
        <v>0</v>
      </c>
      <c r="BI314" s="108">
        <f>IF(U314="nulová",N314,0)</f>
        <v>0</v>
      </c>
      <c r="BJ314" s="21" t="s">
        <v>139</v>
      </c>
      <c r="BK314" s="108">
        <f>ROUND(L314*K314,2)</f>
        <v>0</v>
      </c>
      <c r="BL314" s="21" t="s">
        <v>165</v>
      </c>
      <c r="BM314" s="21" t="s">
        <v>458</v>
      </c>
    </row>
    <row r="315" spans="2:65" s="10" customFormat="1" ht="14.45" customHeight="1">
      <c r="B315" s="171"/>
      <c r="C315" s="172"/>
      <c r="D315" s="172"/>
      <c r="E315" s="173" t="s">
        <v>5</v>
      </c>
      <c r="F315" s="252" t="s">
        <v>459</v>
      </c>
      <c r="G315" s="253"/>
      <c r="H315" s="253"/>
      <c r="I315" s="253"/>
      <c r="J315" s="172"/>
      <c r="K315" s="174">
        <v>202.333333333333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168</v>
      </c>
      <c r="AU315" s="178" t="s">
        <v>139</v>
      </c>
      <c r="AV315" s="10" t="s">
        <v>139</v>
      </c>
      <c r="AW315" s="10" t="s">
        <v>33</v>
      </c>
      <c r="AX315" s="10" t="s">
        <v>86</v>
      </c>
      <c r="AY315" s="178" t="s">
        <v>160</v>
      </c>
    </row>
    <row r="316" spans="2:65" s="1" customFormat="1" ht="39.75" customHeight="1">
      <c r="B316" s="134"/>
      <c r="C316" s="163" t="s">
        <v>460</v>
      </c>
      <c r="D316" s="163" t="s">
        <v>161</v>
      </c>
      <c r="E316" s="164" t="s">
        <v>461</v>
      </c>
      <c r="F316" s="258" t="s">
        <v>462</v>
      </c>
      <c r="G316" s="258"/>
      <c r="H316" s="258"/>
      <c r="I316" s="258"/>
      <c r="J316" s="165" t="s">
        <v>204</v>
      </c>
      <c r="K316" s="166">
        <v>22.89</v>
      </c>
      <c r="L316" s="259">
        <v>0</v>
      </c>
      <c r="M316" s="259"/>
      <c r="N316" s="257">
        <f>ROUND(L316*K316,2)</f>
        <v>0</v>
      </c>
      <c r="O316" s="257"/>
      <c r="P316" s="257"/>
      <c r="Q316" s="257"/>
      <c r="R316" s="137"/>
      <c r="T316" s="168" t="s">
        <v>5</v>
      </c>
      <c r="U316" s="46" t="s">
        <v>45</v>
      </c>
      <c r="V316" s="38"/>
      <c r="W316" s="169">
        <f>V316*K316</f>
        <v>0</v>
      </c>
      <c r="X316" s="169">
        <v>0.24499000000000001</v>
      </c>
      <c r="Y316" s="169">
        <f>X316*K316</f>
        <v>5.6078211000000007</v>
      </c>
      <c r="Z316" s="169">
        <v>0</v>
      </c>
      <c r="AA316" s="170">
        <f>Z316*K316</f>
        <v>0</v>
      </c>
      <c r="AR316" s="21" t="s">
        <v>165</v>
      </c>
      <c r="AT316" s="21" t="s">
        <v>161</v>
      </c>
      <c r="AU316" s="21" t="s">
        <v>139</v>
      </c>
      <c r="AY316" s="21" t="s">
        <v>160</v>
      </c>
      <c r="BE316" s="108">
        <f>IF(U316="základná",N316,0)</f>
        <v>0</v>
      </c>
      <c r="BF316" s="108">
        <f>IF(U316="znížená",N316,0)</f>
        <v>0</v>
      </c>
      <c r="BG316" s="108">
        <f>IF(U316="zákl. prenesená",N316,0)</f>
        <v>0</v>
      </c>
      <c r="BH316" s="108">
        <f>IF(U316="zníž. prenesená",N316,0)</f>
        <v>0</v>
      </c>
      <c r="BI316" s="108">
        <f>IF(U316="nulová",N316,0)</f>
        <v>0</v>
      </c>
      <c r="BJ316" s="21" t="s">
        <v>139</v>
      </c>
      <c r="BK316" s="108">
        <f>ROUND(L316*K316,2)</f>
        <v>0</v>
      </c>
      <c r="BL316" s="21" t="s">
        <v>165</v>
      </c>
      <c r="BM316" s="21" t="s">
        <v>463</v>
      </c>
    </row>
    <row r="317" spans="2:65" s="1" customFormat="1" ht="22.9" customHeight="1">
      <c r="B317" s="134"/>
      <c r="C317" s="194" t="s">
        <v>464</v>
      </c>
      <c r="D317" s="194" t="s">
        <v>343</v>
      </c>
      <c r="E317" s="195" t="s">
        <v>465</v>
      </c>
      <c r="F317" s="254" t="s">
        <v>466</v>
      </c>
      <c r="G317" s="254"/>
      <c r="H317" s="254"/>
      <c r="I317" s="254"/>
      <c r="J317" s="196" t="s">
        <v>354</v>
      </c>
      <c r="K317" s="197">
        <v>152.58000000000001</v>
      </c>
      <c r="L317" s="255">
        <v>0</v>
      </c>
      <c r="M317" s="255"/>
      <c r="N317" s="256">
        <f>ROUND(L317*K317,2)</f>
        <v>0</v>
      </c>
      <c r="O317" s="257"/>
      <c r="P317" s="257"/>
      <c r="Q317" s="257"/>
      <c r="R317" s="137"/>
      <c r="T317" s="168" t="s">
        <v>5</v>
      </c>
      <c r="U317" s="46" t="s">
        <v>45</v>
      </c>
      <c r="V317" s="38"/>
      <c r="W317" s="169">
        <f>V317*K317</f>
        <v>0</v>
      </c>
      <c r="X317" s="169">
        <v>4.8000000000000001E-2</v>
      </c>
      <c r="Y317" s="169">
        <f>X317*K317</f>
        <v>7.3238400000000006</v>
      </c>
      <c r="Z317" s="169">
        <v>0</v>
      </c>
      <c r="AA317" s="170">
        <f>Z317*K317</f>
        <v>0</v>
      </c>
      <c r="AR317" s="21" t="s">
        <v>221</v>
      </c>
      <c r="AT317" s="21" t="s">
        <v>343</v>
      </c>
      <c r="AU317" s="21" t="s">
        <v>139</v>
      </c>
      <c r="AY317" s="21" t="s">
        <v>160</v>
      </c>
      <c r="BE317" s="108">
        <f>IF(U317="základná",N317,0)</f>
        <v>0</v>
      </c>
      <c r="BF317" s="108">
        <f>IF(U317="znížená",N317,0)</f>
        <v>0</v>
      </c>
      <c r="BG317" s="108">
        <f>IF(U317="zákl. prenesená",N317,0)</f>
        <v>0</v>
      </c>
      <c r="BH317" s="108">
        <f>IF(U317="zníž. prenesená",N317,0)</f>
        <v>0</v>
      </c>
      <c r="BI317" s="108">
        <f>IF(U317="nulová",N317,0)</f>
        <v>0</v>
      </c>
      <c r="BJ317" s="21" t="s">
        <v>139</v>
      </c>
      <c r="BK317" s="108">
        <f>ROUND(L317*K317,2)</f>
        <v>0</v>
      </c>
      <c r="BL317" s="21" t="s">
        <v>165</v>
      </c>
      <c r="BM317" s="21" t="s">
        <v>467</v>
      </c>
    </row>
    <row r="318" spans="2:65" s="10" customFormat="1" ht="14.45" customHeight="1">
      <c r="B318" s="171"/>
      <c r="C318" s="172"/>
      <c r="D318" s="172"/>
      <c r="E318" s="173" t="s">
        <v>5</v>
      </c>
      <c r="F318" s="252" t="s">
        <v>468</v>
      </c>
      <c r="G318" s="253"/>
      <c r="H318" s="253"/>
      <c r="I318" s="253"/>
      <c r="J318" s="172"/>
      <c r="K318" s="174">
        <v>152.58474000000001</v>
      </c>
      <c r="L318" s="172"/>
      <c r="M318" s="172"/>
      <c r="N318" s="172"/>
      <c r="O318" s="172"/>
      <c r="P318" s="172"/>
      <c r="Q318" s="172"/>
      <c r="R318" s="175"/>
      <c r="T318" s="176"/>
      <c r="U318" s="172"/>
      <c r="V318" s="172"/>
      <c r="W318" s="172"/>
      <c r="X318" s="172"/>
      <c r="Y318" s="172"/>
      <c r="Z318" s="172"/>
      <c r="AA318" s="177"/>
      <c r="AT318" s="178" t="s">
        <v>168</v>
      </c>
      <c r="AU318" s="178" t="s">
        <v>139</v>
      </c>
      <c r="AV318" s="10" t="s">
        <v>139</v>
      </c>
      <c r="AW318" s="10" t="s">
        <v>33</v>
      </c>
      <c r="AX318" s="10" t="s">
        <v>86</v>
      </c>
      <c r="AY318" s="178" t="s">
        <v>160</v>
      </c>
    </row>
    <row r="319" spans="2:65" s="1" customFormat="1" ht="45.6" customHeight="1">
      <c r="B319" s="134"/>
      <c r="C319" s="163" t="s">
        <v>469</v>
      </c>
      <c r="D319" s="163" t="s">
        <v>161</v>
      </c>
      <c r="E319" s="164" t="s">
        <v>470</v>
      </c>
      <c r="F319" s="258" t="s">
        <v>471</v>
      </c>
      <c r="G319" s="258"/>
      <c r="H319" s="258"/>
      <c r="I319" s="258"/>
      <c r="J319" s="165" t="s">
        <v>204</v>
      </c>
      <c r="K319" s="166">
        <v>1016.88</v>
      </c>
      <c r="L319" s="259">
        <v>0</v>
      </c>
      <c r="M319" s="259"/>
      <c r="N319" s="257">
        <f>ROUND(L319*K319,2)</f>
        <v>0</v>
      </c>
      <c r="O319" s="257"/>
      <c r="P319" s="257"/>
      <c r="Q319" s="257"/>
      <c r="R319" s="137"/>
      <c r="T319" s="168" t="s">
        <v>5</v>
      </c>
      <c r="U319" s="46" t="s">
        <v>45</v>
      </c>
      <c r="V319" s="38"/>
      <c r="W319" s="169">
        <f>V319*K319</f>
        <v>0</v>
      </c>
      <c r="X319" s="169">
        <v>0.13553000000000001</v>
      </c>
      <c r="Y319" s="169">
        <f>X319*K319</f>
        <v>137.8177464</v>
      </c>
      <c r="Z319" s="169">
        <v>0</v>
      </c>
      <c r="AA319" s="170">
        <f>Z319*K319</f>
        <v>0</v>
      </c>
      <c r="AR319" s="21" t="s">
        <v>165</v>
      </c>
      <c r="AT319" s="21" t="s">
        <v>161</v>
      </c>
      <c r="AU319" s="21" t="s">
        <v>139</v>
      </c>
      <c r="AY319" s="21" t="s">
        <v>160</v>
      </c>
      <c r="BE319" s="108">
        <f>IF(U319="základná",N319,0)</f>
        <v>0</v>
      </c>
      <c r="BF319" s="108">
        <f>IF(U319="znížená",N319,0)</f>
        <v>0</v>
      </c>
      <c r="BG319" s="108">
        <f>IF(U319="zákl. prenesená",N319,0)</f>
        <v>0</v>
      </c>
      <c r="BH319" s="108">
        <f>IF(U319="zníž. prenesená",N319,0)</f>
        <v>0</v>
      </c>
      <c r="BI319" s="108">
        <f>IF(U319="nulová",N319,0)</f>
        <v>0</v>
      </c>
      <c r="BJ319" s="21" t="s">
        <v>139</v>
      </c>
      <c r="BK319" s="108">
        <f>ROUND(L319*K319,2)</f>
        <v>0</v>
      </c>
      <c r="BL319" s="21" t="s">
        <v>165</v>
      </c>
      <c r="BM319" s="21" t="s">
        <v>472</v>
      </c>
    </row>
    <row r="320" spans="2:65" s="10" customFormat="1" ht="22.9" customHeight="1">
      <c r="B320" s="171"/>
      <c r="C320" s="172"/>
      <c r="D320" s="172"/>
      <c r="E320" s="173" t="s">
        <v>5</v>
      </c>
      <c r="F320" s="252" t="s">
        <v>473</v>
      </c>
      <c r="G320" s="253"/>
      <c r="H320" s="253"/>
      <c r="I320" s="253"/>
      <c r="J320" s="172"/>
      <c r="K320" s="174">
        <v>0</v>
      </c>
      <c r="L320" s="172"/>
      <c r="M320" s="172"/>
      <c r="N320" s="172"/>
      <c r="O320" s="172"/>
      <c r="P320" s="172"/>
      <c r="Q320" s="172"/>
      <c r="R320" s="175"/>
      <c r="T320" s="176"/>
      <c r="U320" s="172"/>
      <c r="V320" s="172"/>
      <c r="W320" s="172"/>
      <c r="X320" s="172"/>
      <c r="Y320" s="172"/>
      <c r="Z320" s="172"/>
      <c r="AA320" s="177"/>
      <c r="AT320" s="178" t="s">
        <v>168</v>
      </c>
      <c r="AU320" s="178" t="s">
        <v>139</v>
      </c>
      <c r="AV320" s="10" t="s">
        <v>139</v>
      </c>
      <c r="AW320" s="10" t="s">
        <v>33</v>
      </c>
      <c r="AX320" s="10" t="s">
        <v>78</v>
      </c>
      <c r="AY320" s="178" t="s">
        <v>160</v>
      </c>
    </row>
    <row r="321" spans="2:65" s="10" customFormat="1" ht="14.45" customHeight="1">
      <c r="B321" s="171"/>
      <c r="C321" s="172"/>
      <c r="D321" s="172"/>
      <c r="E321" s="173" t="s">
        <v>5</v>
      </c>
      <c r="F321" s="248" t="s">
        <v>474</v>
      </c>
      <c r="G321" s="249"/>
      <c r="H321" s="249"/>
      <c r="I321" s="249"/>
      <c r="J321" s="172"/>
      <c r="K321" s="174">
        <v>117.495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168</v>
      </c>
      <c r="AU321" s="178" t="s">
        <v>139</v>
      </c>
      <c r="AV321" s="10" t="s">
        <v>139</v>
      </c>
      <c r="AW321" s="10" t="s">
        <v>33</v>
      </c>
      <c r="AX321" s="10" t="s">
        <v>78</v>
      </c>
      <c r="AY321" s="178" t="s">
        <v>160</v>
      </c>
    </row>
    <row r="322" spans="2:65" s="10" customFormat="1" ht="22.9" customHeight="1">
      <c r="B322" s="171"/>
      <c r="C322" s="172"/>
      <c r="D322" s="172"/>
      <c r="E322" s="173" t="s">
        <v>5</v>
      </c>
      <c r="F322" s="248" t="s">
        <v>475</v>
      </c>
      <c r="G322" s="249"/>
      <c r="H322" s="249"/>
      <c r="I322" s="249"/>
      <c r="J322" s="172"/>
      <c r="K322" s="174">
        <v>14.438000000000001</v>
      </c>
      <c r="L322" s="172"/>
      <c r="M322" s="172"/>
      <c r="N322" s="172"/>
      <c r="O322" s="172"/>
      <c r="P322" s="172"/>
      <c r="Q322" s="172"/>
      <c r="R322" s="175"/>
      <c r="T322" s="176"/>
      <c r="U322" s="172"/>
      <c r="V322" s="172"/>
      <c r="W322" s="172"/>
      <c r="X322" s="172"/>
      <c r="Y322" s="172"/>
      <c r="Z322" s="172"/>
      <c r="AA322" s="177"/>
      <c r="AT322" s="178" t="s">
        <v>168</v>
      </c>
      <c r="AU322" s="178" t="s">
        <v>139</v>
      </c>
      <c r="AV322" s="10" t="s">
        <v>139</v>
      </c>
      <c r="AW322" s="10" t="s">
        <v>33</v>
      </c>
      <c r="AX322" s="10" t="s">
        <v>78</v>
      </c>
      <c r="AY322" s="178" t="s">
        <v>160</v>
      </c>
    </row>
    <row r="323" spans="2:65" s="10" customFormat="1" ht="22.9" customHeight="1">
      <c r="B323" s="171"/>
      <c r="C323" s="172"/>
      <c r="D323" s="172"/>
      <c r="E323" s="173" t="s">
        <v>5</v>
      </c>
      <c r="F323" s="248" t="s">
        <v>476</v>
      </c>
      <c r="G323" s="249"/>
      <c r="H323" s="249"/>
      <c r="I323" s="249"/>
      <c r="J323" s="172"/>
      <c r="K323" s="174">
        <v>369.61799999999999</v>
      </c>
      <c r="L323" s="172"/>
      <c r="M323" s="172"/>
      <c r="N323" s="172"/>
      <c r="O323" s="172"/>
      <c r="P323" s="172"/>
      <c r="Q323" s="172"/>
      <c r="R323" s="175"/>
      <c r="T323" s="176"/>
      <c r="U323" s="172"/>
      <c r="V323" s="172"/>
      <c r="W323" s="172"/>
      <c r="X323" s="172"/>
      <c r="Y323" s="172"/>
      <c r="Z323" s="172"/>
      <c r="AA323" s="177"/>
      <c r="AT323" s="178" t="s">
        <v>168</v>
      </c>
      <c r="AU323" s="178" t="s">
        <v>139</v>
      </c>
      <c r="AV323" s="10" t="s">
        <v>139</v>
      </c>
      <c r="AW323" s="10" t="s">
        <v>33</v>
      </c>
      <c r="AX323" s="10" t="s">
        <v>78</v>
      </c>
      <c r="AY323" s="178" t="s">
        <v>160</v>
      </c>
    </row>
    <row r="324" spans="2:65" s="10" customFormat="1" ht="22.9" customHeight="1">
      <c r="B324" s="171"/>
      <c r="C324" s="172"/>
      <c r="D324" s="172"/>
      <c r="E324" s="173" t="s">
        <v>5</v>
      </c>
      <c r="F324" s="248" t="s">
        <v>477</v>
      </c>
      <c r="G324" s="249"/>
      <c r="H324" s="249"/>
      <c r="I324" s="249"/>
      <c r="J324" s="172"/>
      <c r="K324" s="174">
        <v>328.09199999999998</v>
      </c>
      <c r="L324" s="172"/>
      <c r="M324" s="172"/>
      <c r="N324" s="172"/>
      <c r="O324" s="172"/>
      <c r="P324" s="172"/>
      <c r="Q324" s="172"/>
      <c r="R324" s="175"/>
      <c r="T324" s="176"/>
      <c r="U324" s="172"/>
      <c r="V324" s="172"/>
      <c r="W324" s="172"/>
      <c r="X324" s="172"/>
      <c r="Y324" s="172"/>
      <c r="Z324" s="172"/>
      <c r="AA324" s="177"/>
      <c r="AT324" s="178" t="s">
        <v>168</v>
      </c>
      <c r="AU324" s="178" t="s">
        <v>139</v>
      </c>
      <c r="AV324" s="10" t="s">
        <v>139</v>
      </c>
      <c r="AW324" s="10" t="s">
        <v>33</v>
      </c>
      <c r="AX324" s="10" t="s">
        <v>78</v>
      </c>
      <c r="AY324" s="178" t="s">
        <v>160</v>
      </c>
    </row>
    <row r="325" spans="2:65" s="10" customFormat="1" ht="22.9" customHeight="1">
      <c r="B325" s="171"/>
      <c r="C325" s="172"/>
      <c r="D325" s="172"/>
      <c r="E325" s="173" t="s">
        <v>5</v>
      </c>
      <c r="F325" s="248" t="s">
        <v>478</v>
      </c>
      <c r="G325" s="249"/>
      <c r="H325" s="249"/>
      <c r="I325" s="249"/>
      <c r="J325" s="172"/>
      <c r="K325" s="174">
        <v>9.125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168</v>
      </c>
      <c r="AU325" s="178" t="s">
        <v>139</v>
      </c>
      <c r="AV325" s="10" t="s">
        <v>139</v>
      </c>
      <c r="AW325" s="10" t="s">
        <v>33</v>
      </c>
      <c r="AX325" s="10" t="s">
        <v>78</v>
      </c>
      <c r="AY325" s="178" t="s">
        <v>160</v>
      </c>
    </row>
    <row r="326" spans="2:65" s="10" customFormat="1" ht="22.9" customHeight="1">
      <c r="B326" s="171"/>
      <c r="C326" s="172"/>
      <c r="D326" s="172"/>
      <c r="E326" s="173" t="s">
        <v>5</v>
      </c>
      <c r="F326" s="248" t="s">
        <v>479</v>
      </c>
      <c r="G326" s="249"/>
      <c r="H326" s="249"/>
      <c r="I326" s="249"/>
      <c r="J326" s="172"/>
      <c r="K326" s="174">
        <v>178.11199999999999</v>
      </c>
      <c r="L326" s="172"/>
      <c r="M326" s="172"/>
      <c r="N326" s="172"/>
      <c r="O326" s="172"/>
      <c r="P326" s="172"/>
      <c r="Q326" s="172"/>
      <c r="R326" s="175"/>
      <c r="T326" s="176"/>
      <c r="U326" s="172"/>
      <c r="V326" s="172"/>
      <c r="W326" s="172"/>
      <c r="X326" s="172"/>
      <c r="Y326" s="172"/>
      <c r="Z326" s="172"/>
      <c r="AA326" s="177"/>
      <c r="AT326" s="178" t="s">
        <v>168</v>
      </c>
      <c r="AU326" s="178" t="s">
        <v>139</v>
      </c>
      <c r="AV326" s="10" t="s">
        <v>139</v>
      </c>
      <c r="AW326" s="10" t="s">
        <v>33</v>
      </c>
      <c r="AX326" s="10" t="s">
        <v>78</v>
      </c>
      <c r="AY326" s="178" t="s">
        <v>160</v>
      </c>
    </row>
    <row r="327" spans="2:65" s="11" customFormat="1" ht="14.45" customHeight="1">
      <c r="B327" s="179"/>
      <c r="C327" s="180"/>
      <c r="D327" s="180"/>
      <c r="E327" s="181" t="s">
        <v>5</v>
      </c>
      <c r="F327" s="250" t="s">
        <v>174</v>
      </c>
      <c r="G327" s="251"/>
      <c r="H327" s="251"/>
      <c r="I327" s="251"/>
      <c r="J327" s="180"/>
      <c r="K327" s="182">
        <v>1016.88</v>
      </c>
      <c r="L327" s="180"/>
      <c r="M327" s="180"/>
      <c r="N327" s="180"/>
      <c r="O327" s="180"/>
      <c r="P327" s="180"/>
      <c r="Q327" s="180"/>
      <c r="R327" s="183"/>
      <c r="T327" s="184"/>
      <c r="U327" s="180"/>
      <c r="V327" s="180"/>
      <c r="W327" s="180"/>
      <c r="X327" s="180"/>
      <c r="Y327" s="180"/>
      <c r="Z327" s="180"/>
      <c r="AA327" s="185"/>
      <c r="AT327" s="186" t="s">
        <v>168</v>
      </c>
      <c r="AU327" s="186" t="s">
        <v>139</v>
      </c>
      <c r="AV327" s="11" t="s">
        <v>165</v>
      </c>
      <c r="AW327" s="11" t="s">
        <v>33</v>
      </c>
      <c r="AX327" s="11" t="s">
        <v>86</v>
      </c>
      <c r="AY327" s="186" t="s">
        <v>160</v>
      </c>
    </row>
    <row r="328" spans="2:65" s="1" customFormat="1" ht="26.25" customHeight="1">
      <c r="B328" s="134"/>
      <c r="C328" s="194" t="s">
        <v>480</v>
      </c>
      <c r="D328" s="194" t="s">
        <v>343</v>
      </c>
      <c r="E328" s="195" t="s">
        <v>481</v>
      </c>
      <c r="F328" s="254" t="s">
        <v>482</v>
      </c>
      <c r="G328" s="254"/>
      <c r="H328" s="254"/>
      <c r="I328" s="254"/>
      <c r="J328" s="196" t="s">
        <v>354</v>
      </c>
      <c r="K328" s="197">
        <v>1027.06</v>
      </c>
      <c r="L328" s="255">
        <v>0</v>
      </c>
      <c r="M328" s="255"/>
      <c r="N328" s="256">
        <f>ROUND(L328*K328,2)</f>
        <v>0</v>
      </c>
      <c r="O328" s="257"/>
      <c r="P328" s="257"/>
      <c r="Q328" s="257"/>
      <c r="R328" s="137"/>
      <c r="T328" s="168" t="s">
        <v>5</v>
      </c>
      <c r="U328" s="46" t="s">
        <v>45</v>
      </c>
      <c r="V328" s="38"/>
      <c r="W328" s="169">
        <f>V328*K328</f>
        <v>0</v>
      </c>
      <c r="X328" s="169">
        <v>2.3E-2</v>
      </c>
      <c r="Y328" s="169">
        <f>X328*K328</f>
        <v>23.62238</v>
      </c>
      <c r="Z328" s="169">
        <v>0</v>
      </c>
      <c r="AA328" s="170">
        <f>Z328*K328</f>
        <v>0</v>
      </c>
      <c r="AR328" s="21" t="s">
        <v>221</v>
      </c>
      <c r="AT328" s="21" t="s">
        <v>343</v>
      </c>
      <c r="AU328" s="21" t="s">
        <v>139</v>
      </c>
      <c r="AY328" s="21" t="s">
        <v>160</v>
      </c>
      <c r="BE328" s="108">
        <f>IF(U328="základná",N328,0)</f>
        <v>0</v>
      </c>
      <c r="BF328" s="108">
        <f>IF(U328="znížená",N328,0)</f>
        <v>0</v>
      </c>
      <c r="BG328" s="108">
        <f>IF(U328="zákl. prenesená",N328,0)</f>
        <v>0</v>
      </c>
      <c r="BH328" s="108">
        <f>IF(U328="zníž. prenesená",N328,0)</f>
        <v>0</v>
      </c>
      <c r="BI328" s="108">
        <f>IF(U328="nulová",N328,0)</f>
        <v>0</v>
      </c>
      <c r="BJ328" s="21" t="s">
        <v>139</v>
      </c>
      <c r="BK328" s="108">
        <f>ROUND(L328*K328,2)</f>
        <v>0</v>
      </c>
      <c r="BL328" s="21" t="s">
        <v>165</v>
      </c>
      <c r="BM328" s="21" t="s">
        <v>483</v>
      </c>
    </row>
    <row r="329" spans="2:65" s="1" customFormat="1" ht="38.25" customHeight="1">
      <c r="B329" s="134"/>
      <c r="C329" s="163" t="s">
        <v>484</v>
      </c>
      <c r="D329" s="163" t="s">
        <v>161</v>
      </c>
      <c r="E329" s="164" t="s">
        <v>485</v>
      </c>
      <c r="F329" s="258" t="s">
        <v>486</v>
      </c>
      <c r="G329" s="258"/>
      <c r="H329" s="258"/>
      <c r="I329" s="258"/>
      <c r="J329" s="165" t="s">
        <v>215</v>
      </c>
      <c r="K329" s="166">
        <v>75.16</v>
      </c>
      <c r="L329" s="259">
        <v>0</v>
      </c>
      <c r="M329" s="259"/>
      <c r="N329" s="257">
        <f>ROUND(L329*K329,2)</f>
        <v>0</v>
      </c>
      <c r="O329" s="257"/>
      <c r="P329" s="257"/>
      <c r="Q329" s="257"/>
      <c r="R329" s="137"/>
      <c r="T329" s="168" t="s">
        <v>5</v>
      </c>
      <c r="U329" s="46" t="s">
        <v>45</v>
      </c>
      <c r="V329" s="38"/>
      <c r="W329" s="169">
        <f>V329*K329</f>
        <v>0</v>
      </c>
      <c r="X329" s="169">
        <v>2.3628499999999999</v>
      </c>
      <c r="Y329" s="169">
        <f>X329*K329</f>
        <v>177.59180599999999</v>
      </c>
      <c r="Z329" s="169">
        <v>0</v>
      </c>
      <c r="AA329" s="170">
        <f>Z329*K329</f>
        <v>0</v>
      </c>
      <c r="AR329" s="21" t="s">
        <v>165</v>
      </c>
      <c r="AT329" s="21" t="s">
        <v>161</v>
      </c>
      <c r="AU329" s="21" t="s">
        <v>139</v>
      </c>
      <c r="AY329" s="21" t="s">
        <v>160</v>
      </c>
      <c r="BE329" s="108">
        <f>IF(U329="základná",N329,0)</f>
        <v>0</v>
      </c>
      <c r="BF329" s="108">
        <f>IF(U329="znížená",N329,0)</f>
        <v>0</v>
      </c>
      <c r="BG329" s="108">
        <f>IF(U329="zákl. prenesená",N329,0)</f>
        <v>0</v>
      </c>
      <c r="BH329" s="108">
        <f>IF(U329="zníž. prenesená",N329,0)</f>
        <v>0</v>
      </c>
      <c r="BI329" s="108">
        <f>IF(U329="nulová",N329,0)</f>
        <v>0</v>
      </c>
      <c r="BJ329" s="21" t="s">
        <v>139</v>
      </c>
      <c r="BK329" s="108">
        <f>ROUND(L329*K329,2)</f>
        <v>0</v>
      </c>
      <c r="BL329" s="21" t="s">
        <v>165</v>
      </c>
      <c r="BM329" s="21" t="s">
        <v>487</v>
      </c>
    </row>
    <row r="330" spans="2:65" s="10" customFormat="1" ht="22.9" customHeight="1">
      <c r="B330" s="171"/>
      <c r="C330" s="172"/>
      <c r="D330" s="172"/>
      <c r="E330" s="173" t="s">
        <v>5</v>
      </c>
      <c r="F330" s="252" t="s">
        <v>488</v>
      </c>
      <c r="G330" s="253"/>
      <c r="H330" s="253"/>
      <c r="I330" s="253"/>
      <c r="J330" s="172"/>
      <c r="K330" s="174">
        <v>75.161636000000001</v>
      </c>
      <c r="L330" s="172"/>
      <c r="M330" s="172"/>
      <c r="N330" s="172"/>
      <c r="O330" s="172"/>
      <c r="P330" s="172"/>
      <c r="Q330" s="172"/>
      <c r="R330" s="175"/>
      <c r="T330" s="176"/>
      <c r="U330" s="172"/>
      <c r="V330" s="172"/>
      <c r="W330" s="172"/>
      <c r="X330" s="172"/>
      <c r="Y330" s="172"/>
      <c r="Z330" s="172"/>
      <c r="AA330" s="177"/>
      <c r="AT330" s="178" t="s">
        <v>168</v>
      </c>
      <c r="AU330" s="178" t="s">
        <v>139</v>
      </c>
      <c r="AV330" s="10" t="s">
        <v>139</v>
      </c>
      <c r="AW330" s="10" t="s">
        <v>33</v>
      </c>
      <c r="AX330" s="10" t="s">
        <v>86</v>
      </c>
      <c r="AY330" s="178" t="s">
        <v>160</v>
      </c>
    </row>
    <row r="331" spans="2:65" s="1" customFormat="1" ht="34.15" customHeight="1">
      <c r="B331" s="134"/>
      <c r="C331" s="163" t="s">
        <v>489</v>
      </c>
      <c r="D331" s="163" t="s">
        <v>161</v>
      </c>
      <c r="E331" s="164" t="s">
        <v>490</v>
      </c>
      <c r="F331" s="258" t="s">
        <v>491</v>
      </c>
      <c r="G331" s="258"/>
      <c r="H331" s="258"/>
      <c r="I331" s="258"/>
      <c r="J331" s="165" t="s">
        <v>204</v>
      </c>
      <c r="K331" s="166">
        <v>455.14</v>
      </c>
      <c r="L331" s="259">
        <v>0</v>
      </c>
      <c r="M331" s="259"/>
      <c r="N331" s="257">
        <f>ROUND(L331*K331,2)</f>
        <v>0</v>
      </c>
      <c r="O331" s="257"/>
      <c r="P331" s="257"/>
      <c r="Q331" s="257"/>
      <c r="R331" s="137"/>
      <c r="T331" s="168" t="s">
        <v>5</v>
      </c>
      <c r="U331" s="46" t="s">
        <v>45</v>
      </c>
      <c r="V331" s="38"/>
      <c r="W331" s="169">
        <f>V331*K331</f>
        <v>0</v>
      </c>
      <c r="X331" s="169">
        <v>0</v>
      </c>
      <c r="Y331" s="169">
        <f>X331*K331</f>
        <v>0</v>
      </c>
      <c r="Z331" s="169">
        <v>0</v>
      </c>
      <c r="AA331" s="170">
        <f>Z331*K331</f>
        <v>0</v>
      </c>
      <c r="AR331" s="21" t="s">
        <v>165</v>
      </c>
      <c r="AT331" s="21" t="s">
        <v>161</v>
      </c>
      <c r="AU331" s="21" t="s">
        <v>139</v>
      </c>
      <c r="AY331" s="21" t="s">
        <v>160</v>
      </c>
      <c r="BE331" s="108">
        <f>IF(U331="základná",N331,0)</f>
        <v>0</v>
      </c>
      <c r="BF331" s="108">
        <f>IF(U331="znížená",N331,0)</f>
        <v>0</v>
      </c>
      <c r="BG331" s="108">
        <f>IF(U331="zákl. prenesená",N331,0)</f>
        <v>0</v>
      </c>
      <c r="BH331" s="108">
        <f>IF(U331="zníž. prenesená",N331,0)</f>
        <v>0</v>
      </c>
      <c r="BI331" s="108">
        <f>IF(U331="nulová",N331,0)</f>
        <v>0</v>
      </c>
      <c r="BJ331" s="21" t="s">
        <v>139</v>
      </c>
      <c r="BK331" s="108">
        <f>ROUND(L331*K331,2)</f>
        <v>0</v>
      </c>
      <c r="BL331" s="21" t="s">
        <v>165</v>
      </c>
      <c r="BM331" s="21" t="s">
        <v>492</v>
      </c>
    </row>
    <row r="332" spans="2:65" s="1" customFormat="1" ht="38.25" customHeight="1">
      <c r="B332" s="134"/>
      <c r="C332" s="163" t="s">
        <v>493</v>
      </c>
      <c r="D332" s="163" t="s">
        <v>161</v>
      </c>
      <c r="E332" s="164" t="s">
        <v>494</v>
      </c>
      <c r="F332" s="258" t="s">
        <v>495</v>
      </c>
      <c r="G332" s="258"/>
      <c r="H332" s="258"/>
      <c r="I332" s="258"/>
      <c r="J332" s="165" t="s">
        <v>354</v>
      </c>
      <c r="K332" s="166">
        <v>17</v>
      </c>
      <c r="L332" s="259">
        <v>0</v>
      </c>
      <c r="M332" s="259"/>
      <c r="N332" s="257">
        <f>ROUND(L332*K332,2)</f>
        <v>0</v>
      </c>
      <c r="O332" s="257"/>
      <c r="P332" s="257"/>
      <c r="Q332" s="257"/>
      <c r="R332" s="137"/>
      <c r="T332" s="168" t="s">
        <v>5</v>
      </c>
      <c r="U332" s="46" t="s">
        <v>45</v>
      </c>
      <c r="V332" s="38"/>
      <c r="W332" s="169">
        <f>V332*K332</f>
        <v>0</v>
      </c>
      <c r="X332" s="169">
        <v>0</v>
      </c>
      <c r="Y332" s="169">
        <f>X332*K332</f>
        <v>0</v>
      </c>
      <c r="Z332" s="169">
        <v>4.0000000000000001E-3</v>
      </c>
      <c r="AA332" s="170">
        <f>Z332*K332</f>
        <v>6.8000000000000005E-2</v>
      </c>
      <c r="AR332" s="21" t="s">
        <v>165</v>
      </c>
      <c r="AT332" s="21" t="s">
        <v>161</v>
      </c>
      <c r="AU332" s="21" t="s">
        <v>139</v>
      </c>
      <c r="AY332" s="21" t="s">
        <v>160</v>
      </c>
      <c r="BE332" s="108">
        <f>IF(U332="základná",N332,0)</f>
        <v>0</v>
      </c>
      <c r="BF332" s="108">
        <f>IF(U332="znížená",N332,0)</f>
        <v>0</v>
      </c>
      <c r="BG332" s="108">
        <f>IF(U332="zákl. prenesená",N332,0)</f>
        <v>0</v>
      </c>
      <c r="BH332" s="108">
        <f>IF(U332="zníž. prenesená",N332,0)</f>
        <v>0</v>
      </c>
      <c r="BI332" s="108">
        <f>IF(U332="nulová",N332,0)</f>
        <v>0</v>
      </c>
      <c r="BJ332" s="21" t="s">
        <v>139</v>
      </c>
      <c r="BK332" s="108">
        <f>ROUND(L332*K332,2)</f>
        <v>0</v>
      </c>
      <c r="BL332" s="21" t="s">
        <v>165</v>
      </c>
      <c r="BM332" s="21" t="s">
        <v>496</v>
      </c>
    </row>
    <row r="333" spans="2:65" s="10" customFormat="1" ht="14.45" customHeight="1">
      <c r="B333" s="171"/>
      <c r="C333" s="172"/>
      <c r="D333" s="172"/>
      <c r="E333" s="173" t="s">
        <v>5</v>
      </c>
      <c r="F333" s="252" t="s">
        <v>497</v>
      </c>
      <c r="G333" s="253"/>
      <c r="H333" s="253"/>
      <c r="I333" s="253"/>
      <c r="J333" s="172"/>
      <c r="K333" s="174">
        <v>11</v>
      </c>
      <c r="L333" s="172"/>
      <c r="M333" s="172"/>
      <c r="N333" s="172"/>
      <c r="O333" s="172"/>
      <c r="P333" s="172"/>
      <c r="Q333" s="172"/>
      <c r="R333" s="175"/>
      <c r="T333" s="176"/>
      <c r="U333" s="172"/>
      <c r="V333" s="172"/>
      <c r="W333" s="172"/>
      <c r="X333" s="172"/>
      <c r="Y333" s="172"/>
      <c r="Z333" s="172"/>
      <c r="AA333" s="177"/>
      <c r="AT333" s="178" t="s">
        <v>168</v>
      </c>
      <c r="AU333" s="178" t="s">
        <v>139</v>
      </c>
      <c r="AV333" s="10" t="s">
        <v>139</v>
      </c>
      <c r="AW333" s="10" t="s">
        <v>33</v>
      </c>
      <c r="AX333" s="10" t="s">
        <v>78</v>
      </c>
      <c r="AY333" s="178" t="s">
        <v>160</v>
      </c>
    </row>
    <row r="334" spans="2:65" s="10" customFormat="1" ht="14.45" customHeight="1">
      <c r="B334" s="171"/>
      <c r="C334" s="172"/>
      <c r="D334" s="172"/>
      <c r="E334" s="173" t="s">
        <v>5</v>
      </c>
      <c r="F334" s="248" t="s">
        <v>498</v>
      </c>
      <c r="G334" s="249"/>
      <c r="H334" s="249"/>
      <c r="I334" s="249"/>
      <c r="J334" s="172"/>
      <c r="K334" s="174">
        <v>6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168</v>
      </c>
      <c r="AU334" s="178" t="s">
        <v>139</v>
      </c>
      <c r="AV334" s="10" t="s">
        <v>139</v>
      </c>
      <c r="AW334" s="10" t="s">
        <v>33</v>
      </c>
      <c r="AX334" s="10" t="s">
        <v>78</v>
      </c>
      <c r="AY334" s="178" t="s">
        <v>160</v>
      </c>
    </row>
    <row r="335" spans="2:65" s="11" customFormat="1" ht="14.45" customHeight="1">
      <c r="B335" s="179"/>
      <c r="C335" s="180"/>
      <c r="D335" s="180"/>
      <c r="E335" s="181" t="s">
        <v>5</v>
      </c>
      <c r="F335" s="250" t="s">
        <v>174</v>
      </c>
      <c r="G335" s="251"/>
      <c r="H335" s="251"/>
      <c r="I335" s="251"/>
      <c r="J335" s="180"/>
      <c r="K335" s="182">
        <v>17</v>
      </c>
      <c r="L335" s="180"/>
      <c r="M335" s="180"/>
      <c r="N335" s="180"/>
      <c r="O335" s="180"/>
      <c r="P335" s="180"/>
      <c r="Q335" s="180"/>
      <c r="R335" s="183"/>
      <c r="T335" s="184"/>
      <c r="U335" s="180"/>
      <c r="V335" s="180"/>
      <c r="W335" s="180"/>
      <c r="X335" s="180"/>
      <c r="Y335" s="180"/>
      <c r="Z335" s="180"/>
      <c r="AA335" s="185"/>
      <c r="AT335" s="186" t="s">
        <v>168</v>
      </c>
      <c r="AU335" s="186" t="s">
        <v>139</v>
      </c>
      <c r="AV335" s="11" t="s">
        <v>165</v>
      </c>
      <c r="AW335" s="11" t="s">
        <v>33</v>
      </c>
      <c r="AX335" s="11" t="s">
        <v>86</v>
      </c>
      <c r="AY335" s="186" t="s">
        <v>160</v>
      </c>
    </row>
    <row r="336" spans="2:65" s="1" customFormat="1" ht="42.75" customHeight="1">
      <c r="B336" s="134"/>
      <c r="C336" s="163" t="s">
        <v>499</v>
      </c>
      <c r="D336" s="163" t="s">
        <v>161</v>
      </c>
      <c r="E336" s="164" t="s">
        <v>500</v>
      </c>
      <c r="F336" s="258" t="s">
        <v>501</v>
      </c>
      <c r="G336" s="258"/>
      <c r="H336" s="258"/>
      <c r="I336" s="258"/>
      <c r="J336" s="165" t="s">
        <v>204</v>
      </c>
      <c r="K336" s="166">
        <v>13.26</v>
      </c>
      <c r="L336" s="259">
        <v>0</v>
      </c>
      <c r="M336" s="259"/>
      <c r="N336" s="257">
        <f>ROUND(L336*K336,2)</f>
        <v>0</v>
      </c>
      <c r="O336" s="257"/>
      <c r="P336" s="257"/>
      <c r="Q336" s="257"/>
      <c r="R336" s="137"/>
      <c r="T336" s="168" t="s">
        <v>5</v>
      </c>
      <c r="U336" s="46" t="s">
        <v>45</v>
      </c>
      <c r="V336" s="38"/>
      <c r="W336" s="169">
        <f>V336*K336</f>
        <v>0</v>
      </c>
      <c r="X336" s="169">
        <v>0</v>
      </c>
      <c r="Y336" s="169">
        <f>X336*K336</f>
        <v>0</v>
      </c>
      <c r="Z336" s="169">
        <v>0.01</v>
      </c>
      <c r="AA336" s="170">
        <f>Z336*K336</f>
        <v>0.1326</v>
      </c>
      <c r="AR336" s="21" t="s">
        <v>165</v>
      </c>
      <c r="AT336" s="21" t="s">
        <v>161</v>
      </c>
      <c r="AU336" s="21" t="s">
        <v>139</v>
      </c>
      <c r="AY336" s="21" t="s">
        <v>160</v>
      </c>
      <c r="BE336" s="108">
        <f>IF(U336="základná",N336,0)</f>
        <v>0</v>
      </c>
      <c r="BF336" s="108">
        <f>IF(U336="znížená",N336,0)</f>
        <v>0</v>
      </c>
      <c r="BG336" s="108">
        <f>IF(U336="zákl. prenesená",N336,0)</f>
        <v>0</v>
      </c>
      <c r="BH336" s="108">
        <f>IF(U336="zníž. prenesená",N336,0)</f>
        <v>0</v>
      </c>
      <c r="BI336" s="108">
        <f>IF(U336="nulová",N336,0)</f>
        <v>0</v>
      </c>
      <c r="BJ336" s="21" t="s">
        <v>139</v>
      </c>
      <c r="BK336" s="108">
        <f>ROUND(L336*K336,2)</f>
        <v>0</v>
      </c>
      <c r="BL336" s="21" t="s">
        <v>165</v>
      </c>
      <c r="BM336" s="21" t="s">
        <v>502</v>
      </c>
    </row>
    <row r="337" spans="2:65" s="10" customFormat="1" ht="34.15" customHeight="1">
      <c r="B337" s="171"/>
      <c r="C337" s="172"/>
      <c r="D337" s="172"/>
      <c r="E337" s="173" t="s">
        <v>5</v>
      </c>
      <c r="F337" s="252" t="s">
        <v>503</v>
      </c>
      <c r="G337" s="253"/>
      <c r="H337" s="253"/>
      <c r="I337" s="253"/>
      <c r="J337" s="172"/>
      <c r="K337" s="174">
        <v>13.26</v>
      </c>
      <c r="L337" s="172"/>
      <c r="M337" s="172"/>
      <c r="N337" s="172"/>
      <c r="O337" s="172"/>
      <c r="P337" s="172"/>
      <c r="Q337" s="172"/>
      <c r="R337" s="175"/>
      <c r="T337" s="176"/>
      <c r="U337" s="172"/>
      <c r="V337" s="172"/>
      <c r="W337" s="172"/>
      <c r="X337" s="172"/>
      <c r="Y337" s="172"/>
      <c r="Z337" s="172"/>
      <c r="AA337" s="177"/>
      <c r="AT337" s="178" t="s">
        <v>168</v>
      </c>
      <c r="AU337" s="178" t="s">
        <v>139</v>
      </c>
      <c r="AV337" s="10" t="s">
        <v>139</v>
      </c>
      <c r="AW337" s="10" t="s">
        <v>33</v>
      </c>
      <c r="AX337" s="10" t="s">
        <v>86</v>
      </c>
      <c r="AY337" s="178" t="s">
        <v>160</v>
      </c>
    </row>
    <row r="338" spans="2:65" s="1" customFormat="1" ht="29.25" customHeight="1">
      <c r="B338" s="134"/>
      <c r="C338" s="163" t="s">
        <v>504</v>
      </c>
      <c r="D338" s="163" t="s">
        <v>161</v>
      </c>
      <c r="E338" s="164" t="s">
        <v>505</v>
      </c>
      <c r="F338" s="258" t="s">
        <v>506</v>
      </c>
      <c r="G338" s="258"/>
      <c r="H338" s="258"/>
      <c r="I338" s="258"/>
      <c r="J338" s="165" t="s">
        <v>204</v>
      </c>
      <c r="K338" s="166">
        <v>37.67</v>
      </c>
      <c r="L338" s="259">
        <v>0</v>
      </c>
      <c r="M338" s="259"/>
      <c r="N338" s="257">
        <f t="shared" ref="N338:N344" si="15">ROUND(L338*K338,2)</f>
        <v>0</v>
      </c>
      <c r="O338" s="257"/>
      <c r="P338" s="257"/>
      <c r="Q338" s="257"/>
      <c r="R338" s="137"/>
      <c r="T338" s="168" t="s">
        <v>5</v>
      </c>
      <c r="U338" s="46" t="s">
        <v>45</v>
      </c>
      <c r="V338" s="38"/>
      <c r="W338" s="169">
        <f t="shared" ref="W338:W344" si="16">V338*K338</f>
        <v>0</v>
      </c>
      <c r="X338" s="169">
        <v>0</v>
      </c>
      <c r="Y338" s="169">
        <f t="shared" ref="Y338:Y344" si="17">X338*K338</f>
        <v>0</v>
      </c>
      <c r="Z338" s="169">
        <v>0</v>
      </c>
      <c r="AA338" s="170">
        <f t="shared" ref="AA338:AA344" si="18">Z338*K338</f>
        <v>0</v>
      </c>
      <c r="AR338" s="21" t="s">
        <v>165</v>
      </c>
      <c r="AT338" s="21" t="s">
        <v>161</v>
      </c>
      <c r="AU338" s="21" t="s">
        <v>139</v>
      </c>
      <c r="AY338" s="21" t="s">
        <v>160</v>
      </c>
      <c r="BE338" s="108">
        <f t="shared" ref="BE338:BE344" si="19">IF(U338="základná",N338,0)</f>
        <v>0</v>
      </c>
      <c r="BF338" s="108">
        <f t="shared" ref="BF338:BF344" si="20">IF(U338="znížená",N338,0)</f>
        <v>0</v>
      </c>
      <c r="BG338" s="108">
        <f t="shared" ref="BG338:BG344" si="21">IF(U338="zákl. prenesená",N338,0)</f>
        <v>0</v>
      </c>
      <c r="BH338" s="108">
        <f t="shared" ref="BH338:BH344" si="22">IF(U338="zníž. prenesená",N338,0)</f>
        <v>0</v>
      </c>
      <c r="BI338" s="108">
        <f t="shared" ref="BI338:BI344" si="23">IF(U338="nulová",N338,0)</f>
        <v>0</v>
      </c>
      <c r="BJ338" s="21" t="s">
        <v>139</v>
      </c>
      <c r="BK338" s="108">
        <f t="shared" ref="BK338:BK344" si="24">ROUND(L338*K338,2)</f>
        <v>0</v>
      </c>
      <c r="BL338" s="21" t="s">
        <v>165</v>
      </c>
      <c r="BM338" s="21" t="s">
        <v>507</v>
      </c>
    </row>
    <row r="339" spans="2:65" s="1" customFormat="1" ht="34.15" customHeight="1">
      <c r="B339" s="134"/>
      <c r="C339" s="163" t="s">
        <v>508</v>
      </c>
      <c r="D339" s="163" t="s">
        <v>161</v>
      </c>
      <c r="E339" s="164" t="s">
        <v>509</v>
      </c>
      <c r="F339" s="258" t="s">
        <v>510</v>
      </c>
      <c r="G339" s="258"/>
      <c r="H339" s="258"/>
      <c r="I339" s="258"/>
      <c r="J339" s="165" t="s">
        <v>164</v>
      </c>
      <c r="K339" s="166">
        <v>559.54999999999995</v>
      </c>
      <c r="L339" s="259">
        <v>0</v>
      </c>
      <c r="M339" s="259"/>
      <c r="N339" s="257">
        <f t="shared" si="15"/>
        <v>0</v>
      </c>
      <c r="O339" s="257"/>
      <c r="P339" s="257"/>
      <c r="Q339" s="257"/>
      <c r="R339" s="137"/>
      <c r="T339" s="168" t="s">
        <v>5</v>
      </c>
      <c r="U339" s="46" t="s">
        <v>45</v>
      </c>
      <c r="V339" s="38"/>
      <c r="W339" s="169">
        <f t="shared" si="16"/>
        <v>0</v>
      </c>
      <c r="X339" s="169">
        <v>1.0000000000000001E-5</v>
      </c>
      <c r="Y339" s="169">
        <f t="shared" si="17"/>
        <v>5.5954999999999998E-3</v>
      </c>
      <c r="Z339" s="169">
        <v>0</v>
      </c>
      <c r="AA339" s="170">
        <f t="shared" si="18"/>
        <v>0</v>
      </c>
      <c r="AR339" s="21" t="s">
        <v>165</v>
      </c>
      <c r="AT339" s="21" t="s">
        <v>161</v>
      </c>
      <c r="AU339" s="21" t="s">
        <v>139</v>
      </c>
      <c r="AY339" s="21" t="s">
        <v>160</v>
      </c>
      <c r="BE339" s="108">
        <f t="shared" si="19"/>
        <v>0</v>
      </c>
      <c r="BF339" s="108">
        <f t="shared" si="20"/>
        <v>0</v>
      </c>
      <c r="BG339" s="108">
        <f t="shared" si="21"/>
        <v>0</v>
      </c>
      <c r="BH339" s="108">
        <f t="shared" si="22"/>
        <v>0</v>
      </c>
      <c r="BI339" s="108">
        <f t="shared" si="23"/>
        <v>0</v>
      </c>
      <c r="BJ339" s="21" t="s">
        <v>139</v>
      </c>
      <c r="BK339" s="108">
        <f t="shared" si="24"/>
        <v>0</v>
      </c>
      <c r="BL339" s="21" t="s">
        <v>165</v>
      </c>
      <c r="BM339" s="21" t="s">
        <v>511</v>
      </c>
    </row>
    <row r="340" spans="2:65" s="1" customFormat="1" ht="25.5" customHeight="1">
      <c r="B340" s="134"/>
      <c r="C340" s="163" t="s">
        <v>512</v>
      </c>
      <c r="D340" s="163" t="s">
        <v>161</v>
      </c>
      <c r="E340" s="164" t="s">
        <v>513</v>
      </c>
      <c r="F340" s="258" t="s">
        <v>514</v>
      </c>
      <c r="G340" s="258"/>
      <c r="H340" s="258"/>
      <c r="I340" s="258"/>
      <c r="J340" s="165" t="s">
        <v>253</v>
      </c>
      <c r="K340" s="166">
        <v>853.06</v>
      </c>
      <c r="L340" s="259">
        <v>0</v>
      </c>
      <c r="M340" s="259"/>
      <c r="N340" s="257">
        <f t="shared" si="15"/>
        <v>0</v>
      </c>
      <c r="O340" s="257"/>
      <c r="P340" s="257"/>
      <c r="Q340" s="257"/>
      <c r="R340" s="137"/>
      <c r="T340" s="168" t="s">
        <v>5</v>
      </c>
      <c r="U340" s="46" t="s">
        <v>45</v>
      </c>
      <c r="V340" s="38"/>
      <c r="W340" s="169">
        <f t="shared" si="16"/>
        <v>0</v>
      </c>
      <c r="X340" s="169">
        <v>0</v>
      </c>
      <c r="Y340" s="169">
        <f t="shared" si="17"/>
        <v>0</v>
      </c>
      <c r="Z340" s="169">
        <v>0</v>
      </c>
      <c r="AA340" s="170">
        <f t="shared" si="18"/>
        <v>0</v>
      </c>
      <c r="AR340" s="21" t="s">
        <v>165</v>
      </c>
      <c r="AT340" s="21" t="s">
        <v>161</v>
      </c>
      <c r="AU340" s="21" t="s">
        <v>139</v>
      </c>
      <c r="AY340" s="21" t="s">
        <v>160</v>
      </c>
      <c r="BE340" s="108">
        <f t="shared" si="19"/>
        <v>0</v>
      </c>
      <c r="BF340" s="108">
        <f t="shared" si="20"/>
        <v>0</v>
      </c>
      <c r="BG340" s="108">
        <f t="shared" si="21"/>
        <v>0</v>
      </c>
      <c r="BH340" s="108">
        <f t="shared" si="22"/>
        <v>0</v>
      </c>
      <c r="BI340" s="108">
        <f t="shared" si="23"/>
        <v>0</v>
      </c>
      <c r="BJ340" s="21" t="s">
        <v>139</v>
      </c>
      <c r="BK340" s="108">
        <f t="shared" si="24"/>
        <v>0</v>
      </c>
      <c r="BL340" s="21" t="s">
        <v>165</v>
      </c>
      <c r="BM340" s="21" t="s">
        <v>515</v>
      </c>
    </row>
    <row r="341" spans="2:65" s="1" customFormat="1" ht="34.15" customHeight="1">
      <c r="B341" s="134"/>
      <c r="C341" s="163" t="s">
        <v>516</v>
      </c>
      <c r="D341" s="163" t="s">
        <v>161</v>
      </c>
      <c r="E341" s="164" t="s">
        <v>517</v>
      </c>
      <c r="F341" s="258" t="s">
        <v>518</v>
      </c>
      <c r="G341" s="258"/>
      <c r="H341" s="258"/>
      <c r="I341" s="258"/>
      <c r="J341" s="165" t="s">
        <v>253</v>
      </c>
      <c r="K341" s="166">
        <v>12795.9</v>
      </c>
      <c r="L341" s="259">
        <v>0</v>
      </c>
      <c r="M341" s="259"/>
      <c r="N341" s="257">
        <f t="shared" si="15"/>
        <v>0</v>
      </c>
      <c r="O341" s="257"/>
      <c r="P341" s="257"/>
      <c r="Q341" s="257"/>
      <c r="R341" s="137"/>
      <c r="T341" s="168" t="s">
        <v>5</v>
      </c>
      <c r="U341" s="46" t="s">
        <v>45</v>
      </c>
      <c r="V341" s="38"/>
      <c r="W341" s="169">
        <f t="shared" si="16"/>
        <v>0</v>
      </c>
      <c r="X341" s="169">
        <v>0</v>
      </c>
      <c r="Y341" s="169">
        <f t="shared" si="17"/>
        <v>0</v>
      </c>
      <c r="Z341" s="169">
        <v>0</v>
      </c>
      <c r="AA341" s="170">
        <f t="shared" si="18"/>
        <v>0</v>
      </c>
      <c r="AR341" s="21" t="s">
        <v>165</v>
      </c>
      <c r="AT341" s="21" t="s">
        <v>161</v>
      </c>
      <c r="AU341" s="21" t="s">
        <v>139</v>
      </c>
      <c r="AY341" s="21" t="s">
        <v>160</v>
      </c>
      <c r="BE341" s="108">
        <f t="shared" si="19"/>
        <v>0</v>
      </c>
      <c r="BF341" s="108">
        <f t="shared" si="20"/>
        <v>0</v>
      </c>
      <c r="BG341" s="108">
        <f t="shared" si="21"/>
        <v>0</v>
      </c>
      <c r="BH341" s="108">
        <f t="shared" si="22"/>
        <v>0</v>
      </c>
      <c r="BI341" s="108">
        <f t="shared" si="23"/>
        <v>0</v>
      </c>
      <c r="BJ341" s="21" t="s">
        <v>139</v>
      </c>
      <c r="BK341" s="108">
        <f t="shared" si="24"/>
        <v>0</v>
      </c>
      <c r="BL341" s="21" t="s">
        <v>165</v>
      </c>
      <c r="BM341" s="21" t="s">
        <v>519</v>
      </c>
    </row>
    <row r="342" spans="2:65" s="1" customFormat="1" ht="26.25" customHeight="1">
      <c r="B342" s="134"/>
      <c r="C342" s="163" t="s">
        <v>520</v>
      </c>
      <c r="D342" s="163" t="s">
        <v>161</v>
      </c>
      <c r="E342" s="164" t="s">
        <v>521</v>
      </c>
      <c r="F342" s="258" t="s">
        <v>522</v>
      </c>
      <c r="G342" s="258"/>
      <c r="H342" s="258"/>
      <c r="I342" s="258"/>
      <c r="J342" s="165" t="s">
        <v>253</v>
      </c>
      <c r="K342" s="166">
        <v>853.06</v>
      </c>
      <c r="L342" s="259">
        <v>0</v>
      </c>
      <c r="M342" s="259"/>
      <c r="N342" s="257">
        <f t="shared" si="15"/>
        <v>0</v>
      </c>
      <c r="O342" s="257"/>
      <c r="P342" s="257"/>
      <c r="Q342" s="257"/>
      <c r="R342" s="137"/>
      <c r="T342" s="168" t="s">
        <v>5</v>
      </c>
      <c r="U342" s="46" t="s">
        <v>45</v>
      </c>
      <c r="V342" s="38"/>
      <c r="W342" s="169">
        <f t="shared" si="16"/>
        <v>0</v>
      </c>
      <c r="X342" s="169">
        <v>0</v>
      </c>
      <c r="Y342" s="169">
        <f t="shared" si="17"/>
        <v>0</v>
      </c>
      <c r="Z342" s="169">
        <v>0</v>
      </c>
      <c r="AA342" s="170">
        <f t="shared" si="18"/>
        <v>0</v>
      </c>
      <c r="AR342" s="21" t="s">
        <v>165</v>
      </c>
      <c r="AT342" s="21" t="s">
        <v>161</v>
      </c>
      <c r="AU342" s="21" t="s">
        <v>139</v>
      </c>
      <c r="AY342" s="21" t="s">
        <v>160</v>
      </c>
      <c r="BE342" s="108">
        <f t="shared" si="19"/>
        <v>0</v>
      </c>
      <c r="BF342" s="108">
        <f t="shared" si="20"/>
        <v>0</v>
      </c>
      <c r="BG342" s="108">
        <f t="shared" si="21"/>
        <v>0</v>
      </c>
      <c r="BH342" s="108">
        <f t="shared" si="22"/>
        <v>0</v>
      </c>
      <c r="BI342" s="108">
        <f t="shared" si="23"/>
        <v>0</v>
      </c>
      <c r="BJ342" s="21" t="s">
        <v>139</v>
      </c>
      <c r="BK342" s="108">
        <f t="shared" si="24"/>
        <v>0</v>
      </c>
      <c r="BL342" s="21" t="s">
        <v>165</v>
      </c>
      <c r="BM342" s="21" t="s">
        <v>523</v>
      </c>
    </row>
    <row r="343" spans="2:65" s="1" customFormat="1" ht="22.9" customHeight="1">
      <c r="B343" s="134"/>
      <c r="C343" s="163" t="s">
        <v>524</v>
      </c>
      <c r="D343" s="163" t="s">
        <v>161</v>
      </c>
      <c r="E343" s="164" t="s">
        <v>525</v>
      </c>
      <c r="F343" s="258" t="s">
        <v>526</v>
      </c>
      <c r="G343" s="258"/>
      <c r="H343" s="258"/>
      <c r="I343" s="258"/>
      <c r="J343" s="165" t="s">
        <v>253</v>
      </c>
      <c r="K343" s="166">
        <v>853.06</v>
      </c>
      <c r="L343" s="259">
        <v>0</v>
      </c>
      <c r="M343" s="259"/>
      <c r="N343" s="257">
        <f t="shared" si="15"/>
        <v>0</v>
      </c>
      <c r="O343" s="257"/>
      <c r="P343" s="257"/>
      <c r="Q343" s="257"/>
      <c r="R343" s="137"/>
      <c r="T343" s="168" t="s">
        <v>5</v>
      </c>
      <c r="U343" s="46" t="s">
        <v>45</v>
      </c>
      <c r="V343" s="38"/>
      <c r="W343" s="169">
        <f t="shared" si="16"/>
        <v>0</v>
      </c>
      <c r="X343" s="169">
        <v>0</v>
      </c>
      <c r="Y343" s="169">
        <f t="shared" si="17"/>
        <v>0</v>
      </c>
      <c r="Z343" s="169">
        <v>0</v>
      </c>
      <c r="AA343" s="170">
        <f t="shared" si="18"/>
        <v>0</v>
      </c>
      <c r="AR343" s="21" t="s">
        <v>165</v>
      </c>
      <c r="AT343" s="21" t="s">
        <v>161</v>
      </c>
      <c r="AU343" s="21" t="s">
        <v>139</v>
      </c>
      <c r="AY343" s="21" t="s">
        <v>160</v>
      </c>
      <c r="BE343" s="108">
        <f t="shared" si="19"/>
        <v>0</v>
      </c>
      <c r="BF343" s="108">
        <f t="shared" si="20"/>
        <v>0</v>
      </c>
      <c r="BG343" s="108">
        <f t="shared" si="21"/>
        <v>0</v>
      </c>
      <c r="BH343" s="108">
        <f t="shared" si="22"/>
        <v>0</v>
      </c>
      <c r="BI343" s="108">
        <f t="shared" si="23"/>
        <v>0</v>
      </c>
      <c r="BJ343" s="21" t="s">
        <v>139</v>
      </c>
      <c r="BK343" s="108">
        <f t="shared" si="24"/>
        <v>0</v>
      </c>
      <c r="BL343" s="21" t="s">
        <v>165</v>
      </c>
      <c r="BM343" s="21" t="s">
        <v>527</v>
      </c>
    </row>
    <row r="344" spans="2:65" s="1" customFormat="1" ht="22.9" customHeight="1">
      <c r="B344" s="134"/>
      <c r="C344" s="163" t="s">
        <v>528</v>
      </c>
      <c r="D344" s="163" t="s">
        <v>161</v>
      </c>
      <c r="E344" s="164" t="s">
        <v>529</v>
      </c>
      <c r="F344" s="258" t="s">
        <v>530</v>
      </c>
      <c r="G344" s="258"/>
      <c r="H344" s="258"/>
      <c r="I344" s="258"/>
      <c r="J344" s="165" t="s">
        <v>253</v>
      </c>
      <c r="K344" s="166">
        <v>853.06</v>
      </c>
      <c r="L344" s="259">
        <v>0</v>
      </c>
      <c r="M344" s="259"/>
      <c r="N344" s="257">
        <f t="shared" si="15"/>
        <v>0</v>
      </c>
      <c r="O344" s="257"/>
      <c r="P344" s="257"/>
      <c r="Q344" s="257"/>
      <c r="R344" s="137"/>
      <c r="T344" s="168" t="s">
        <v>5</v>
      </c>
      <c r="U344" s="46" t="s">
        <v>45</v>
      </c>
      <c r="V344" s="38"/>
      <c r="W344" s="169">
        <f t="shared" si="16"/>
        <v>0</v>
      </c>
      <c r="X344" s="169">
        <v>0</v>
      </c>
      <c r="Y344" s="169">
        <f t="shared" si="17"/>
        <v>0</v>
      </c>
      <c r="Z344" s="169">
        <v>0</v>
      </c>
      <c r="AA344" s="170">
        <f t="shared" si="18"/>
        <v>0</v>
      </c>
      <c r="AR344" s="21" t="s">
        <v>165</v>
      </c>
      <c r="AT344" s="21" t="s">
        <v>161</v>
      </c>
      <c r="AU344" s="21" t="s">
        <v>139</v>
      </c>
      <c r="AY344" s="21" t="s">
        <v>160</v>
      </c>
      <c r="BE344" s="108">
        <f t="shared" si="19"/>
        <v>0</v>
      </c>
      <c r="BF344" s="108">
        <f t="shared" si="20"/>
        <v>0</v>
      </c>
      <c r="BG344" s="108">
        <f t="shared" si="21"/>
        <v>0</v>
      </c>
      <c r="BH344" s="108">
        <f t="shared" si="22"/>
        <v>0</v>
      </c>
      <c r="BI344" s="108">
        <f t="shared" si="23"/>
        <v>0</v>
      </c>
      <c r="BJ344" s="21" t="s">
        <v>139</v>
      </c>
      <c r="BK344" s="108">
        <f t="shared" si="24"/>
        <v>0</v>
      </c>
      <c r="BL344" s="21" t="s">
        <v>165</v>
      </c>
      <c r="BM344" s="21" t="s">
        <v>531</v>
      </c>
    </row>
    <row r="345" spans="2:65" s="9" customFormat="1" ht="29.85" customHeight="1">
      <c r="B345" s="152"/>
      <c r="C345" s="153"/>
      <c r="D345" s="162" t="s">
        <v>134</v>
      </c>
      <c r="E345" s="162"/>
      <c r="F345" s="162"/>
      <c r="G345" s="162"/>
      <c r="H345" s="162"/>
      <c r="I345" s="162"/>
      <c r="J345" s="162"/>
      <c r="K345" s="162"/>
      <c r="L345" s="162"/>
      <c r="M345" s="162"/>
      <c r="N345" s="260">
        <f>BK345</f>
        <v>0</v>
      </c>
      <c r="O345" s="261"/>
      <c r="P345" s="261"/>
      <c r="Q345" s="261"/>
      <c r="R345" s="155"/>
      <c r="T345" s="156"/>
      <c r="U345" s="153"/>
      <c r="V345" s="153"/>
      <c r="W345" s="157">
        <f>W346</f>
        <v>0</v>
      </c>
      <c r="X345" s="153"/>
      <c r="Y345" s="157">
        <f>Y346</f>
        <v>0</v>
      </c>
      <c r="Z345" s="153"/>
      <c r="AA345" s="158">
        <f>AA346</f>
        <v>0</v>
      </c>
      <c r="AR345" s="159" t="s">
        <v>86</v>
      </c>
      <c r="AT345" s="160" t="s">
        <v>77</v>
      </c>
      <c r="AU345" s="160" t="s">
        <v>86</v>
      </c>
      <c r="AY345" s="159" t="s">
        <v>160</v>
      </c>
      <c r="BK345" s="161">
        <f>BK346</f>
        <v>0</v>
      </c>
    </row>
    <row r="346" spans="2:65" s="1" customFormat="1" ht="40.5" customHeight="1">
      <c r="B346" s="134"/>
      <c r="C346" s="163" t="s">
        <v>532</v>
      </c>
      <c r="D346" s="163" t="s">
        <v>161</v>
      </c>
      <c r="E346" s="164" t="s">
        <v>533</v>
      </c>
      <c r="F346" s="258" t="s">
        <v>534</v>
      </c>
      <c r="G346" s="258"/>
      <c r="H346" s="258"/>
      <c r="I346" s="258"/>
      <c r="J346" s="165" t="s">
        <v>253</v>
      </c>
      <c r="K346" s="166">
        <v>2248.16</v>
      </c>
      <c r="L346" s="259">
        <v>0</v>
      </c>
      <c r="M346" s="259"/>
      <c r="N346" s="257">
        <f>ROUND(L346*K346,2)</f>
        <v>0</v>
      </c>
      <c r="O346" s="257"/>
      <c r="P346" s="257"/>
      <c r="Q346" s="257"/>
      <c r="R346" s="137"/>
      <c r="T346" s="168" t="s">
        <v>5</v>
      </c>
      <c r="U346" s="46" t="s">
        <v>45</v>
      </c>
      <c r="V346" s="38"/>
      <c r="W346" s="169">
        <f>V346*K346</f>
        <v>0</v>
      </c>
      <c r="X346" s="169">
        <v>0</v>
      </c>
      <c r="Y346" s="169">
        <f>X346*K346</f>
        <v>0</v>
      </c>
      <c r="Z346" s="169">
        <v>0</v>
      </c>
      <c r="AA346" s="170">
        <f>Z346*K346</f>
        <v>0</v>
      </c>
      <c r="AR346" s="21" t="s">
        <v>165</v>
      </c>
      <c r="AT346" s="21" t="s">
        <v>161</v>
      </c>
      <c r="AU346" s="21" t="s">
        <v>139</v>
      </c>
      <c r="AY346" s="21" t="s">
        <v>160</v>
      </c>
      <c r="BE346" s="108">
        <f>IF(U346="základná",N346,0)</f>
        <v>0</v>
      </c>
      <c r="BF346" s="108">
        <f>IF(U346="znížená",N346,0)</f>
        <v>0</v>
      </c>
      <c r="BG346" s="108">
        <f>IF(U346="zákl. prenesená",N346,0)</f>
        <v>0</v>
      </c>
      <c r="BH346" s="108">
        <f>IF(U346="zníž. prenesená",N346,0)</f>
        <v>0</v>
      </c>
      <c r="BI346" s="108">
        <f>IF(U346="nulová",N346,0)</f>
        <v>0</v>
      </c>
      <c r="BJ346" s="21" t="s">
        <v>139</v>
      </c>
      <c r="BK346" s="108">
        <f>ROUND(L346*K346,2)</f>
        <v>0</v>
      </c>
      <c r="BL346" s="21" t="s">
        <v>165</v>
      </c>
      <c r="BM346" s="21" t="s">
        <v>535</v>
      </c>
    </row>
    <row r="347" spans="2:65" s="1" customFormat="1" ht="49.9" customHeight="1">
      <c r="B347" s="37"/>
      <c r="C347" s="38"/>
      <c r="D347" s="154" t="s">
        <v>536</v>
      </c>
      <c r="E347" s="38"/>
      <c r="F347" s="38"/>
      <c r="G347" s="38"/>
      <c r="H347" s="38"/>
      <c r="I347" s="38"/>
      <c r="J347" s="38"/>
      <c r="K347" s="38"/>
      <c r="L347" s="38"/>
      <c r="M347" s="38"/>
      <c r="N347" s="295">
        <f t="shared" ref="N347:N352" si="25">BK347</f>
        <v>0</v>
      </c>
      <c r="O347" s="296"/>
      <c r="P347" s="296"/>
      <c r="Q347" s="296"/>
      <c r="R347" s="39"/>
      <c r="T347" s="198"/>
      <c r="U347" s="38"/>
      <c r="V347" s="38"/>
      <c r="W347" s="38"/>
      <c r="X347" s="38"/>
      <c r="Y347" s="38"/>
      <c r="Z347" s="38"/>
      <c r="AA347" s="76"/>
      <c r="AT347" s="21" t="s">
        <v>77</v>
      </c>
      <c r="AU347" s="21" t="s">
        <v>78</v>
      </c>
      <c r="AY347" s="21" t="s">
        <v>537</v>
      </c>
      <c r="BK347" s="108">
        <f>SUM(BK348:BK352)</f>
        <v>0</v>
      </c>
    </row>
    <row r="348" spans="2:65" s="1" customFormat="1" ht="22.35" customHeight="1">
      <c r="B348" s="37"/>
      <c r="C348" s="199" t="s">
        <v>5</v>
      </c>
      <c r="D348" s="199" t="s">
        <v>161</v>
      </c>
      <c r="E348" s="200" t="s">
        <v>5</v>
      </c>
      <c r="F348" s="297" t="s">
        <v>5</v>
      </c>
      <c r="G348" s="297"/>
      <c r="H348" s="297"/>
      <c r="I348" s="297"/>
      <c r="J348" s="201" t="s">
        <v>5</v>
      </c>
      <c r="K348" s="167"/>
      <c r="L348" s="259"/>
      <c r="M348" s="294"/>
      <c r="N348" s="294">
        <f t="shared" si="25"/>
        <v>0</v>
      </c>
      <c r="O348" s="294"/>
      <c r="P348" s="294"/>
      <c r="Q348" s="294"/>
      <c r="R348" s="39"/>
      <c r="T348" s="168" t="s">
        <v>5</v>
      </c>
      <c r="U348" s="202" t="s">
        <v>45</v>
      </c>
      <c r="V348" s="38"/>
      <c r="W348" s="38"/>
      <c r="X348" s="38"/>
      <c r="Y348" s="38"/>
      <c r="Z348" s="38"/>
      <c r="AA348" s="76"/>
      <c r="AT348" s="21" t="s">
        <v>537</v>
      </c>
      <c r="AU348" s="21" t="s">
        <v>86</v>
      </c>
      <c r="AY348" s="21" t="s">
        <v>537</v>
      </c>
      <c r="BE348" s="108">
        <f>IF(U348="základná",N348,0)</f>
        <v>0</v>
      </c>
      <c r="BF348" s="108">
        <f>IF(U348="znížená",N348,0)</f>
        <v>0</v>
      </c>
      <c r="BG348" s="108">
        <f>IF(U348="zákl. prenesená",N348,0)</f>
        <v>0</v>
      </c>
      <c r="BH348" s="108">
        <f>IF(U348="zníž. prenesená",N348,0)</f>
        <v>0</v>
      </c>
      <c r="BI348" s="108">
        <f>IF(U348="nulová",N348,0)</f>
        <v>0</v>
      </c>
      <c r="BJ348" s="21" t="s">
        <v>139</v>
      </c>
      <c r="BK348" s="108">
        <f>L348*K348</f>
        <v>0</v>
      </c>
    </row>
    <row r="349" spans="2:65" s="1" customFormat="1" ht="22.35" customHeight="1">
      <c r="B349" s="37"/>
      <c r="C349" s="199" t="s">
        <v>5</v>
      </c>
      <c r="D349" s="199" t="s">
        <v>161</v>
      </c>
      <c r="E349" s="200" t="s">
        <v>5</v>
      </c>
      <c r="F349" s="297" t="s">
        <v>5</v>
      </c>
      <c r="G349" s="297"/>
      <c r="H349" s="297"/>
      <c r="I349" s="297"/>
      <c r="J349" s="201" t="s">
        <v>5</v>
      </c>
      <c r="K349" s="167"/>
      <c r="L349" s="259"/>
      <c r="M349" s="294"/>
      <c r="N349" s="294">
        <f t="shared" si="25"/>
        <v>0</v>
      </c>
      <c r="O349" s="294"/>
      <c r="P349" s="294"/>
      <c r="Q349" s="294"/>
      <c r="R349" s="39"/>
      <c r="T349" s="168" t="s">
        <v>5</v>
      </c>
      <c r="U349" s="202" t="s">
        <v>45</v>
      </c>
      <c r="V349" s="38"/>
      <c r="W349" s="38"/>
      <c r="X349" s="38"/>
      <c r="Y349" s="38"/>
      <c r="Z349" s="38"/>
      <c r="AA349" s="76"/>
      <c r="AT349" s="21" t="s">
        <v>537</v>
      </c>
      <c r="AU349" s="21" t="s">
        <v>86</v>
      </c>
      <c r="AY349" s="21" t="s">
        <v>537</v>
      </c>
      <c r="BE349" s="108">
        <f>IF(U349="základná",N349,0)</f>
        <v>0</v>
      </c>
      <c r="BF349" s="108">
        <f>IF(U349="znížená",N349,0)</f>
        <v>0</v>
      </c>
      <c r="BG349" s="108">
        <f>IF(U349="zákl. prenesená",N349,0)</f>
        <v>0</v>
      </c>
      <c r="BH349" s="108">
        <f>IF(U349="zníž. prenesená",N349,0)</f>
        <v>0</v>
      </c>
      <c r="BI349" s="108">
        <f>IF(U349="nulová",N349,0)</f>
        <v>0</v>
      </c>
      <c r="BJ349" s="21" t="s">
        <v>139</v>
      </c>
      <c r="BK349" s="108">
        <f>L349*K349</f>
        <v>0</v>
      </c>
    </row>
    <row r="350" spans="2:65" s="1" customFormat="1" ht="22.35" customHeight="1">
      <c r="B350" s="37"/>
      <c r="C350" s="199" t="s">
        <v>5</v>
      </c>
      <c r="D350" s="199" t="s">
        <v>161</v>
      </c>
      <c r="E350" s="200" t="s">
        <v>5</v>
      </c>
      <c r="F350" s="297" t="s">
        <v>5</v>
      </c>
      <c r="G350" s="297"/>
      <c r="H350" s="297"/>
      <c r="I350" s="297"/>
      <c r="J350" s="201" t="s">
        <v>5</v>
      </c>
      <c r="K350" s="167"/>
      <c r="L350" s="259"/>
      <c r="M350" s="294"/>
      <c r="N350" s="294">
        <f t="shared" si="25"/>
        <v>0</v>
      </c>
      <c r="O350" s="294"/>
      <c r="P350" s="294"/>
      <c r="Q350" s="294"/>
      <c r="R350" s="39"/>
      <c r="T350" s="168" t="s">
        <v>5</v>
      </c>
      <c r="U350" s="202" t="s">
        <v>45</v>
      </c>
      <c r="V350" s="38"/>
      <c r="W350" s="38"/>
      <c r="X350" s="38"/>
      <c r="Y350" s="38"/>
      <c r="Z350" s="38"/>
      <c r="AA350" s="76"/>
      <c r="AT350" s="21" t="s">
        <v>537</v>
      </c>
      <c r="AU350" s="21" t="s">
        <v>86</v>
      </c>
      <c r="AY350" s="21" t="s">
        <v>537</v>
      </c>
      <c r="BE350" s="108">
        <f>IF(U350="základná",N350,0)</f>
        <v>0</v>
      </c>
      <c r="BF350" s="108">
        <f>IF(U350="znížená",N350,0)</f>
        <v>0</v>
      </c>
      <c r="BG350" s="108">
        <f>IF(U350="zákl. prenesená",N350,0)</f>
        <v>0</v>
      </c>
      <c r="BH350" s="108">
        <f>IF(U350="zníž. prenesená",N350,0)</f>
        <v>0</v>
      </c>
      <c r="BI350" s="108">
        <f>IF(U350="nulová",N350,0)</f>
        <v>0</v>
      </c>
      <c r="BJ350" s="21" t="s">
        <v>139</v>
      </c>
      <c r="BK350" s="108">
        <f>L350*K350</f>
        <v>0</v>
      </c>
    </row>
    <row r="351" spans="2:65" s="1" customFormat="1" ht="22.35" customHeight="1">
      <c r="B351" s="37"/>
      <c r="C351" s="199" t="s">
        <v>5</v>
      </c>
      <c r="D351" s="199" t="s">
        <v>161</v>
      </c>
      <c r="E351" s="200" t="s">
        <v>5</v>
      </c>
      <c r="F351" s="297" t="s">
        <v>5</v>
      </c>
      <c r="G351" s="297"/>
      <c r="H351" s="297"/>
      <c r="I351" s="297"/>
      <c r="J351" s="201" t="s">
        <v>5</v>
      </c>
      <c r="K351" s="167"/>
      <c r="L351" s="259"/>
      <c r="M351" s="294"/>
      <c r="N351" s="294">
        <f t="shared" si="25"/>
        <v>0</v>
      </c>
      <c r="O351" s="294"/>
      <c r="P351" s="294"/>
      <c r="Q351" s="294"/>
      <c r="R351" s="39"/>
      <c r="T351" s="168" t="s">
        <v>5</v>
      </c>
      <c r="U351" s="202" t="s">
        <v>45</v>
      </c>
      <c r="V351" s="38"/>
      <c r="W351" s="38"/>
      <c r="X351" s="38"/>
      <c r="Y351" s="38"/>
      <c r="Z351" s="38"/>
      <c r="AA351" s="76"/>
      <c r="AT351" s="21" t="s">
        <v>537</v>
      </c>
      <c r="AU351" s="21" t="s">
        <v>86</v>
      </c>
      <c r="AY351" s="21" t="s">
        <v>537</v>
      </c>
      <c r="BE351" s="108">
        <f>IF(U351="základná",N351,0)</f>
        <v>0</v>
      </c>
      <c r="BF351" s="108">
        <f>IF(U351="znížená",N351,0)</f>
        <v>0</v>
      </c>
      <c r="BG351" s="108">
        <f>IF(U351="zákl. prenesená",N351,0)</f>
        <v>0</v>
      </c>
      <c r="BH351" s="108">
        <f>IF(U351="zníž. prenesená",N351,0)</f>
        <v>0</v>
      </c>
      <c r="BI351" s="108">
        <f>IF(U351="nulová",N351,0)</f>
        <v>0</v>
      </c>
      <c r="BJ351" s="21" t="s">
        <v>139</v>
      </c>
      <c r="BK351" s="108">
        <f>L351*K351</f>
        <v>0</v>
      </c>
    </row>
    <row r="352" spans="2:65" s="1" customFormat="1" ht="22.35" customHeight="1">
      <c r="B352" s="37"/>
      <c r="C352" s="199" t="s">
        <v>5</v>
      </c>
      <c r="D352" s="199" t="s">
        <v>161</v>
      </c>
      <c r="E352" s="200" t="s">
        <v>5</v>
      </c>
      <c r="F352" s="297" t="s">
        <v>5</v>
      </c>
      <c r="G352" s="297"/>
      <c r="H352" s="297"/>
      <c r="I352" s="297"/>
      <c r="J352" s="201" t="s">
        <v>5</v>
      </c>
      <c r="K352" s="167"/>
      <c r="L352" s="259"/>
      <c r="M352" s="294"/>
      <c r="N352" s="294">
        <f t="shared" si="25"/>
        <v>0</v>
      </c>
      <c r="O352" s="294"/>
      <c r="P352" s="294"/>
      <c r="Q352" s="294"/>
      <c r="R352" s="39"/>
      <c r="T352" s="168" t="s">
        <v>5</v>
      </c>
      <c r="U352" s="202" t="s">
        <v>45</v>
      </c>
      <c r="V352" s="58"/>
      <c r="W352" s="58"/>
      <c r="X352" s="58"/>
      <c r="Y352" s="58"/>
      <c r="Z352" s="58"/>
      <c r="AA352" s="60"/>
      <c r="AT352" s="21" t="s">
        <v>537</v>
      </c>
      <c r="AU352" s="21" t="s">
        <v>86</v>
      </c>
      <c r="AY352" s="21" t="s">
        <v>537</v>
      </c>
      <c r="BE352" s="108">
        <f>IF(U352="základná",N352,0)</f>
        <v>0</v>
      </c>
      <c r="BF352" s="108">
        <f>IF(U352="znížená",N352,0)</f>
        <v>0</v>
      </c>
      <c r="BG352" s="108">
        <f>IF(U352="zákl. prenesená",N352,0)</f>
        <v>0</v>
      </c>
      <c r="BH352" s="108">
        <f>IF(U352="zníž. prenesená",N352,0)</f>
        <v>0</v>
      </c>
      <c r="BI352" s="108">
        <f>IF(U352="nulová",N352,0)</f>
        <v>0</v>
      </c>
      <c r="BJ352" s="21" t="s">
        <v>139</v>
      </c>
      <c r="BK352" s="108">
        <f>L352*K352</f>
        <v>0</v>
      </c>
    </row>
    <row r="353" spans="2:18" s="1" customFormat="1" ht="6.95" customHeight="1">
      <c r="B353" s="61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3"/>
    </row>
  </sheetData>
  <mergeCells count="440">
    <mergeCell ref="F343:I343"/>
    <mergeCell ref="F340:I340"/>
    <mergeCell ref="F339:I339"/>
    <mergeCell ref="F341:I341"/>
    <mergeCell ref="F342:I342"/>
    <mergeCell ref="F344:I344"/>
    <mergeCell ref="F346:I346"/>
    <mergeCell ref="F348:I348"/>
    <mergeCell ref="F349:I349"/>
    <mergeCell ref="F350:I350"/>
    <mergeCell ref="F351:I351"/>
    <mergeCell ref="F352:I352"/>
    <mergeCell ref="L300:M300"/>
    <mergeCell ref="L297:M297"/>
    <mergeCell ref="L294:M294"/>
    <mergeCell ref="L295:M295"/>
    <mergeCell ref="L296:M296"/>
    <mergeCell ref="L299:M299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L310:M310"/>
    <mergeCell ref="F311:I311"/>
    <mergeCell ref="F314:I314"/>
    <mergeCell ref="F312:I312"/>
    <mergeCell ref="F313:I313"/>
    <mergeCell ref="F288:I288"/>
    <mergeCell ref="F291:I291"/>
    <mergeCell ref="F289:I289"/>
    <mergeCell ref="F290:I290"/>
    <mergeCell ref="L291:M291"/>
    <mergeCell ref="N291:Q291"/>
    <mergeCell ref="L292:M292"/>
    <mergeCell ref="N292:Q292"/>
    <mergeCell ref="L293:M293"/>
    <mergeCell ref="N293:Q293"/>
    <mergeCell ref="N294:Q294"/>
    <mergeCell ref="N295:Q295"/>
    <mergeCell ref="N296:Q296"/>
    <mergeCell ref="N297:Q297"/>
    <mergeCell ref="N299:Q299"/>
    <mergeCell ref="N300:Q300"/>
    <mergeCell ref="F292:I292"/>
    <mergeCell ref="F295:I295"/>
    <mergeCell ref="F293:I293"/>
    <mergeCell ref="F294:I294"/>
    <mergeCell ref="F296:I296"/>
    <mergeCell ref="F297:I297"/>
    <mergeCell ref="F298:I298"/>
    <mergeCell ref="F299:I299"/>
    <mergeCell ref="F300:I300"/>
    <mergeCell ref="N310:Q310"/>
    <mergeCell ref="L311:M311"/>
    <mergeCell ref="N311:Q311"/>
    <mergeCell ref="L312:M312"/>
    <mergeCell ref="N312:Q312"/>
    <mergeCell ref="L313:M313"/>
    <mergeCell ref="N313:Q313"/>
    <mergeCell ref="L314:M314"/>
    <mergeCell ref="N314:Q314"/>
    <mergeCell ref="F315:I315"/>
    <mergeCell ref="F316:I316"/>
    <mergeCell ref="L316:M316"/>
    <mergeCell ref="N316:Q316"/>
    <mergeCell ref="F317:I317"/>
    <mergeCell ref="L317:M317"/>
    <mergeCell ref="N317:Q317"/>
    <mergeCell ref="F318:I318"/>
    <mergeCell ref="F321:I321"/>
    <mergeCell ref="F319:I319"/>
    <mergeCell ref="L319:M319"/>
    <mergeCell ref="N319:Q319"/>
    <mergeCell ref="F320:I320"/>
    <mergeCell ref="F322:I322"/>
    <mergeCell ref="F323:I323"/>
    <mergeCell ref="F324:I324"/>
    <mergeCell ref="F325:I325"/>
    <mergeCell ref="F326:I326"/>
    <mergeCell ref="F329:I329"/>
    <mergeCell ref="F327:I327"/>
    <mergeCell ref="F328:I328"/>
    <mergeCell ref="L328:M328"/>
    <mergeCell ref="N328:Q328"/>
    <mergeCell ref="L329:M329"/>
    <mergeCell ref="N329:Q329"/>
    <mergeCell ref="F330:I330"/>
    <mergeCell ref="L331:M331"/>
    <mergeCell ref="N331:Q331"/>
    <mergeCell ref="L332:M332"/>
    <mergeCell ref="N332:Q332"/>
    <mergeCell ref="F331:I331"/>
    <mergeCell ref="F334:I334"/>
    <mergeCell ref="F332:I332"/>
    <mergeCell ref="F333:I333"/>
    <mergeCell ref="F335:I335"/>
    <mergeCell ref="F336:I336"/>
    <mergeCell ref="L336:M336"/>
    <mergeCell ref="N336:Q336"/>
    <mergeCell ref="L346:M346"/>
    <mergeCell ref="L340:M340"/>
    <mergeCell ref="L341:M341"/>
    <mergeCell ref="L342:M342"/>
    <mergeCell ref="L343:M343"/>
    <mergeCell ref="L344:M344"/>
    <mergeCell ref="N345:Q345"/>
    <mergeCell ref="F337:I337"/>
    <mergeCell ref="F338:I338"/>
    <mergeCell ref="L338:M338"/>
    <mergeCell ref="N338:Q338"/>
    <mergeCell ref="L339:M339"/>
    <mergeCell ref="N339:Q339"/>
    <mergeCell ref="N340:Q340"/>
    <mergeCell ref="N341:Q341"/>
    <mergeCell ref="N342:Q342"/>
    <mergeCell ref="N343:Q343"/>
    <mergeCell ref="L348:M348"/>
    <mergeCell ref="L349:M349"/>
    <mergeCell ref="L350:M350"/>
    <mergeCell ref="L351:M351"/>
    <mergeCell ref="L352:M352"/>
    <mergeCell ref="N352:Q352"/>
    <mergeCell ref="N346:Q346"/>
    <mergeCell ref="N348:Q348"/>
    <mergeCell ref="N349:Q349"/>
    <mergeCell ref="N350:Q350"/>
    <mergeCell ref="N351:Q351"/>
    <mergeCell ref="N347:Q347"/>
    <mergeCell ref="N344:Q34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7:Q97"/>
    <mergeCell ref="N95:Q95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F125:I125"/>
    <mergeCell ref="F130:I130"/>
    <mergeCell ref="L125:M125"/>
    <mergeCell ref="N125:Q125"/>
    <mergeCell ref="F126:I126"/>
    <mergeCell ref="F127:I127"/>
    <mergeCell ref="F128:I128"/>
    <mergeCell ref="F129:I129"/>
    <mergeCell ref="F131:I131"/>
    <mergeCell ref="F132:I132"/>
    <mergeCell ref="F133:I133"/>
    <mergeCell ref="L133:M133"/>
    <mergeCell ref="N133:Q133"/>
    <mergeCell ref="N124:Q124"/>
    <mergeCell ref="F134:I134"/>
    <mergeCell ref="F137:I137"/>
    <mergeCell ref="F135:I135"/>
    <mergeCell ref="F136:I136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6:I146"/>
    <mergeCell ref="F144:I144"/>
    <mergeCell ref="L144:M144"/>
    <mergeCell ref="N144:Q144"/>
    <mergeCell ref="F145:I145"/>
    <mergeCell ref="F147:I147"/>
    <mergeCell ref="F148:I148"/>
    <mergeCell ref="F149:I149"/>
    <mergeCell ref="L150:M150"/>
    <mergeCell ref="N150:Q150"/>
    <mergeCell ref="F150:I150"/>
    <mergeCell ref="F153:I153"/>
    <mergeCell ref="F151:I151"/>
    <mergeCell ref="F152:I152"/>
    <mergeCell ref="L152:M152"/>
    <mergeCell ref="N152:Q152"/>
    <mergeCell ref="F154:I154"/>
    <mergeCell ref="F155:I155"/>
    <mergeCell ref="F156:I156"/>
    <mergeCell ref="F157:I157"/>
    <mergeCell ref="F158:I158"/>
    <mergeCell ref="F159:I159"/>
    <mergeCell ref="F162:I162"/>
    <mergeCell ref="F160:I160"/>
    <mergeCell ref="L160:M160"/>
    <mergeCell ref="F173:I173"/>
    <mergeCell ref="F174:I174"/>
    <mergeCell ref="F175:I175"/>
    <mergeCell ref="N160:Q160"/>
    <mergeCell ref="F161:I161"/>
    <mergeCell ref="F163:I163"/>
    <mergeCell ref="F164:I164"/>
    <mergeCell ref="F165:I165"/>
    <mergeCell ref="L166:M166"/>
    <mergeCell ref="N166:Q166"/>
    <mergeCell ref="L167:M167"/>
    <mergeCell ref="N167:Q167"/>
    <mergeCell ref="F166:I16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L183:M183"/>
    <mergeCell ref="N183:Q183"/>
    <mergeCell ref="L190:M190"/>
    <mergeCell ref="N190:Q190"/>
    <mergeCell ref="F192:I192"/>
    <mergeCell ref="F191:I191"/>
    <mergeCell ref="L192:M192"/>
    <mergeCell ref="N192:Q192"/>
    <mergeCell ref="E15:L15"/>
    <mergeCell ref="O15:P15"/>
    <mergeCell ref="O17:P17"/>
    <mergeCell ref="O18:P18"/>
    <mergeCell ref="O20:P20"/>
    <mergeCell ref="O21:P21"/>
    <mergeCell ref="L175:M175"/>
    <mergeCell ref="N175:Q175"/>
    <mergeCell ref="L177:M177"/>
    <mergeCell ref="N177:Q177"/>
    <mergeCell ref="F169:I169"/>
    <mergeCell ref="F167:I167"/>
    <mergeCell ref="F168:I168"/>
    <mergeCell ref="F170:I170"/>
    <mergeCell ref="F171:I171"/>
    <mergeCell ref="F172:I172"/>
    <mergeCell ref="F193:I193"/>
    <mergeCell ref="L195:M195"/>
    <mergeCell ref="N195:Q195"/>
    <mergeCell ref="N194:Q194"/>
    <mergeCell ref="F176:I176"/>
    <mergeCell ref="F183:I183"/>
    <mergeCell ref="F178:I178"/>
    <mergeCell ref="F177:I177"/>
    <mergeCell ref="F179:I179"/>
    <mergeCell ref="F180:I180"/>
    <mergeCell ref="F181:I181"/>
    <mergeCell ref="F182:I182"/>
    <mergeCell ref="F184:I184"/>
    <mergeCell ref="F185:I185"/>
    <mergeCell ref="F186:I186"/>
    <mergeCell ref="F187:I187"/>
    <mergeCell ref="F188:I188"/>
    <mergeCell ref="F189:I189"/>
    <mergeCell ref="F190:I190"/>
    <mergeCell ref="F195:I195"/>
    <mergeCell ref="L179:M179"/>
    <mergeCell ref="N179:Q179"/>
    <mergeCell ref="L181:M181"/>
    <mergeCell ref="N181:Q181"/>
    <mergeCell ref="F196:I196"/>
    <mergeCell ref="F197:I197"/>
    <mergeCell ref="F198:I198"/>
    <mergeCell ref="F199:I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206:I206"/>
    <mergeCell ref="F209:I209"/>
    <mergeCell ref="F207:I207"/>
    <mergeCell ref="F208:I208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F224:I224"/>
    <mergeCell ref="F225:I225"/>
    <mergeCell ref="F226:I226"/>
    <mergeCell ref="F227:I227"/>
    <mergeCell ref="F228:I228"/>
    <mergeCell ref="F231:I231"/>
    <mergeCell ref="F229:I229"/>
    <mergeCell ref="F230:I230"/>
    <mergeCell ref="L231:M231"/>
    <mergeCell ref="N231:Q231"/>
    <mergeCell ref="F232:I232"/>
    <mergeCell ref="L232:M232"/>
    <mergeCell ref="N232:Q232"/>
    <mergeCell ref="L233:M233"/>
    <mergeCell ref="N233:Q233"/>
    <mergeCell ref="F233:I233"/>
    <mergeCell ref="F236:I236"/>
    <mergeCell ref="F234:I234"/>
    <mergeCell ref="F235:I235"/>
    <mergeCell ref="L236:M236"/>
    <mergeCell ref="N236:Q236"/>
    <mergeCell ref="F237:I237"/>
    <mergeCell ref="F238:I238"/>
    <mergeCell ref="F239:I239"/>
    <mergeCell ref="F240:I240"/>
    <mergeCell ref="F241:I241"/>
    <mergeCell ref="F244:I244"/>
    <mergeCell ref="F242:I242"/>
    <mergeCell ref="F243:I243"/>
    <mergeCell ref="L243:M243"/>
    <mergeCell ref="N243:Q243"/>
    <mergeCell ref="L244:M244"/>
    <mergeCell ref="N244:Q244"/>
    <mergeCell ref="F245:I245"/>
    <mergeCell ref="F246:I246"/>
    <mergeCell ref="F247:I247"/>
    <mergeCell ref="F248:I248"/>
    <mergeCell ref="F249:I249"/>
    <mergeCell ref="F250:I250"/>
    <mergeCell ref="F253:I253"/>
    <mergeCell ref="F251:I251"/>
    <mergeCell ref="F252:I252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L262:M262"/>
    <mergeCell ref="N262:Q262"/>
    <mergeCell ref="L263:M263"/>
    <mergeCell ref="N263:Q263"/>
    <mergeCell ref="F264:I264"/>
    <mergeCell ref="L264:M264"/>
    <mergeCell ref="N264:Q264"/>
    <mergeCell ref="F265:I265"/>
    <mergeCell ref="F266:I266"/>
    <mergeCell ref="F267:I267"/>
    <mergeCell ref="F270:I270"/>
    <mergeCell ref="F268:I268"/>
    <mergeCell ref="L268:M268"/>
    <mergeCell ref="N268:Q268"/>
    <mergeCell ref="L270:M270"/>
    <mergeCell ref="N270:Q270"/>
    <mergeCell ref="F271:I271"/>
    <mergeCell ref="L282:M282"/>
    <mergeCell ref="N282:Q282"/>
    <mergeCell ref="F283:I283"/>
    <mergeCell ref="L283:M283"/>
    <mergeCell ref="N283:Q283"/>
    <mergeCell ref="F272:I272"/>
    <mergeCell ref="L272:M272"/>
    <mergeCell ref="N272:Q272"/>
    <mergeCell ref="N269:Q269"/>
    <mergeCell ref="N273:Q273"/>
    <mergeCell ref="F274:I274"/>
    <mergeCell ref="F277:I277"/>
    <mergeCell ref="L274:M274"/>
    <mergeCell ref="N274:Q274"/>
    <mergeCell ref="F275:I275"/>
    <mergeCell ref="F276:I276"/>
    <mergeCell ref="F285:I285"/>
    <mergeCell ref="F286:I286"/>
    <mergeCell ref="F287:I287"/>
    <mergeCell ref="F278:I278"/>
    <mergeCell ref="F279:I279"/>
    <mergeCell ref="F280:I280"/>
    <mergeCell ref="F281:I281"/>
    <mergeCell ref="F284:I284"/>
    <mergeCell ref="F282:I282"/>
  </mergeCells>
  <dataValidations count="2">
    <dataValidation type="list" allowBlank="1" showInputMessage="1" showErrorMessage="1" error="Povolené sú hodnoty K, M." sqref="D348:D353" xr:uid="{00000000-0002-0000-0100-000000000000}">
      <formula1>"K, M"</formula1>
    </dataValidation>
    <dataValidation type="list" allowBlank="1" showInputMessage="1" showErrorMessage="1" error="Povolené sú hodnoty základná, znížená, nulová." sqref="U348:U353" xr:uid="{00000000-0002-0000-0100-000001000000}">
      <formula1>"základná, znížená, nulová"</formula1>
    </dataValidation>
  </dataValidation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1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58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115</v>
      </c>
      <c r="G1" s="16"/>
      <c r="H1" s="270" t="s">
        <v>116</v>
      </c>
      <c r="I1" s="270"/>
      <c r="J1" s="270"/>
      <c r="K1" s="270"/>
      <c r="L1" s="16" t="s">
        <v>117</v>
      </c>
      <c r="M1" s="14"/>
      <c r="N1" s="14"/>
      <c r="O1" s="15" t="s">
        <v>118</v>
      </c>
      <c r="P1" s="14"/>
      <c r="Q1" s="14"/>
      <c r="R1" s="14"/>
      <c r="S1" s="16" t="s">
        <v>119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5" t="s">
        <v>7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1" t="s">
        <v>90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78</v>
      </c>
    </row>
    <row r="4" spans="1:66" ht="36.950000000000003" customHeight="1">
      <c r="B4" s="25"/>
      <c r="C4" s="230" t="s">
        <v>120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71" t="str">
        <f>'Rekapitulácia stavby'!K6</f>
        <v>Cyklotrasa Spartakovská ulica-napojenie k CITY ARÉNE,časť ACyklotrasa,doprav. ostrovčeky,realiz. autobusovej zastáv-Oprávnené náklady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1" t="s">
        <v>538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18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19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20</v>
      </c>
      <c r="E9" s="38"/>
      <c r="F9" s="30" t="s">
        <v>21</v>
      </c>
      <c r="G9" s="38"/>
      <c r="H9" s="38"/>
      <c r="I9" s="38"/>
      <c r="J9" s="38"/>
      <c r="K9" s="38"/>
      <c r="L9" s="38"/>
      <c r="M9" s="32" t="s">
        <v>22</v>
      </c>
      <c r="N9" s="38"/>
      <c r="O9" s="274" t="str">
        <f>'Rekapitulácia stavby'!AN8</f>
        <v>19. 3. 2019</v>
      </c>
      <c r="P9" s="275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24</v>
      </c>
      <c r="E11" s="38"/>
      <c r="F11" s="38"/>
      <c r="G11" s="38"/>
      <c r="H11" s="38"/>
      <c r="I11" s="38"/>
      <c r="J11" s="38"/>
      <c r="K11" s="38"/>
      <c r="L11" s="38"/>
      <c r="M11" s="32" t="s">
        <v>25</v>
      </c>
      <c r="N11" s="38"/>
      <c r="O11" s="239" t="s">
        <v>26</v>
      </c>
      <c r="P11" s="239"/>
      <c r="Q11" s="38"/>
      <c r="R11" s="39"/>
    </row>
    <row r="12" spans="1:66" s="1" customFormat="1" ht="18" customHeight="1">
      <c r="B12" s="37"/>
      <c r="C12" s="38"/>
      <c r="D12" s="38"/>
      <c r="E12" s="30" t="s">
        <v>27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39" t="s">
        <v>5</v>
      </c>
      <c r="P12" s="23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25</v>
      </c>
      <c r="N14" s="38"/>
      <c r="O14" s="268" t="str">
        <f>IF('Rekapitulácia stavby'!AN13="","",'Rekapitulácia stavby'!AN13)</f>
        <v>Vyplň údaj</v>
      </c>
      <c r="P14" s="239"/>
      <c r="Q14" s="38"/>
      <c r="R14" s="39"/>
    </row>
    <row r="15" spans="1:66" s="1" customFormat="1" ht="18" customHeight="1">
      <c r="B15" s="37"/>
      <c r="C15" s="38"/>
      <c r="D15" s="38"/>
      <c r="E15" s="268" t="str">
        <f>IF('Rekapitulácia stavby'!E14="","",'Rekapitulácia stavby'!E14)</f>
        <v>Vyplň údaj</v>
      </c>
      <c r="F15" s="269"/>
      <c r="G15" s="269"/>
      <c r="H15" s="269"/>
      <c r="I15" s="269"/>
      <c r="J15" s="269"/>
      <c r="K15" s="269"/>
      <c r="L15" s="269"/>
      <c r="M15" s="32" t="s">
        <v>28</v>
      </c>
      <c r="N15" s="38"/>
      <c r="O15" s="268" t="str">
        <f>IF('Rekapitulácia stavby'!AN14="","",'Rekapitulácia stavby'!AN14)</f>
        <v>Vyplň údaj</v>
      </c>
      <c r="P15" s="23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31</v>
      </c>
      <c r="E17" s="38"/>
      <c r="F17" s="38"/>
      <c r="G17" s="38"/>
      <c r="H17" s="38"/>
      <c r="I17" s="38"/>
      <c r="J17" s="38"/>
      <c r="K17" s="38"/>
      <c r="L17" s="38"/>
      <c r="M17" s="32" t="s">
        <v>25</v>
      </c>
      <c r="N17" s="38"/>
      <c r="O17" s="239" t="s">
        <v>32</v>
      </c>
      <c r="P17" s="239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39" t="s">
        <v>35</v>
      </c>
      <c r="P18" s="23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25</v>
      </c>
      <c r="N20" s="38"/>
      <c r="O20" s="239" t="str">
        <f>IF('Rekapitulácia stavby'!AN19="","",'Rekapitulácia stavby'!AN19)</f>
        <v/>
      </c>
      <c r="P20" s="23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IF('Rekapitulácia stavby'!E20="","",'Rekapitulácia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39" t="str">
        <f>IF('Rekapitulácia stavby'!AN20="","",'Rekapitulácia stavby'!AN20)</f>
        <v/>
      </c>
      <c r="P21" s="23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44" t="s">
        <v>5</v>
      </c>
      <c r="F24" s="244"/>
      <c r="G24" s="244"/>
      <c r="H24" s="244"/>
      <c r="I24" s="244"/>
      <c r="J24" s="244"/>
      <c r="K24" s="244"/>
      <c r="L24" s="24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123</v>
      </c>
      <c r="E27" s="38"/>
      <c r="F27" s="38"/>
      <c r="G27" s="38"/>
      <c r="H27" s="38"/>
      <c r="I27" s="38"/>
      <c r="J27" s="38"/>
      <c r="K27" s="38"/>
      <c r="L27" s="38"/>
      <c r="M27" s="245">
        <f>N88</f>
        <v>0</v>
      </c>
      <c r="N27" s="245"/>
      <c r="O27" s="245"/>
      <c r="P27" s="245"/>
      <c r="Q27" s="38"/>
      <c r="R27" s="39"/>
    </row>
    <row r="28" spans="2:18" s="1" customFormat="1" ht="14.45" customHeight="1">
      <c r="B28" s="37"/>
      <c r="C28" s="38"/>
      <c r="D28" s="36" t="s">
        <v>107</v>
      </c>
      <c r="E28" s="38"/>
      <c r="F28" s="38"/>
      <c r="G28" s="38"/>
      <c r="H28" s="38"/>
      <c r="I28" s="38"/>
      <c r="J28" s="38"/>
      <c r="K28" s="38"/>
      <c r="L28" s="38"/>
      <c r="M28" s="245">
        <f>N96</f>
        <v>0</v>
      </c>
      <c r="N28" s="245"/>
      <c r="O28" s="245"/>
      <c r="P28" s="24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41</v>
      </c>
      <c r="E30" s="38"/>
      <c r="F30" s="38"/>
      <c r="G30" s="38"/>
      <c r="H30" s="38"/>
      <c r="I30" s="38"/>
      <c r="J30" s="38"/>
      <c r="K30" s="38"/>
      <c r="L30" s="38"/>
      <c r="M30" s="290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</v>
      </c>
      <c r="G32" s="120" t="s">
        <v>44</v>
      </c>
      <c r="H32" s="291">
        <f>ROUND((((SUM(BE96:BE103)+SUM(BE121:BE151))+SUM(BE153:BE157))),2)</f>
        <v>0</v>
      </c>
      <c r="I32" s="273"/>
      <c r="J32" s="273"/>
      <c r="K32" s="38"/>
      <c r="L32" s="38"/>
      <c r="M32" s="291">
        <f>ROUND(((ROUND((SUM(BE96:BE103)+SUM(BE121:BE151)), 2)*F32)+SUM(BE153:BE157)*F32),2)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0.2</v>
      </c>
      <c r="G33" s="120" t="s">
        <v>44</v>
      </c>
      <c r="H33" s="291">
        <f>ROUND((((SUM(BF96:BF103)+SUM(BF121:BF151))+SUM(BF153:BF157))),2)</f>
        <v>0</v>
      </c>
      <c r="I33" s="273"/>
      <c r="J33" s="273"/>
      <c r="K33" s="38"/>
      <c r="L33" s="38"/>
      <c r="M33" s="291">
        <f>ROUND(((ROUND((SUM(BF96:BF103)+SUM(BF121:BF151)), 2)*F33)+SUM(BF153:BF157)*F33),2)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</v>
      </c>
      <c r="G34" s="120" t="s">
        <v>44</v>
      </c>
      <c r="H34" s="291">
        <f>ROUND((((SUM(BG96:BG103)+SUM(BG121:BG151))+SUM(BG153:BG157))),2)</f>
        <v>0</v>
      </c>
      <c r="I34" s="273"/>
      <c r="J34" s="273"/>
      <c r="K34" s="38"/>
      <c r="L34" s="38"/>
      <c r="M34" s="291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0.2</v>
      </c>
      <c r="G35" s="120" t="s">
        <v>44</v>
      </c>
      <c r="H35" s="291">
        <f>ROUND((((SUM(BH96:BH103)+SUM(BH121:BH151))+SUM(BH153:BH157))),2)</f>
        <v>0</v>
      </c>
      <c r="I35" s="273"/>
      <c r="J35" s="273"/>
      <c r="K35" s="38"/>
      <c r="L35" s="38"/>
      <c r="M35" s="291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0" t="s">
        <v>44</v>
      </c>
      <c r="H36" s="291">
        <f>ROUND((((SUM(BI96:BI103)+SUM(BI121:BI151))+SUM(BI153:BI157))),2)</f>
        <v>0</v>
      </c>
      <c r="I36" s="273"/>
      <c r="J36" s="273"/>
      <c r="K36" s="38"/>
      <c r="L36" s="38"/>
      <c r="M36" s="291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49</v>
      </c>
      <c r="E38" s="77"/>
      <c r="F38" s="77"/>
      <c r="G38" s="122" t="s">
        <v>50</v>
      </c>
      <c r="H38" s="123" t="s">
        <v>51</v>
      </c>
      <c r="I38" s="77"/>
      <c r="J38" s="77"/>
      <c r="K38" s="77"/>
      <c r="L38" s="292">
        <f>SUM(M30:M36)</f>
        <v>0</v>
      </c>
      <c r="M38" s="292"/>
      <c r="N38" s="292"/>
      <c r="O38" s="292"/>
      <c r="P38" s="293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30" t="s">
        <v>124</v>
      </c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17</v>
      </c>
      <c r="D78" s="38"/>
      <c r="E78" s="38"/>
      <c r="F78" s="271" t="str">
        <f>F6</f>
        <v>Cyklotrasa Spartakovská ulica-napojenie k CITY ARÉNE,časť ACyklotrasa,doprav. ostrovčeky,realiz. autobusovej zastáv-Oprávnené náklady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2" t="str">
        <f>F7</f>
        <v>929002 - SO 01.1 Autobusová zastávka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20</v>
      </c>
      <c r="D81" s="38"/>
      <c r="E81" s="38"/>
      <c r="F81" s="30" t="str">
        <f>F9</f>
        <v>Trnava</v>
      </c>
      <c r="G81" s="38"/>
      <c r="H81" s="38"/>
      <c r="I81" s="38"/>
      <c r="J81" s="38"/>
      <c r="K81" s="32" t="s">
        <v>22</v>
      </c>
      <c r="L81" s="38"/>
      <c r="M81" s="275" t="str">
        <f>IF(O9="","",O9)</f>
        <v>19. 3. 2019</v>
      </c>
      <c r="N81" s="275"/>
      <c r="O81" s="275"/>
      <c r="P81" s="275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24</v>
      </c>
      <c r="D83" s="38"/>
      <c r="E83" s="38"/>
      <c r="F83" s="30" t="str">
        <f>E12</f>
        <v>MESTO TRNAVA , Hlavná 1,917  Trnava</v>
      </c>
      <c r="G83" s="38"/>
      <c r="H83" s="38"/>
      <c r="I83" s="38"/>
      <c r="J83" s="38"/>
      <c r="K83" s="32" t="s">
        <v>31</v>
      </c>
      <c r="L83" s="38"/>
      <c r="M83" s="239" t="str">
        <f>E18</f>
        <v>Cykloprojekt s.r.o. , Bratislava , Laurinská 18</v>
      </c>
      <c r="N83" s="239"/>
      <c r="O83" s="239"/>
      <c r="P83" s="239"/>
      <c r="Q83" s="239"/>
      <c r="R83" s="39"/>
    </row>
    <row r="84" spans="2:47" s="1" customFormat="1" ht="14.45" customHeight="1">
      <c r="B84" s="37"/>
      <c r="C84" s="32" t="s">
        <v>29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9" t="str">
        <f>E21</f>
        <v xml:space="preserve"> </v>
      </c>
      <c r="N84" s="239"/>
      <c r="O84" s="239"/>
      <c r="P84" s="239"/>
      <c r="Q84" s="23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4" t="s">
        <v>125</v>
      </c>
      <c r="D86" s="285"/>
      <c r="E86" s="285"/>
      <c r="F86" s="285"/>
      <c r="G86" s="285"/>
      <c r="H86" s="116"/>
      <c r="I86" s="116"/>
      <c r="J86" s="116"/>
      <c r="K86" s="116"/>
      <c r="L86" s="116"/>
      <c r="M86" s="116"/>
      <c r="N86" s="284" t="s">
        <v>126</v>
      </c>
      <c r="O86" s="285"/>
      <c r="P86" s="285"/>
      <c r="Q86" s="28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07">
        <f>N121</f>
        <v>0</v>
      </c>
      <c r="O88" s="286"/>
      <c r="P88" s="286"/>
      <c r="Q88" s="286"/>
      <c r="R88" s="39"/>
      <c r="AU88" s="21" t="s">
        <v>128</v>
      </c>
    </row>
    <row r="89" spans="2:47" s="6" customFormat="1" ht="24.95" customHeight="1">
      <c r="B89" s="125"/>
      <c r="C89" s="126"/>
      <c r="D89" s="127" t="s">
        <v>129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79">
        <f>N122</f>
        <v>0</v>
      </c>
      <c r="O89" s="287"/>
      <c r="P89" s="287"/>
      <c r="Q89" s="287"/>
      <c r="R89" s="128"/>
    </row>
    <row r="90" spans="2:47" s="7" customFormat="1" ht="19.899999999999999" customHeight="1">
      <c r="B90" s="129"/>
      <c r="C90" s="130"/>
      <c r="D90" s="104" t="s">
        <v>539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06">
        <f>N123</f>
        <v>0</v>
      </c>
      <c r="O90" s="288"/>
      <c r="P90" s="288"/>
      <c r="Q90" s="288"/>
      <c r="R90" s="131"/>
    </row>
    <row r="91" spans="2:47" s="7" customFormat="1" ht="19.899999999999999" customHeight="1">
      <c r="B91" s="129"/>
      <c r="C91" s="130"/>
      <c r="D91" s="104" t="s">
        <v>131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06">
        <f>N129</f>
        <v>0</v>
      </c>
      <c r="O91" s="288"/>
      <c r="P91" s="288"/>
      <c r="Q91" s="288"/>
      <c r="R91" s="131"/>
    </row>
    <row r="92" spans="2:47" s="7" customFormat="1" ht="19.899999999999999" customHeight="1">
      <c r="B92" s="129"/>
      <c r="C92" s="130"/>
      <c r="D92" s="104" t="s">
        <v>133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06">
        <f>N142</f>
        <v>0</v>
      </c>
      <c r="O92" s="288"/>
      <c r="P92" s="288"/>
      <c r="Q92" s="288"/>
      <c r="R92" s="131"/>
    </row>
    <row r="93" spans="2:47" s="7" customFormat="1" ht="19.899999999999999" customHeight="1">
      <c r="B93" s="129"/>
      <c r="C93" s="130"/>
      <c r="D93" s="104" t="s">
        <v>134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06">
        <f>N150</f>
        <v>0</v>
      </c>
      <c r="O93" s="288"/>
      <c r="P93" s="288"/>
      <c r="Q93" s="288"/>
      <c r="R93" s="131"/>
    </row>
    <row r="94" spans="2:47" s="6" customFormat="1" ht="21.75" customHeight="1">
      <c r="B94" s="125"/>
      <c r="C94" s="126"/>
      <c r="D94" s="127" t="s">
        <v>135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78">
        <f>N152</f>
        <v>0</v>
      </c>
      <c r="O94" s="287"/>
      <c r="P94" s="287"/>
      <c r="Q94" s="287"/>
      <c r="R94" s="128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24" t="s">
        <v>136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86">
        <f>ROUND(N97+N98+N99+N100+N101+N102,2)</f>
        <v>0</v>
      </c>
      <c r="O96" s="289"/>
      <c r="P96" s="289"/>
      <c r="Q96" s="289"/>
      <c r="R96" s="39"/>
      <c r="T96" s="132"/>
      <c r="U96" s="133" t="s">
        <v>42</v>
      </c>
    </row>
    <row r="97" spans="2:65" s="1" customFormat="1" ht="18" customHeight="1">
      <c r="B97" s="134"/>
      <c r="C97" s="135"/>
      <c r="D97" s="203" t="s">
        <v>137</v>
      </c>
      <c r="E97" s="283"/>
      <c r="F97" s="283"/>
      <c r="G97" s="283"/>
      <c r="H97" s="283"/>
      <c r="I97" s="135"/>
      <c r="J97" s="135"/>
      <c r="K97" s="135"/>
      <c r="L97" s="135"/>
      <c r="M97" s="135"/>
      <c r="N97" s="205">
        <f>ROUND(N88*T97,2)</f>
        <v>0</v>
      </c>
      <c r="O97" s="280"/>
      <c r="P97" s="280"/>
      <c r="Q97" s="280"/>
      <c r="R97" s="137"/>
      <c r="S97" s="138"/>
      <c r="T97" s="139"/>
      <c r="U97" s="140" t="s">
        <v>45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41" t="s">
        <v>138</v>
      </c>
      <c r="AZ97" s="138"/>
      <c r="BA97" s="138"/>
      <c r="BB97" s="138"/>
      <c r="BC97" s="138"/>
      <c r="BD97" s="138"/>
      <c r="BE97" s="142">
        <f t="shared" ref="BE97:BE102" si="0">IF(U97="základná",N97,0)</f>
        <v>0</v>
      </c>
      <c r="BF97" s="142">
        <f t="shared" ref="BF97:BF102" si="1">IF(U97="znížená",N97,0)</f>
        <v>0</v>
      </c>
      <c r="BG97" s="142">
        <f t="shared" ref="BG97:BG102" si="2">IF(U97="zákl. prenesená",N97,0)</f>
        <v>0</v>
      </c>
      <c r="BH97" s="142">
        <f t="shared" ref="BH97:BH102" si="3">IF(U97="zníž. prenesená",N97,0)</f>
        <v>0</v>
      </c>
      <c r="BI97" s="142">
        <f t="shared" ref="BI97:BI102" si="4">IF(U97="nulová",N97,0)</f>
        <v>0</v>
      </c>
      <c r="BJ97" s="141" t="s">
        <v>139</v>
      </c>
      <c r="BK97" s="138"/>
      <c r="BL97" s="138"/>
      <c r="BM97" s="138"/>
    </row>
    <row r="98" spans="2:65" s="1" customFormat="1" ht="18" customHeight="1">
      <c r="B98" s="134"/>
      <c r="C98" s="135"/>
      <c r="D98" s="203" t="s">
        <v>140</v>
      </c>
      <c r="E98" s="283"/>
      <c r="F98" s="283"/>
      <c r="G98" s="283"/>
      <c r="H98" s="283"/>
      <c r="I98" s="135"/>
      <c r="J98" s="135"/>
      <c r="K98" s="135"/>
      <c r="L98" s="135"/>
      <c r="M98" s="135"/>
      <c r="N98" s="205">
        <f>ROUND(N88*T98,2)</f>
        <v>0</v>
      </c>
      <c r="O98" s="280"/>
      <c r="P98" s="280"/>
      <c r="Q98" s="280"/>
      <c r="R98" s="137"/>
      <c r="S98" s="138"/>
      <c r="T98" s="139"/>
      <c r="U98" s="140" t="s">
        <v>45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41" t="s">
        <v>138</v>
      </c>
      <c r="AZ98" s="138"/>
      <c r="BA98" s="138"/>
      <c r="BB98" s="138"/>
      <c r="BC98" s="138"/>
      <c r="BD98" s="138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139</v>
      </c>
      <c r="BK98" s="138"/>
      <c r="BL98" s="138"/>
      <c r="BM98" s="138"/>
    </row>
    <row r="99" spans="2:65" s="1" customFormat="1" ht="18" customHeight="1">
      <c r="B99" s="134"/>
      <c r="C99" s="135"/>
      <c r="D99" s="203" t="s">
        <v>141</v>
      </c>
      <c r="E99" s="283"/>
      <c r="F99" s="283"/>
      <c r="G99" s="283"/>
      <c r="H99" s="283"/>
      <c r="I99" s="135"/>
      <c r="J99" s="135"/>
      <c r="K99" s="135"/>
      <c r="L99" s="135"/>
      <c r="M99" s="135"/>
      <c r="N99" s="205">
        <f>ROUND(N88*T99,2)</f>
        <v>0</v>
      </c>
      <c r="O99" s="280"/>
      <c r="P99" s="280"/>
      <c r="Q99" s="280"/>
      <c r="R99" s="137"/>
      <c r="S99" s="138"/>
      <c r="T99" s="139"/>
      <c r="U99" s="140" t="s">
        <v>45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138</v>
      </c>
      <c r="AZ99" s="138"/>
      <c r="BA99" s="138"/>
      <c r="BB99" s="138"/>
      <c r="BC99" s="138"/>
      <c r="BD99" s="138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139</v>
      </c>
      <c r="BK99" s="138"/>
      <c r="BL99" s="138"/>
      <c r="BM99" s="138"/>
    </row>
    <row r="100" spans="2:65" s="1" customFormat="1" ht="18" customHeight="1">
      <c r="B100" s="134"/>
      <c r="C100" s="135"/>
      <c r="D100" s="203" t="s">
        <v>142</v>
      </c>
      <c r="E100" s="283"/>
      <c r="F100" s="283"/>
      <c r="G100" s="283"/>
      <c r="H100" s="283"/>
      <c r="I100" s="135"/>
      <c r="J100" s="135"/>
      <c r="K100" s="135"/>
      <c r="L100" s="135"/>
      <c r="M100" s="135"/>
      <c r="N100" s="205">
        <f>ROUND(N88*T100,2)</f>
        <v>0</v>
      </c>
      <c r="O100" s="280"/>
      <c r="P100" s="280"/>
      <c r="Q100" s="280"/>
      <c r="R100" s="137"/>
      <c r="S100" s="138"/>
      <c r="T100" s="139"/>
      <c r="U100" s="140" t="s">
        <v>45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138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139</v>
      </c>
      <c r="BK100" s="138"/>
      <c r="BL100" s="138"/>
      <c r="BM100" s="138"/>
    </row>
    <row r="101" spans="2:65" s="1" customFormat="1" ht="18" customHeight="1">
      <c r="B101" s="134"/>
      <c r="C101" s="135"/>
      <c r="D101" s="203" t="s">
        <v>143</v>
      </c>
      <c r="E101" s="283"/>
      <c r="F101" s="283"/>
      <c r="G101" s="283"/>
      <c r="H101" s="283"/>
      <c r="I101" s="135"/>
      <c r="J101" s="135"/>
      <c r="K101" s="135"/>
      <c r="L101" s="135"/>
      <c r="M101" s="135"/>
      <c r="N101" s="205">
        <f>ROUND(N88*T101,2)</f>
        <v>0</v>
      </c>
      <c r="O101" s="280"/>
      <c r="P101" s="280"/>
      <c r="Q101" s="280"/>
      <c r="R101" s="137"/>
      <c r="S101" s="138"/>
      <c r="T101" s="139"/>
      <c r="U101" s="140" t="s">
        <v>45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138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139</v>
      </c>
      <c r="BK101" s="138"/>
      <c r="BL101" s="138"/>
      <c r="BM101" s="138"/>
    </row>
    <row r="102" spans="2:65" s="1" customFormat="1" ht="18" customHeight="1">
      <c r="B102" s="134"/>
      <c r="C102" s="135"/>
      <c r="D102" s="136" t="s">
        <v>144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05">
        <f>ROUND(N88*T102,2)</f>
        <v>0</v>
      </c>
      <c r="O102" s="280"/>
      <c r="P102" s="280"/>
      <c r="Q102" s="280"/>
      <c r="R102" s="137"/>
      <c r="S102" s="138"/>
      <c r="T102" s="143"/>
      <c r="U102" s="144" t="s">
        <v>45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145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139</v>
      </c>
      <c r="BK102" s="138"/>
      <c r="BL102" s="138"/>
      <c r="BM102" s="138"/>
    </row>
    <row r="103" spans="2:65" s="1" customForma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15" t="s">
        <v>114</v>
      </c>
      <c r="D104" s="116"/>
      <c r="E104" s="116"/>
      <c r="F104" s="116"/>
      <c r="G104" s="116"/>
      <c r="H104" s="116"/>
      <c r="I104" s="116"/>
      <c r="J104" s="116"/>
      <c r="K104" s="116"/>
      <c r="L104" s="220">
        <f>ROUND(SUM(N88+N96),2)</f>
        <v>0</v>
      </c>
      <c r="M104" s="220"/>
      <c r="N104" s="220"/>
      <c r="O104" s="220"/>
      <c r="P104" s="220"/>
      <c r="Q104" s="220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30" t="s">
        <v>146</v>
      </c>
      <c r="D110" s="273"/>
      <c r="E110" s="273"/>
      <c r="F110" s="273"/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273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2" t="s">
        <v>17</v>
      </c>
      <c r="D112" s="38"/>
      <c r="E112" s="38"/>
      <c r="F112" s="271" t="str">
        <f>F6</f>
        <v>Cyklotrasa Spartakovská ulica-napojenie k CITY ARÉNE,časť ACyklotrasa,doprav. ostrovčeky,realiz. autobusovej zastáv-Oprávnené náklady</v>
      </c>
      <c r="G112" s="272"/>
      <c r="H112" s="272"/>
      <c r="I112" s="272"/>
      <c r="J112" s="272"/>
      <c r="K112" s="272"/>
      <c r="L112" s="272"/>
      <c r="M112" s="272"/>
      <c r="N112" s="272"/>
      <c r="O112" s="272"/>
      <c r="P112" s="272"/>
      <c r="Q112" s="38"/>
      <c r="R112" s="39"/>
    </row>
    <row r="113" spans="2:65" s="1" customFormat="1" ht="36.950000000000003" customHeight="1">
      <c r="B113" s="37"/>
      <c r="C113" s="71" t="s">
        <v>121</v>
      </c>
      <c r="D113" s="38"/>
      <c r="E113" s="38"/>
      <c r="F113" s="232" t="str">
        <f>F7</f>
        <v>929002 - SO 01.1 Autobusová zastávka</v>
      </c>
      <c r="G113" s="273"/>
      <c r="H113" s="273"/>
      <c r="I113" s="273"/>
      <c r="J113" s="273"/>
      <c r="K113" s="273"/>
      <c r="L113" s="273"/>
      <c r="M113" s="273"/>
      <c r="N113" s="273"/>
      <c r="O113" s="273"/>
      <c r="P113" s="273"/>
      <c r="Q113" s="38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18" customHeight="1">
      <c r="B115" s="37"/>
      <c r="C115" s="32" t="s">
        <v>20</v>
      </c>
      <c r="D115" s="38"/>
      <c r="E115" s="38"/>
      <c r="F115" s="30" t="str">
        <f>F9</f>
        <v>Trnava</v>
      </c>
      <c r="G115" s="38"/>
      <c r="H115" s="38"/>
      <c r="I115" s="38"/>
      <c r="J115" s="38"/>
      <c r="K115" s="32" t="s">
        <v>22</v>
      </c>
      <c r="L115" s="38"/>
      <c r="M115" s="275" t="str">
        <f>IF(O9="","",O9)</f>
        <v>19. 3. 2019</v>
      </c>
      <c r="N115" s="275"/>
      <c r="O115" s="275"/>
      <c r="P115" s="275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5">
      <c r="B117" s="37"/>
      <c r="C117" s="32" t="s">
        <v>24</v>
      </c>
      <c r="D117" s="38"/>
      <c r="E117" s="38"/>
      <c r="F117" s="30" t="str">
        <f>E12</f>
        <v>MESTO TRNAVA , Hlavná 1,917  Trnava</v>
      </c>
      <c r="G117" s="38"/>
      <c r="H117" s="38"/>
      <c r="I117" s="38"/>
      <c r="J117" s="38"/>
      <c r="K117" s="32" t="s">
        <v>31</v>
      </c>
      <c r="L117" s="38"/>
      <c r="M117" s="239" t="str">
        <f>E18</f>
        <v>Cykloprojekt s.r.o. , Bratislava , Laurinská 18</v>
      </c>
      <c r="N117" s="239"/>
      <c r="O117" s="239"/>
      <c r="P117" s="239"/>
      <c r="Q117" s="239"/>
      <c r="R117" s="39"/>
    </row>
    <row r="118" spans="2:65" s="1" customFormat="1" ht="14.45" customHeight="1">
      <c r="B118" s="37"/>
      <c r="C118" s="32" t="s">
        <v>29</v>
      </c>
      <c r="D118" s="38"/>
      <c r="E118" s="38"/>
      <c r="F118" s="30" t="str">
        <f>IF(E15="","",E15)</f>
        <v>Vyplň údaj</v>
      </c>
      <c r="G118" s="38"/>
      <c r="H118" s="38"/>
      <c r="I118" s="38"/>
      <c r="J118" s="38"/>
      <c r="K118" s="32" t="s">
        <v>36</v>
      </c>
      <c r="L118" s="38"/>
      <c r="M118" s="239" t="str">
        <f>E21</f>
        <v xml:space="preserve"> </v>
      </c>
      <c r="N118" s="239"/>
      <c r="O118" s="239"/>
      <c r="P118" s="239"/>
      <c r="Q118" s="239"/>
      <c r="R118" s="39"/>
    </row>
    <row r="119" spans="2:65" s="1" customFormat="1" ht="10.3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8" customFormat="1" ht="29.25" customHeight="1">
      <c r="B120" s="145"/>
      <c r="C120" s="146" t="s">
        <v>147</v>
      </c>
      <c r="D120" s="147" t="s">
        <v>148</v>
      </c>
      <c r="E120" s="147" t="s">
        <v>60</v>
      </c>
      <c r="F120" s="281" t="s">
        <v>149</v>
      </c>
      <c r="G120" s="281"/>
      <c r="H120" s="281"/>
      <c r="I120" s="281"/>
      <c r="J120" s="147" t="s">
        <v>150</v>
      </c>
      <c r="K120" s="147" t="s">
        <v>151</v>
      </c>
      <c r="L120" s="281" t="s">
        <v>152</v>
      </c>
      <c r="M120" s="281"/>
      <c r="N120" s="281" t="s">
        <v>126</v>
      </c>
      <c r="O120" s="281"/>
      <c r="P120" s="281"/>
      <c r="Q120" s="282"/>
      <c r="R120" s="148"/>
      <c r="T120" s="78" t="s">
        <v>153</v>
      </c>
      <c r="U120" s="79" t="s">
        <v>42</v>
      </c>
      <c r="V120" s="79" t="s">
        <v>154</v>
      </c>
      <c r="W120" s="79" t="s">
        <v>155</v>
      </c>
      <c r="X120" s="79" t="s">
        <v>156</v>
      </c>
      <c r="Y120" s="79" t="s">
        <v>157</v>
      </c>
      <c r="Z120" s="79" t="s">
        <v>158</v>
      </c>
      <c r="AA120" s="80" t="s">
        <v>159</v>
      </c>
    </row>
    <row r="121" spans="2:65" s="1" customFormat="1" ht="29.25" customHeight="1">
      <c r="B121" s="37"/>
      <c r="C121" s="82" t="s">
        <v>123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276">
        <f>BK121</f>
        <v>0</v>
      </c>
      <c r="O121" s="277"/>
      <c r="P121" s="277"/>
      <c r="Q121" s="277"/>
      <c r="R121" s="39"/>
      <c r="T121" s="81"/>
      <c r="U121" s="53"/>
      <c r="V121" s="53"/>
      <c r="W121" s="149">
        <f>W122+W152</f>
        <v>0</v>
      </c>
      <c r="X121" s="53"/>
      <c r="Y121" s="149">
        <f>Y122+Y152</f>
        <v>373.54329660000008</v>
      </c>
      <c r="Z121" s="53"/>
      <c r="AA121" s="150">
        <f>AA122+AA152</f>
        <v>0</v>
      </c>
      <c r="AT121" s="21" t="s">
        <v>77</v>
      </c>
      <c r="AU121" s="21" t="s">
        <v>128</v>
      </c>
      <c r="BK121" s="151">
        <f>BK122+BK152</f>
        <v>0</v>
      </c>
    </row>
    <row r="122" spans="2:65" s="9" customFormat="1" ht="37.35" customHeight="1">
      <c r="B122" s="152"/>
      <c r="C122" s="153"/>
      <c r="D122" s="154" t="s">
        <v>129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78">
        <f>BK122</f>
        <v>0</v>
      </c>
      <c r="O122" s="279"/>
      <c r="P122" s="279"/>
      <c r="Q122" s="279"/>
      <c r="R122" s="155"/>
      <c r="T122" s="156"/>
      <c r="U122" s="153"/>
      <c r="V122" s="153"/>
      <c r="W122" s="157">
        <f>W123+W129+W142+W150</f>
        <v>0</v>
      </c>
      <c r="X122" s="153"/>
      <c r="Y122" s="157">
        <f>Y123+Y129+Y142+Y150</f>
        <v>373.54329660000008</v>
      </c>
      <c r="Z122" s="153"/>
      <c r="AA122" s="158">
        <f>AA123+AA129+AA142+AA150</f>
        <v>0</v>
      </c>
      <c r="AR122" s="159" t="s">
        <v>86</v>
      </c>
      <c r="AT122" s="160" t="s">
        <v>77</v>
      </c>
      <c r="AU122" s="160" t="s">
        <v>78</v>
      </c>
      <c r="AY122" s="159" t="s">
        <v>160</v>
      </c>
      <c r="BK122" s="161">
        <f>BK123+BK129+BK142+BK150</f>
        <v>0</v>
      </c>
    </row>
    <row r="123" spans="2:65" s="9" customFormat="1" ht="19.899999999999999" customHeight="1">
      <c r="B123" s="152"/>
      <c r="C123" s="153"/>
      <c r="D123" s="162" t="s">
        <v>539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66">
        <f>BK123</f>
        <v>0</v>
      </c>
      <c r="O123" s="267"/>
      <c r="P123" s="267"/>
      <c r="Q123" s="267"/>
      <c r="R123" s="155"/>
      <c r="T123" s="156"/>
      <c r="U123" s="153"/>
      <c r="V123" s="153"/>
      <c r="W123" s="157">
        <f>SUM(W124:W128)</f>
        <v>0</v>
      </c>
      <c r="X123" s="153"/>
      <c r="Y123" s="157">
        <f>SUM(Y124:Y128)</f>
        <v>4.0411734999999993</v>
      </c>
      <c r="Z123" s="153"/>
      <c r="AA123" s="158">
        <f>SUM(AA124:AA128)</f>
        <v>0</v>
      </c>
      <c r="AR123" s="159" t="s">
        <v>86</v>
      </c>
      <c r="AT123" s="160" t="s">
        <v>77</v>
      </c>
      <c r="AU123" s="160" t="s">
        <v>86</v>
      </c>
      <c r="AY123" s="159" t="s">
        <v>160</v>
      </c>
      <c r="BK123" s="161">
        <f>SUM(BK124:BK128)</f>
        <v>0</v>
      </c>
    </row>
    <row r="124" spans="2:65" s="1" customFormat="1" ht="27" customHeight="1">
      <c r="B124" s="134"/>
      <c r="C124" s="163" t="s">
        <v>86</v>
      </c>
      <c r="D124" s="163" t="s">
        <v>161</v>
      </c>
      <c r="E124" s="164" t="s">
        <v>540</v>
      </c>
      <c r="F124" s="258" t="s">
        <v>541</v>
      </c>
      <c r="G124" s="258"/>
      <c r="H124" s="258"/>
      <c r="I124" s="258"/>
      <c r="J124" s="165" t="s">
        <v>215</v>
      </c>
      <c r="K124" s="166">
        <v>0.59</v>
      </c>
      <c r="L124" s="259">
        <v>0</v>
      </c>
      <c r="M124" s="259"/>
      <c r="N124" s="257">
        <f>ROUND(L124*K124,2)</f>
        <v>0</v>
      </c>
      <c r="O124" s="257"/>
      <c r="P124" s="257"/>
      <c r="Q124" s="257"/>
      <c r="R124" s="137"/>
      <c r="T124" s="168" t="s">
        <v>5</v>
      </c>
      <c r="U124" s="46" t="s">
        <v>45</v>
      </c>
      <c r="V124" s="38"/>
      <c r="W124" s="169">
        <f>V124*K124</f>
        <v>0</v>
      </c>
      <c r="X124" s="169">
        <v>2.0663999999999998</v>
      </c>
      <c r="Y124" s="169">
        <f>X124*K124</f>
        <v>1.2191759999999998</v>
      </c>
      <c r="Z124" s="169">
        <v>0</v>
      </c>
      <c r="AA124" s="170">
        <f>Z124*K124</f>
        <v>0</v>
      </c>
      <c r="AR124" s="21" t="s">
        <v>165</v>
      </c>
      <c r="AT124" s="21" t="s">
        <v>161</v>
      </c>
      <c r="AU124" s="21" t="s">
        <v>139</v>
      </c>
      <c r="AY124" s="21" t="s">
        <v>160</v>
      </c>
      <c r="BE124" s="108">
        <f>IF(U124="základná",N124,0)</f>
        <v>0</v>
      </c>
      <c r="BF124" s="108">
        <f>IF(U124="znížená",N124,0)</f>
        <v>0</v>
      </c>
      <c r="BG124" s="108">
        <f>IF(U124="zákl. prenesená",N124,0)</f>
        <v>0</v>
      </c>
      <c r="BH124" s="108">
        <f>IF(U124="zníž. prenesená",N124,0)</f>
        <v>0</v>
      </c>
      <c r="BI124" s="108">
        <f>IF(U124="nulová",N124,0)</f>
        <v>0</v>
      </c>
      <c r="BJ124" s="21" t="s">
        <v>139</v>
      </c>
      <c r="BK124" s="108">
        <f>ROUND(L124*K124,2)</f>
        <v>0</v>
      </c>
      <c r="BL124" s="21" t="s">
        <v>165</v>
      </c>
      <c r="BM124" s="21" t="s">
        <v>542</v>
      </c>
    </row>
    <row r="125" spans="2:65" s="1" customFormat="1" ht="27" customHeight="1">
      <c r="B125" s="134"/>
      <c r="C125" s="163" t="s">
        <v>139</v>
      </c>
      <c r="D125" s="163" t="s">
        <v>161</v>
      </c>
      <c r="E125" s="164" t="s">
        <v>543</v>
      </c>
      <c r="F125" s="258" t="s">
        <v>544</v>
      </c>
      <c r="G125" s="258"/>
      <c r="H125" s="258"/>
      <c r="I125" s="258"/>
      <c r="J125" s="165" t="s">
        <v>215</v>
      </c>
      <c r="K125" s="166">
        <v>1.18</v>
      </c>
      <c r="L125" s="259">
        <v>0</v>
      </c>
      <c r="M125" s="259"/>
      <c r="N125" s="257">
        <f>ROUND(L125*K125,2)</f>
        <v>0</v>
      </c>
      <c r="O125" s="257"/>
      <c r="P125" s="257"/>
      <c r="Q125" s="257"/>
      <c r="R125" s="137"/>
      <c r="T125" s="168" t="s">
        <v>5</v>
      </c>
      <c r="U125" s="46" t="s">
        <v>45</v>
      </c>
      <c r="V125" s="38"/>
      <c r="W125" s="169">
        <f>V125*K125</f>
        <v>0</v>
      </c>
      <c r="X125" s="169">
        <v>2.2151299999999998</v>
      </c>
      <c r="Y125" s="169">
        <f>X125*K125</f>
        <v>2.6138533999999995</v>
      </c>
      <c r="Z125" s="169">
        <v>0</v>
      </c>
      <c r="AA125" s="170">
        <f>Z125*K125</f>
        <v>0</v>
      </c>
      <c r="AR125" s="21" t="s">
        <v>165</v>
      </c>
      <c r="AT125" s="21" t="s">
        <v>161</v>
      </c>
      <c r="AU125" s="21" t="s">
        <v>139</v>
      </c>
      <c r="AY125" s="21" t="s">
        <v>160</v>
      </c>
      <c r="BE125" s="108">
        <f>IF(U125="základná",N125,0)</f>
        <v>0</v>
      </c>
      <c r="BF125" s="108">
        <f>IF(U125="znížená",N125,0)</f>
        <v>0</v>
      </c>
      <c r="BG125" s="108">
        <f>IF(U125="zákl. prenesená",N125,0)</f>
        <v>0</v>
      </c>
      <c r="BH125" s="108">
        <f>IF(U125="zníž. prenesená",N125,0)</f>
        <v>0</v>
      </c>
      <c r="BI125" s="108">
        <f>IF(U125="nulová",N125,0)</f>
        <v>0</v>
      </c>
      <c r="BJ125" s="21" t="s">
        <v>139</v>
      </c>
      <c r="BK125" s="108">
        <f>ROUND(L125*K125,2)</f>
        <v>0</v>
      </c>
      <c r="BL125" s="21" t="s">
        <v>165</v>
      </c>
      <c r="BM125" s="21" t="s">
        <v>545</v>
      </c>
    </row>
    <row r="126" spans="2:65" s="1" customFormat="1" ht="22.9" customHeight="1">
      <c r="B126" s="134"/>
      <c r="C126" s="163" t="s">
        <v>180</v>
      </c>
      <c r="D126" s="163" t="s">
        <v>161</v>
      </c>
      <c r="E126" s="164" t="s">
        <v>546</v>
      </c>
      <c r="F126" s="258" t="s">
        <v>547</v>
      </c>
      <c r="G126" s="258"/>
      <c r="H126" s="258"/>
      <c r="I126" s="258"/>
      <c r="J126" s="165" t="s">
        <v>253</v>
      </c>
      <c r="K126" s="166">
        <v>0.12</v>
      </c>
      <c r="L126" s="259">
        <v>0</v>
      </c>
      <c r="M126" s="259"/>
      <c r="N126" s="257">
        <f>ROUND(L126*K126,2)</f>
        <v>0</v>
      </c>
      <c r="O126" s="257"/>
      <c r="P126" s="257"/>
      <c r="Q126" s="257"/>
      <c r="R126" s="137"/>
      <c r="T126" s="168" t="s">
        <v>5</v>
      </c>
      <c r="U126" s="46" t="s">
        <v>45</v>
      </c>
      <c r="V126" s="38"/>
      <c r="W126" s="169">
        <f>V126*K126</f>
        <v>0</v>
      </c>
      <c r="X126" s="169">
        <v>1.20296</v>
      </c>
      <c r="Y126" s="169">
        <f>X126*K126</f>
        <v>0.14435519999999999</v>
      </c>
      <c r="Z126" s="169">
        <v>0</v>
      </c>
      <c r="AA126" s="170">
        <f>Z126*K126</f>
        <v>0</v>
      </c>
      <c r="AR126" s="21" t="s">
        <v>165</v>
      </c>
      <c r="AT126" s="21" t="s">
        <v>161</v>
      </c>
      <c r="AU126" s="21" t="s">
        <v>139</v>
      </c>
      <c r="AY126" s="21" t="s">
        <v>160</v>
      </c>
      <c r="BE126" s="108">
        <f>IF(U126="základná",N126,0)</f>
        <v>0</v>
      </c>
      <c r="BF126" s="108">
        <f>IF(U126="znížená",N126,0)</f>
        <v>0</v>
      </c>
      <c r="BG126" s="108">
        <f>IF(U126="zákl. prenesená",N126,0)</f>
        <v>0</v>
      </c>
      <c r="BH126" s="108">
        <f>IF(U126="zníž. prenesená",N126,0)</f>
        <v>0</v>
      </c>
      <c r="BI126" s="108">
        <f>IF(U126="nulová",N126,0)</f>
        <v>0</v>
      </c>
      <c r="BJ126" s="21" t="s">
        <v>139</v>
      </c>
      <c r="BK126" s="108">
        <f>ROUND(L126*K126,2)</f>
        <v>0</v>
      </c>
      <c r="BL126" s="21" t="s">
        <v>165</v>
      </c>
      <c r="BM126" s="21" t="s">
        <v>548</v>
      </c>
    </row>
    <row r="127" spans="2:65" s="1" customFormat="1" ht="41.25" customHeight="1">
      <c r="B127" s="134"/>
      <c r="C127" s="163" t="s">
        <v>165</v>
      </c>
      <c r="D127" s="163" t="s">
        <v>161</v>
      </c>
      <c r="E127" s="164" t="s">
        <v>549</v>
      </c>
      <c r="F127" s="258" t="s">
        <v>550</v>
      </c>
      <c r="G127" s="258"/>
      <c r="H127" s="258"/>
      <c r="I127" s="258"/>
      <c r="J127" s="165" t="s">
        <v>164</v>
      </c>
      <c r="K127" s="166">
        <v>118.13</v>
      </c>
      <c r="L127" s="259">
        <v>0</v>
      </c>
      <c r="M127" s="259"/>
      <c r="N127" s="257">
        <f>ROUND(L127*K127,2)</f>
        <v>0</v>
      </c>
      <c r="O127" s="257"/>
      <c r="P127" s="257"/>
      <c r="Q127" s="257"/>
      <c r="R127" s="137"/>
      <c r="T127" s="168" t="s">
        <v>5</v>
      </c>
      <c r="U127" s="46" t="s">
        <v>45</v>
      </c>
      <c r="V127" s="38"/>
      <c r="W127" s="169">
        <f>V127*K127</f>
        <v>0</v>
      </c>
      <c r="X127" s="169">
        <v>3.0000000000000001E-5</v>
      </c>
      <c r="Y127" s="169">
        <f>X127*K127</f>
        <v>3.5439E-3</v>
      </c>
      <c r="Z127" s="169">
        <v>0</v>
      </c>
      <c r="AA127" s="170">
        <f>Z127*K127</f>
        <v>0</v>
      </c>
      <c r="AR127" s="21" t="s">
        <v>165</v>
      </c>
      <c r="AT127" s="21" t="s">
        <v>161</v>
      </c>
      <c r="AU127" s="21" t="s">
        <v>139</v>
      </c>
      <c r="AY127" s="21" t="s">
        <v>160</v>
      </c>
      <c r="BE127" s="108">
        <f>IF(U127="základná",N127,0)</f>
        <v>0</v>
      </c>
      <c r="BF127" s="108">
        <f>IF(U127="znížená",N127,0)</f>
        <v>0</v>
      </c>
      <c r="BG127" s="108">
        <f>IF(U127="zákl. prenesená",N127,0)</f>
        <v>0</v>
      </c>
      <c r="BH127" s="108">
        <f>IF(U127="zníž. prenesená",N127,0)</f>
        <v>0</v>
      </c>
      <c r="BI127" s="108">
        <f>IF(U127="nulová",N127,0)</f>
        <v>0</v>
      </c>
      <c r="BJ127" s="21" t="s">
        <v>139</v>
      </c>
      <c r="BK127" s="108">
        <f>ROUND(L127*K127,2)</f>
        <v>0</v>
      </c>
      <c r="BL127" s="21" t="s">
        <v>165</v>
      </c>
      <c r="BM127" s="21" t="s">
        <v>551</v>
      </c>
    </row>
    <row r="128" spans="2:65" s="1" customFormat="1" ht="34.15" customHeight="1">
      <c r="B128" s="134"/>
      <c r="C128" s="194" t="s">
        <v>196</v>
      </c>
      <c r="D128" s="194" t="s">
        <v>343</v>
      </c>
      <c r="E128" s="195" t="s">
        <v>552</v>
      </c>
      <c r="F128" s="254" t="s">
        <v>553</v>
      </c>
      <c r="G128" s="254"/>
      <c r="H128" s="254"/>
      <c r="I128" s="254"/>
      <c r="J128" s="196" t="s">
        <v>164</v>
      </c>
      <c r="K128" s="197">
        <v>120.49</v>
      </c>
      <c r="L128" s="255">
        <v>0</v>
      </c>
      <c r="M128" s="255"/>
      <c r="N128" s="256">
        <f>ROUND(L128*K128,2)</f>
        <v>0</v>
      </c>
      <c r="O128" s="257"/>
      <c r="P128" s="257"/>
      <c r="Q128" s="257"/>
      <c r="R128" s="137"/>
      <c r="T128" s="168" t="s">
        <v>5</v>
      </c>
      <c r="U128" s="46" t="s">
        <v>45</v>
      </c>
      <c r="V128" s="38"/>
      <c r="W128" s="169">
        <f>V128*K128</f>
        <v>0</v>
      </c>
      <c r="X128" s="169">
        <v>5.0000000000000001E-4</v>
      </c>
      <c r="Y128" s="169">
        <f>X128*K128</f>
        <v>6.0245E-2</v>
      </c>
      <c r="Z128" s="169">
        <v>0</v>
      </c>
      <c r="AA128" s="170">
        <f>Z128*K128</f>
        <v>0</v>
      </c>
      <c r="AR128" s="21" t="s">
        <v>221</v>
      </c>
      <c r="AT128" s="21" t="s">
        <v>343</v>
      </c>
      <c r="AU128" s="21" t="s">
        <v>139</v>
      </c>
      <c r="AY128" s="21" t="s">
        <v>160</v>
      </c>
      <c r="BE128" s="108">
        <f>IF(U128="základná",N128,0)</f>
        <v>0</v>
      </c>
      <c r="BF128" s="108">
        <f>IF(U128="znížená",N128,0)</f>
        <v>0</v>
      </c>
      <c r="BG128" s="108">
        <f>IF(U128="zákl. prenesená",N128,0)</f>
        <v>0</v>
      </c>
      <c r="BH128" s="108">
        <f>IF(U128="zníž. prenesená",N128,0)</f>
        <v>0</v>
      </c>
      <c r="BI128" s="108">
        <f>IF(U128="nulová",N128,0)</f>
        <v>0</v>
      </c>
      <c r="BJ128" s="21" t="s">
        <v>139</v>
      </c>
      <c r="BK128" s="108">
        <f>ROUND(L128*K128,2)</f>
        <v>0</v>
      </c>
      <c r="BL128" s="21" t="s">
        <v>165</v>
      </c>
      <c r="BM128" s="21" t="s">
        <v>554</v>
      </c>
    </row>
    <row r="129" spans="2:65" s="9" customFormat="1" ht="29.85" customHeight="1">
      <c r="B129" s="152"/>
      <c r="C129" s="153"/>
      <c r="D129" s="162" t="s">
        <v>131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260">
        <f>BK129</f>
        <v>0</v>
      </c>
      <c r="O129" s="261"/>
      <c r="P129" s="261"/>
      <c r="Q129" s="261"/>
      <c r="R129" s="155"/>
      <c r="T129" s="156"/>
      <c r="U129" s="153"/>
      <c r="V129" s="153"/>
      <c r="W129" s="157">
        <f>SUM(W130:W141)</f>
        <v>0</v>
      </c>
      <c r="X129" s="153"/>
      <c r="Y129" s="157">
        <f>SUM(Y130:Y141)</f>
        <v>347.16681300000005</v>
      </c>
      <c r="Z129" s="153"/>
      <c r="AA129" s="158">
        <f>SUM(AA130:AA141)</f>
        <v>0</v>
      </c>
      <c r="AR129" s="159" t="s">
        <v>86</v>
      </c>
      <c r="AT129" s="160" t="s">
        <v>77</v>
      </c>
      <c r="AU129" s="160" t="s">
        <v>86</v>
      </c>
      <c r="AY129" s="159" t="s">
        <v>160</v>
      </c>
      <c r="BK129" s="161">
        <f>SUM(BK130:BK141)</f>
        <v>0</v>
      </c>
    </row>
    <row r="130" spans="2:65" s="1" customFormat="1" ht="45.6" customHeight="1">
      <c r="B130" s="134"/>
      <c r="C130" s="163" t="s">
        <v>201</v>
      </c>
      <c r="D130" s="163" t="s">
        <v>161</v>
      </c>
      <c r="E130" s="164" t="s">
        <v>555</v>
      </c>
      <c r="F130" s="258" t="s">
        <v>556</v>
      </c>
      <c r="G130" s="258"/>
      <c r="H130" s="258"/>
      <c r="I130" s="258"/>
      <c r="J130" s="165" t="s">
        <v>164</v>
      </c>
      <c r="K130" s="166">
        <v>115.9</v>
      </c>
      <c r="L130" s="259">
        <v>0</v>
      </c>
      <c r="M130" s="259"/>
      <c r="N130" s="257">
        <f t="shared" ref="N130:N141" si="5">ROUND(L130*K130,2)</f>
        <v>0</v>
      </c>
      <c r="O130" s="257"/>
      <c r="P130" s="257"/>
      <c r="Q130" s="257"/>
      <c r="R130" s="137"/>
      <c r="T130" s="168" t="s">
        <v>5</v>
      </c>
      <c r="U130" s="46" t="s">
        <v>45</v>
      </c>
      <c r="V130" s="38"/>
      <c r="W130" s="169">
        <f t="shared" ref="W130:W141" si="6">V130*K130</f>
        <v>0</v>
      </c>
      <c r="X130" s="169">
        <v>0.48089999999999999</v>
      </c>
      <c r="Y130" s="169">
        <f t="shared" ref="Y130:Y141" si="7">X130*K130</f>
        <v>55.736310000000003</v>
      </c>
      <c r="Z130" s="169">
        <v>0</v>
      </c>
      <c r="AA130" s="170">
        <f t="shared" ref="AA130:AA141" si="8">Z130*K130</f>
        <v>0</v>
      </c>
      <c r="AR130" s="21" t="s">
        <v>165</v>
      </c>
      <c r="AT130" s="21" t="s">
        <v>161</v>
      </c>
      <c r="AU130" s="21" t="s">
        <v>139</v>
      </c>
      <c r="AY130" s="21" t="s">
        <v>160</v>
      </c>
      <c r="BE130" s="108">
        <f t="shared" ref="BE130:BE141" si="9">IF(U130="základná",N130,0)</f>
        <v>0</v>
      </c>
      <c r="BF130" s="108">
        <f t="shared" ref="BF130:BF141" si="10">IF(U130="znížená",N130,0)</f>
        <v>0</v>
      </c>
      <c r="BG130" s="108">
        <f t="shared" ref="BG130:BG141" si="11">IF(U130="zákl. prenesená",N130,0)</f>
        <v>0</v>
      </c>
      <c r="BH130" s="108">
        <f t="shared" ref="BH130:BH141" si="12">IF(U130="zníž. prenesená",N130,0)</f>
        <v>0</v>
      </c>
      <c r="BI130" s="108">
        <f t="shared" ref="BI130:BI141" si="13">IF(U130="nulová",N130,0)</f>
        <v>0</v>
      </c>
      <c r="BJ130" s="21" t="s">
        <v>139</v>
      </c>
      <c r="BK130" s="108">
        <f t="shared" ref="BK130:BK141" si="14">ROUND(L130*K130,2)</f>
        <v>0</v>
      </c>
      <c r="BL130" s="21" t="s">
        <v>165</v>
      </c>
      <c r="BM130" s="21" t="s">
        <v>557</v>
      </c>
    </row>
    <row r="131" spans="2:65" s="1" customFormat="1" ht="45.6" customHeight="1">
      <c r="B131" s="134"/>
      <c r="C131" s="163" t="s">
        <v>212</v>
      </c>
      <c r="D131" s="163" t="s">
        <v>161</v>
      </c>
      <c r="E131" s="164" t="s">
        <v>558</v>
      </c>
      <c r="F131" s="258" t="s">
        <v>559</v>
      </c>
      <c r="G131" s="258"/>
      <c r="H131" s="258"/>
      <c r="I131" s="258"/>
      <c r="J131" s="165" t="s">
        <v>164</v>
      </c>
      <c r="K131" s="166">
        <v>78.75</v>
      </c>
      <c r="L131" s="259">
        <v>0</v>
      </c>
      <c r="M131" s="259"/>
      <c r="N131" s="257">
        <f t="shared" si="5"/>
        <v>0</v>
      </c>
      <c r="O131" s="257"/>
      <c r="P131" s="257"/>
      <c r="Q131" s="257"/>
      <c r="R131" s="137"/>
      <c r="T131" s="168" t="s">
        <v>5</v>
      </c>
      <c r="U131" s="46" t="s">
        <v>45</v>
      </c>
      <c r="V131" s="38"/>
      <c r="W131" s="169">
        <f t="shared" si="6"/>
        <v>0</v>
      </c>
      <c r="X131" s="169">
        <v>0.53615999999999997</v>
      </c>
      <c r="Y131" s="169">
        <f t="shared" si="7"/>
        <v>42.2226</v>
      </c>
      <c r="Z131" s="169">
        <v>0</v>
      </c>
      <c r="AA131" s="170">
        <f t="shared" si="8"/>
        <v>0</v>
      </c>
      <c r="AR131" s="21" t="s">
        <v>165</v>
      </c>
      <c r="AT131" s="21" t="s">
        <v>161</v>
      </c>
      <c r="AU131" s="21" t="s">
        <v>139</v>
      </c>
      <c r="AY131" s="21" t="s">
        <v>160</v>
      </c>
      <c r="BE131" s="108">
        <f t="shared" si="9"/>
        <v>0</v>
      </c>
      <c r="BF131" s="108">
        <f t="shared" si="10"/>
        <v>0</v>
      </c>
      <c r="BG131" s="108">
        <f t="shared" si="11"/>
        <v>0</v>
      </c>
      <c r="BH131" s="108">
        <f t="shared" si="12"/>
        <v>0</v>
      </c>
      <c r="BI131" s="108">
        <f t="shared" si="13"/>
        <v>0</v>
      </c>
      <c r="BJ131" s="21" t="s">
        <v>139</v>
      </c>
      <c r="BK131" s="108">
        <f t="shared" si="14"/>
        <v>0</v>
      </c>
      <c r="BL131" s="21" t="s">
        <v>165</v>
      </c>
      <c r="BM131" s="21" t="s">
        <v>560</v>
      </c>
    </row>
    <row r="132" spans="2:65" s="1" customFormat="1" ht="34.15" customHeight="1">
      <c r="B132" s="134"/>
      <c r="C132" s="163" t="s">
        <v>221</v>
      </c>
      <c r="D132" s="163" t="s">
        <v>161</v>
      </c>
      <c r="E132" s="164" t="s">
        <v>561</v>
      </c>
      <c r="F132" s="258" t="s">
        <v>562</v>
      </c>
      <c r="G132" s="258"/>
      <c r="H132" s="258"/>
      <c r="I132" s="258"/>
      <c r="J132" s="165" t="s">
        <v>164</v>
      </c>
      <c r="K132" s="166">
        <v>123.49</v>
      </c>
      <c r="L132" s="259">
        <v>0</v>
      </c>
      <c r="M132" s="259"/>
      <c r="N132" s="257">
        <f t="shared" si="5"/>
        <v>0</v>
      </c>
      <c r="O132" s="257"/>
      <c r="P132" s="257"/>
      <c r="Q132" s="257"/>
      <c r="R132" s="137"/>
      <c r="T132" s="168" t="s">
        <v>5</v>
      </c>
      <c r="U132" s="46" t="s">
        <v>45</v>
      </c>
      <c r="V132" s="38"/>
      <c r="W132" s="169">
        <f t="shared" si="6"/>
        <v>0</v>
      </c>
      <c r="X132" s="169">
        <v>0.37080000000000002</v>
      </c>
      <c r="Y132" s="169">
        <f t="shared" si="7"/>
        <v>45.790092000000001</v>
      </c>
      <c r="Z132" s="169">
        <v>0</v>
      </c>
      <c r="AA132" s="170">
        <f t="shared" si="8"/>
        <v>0</v>
      </c>
      <c r="AR132" s="21" t="s">
        <v>165</v>
      </c>
      <c r="AT132" s="21" t="s">
        <v>161</v>
      </c>
      <c r="AU132" s="21" t="s">
        <v>139</v>
      </c>
      <c r="AY132" s="21" t="s">
        <v>160</v>
      </c>
      <c r="BE132" s="108">
        <f t="shared" si="9"/>
        <v>0</v>
      </c>
      <c r="BF132" s="108">
        <f t="shared" si="10"/>
        <v>0</v>
      </c>
      <c r="BG132" s="108">
        <f t="shared" si="11"/>
        <v>0</v>
      </c>
      <c r="BH132" s="108">
        <f t="shared" si="12"/>
        <v>0</v>
      </c>
      <c r="BI132" s="108">
        <f t="shared" si="13"/>
        <v>0</v>
      </c>
      <c r="BJ132" s="21" t="s">
        <v>139</v>
      </c>
      <c r="BK132" s="108">
        <f t="shared" si="14"/>
        <v>0</v>
      </c>
      <c r="BL132" s="21" t="s">
        <v>165</v>
      </c>
      <c r="BM132" s="21" t="s">
        <v>563</v>
      </c>
    </row>
    <row r="133" spans="2:65" s="1" customFormat="1" ht="54.75" customHeight="1">
      <c r="B133" s="134"/>
      <c r="C133" s="163" t="s">
        <v>225</v>
      </c>
      <c r="D133" s="163" t="s">
        <v>161</v>
      </c>
      <c r="E133" s="164" t="s">
        <v>564</v>
      </c>
      <c r="F133" s="258" t="s">
        <v>565</v>
      </c>
      <c r="G133" s="258"/>
      <c r="H133" s="258"/>
      <c r="I133" s="258"/>
      <c r="J133" s="165" t="s">
        <v>164</v>
      </c>
      <c r="K133" s="166">
        <v>115.9</v>
      </c>
      <c r="L133" s="259">
        <v>0</v>
      </c>
      <c r="M133" s="259"/>
      <c r="N133" s="257">
        <f t="shared" si="5"/>
        <v>0</v>
      </c>
      <c r="O133" s="257"/>
      <c r="P133" s="257"/>
      <c r="Q133" s="257"/>
      <c r="R133" s="137"/>
      <c r="T133" s="168" t="s">
        <v>5</v>
      </c>
      <c r="U133" s="46" t="s">
        <v>45</v>
      </c>
      <c r="V133" s="38"/>
      <c r="W133" s="169">
        <f t="shared" si="6"/>
        <v>0</v>
      </c>
      <c r="X133" s="169">
        <v>0.35914000000000001</v>
      </c>
      <c r="Y133" s="169">
        <f t="shared" si="7"/>
        <v>41.624326000000003</v>
      </c>
      <c r="Z133" s="169">
        <v>0</v>
      </c>
      <c r="AA133" s="170">
        <f t="shared" si="8"/>
        <v>0</v>
      </c>
      <c r="AR133" s="21" t="s">
        <v>165</v>
      </c>
      <c r="AT133" s="21" t="s">
        <v>161</v>
      </c>
      <c r="AU133" s="21" t="s">
        <v>139</v>
      </c>
      <c r="AY133" s="21" t="s">
        <v>160</v>
      </c>
      <c r="BE133" s="108">
        <f t="shared" si="9"/>
        <v>0</v>
      </c>
      <c r="BF133" s="108">
        <f t="shared" si="10"/>
        <v>0</v>
      </c>
      <c r="BG133" s="108">
        <f t="shared" si="11"/>
        <v>0</v>
      </c>
      <c r="BH133" s="108">
        <f t="shared" si="12"/>
        <v>0</v>
      </c>
      <c r="BI133" s="108">
        <f t="shared" si="13"/>
        <v>0</v>
      </c>
      <c r="BJ133" s="21" t="s">
        <v>139</v>
      </c>
      <c r="BK133" s="108">
        <f t="shared" si="14"/>
        <v>0</v>
      </c>
      <c r="BL133" s="21" t="s">
        <v>165</v>
      </c>
      <c r="BM133" s="21" t="s">
        <v>566</v>
      </c>
    </row>
    <row r="134" spans="2:65" s="1" customFormat="1" ht="29.25" customHeight="1">
      <c r="B134" s="134"/>
      <c r="C134" s="163" t="s">
        <v>235</v>
      </c>
      <c r="D134" s="163" t="s">
        <v>161</v>
      </c>
      <c r="E134" s="164" t="s">
        <v>567</v>
      </c>
      <c r="F134" s="258" t="s">
        <v>568</v>
      </c>
      <c r="G134" s="258"/>
      <c r="H134" s="258"/>
      <c r="I134" s="258"/>
      <c r="J134" s="165" t="s">
        <v>164</v>
      </c>
      <c r="K134" s="166">
        <v>78.75</v>
      </c>
      <c r="L134" s="259">
        <v>0</v>
      </c>
      <c r="M134" s="259"/>
      <c r="N134" s="257">
        <f t="shared" si="5"/>
        <v>0</v>
      </c>
      <c r="O134" s="257"/>
      <c r="P134" s="257"/>
      <c r="Q134" s="257"/>
      <c r="R134" s="137"/>
      <c r="T134" s="168" t="s">
        <v>5</v>
      </c>
      <c r="U134" s="46" t="s">
        <v>45</v>
      </c>
      <c r="V134" s="38"/>
      <c r="W134" s="169">
        <f t="shared" si="6"/>
        <v>0</v>
      </c>
      <c r="X134" s="169">
        <v>0.50256000000000001</v>
      </c>
      <c r="Y134" s="169">
        <f t="shared" si="7"/>
        <v>39.576599999999999</v>
      </c>
      <c r="Z134" s="169">
        <v>0</v>
      </c>
      <c r="AA134" s="170">
        <f t="shared" si="8"/>
        <v>0</v>
      </c>
      <c r="AR134" s="21" t="s">
        <v>165</v>
      </c>
      <c r="AT134" s="21" t="s">
        <v>161</v>
      </c>
      <c r="AU134" s="21" t="s">
        <v>139</v>
      </c>
      <c r="AY134" s="21" t="s">
        <v>160</v>
      </c>
      <c r="BE134" s="108">
        <f t="shared" si="9"/>
        <v>0</v>
      </c>
      <c r="BF134" s="108">
        <f t="shared" si="10"/>
        <v>0</v>
      </c>
      <c r="BG134" s="108">
        <f t="shared" si="11"/>
        <v>0</v>
      </c>
      <c r="BH134" s="108">
        <f t="shared" si="12"/>
        <v>0</v>
      </c>
      <c r="BI134" s="108">
        <f t="shared" si="13"/>
        <v>0</v>
      </c>
      <c r="BJ134" s="21" t="s">
        <v>139</v>
      </c>
      <c r="BK134" s="108">
        <f t="shared" si="14"/>
        <v>0</v>
      </c>
      <c r="BL134" s="21" t="s">
        <v>165</v>
      </c>
      <c r="BM134" s="21" t="s">
        <v>569</v>
      </c>
    </row>
    <row r="135" spans="2:65" s="1" customFormat="1" ht="45.6" customHeight="1">
      <c r="B135" s="134"/>
      <c r="C135" s="163" t="s">
        <v>240</v>
      </c>
      <c r="D135" s="163" t="s">
        <v>161</v>
      </c>
      <c r="E135" s="164" t="s">
        <v>570</v>
      </c>
      <c r="F135" s="258" t="s">
        <v>571</v>
      </c>
      <c r="G135" s="258"/>
      <c r="H135" s="258"/>
      <c r="I135" s="258"/>
      <c r="J135" s="165" t="s">
        <v>164</v>
      </c>
      <c r="K135" s="166">
        <v>157.5</v>
      </c>
      <c r="L135" s="259">
        <v>0</v>
      </c>
      <c r="M135" s="259"/>
      <c r="N135" s="257">
        <f t="shared" si="5"/>
        <v>0</v>
      </c>
      <c r="O135" s="257"/>
      <c r="P135" s="257"/>
      <c r="Q135" s="257"/>
      <c r="R135" s="137"/>
      <c r="T135" s="168" t="s">
        <v>5</v>
      </c>
      <c r="U135" s="46" t="s">
        <v>45</v>
      </c>
      <c r="V135" s="38"/>
      <c r="W135" s="169">
        <f t="shared" si="6"/>
        <v>0</v>
      </c>
      <c r="X135" s="169">
        <v>7.1000000000000002E-4</v>
      </c>
      <c r="Y135" s="169">
        <f t="shared" si="7"/>
        <v>0.11182500000000001</v>
      </c>
      <c r="Z135" s="169">
        <v>0</v>
      </c>
      <c r="AA135" s="170">
        <f t="shared" si="8"/>
        <v>0</v>
      </c>
      <c r="AR135" s="21" t="s">
        <v>165</v>
      </c>
      <c r="AT135" s="21" t="s">
        <v>161</v>
      </c>
      <c r="AU135" s="21" t="s">
        <v>139</v>
      </c>
      <c r="AY135" s="21" t="s">
        <v>160</v>
      </c>
      <c r="BE135" s="108">
        <f t="shared" si="9"/>
        <v>0</v>
      </c>
      <c r="BF135" s="108">
        <f t="shared" si="10"/>
        <v>0</v>
      </c>
      <c r="BG135" s="108">
        <f t="shared" si="11"/>
        <v>0</v>
      </c>
      <c r="BH135" s="108">
        <f t="shared" si="12"/>
        <v>0</v>
      </c>
      <c r="BI135" s="108">
        <f t="shared" si="13"/>
        <v>0</v>
      </c>
      <c r="BJ135" s="21" t="s">
        <v>139</v>
      </c>
      <c r="BK135" s="108">
        <f t="shared" si="14"/>
        <v>0</v>
      </c>
      <c r="BL135" s="21" t="s">
        <v>165</v>
      </c>
      <c r="BM135" s="21" t="s">
        <v>572</v>
      </c>
    </row>
    <row r="136" spans="2:65" s="1" customFormat="1" ht="45.6" customHeight="1">
      <c r="B136" s="134"/>
      <c r="C136" s="163" t="s">
        <v>245</v>
      </c>
      <c r="D136" s="163" t="s">
        <v>161</v>
      </c>
      <c r="E136" s="164" t="s">
        <v>573</v>
      </c>
      <c r="F136" s="258" t="s">
        <v>574</v>
      </c>
      <c r="G136" s="258"/>
      <c r="H136" s="258"/>
      <c r="I136" s="258"/>
      <c r="J136" s="165" t="s">
        <v>164</v>
      </c>
      <c r="K136" s="166">
        <v>78.75</v>
      </c>
      <c r="L136" s="259">
        <v>0</v>
      </c>
      <c r="M136" s="259"/>
      <c r="N136" s="257">
        <f t="shared" si="5"/>
        <v>0</v>
      </c>
      <c r="O136" s="257"/>
      <c r="P136" s="257"/>
      <c r="Q136" s="257"/>
      <c r="R136" s="137"/>
      <c r="T136" s="168" t="s">
        <v>5</v>
      </c>
      <c r="U136" s="46" t="s">
        <v>45</v>
      </c>
      <c r="V136" s="38"/>
      <c r="W136" s="169">
        <f t="shared" si="6"/>
        <v>0</v>
      </c>
      <c r="X136" s="169">
        <v>0.12966</v>
      </c>
      <c r="Y136" s="169">
        <f t="shared" si="7"/>
        <v>10.210725</v>
      </c>
      <c r="Z136" s="169">
        <v>0</v>
      </c>
      <c r="AA136" s="170">
        <f t="shared" si="8"/>
        <v>0</v>
      </c>
      <c r="AR136" s="21" t="s">
        <v>165</v>
      </c>
      <c r="AT136" s="21" t="s">
        <v>161</v>
      </c>
      <c r="AU136" s="21" t="s">
        <v>139</v>
      </c>
      <c r="AY136" s="21" t="s">
        <v>160</v>
      </c>
      <c r="BE136" s="108">
        <f t="shared" si="9"/>
        <v>0</v>
      </c>
      <c r="BF136" s="108">
        <f t="shared" si="10"/>
        <v>0</v>
      </c>
      <c r="BG136" s="108">
        <f t="shared" si="11"/>
        <v>0</v>
      </c>
      <c r="BH136" s="108">
        <f t="shared" si="12"/>
        <v>0</v>
      </c>
      <c r="BI136" s="108">
        <f t="shared" si="13"/>
        <v>0</v>
      </c>
      <c r="BJ136" s="21" t="s">
        <v>139</v>
      </c>
      <c r="BK136" s="108">
        <f t="shared" si="14"/>
        <v>0</v>
      </c>
      <c r="BL136" s="21" t="s">
        <v>165</v>
      </c>
      <c r="BM136" s="21" t="s">
        <v>575</v>
      </c>
    </row>
    <row r="137" spans="2:65" s="1" customFormat="1" ht="45.6" customHeight="1">
      <c r="B137" s="134"/>
      <c r="C137" s="163" t="s">
        <v>250</v>
      </c>
      <c r="D137" s="163" t="s">
        <v>161</v>
      </c>
      <c r="E137" s="164" t="s">
        <v>576</v>
      </c>
      <c r="F137" s="258" t="s">
        <v>577</v>
      </c>
      <c r="G137" s="258"/>
      <c r="H137" s="258"/>
      <c r="I137" s="258"/>
      <c r="J137" s="165" t="s">
        <v>164</v>
      </c>
      <c r="K137" s="166">
        <v>78.75</v>
      </c>
      <c r="L137" s="259">
        <v>0</v>
      </c>
      <c r="M137" s="259"/>
      <c r="N137" s="257">
        <f t="shared" si="5"/>
        <v>0</v>
      </c>
      <c r="O137" s="257"/>
      <c r="P137" s="257"/>
      <c r="Q137" s="257"/>
      <c r="R137" s="137"/>
      <c r="T137" s="168" t="s">
        <v>5</v>
      </c>
      <c r="U137" s="46" t="s">
        <v>45</v>
      </c>
      <c r="V137" s="38"/>
      <c r="W137" s="169">
        <f t="shared" si="6"/>
        <v>0</v>
      </c>
      <c r="X137" s="169">
        <v>0.18151999999999999</v>
      </c>
      <c r="Y137" s="169">
        <f t="shared" si="7"/>
        <v>14.294699999999999</v>
      </c>
      <c r="Z137" s="169">
        <v>0</v>
      </c>
      <c r="AA137" s="170">
        <f t="shared" si="8"/>
        <v>0</v>
      </c>
      <c r="AR137" s="21" t="s">
        <v>165</v>
      </c>
      <c r="AT137" s="21" t="s">
        <v>161</v>
      </c>
      <c r="AU137" s="21" t="s">
        <v>139</v>
      </c>
      <c r="AY137" s="21" t="s">
        <v>160</v>
      </c>
      <c r="BE137" s="108">
        <f t="shared" si="9"/>
        <v>0</v>
      </c>
      <c r="BF137" s="108">
        <f t="shared" si="10"/>
        <v>0</v>
      </c>
      <c r="BG137" s="108">
        <f t="shared" si="11"/>
        <v>0</v>
      </c>
      <c r="BH137" s="108">
        <f t="shared" si="12"/>
        <v>0</v>
      </c>
      <c r="BI137" s="108">
        <f t="shared" si="13"/>
        <v>0</v>
      </c>
      <c r="BJ137" s="21" t="s">
        <v>139</v>
      </c>
      <c r="BK137" s="108">
        <f t="shared" si="14"/>
        <v>0</v>
      </c>
      <c r="BL137" s="21" t="s">
        <v>165</v>
      </c>
      <c r="BM137" s="21" t="s">
        <v>578</v>
      </c>
    </row>
    <row r="138" spans="2:65" s="1" customFormat="1" ht="34.15" customHeight="1">
      <c r="B138" s="134"/>
      <c r="C138" s="163" t="s">
        <v>256</v>
      </c>
      <c r="D138" s="163" t="s">
        <v>161</v>
      </c>
      <c r="E138" s="164" t="s">
        <v>579</v>
      </c>
      <c r="F138" s="258" t="s">
        <v>580</v>
      </c>
      <c r="G138" s="258"/>
      <c r="H138" s="258"/>
      <c r="I138" s="258"/>
      <c r="J138" s="165" t="s">
        <v>164</v>
      </c>
      <c r="K138" s="166">
        <v>115.9</v>
      </c>
      <c r="L138" s="259">
        <v>0</v>
      </c>
      <c r="M138" s="259"/>
      <c r="N138" s="257">
        <f t="shared" si="5"/>
        <v>0</v>
      </c>
      <c r="O138" s="257"/>
      <c r="P138" s="257"/>
      <c r="Q138" s="257"/>
      <c r="R138" s="137"/>
      <c r="T138" s="168" t="s">
        <v>5</v>
      </c>
      <c r="U138" s="46" t="s">
        <v>45</v>
      </c>
      <c r="V138" s="38"/>
      <c r="W138" s="169">
        <f t="shared" si="6"/>
        <v>0</v>
      </c>
      <c r="X138" s="169">
        <v>0.58184999999999998</v>
      </c>
      <c r="Y138" s="169">
        <f t="shared" si="7"/>
        <v>67.436414999999997</v>
      </c>
      <c r="Z138" s="169">
        <v>0</v>
      </c>
      <c r="AA138" s="170">
        <f t="shared" si="8"/>
        <v>0</v>
      </c>
      <c r="AR138" s="21" t="s">
        <v>165</v>
      </c>
      <c r="AT138" s="21" t="s">
        <v>161</v>
      </c>
      <c r="AU138" s="21" t="s">
        <v>139</v>
      </c>
      <c r="AY138" s="21" t="s">
        <v>160</v>
      </c>
      <c r="BE138" s="108">
        <f t="shared" si="9"/>
        <v>0</v>
      </c>
      <c r="BF138" s="108">
        <f t="shared" si="10"/>
        <v>0</v>
      </c>
      <c r="BG138" s="108">
        <f t="shared" si="11"/>
        <v>0</v>
      </c>
      <c r="BH138" s="108">
        <f t="shared" si="12"/>
        <v>0</v>
      </c>
      <c r="BI138" s="108">
        <f t="shared" si="13"/>
        <v>0</v>
      </c>
      <c r="BJ138" s="21" t="s">
        <v>139</v>
      </c>
      <c r="BK138" s="108">
        <f t="shared" si="14"/>
        <v>0</v>
      </c>
      <c r="BL138" s="21" t="s">
        <v>165</v>
      </c>
      <c r="BM138" s="21" t="s">
        <v>581</v>
      </c>
    </row>
    <row r="139" spans="2:65" s="1" customFormat="1" ht="27.75" customHeight="1">
      <c r="B139" s="134"/>
      <c r="C139" s="163" t="s">
        <v>264</v>
      </c>
      <c r="D139" s="163" t="s">
        <v>161</v>
      </c>
      <c r="E139" s="164" t="s">
        <v>339</v>
      </c>
      <c r="F139" s="258" t="s">
        <v>340</v>
      </c>
      <c r="G139" s="258"/>
      <c r="H139" s="258"/>
      <c r="I139" s="258"/>
      <c r="J139" s="165" t="s">
        <v>164</v>
      </c>
      <c r="K139" s="166">
        <v>123.49</v>
      </c>
      <c r="L139" s="259">
        <v>0</v>
      </c>
      <c r="M139" s="259"/>
      <c r="N139" s="257">
        <f t="shared" si="5"/>
        <v>0</v>
      </c>
      <c r="O139" s="257"/>
      <c r="P139" s="257"/>
      <c r="Q139" s="257"/>
      <c r="R139" s="137"/>
      <c r="T139" s="168" t="s">
        <v>5</v>
      </c>
      <c r="U139" s="46" t="s">
        <v>45</v>
      </c>
      <c r="V139" s="38"/>
      <c r="W139" s="169">
        <f t="shared" si="6"/>
        <v>0</v>
      </c>
      <c r="X139" s="169">
        <v>0.112</v>
      </c>
      <c r="Y139" s="169">
        <f t="shared" si="7"/>
        <v>13.830880000000001</v>
      </c>
      <c r="Z139" s="169">
        <v>0</v>
      </c>
      <c r="AA139" s="170">
        <f t="shared" si="8"/>
        <v>0</v>
      </c>
      <c r="AR139" s="21" t="s">
        <v>165</v>
      </c>
      <c r="AT139" s="21" t="s">
        <v>161</v>
      </c>
      <c r="AU139" s="21" t="s">
        <v>139</v>
      </c>
      <c r="AY139" s="21" t="s">
        <v>160</v>
      </c>
      <c r="BE139" s="108">
        <f t="shared" si="9"/>
        <v>0</v>
      </c>
      <c r="BF139" s="108">
        <f t="shared" si="10"/>
        <v>0</v>
      </c>
      <c r="BG139" s="108">
        <f t="shared" si="11"/>
        <v>0</v>
      </c>
      <c r="BH139" s="108">
        <f t="shared" si="12"/>
        <v>0</v>
      </c>
      <c r="BI139" s="108">
        <f t="shared" si="13"/>
        <v>0</v>
      </c>
      <c r="BJ139" s="21" t="s">
        <v>139</v>
      </c>
      <c r="BK139" s="108">
        <f t="shared" si="14"/>
        <v>0</v>
      </c>
      <c r="BL139" s="21" t="s">
        <v>165</v>
      </c>
      <c r="BM139" s="21" t="s">
        <v>582</v>
      </c>
    </row>
    <row r="140" spans="2:65" s="1" customFormat="1" ht="14.45" customHeight="1">
      <c r="B140" s="134"/>
      <c r="C140" s="194" t="s">
        <v>269</v>
      </c>
      <c r="D140" s="194" t="s">
        <v>343</v>
      </c>
      <c r="E140" s="195" t="s">
        <v>344</v>
      </c>
      <c r="F140" s="254" t="s">
        <v>345</v>
      </c>
      <c r="G140" s="254"/>
      <c r="H140" s="254"/>
      <c r="I140" s="254"/>
      <c r="J140" s="196" t="s">
        <v>164</v>
      </c>
      <c r="K140" s="197">
        <v>110.05</v>
      </c>
      <c r="L140" s="255">
        <v>0</v>
      </c>
      <c r="M140" s="255"/>
      <c r="N140" s="256">
        <f t="shared" si="5"/>
        <v>0</v>
      </c>
      <c r="O140" s="257"/>
      <c r="P140" s="257"/>
      <c r="Q140" s="257"/>
      <c r="R140" s="137"/>
      <c r="T140" s="168" t="s">
        <v>5</v>
      </c>
      <c r="U140" s="46" t="s">
        <v>45</v>
      </c>
      <c r="V140" s="38"/>
      <c r="W140" s="169">
        <f t="shared" si="6"/>
        <v>0</v>
      </c>
      <c r="X140" s="169">
        <v>0.13</v>
      </c>
      <c r="Y140" s="169">
        <f t="shared" si="7"/>
        <v>14.3065</v>
      </c>
      <c r="Z140" s="169">
        <v>0</v>
      </c>
      <c r="AA140" s="170">
        <f t="shared" si="8"/>
        <v>0</v>
      </c>
      <c r="AR140" s="21" t="s">
        <v>221</v>
      </c>
      <c r="AT140" s="21" t="s">
        <v>343</v>
      </c>
      <c r="AU140" s="21" t="s">
        <v>139</v>
      </c>
      <c r="AY140" s="21" t="s">
        <v>160</v>
      </c>
      <c r="BE140" s="108">
        <f t="shared" si="9"/>
        <v>0</v>
      </c>
      <c r="BF140" s="108">
        <f t="shared" si="10"/>
        <v>0</v>
      </c>
      <c r="BG140" s="108">
        <f t="shared" si="11"/>
        <v>0</v>
      </c>
      <c r="BH140" s="108">
        <f t="shared" si="12"/>
        <v>0</v>
      </c>
      <c r="BI140" s="108">
        <f t="shared" si="13"/>
        <v>0</v>
      </c>
      <c r="BJ140" s="21" t="s">
        <v>139</v>
      </c>
      <c r="BK140" s="108">
        <f t="shared" si="14"/>
        <v>0</v>
      </c>
      <c r="BL140" s="21" t="s">
        <v>165</v>
      </c>
      <c r="BM140" s="21" t="s">
        <v>583</v>
      </c>
    </row>
    <row r="141" spans="2:65" s="1" customFormat="1" ht="42" customHeight="1">
      <c r="B141" s="134"/>
      <c r="C141" s="194" t="s">
        <v>274</v>
      </c>
      <c r="D141" s="194" t="s">
        <v>343</v>
      </c>
      <c r="E141" s="195" t="s">
        <v>348</v>
      </c>
      <c r="F141" s="254" t="s">
        <v>584</v>
      </c>
      <c r="G141" s="254"/>
      <c r="H141" s="254"/>
      <c r="I141" s="254"/>
      <c r="J141" s="196" t="s">
        <v>164</v>
      </c>
      <c r="K141" s="197">
        <v>14.68</v>
      </c>
      <c r="L141" s="255">
        <v>0</v>
      </c>
      <c r="M141" s="255"/>
      <c r="N141" s="256">
        <f t="shared" si="5"/>
        <v>0</v>
      </c>
      <c r="O141" s="257"/>
      <c r="P141" s="257"/>
      <c r="Q141" s="257"/>
      <c r="R141" s="137"/>
      <c r="T141" s="168" t="s">
        <v>5</v>
      </c>
      <c r="U141" s="46" t="s">
        <v>45</v>
      </c>
      <c r="V141" s="38"/>
      <c r="W141" s="169">
        <f t="shared" si="6"/>
        <v>0</v>
      </c>
      <c r="X141" s="169">
        <v>0.13800000000000001</v>
      </c>
      <c r="Y141" s="169">
        <f t="shared" si="7"/>
        <v>2.0258400000000001</v>
      </c>
      <c r="Z141" s="169">
        <v>0</v>
      </c>
      <c r="AA141" s="170">
        <f t="shared" si="8"/>
        <v>0</v>
      </c>
      <c r="AR141" s="21" t="s">
        <v>221</v>
      </c>
      <c r="AT141" s="21" t="s">
        <v>343</v>
      </c>
      <c r="AU141" s="21" t="s">
        <v>139</v>
      </c>
      <c r="AY141" s="21" t="s">
        <v>160</v>
      </c>
      <c r="BE141" s="108">
        <f t="shared" si="9"/>
        <v>0</v>
      </c>
      <c r="BF141" s="108">
        <f t="shared" si="10"/>
        <v>0</v>
      </c>
      <c r="BG141" s="108">
        <f t="shared" si="11"/>
        <v>0</v>
      </c>
      <c r="BH141" s="108">
        <f t="shared" si="12"/>
        <v>0</v>
      </c>
      <c r="BI141" s="108">
        <f t="shared" si="13"/>
        <v>0</v>
      </c>
      <c r="BJ141" s="21" t="s">
        <v>139</v>
      </c>
      <c r="BK141" s="108">
        <f t="shared" si="14"/>
        <v>0</v>
      </c>
      <c r="BL141" s="21" t="s">
        <v>165</v>
      </c>
      <c r="BM141" s="21" t="s">
        <v>585</v>
      </c>
    </row>
    <row r="142" spans="2:65" s="9" customFormat="1" ht="29.85" customHeight="1">
      <c r="B142" s="152"/>
      <c r="C142" s="153"/>
      <c r="D142" s="162" t="s">
        <v>133</v>
      </c>
      <c r="E142" s="162"/>
      <c r="F142" s="162"/>
      <c r="G142" s="162"/>
      <c r="H142" s="162"/>
      <c r="I142" s="162"/>
      <c r="J142" s="162"/>
      <c r="K142" s="162"/>
      <c r="L142" s="162"/>
      <c r="M142" s="162"/>
      <c r="N142" s="260">
        <f>BK142</f>
        <v>0</v>
      </c>
      <c r="O142" s="261"/>
      <c r="P142" s="261"/>
      <c r="Q142" s="261"/>
      <c r="R142" s="155"/>
      <c r="T142" s="156"/>
      <c r="U142" s="153"/>
      <c r="V142" s="153"/>
      <c r="W142" s="157">
        <f>SUM(W143:W149)</f>
        <v>0</v>
      </c>
      <c r="X142" s="153"/>
      <c r="Y142" s="157">
        <f>SUM(Y143:Y149)</f>
        <v>22.335310100000001</v>
      </c>
      <c r="Z142" s="153"/>
      <c r="AA142" s="158">
        <f>SUM(AA143:AA149)</f>
        <v>0</v>
      </c>
      <c r="AR142" s="159" t="s">
        <v>86</v>
      </c>
      <c r="AT142" s="160" t="s">
        <v>77</v>
      </c>
      <c r="AU142" s="160" t="s">
        <v>86</v>
      </c>
      <c r="AY142" s="159" t="s">
        <v>160</v>
      </c>
      <c r="BK142" s="161">
        <f>SUM(BK143:BK149)</f>
        <v>0</v>
      </c>
    </row>
    <row r="143" spans="2:65" s="1" customFormat="1" ht="25.5" customHeight="1">
      <c r="B143" s="134"/>
      <c r="C143" s="163" t="s">
        <v>283</v>
      </c>
      <c r="D143" s="163" t="s">
        <v>161</v>
      </c>
      <c r="E143" s="164" t="s">
        <v>586</v>
      </c>
      <c r="F143" s="258" t="s">
        <v>587</v>
      </c>
      <c r="G143" s="258"/>
      <c r="H143" s="258"/>
      <c r="I143" s="258"/>
      <c r="J143" s="165" t="s">
        <v>204</v>
      </c>
      <c r="K143" s="166">
        <v>26.25</v>
      </c>
      <c r="L143" s="259">
        <v>0</v>
      </c>
      <c r="M143" s="259"/>
      <c r="N143" s="257">
        <f t="shared" ref="N143:N149" si="15">ROUND(L143*K143,2)</f>
        <v>0</v>
      </c>
      <c r="O143" s="257"/>
      <c r="P143" s="257"/>
      <c r="Q143" s="257"/>
      <c r="R143" s="137"/>
      <c r="T143" s="168" t="s">
        <v>5</v>
      </c>
      <c r="U143" s="46" t="s">
        <v>45</v>
      </c>
      <c r="V143" s="38"/>
      <c r="W143" s="169">
        <f t="shared" ref="W143:W149" si="16">V143*K143</f>
        <v>0</v>
      </c>
      <c r="X143" s="169">
        <v>0.19697000000000001</v>
      </c>
      <c r="Y143" s="169">
        <f t="shared" ref="Y143:Y149" si="17">X143*K143</f>
        <v>5.1704625000000002</v>
      </c>
      <c r="Z143" s="169">
        <v>0</v>
      </c>
      <c r="AA143" s="170">
        <f t="shared" ref="AA143:AA149" si="18">Z143*K143</f>
        <v>0</v>
      </c>
      <c r="AR143" s="21" t="s">
        <v>165</v>
      </c>
      <c r="AT143" s="21" t="s">
        <v>161</v>
      </c>
      <c r="AU143" s="21" t="s">
        <v>139</v>
      </c>
      <c r="AY143" s="21" t="s">
        <v>160</v>
      </c>
      <c r="BE143" s="108">
        <f t="shared" ref="BE143:BE149" si="19">IF(U143="základná",N143,0)</f>
        <v>0</v>
      </c>
      <c r="BF143" s="108">
        <f t="shared" ref="BF143:BF149" si="20">IF(U143="znížená",N143,0)</f>
        <v>0</v>
      </c>
      <c r="BG143" s="108">
        <f t="shared" ref="BG143:BG149" si="21">IF(U143="zákl. prenesená",N143,0)</f>
        <v>0</v>
      </c>
      <c r="BH143" s="108">
        <f t="shared" ref="BH143:BH149" si="22">IF(U143="zníž. prenesená",N143,0)</f>
        <v>0</v>
      </c>
      <c r="BI143" s="108">
        <f t="shared" ref="BI143:BI149" si="23">IF(U143="nulová",N143,0)</f>
        <v>0</v>
      </c>
      <c r="BJ143" s="21" t="s">
        <v>139</v>
      </c>
      <c r="BK143" s="108">
        <f t="shared" ref="BK143:BK149" si="24">ROUND(L143*K143,2)</f>
        <v>0</v>
      </c>
      <c r="BL143" s="21" t="s">
        <v>165</v>
      </c>
      <c r="BM143" s="21" t="s">
        <v>588</v>
      </c>
    </row>
    <row r="144" spans="2:65" s="1" customFormat="1" ht="18" customHeight="1">
      <c r="B144" s="134"/>
      <c r="C144" s="194" t="s">
        <v>303</v>
      </c>
      <c r="D144" s="194" t="s">
        <v>343</v>
      </c>
      <c r="E144" s="195" t="s">
        <v>589</v>
      </c>
      <c r="F144" s="254" t="s">
        <v>590</v>
      </c>
      <c r="G144" s="254"/>
      <c r="H144" s="254"/>
      <c r="I144" s="254"/>
      <c r="J144" s="196" t="s">
        <v>354</v>
      </c>
      <c r="K144" s="197">
        <v>26.51</v>
      </c>
      <c r="L144" s="255">
        <v>0</v>
      </c>
      <c r="M144" s="255"/>
      <c r="N144" s="256">
        <f t="shared" si="15"/>
        <v>0</v>
      </c>
      <c r="O144" s="257"/>
      <c r="P144" s="257"/>
      <c r="Q144" s="257"/>
      <c r="R144" s="137"/>
      <c r="T144" s="168" t="s">
        <v>5</v>
      </c>
      <c r="U144" s="46" t="s">
        <v>45</v>
      </c>
      <c r="V144" s="38"/>
      <c r="W144" s="169">
        <f t="shared" si="16"/>
        <v>0</v>
      </c>
      <c r="X144" s="169">
        <v>4.8000000000000001E-2</v>
      </c>
      <c r="Y144" s="169">
        <f t="shared" si="17"/>
        <v>1.2724800000000001</v>
      </c>
      <c r="Z144" s="169">
        <v>0</v>
      </c>
      <c r="AA144" s="170">
        <f t="shared" si="18"/>
        <v>0</v>
      </c>
      <c r="AR144" s="21" t="s">
        <v>221</v>
      </c>
      <c r="AT144" s="21" t="s">
        <v>343</v>
      </c>
      <c r="AU144" s="21" t="s">
        <v>139</v>
      </c>
      <c r="AY144" s="21" t="s">
        <v>160</v>
      </c>
      <c r="BE144" s="108">
        <f t="shared" si="19"/>
        <v>0</v>
      </c>
      <c r="BF144" s="108">
        <f t="shared" si="20"/>
        <v>0</v>
      </c>
      <c r="BG144" s="108">
        <f t="shared" si="21"/>
        <v>0</v>
      </c>
      <c r="BH144" s="108">
        <f t="shared" si="22"/>
        <v>0</v>
      </c>
      <c r="BI144" s="108">
        <f t="shared" si="23"/>
        <v>0</v>
      </c>
      <c r="BJ144" s="21" t="s">
        <v>139</v>
      </c>
      <c r="BK144" s="108">
        <f t="shared" si="24"/>
        <v>0</v>
      </c>
      <c r="BL144" s="21" t="s">
        <v>165</v>
      </c>
      <c r="BM144" s="21" t="s">
        <v>591</v>
      </c>
    </row>
    <row r="145" spans="2:65" s="1" customFormat="1" ht="42" customHeight="1">
      <c r="B145" s="134"/>
      <c r="C145" s="163" t="s">
        <v>10</v>
      </c>
      <c r="D145" s="163" t="s">
        <v>161</v>
      </c>
      <c r="E145" s="164" t="s">
        <v>485</v>
      </c>
      <c r="F145" s="258" t="s">
        <v>592</v>
      </c>
      <c r="G145" s="258"/>
      <c r="H145" s="258"/>
      <c r="I145" s="258"/>
      <c r="J145" s="165" t="s">
        <v>215</v>
      </c>
      <c r="K145" s="166">
        <v>6.04</v>
      </c>
      <c r="L145" s="259">
        <v>0</v>
      </c>
      <c r="M145" s="259"/>
      <c r="N145" s="257">
        <f t="shared" si="15"/>
        <v>0</v>
      </c>
      <c r="O145" s="257"/>
      <c r="P145" s="257"/>
      <c r="Q145" s="257"/>
      <c r="R145" s="137"/>
      <c r="T145" s="168" t="s">
        <v>5</v>
      </c>
      <c r="U145" s="46" t="s">
        <v>45</v>
      </c>
      <c r="V145" s="38"/>
      <c r="W145" s="169">
        <f t="shared" si="16"/>
        <v>0</v>
      </c>
      <c r="X145" s="169">
        <v>2.2010900000000002</v>
      </c>
      <c r="Y145" s="169">
        <f t="shared" si="17"/>
        <v>13.294583600000001</v>
      </c>
      <c r="Z145" s="169">
        <v>0</v>
      </c>
      <c r="AA145" s="170">
        <f t="shared" si="18"/>
        <v>0</v>
      </c>
      <c r="AR145" s="21" t="s">
        <v>165</v>
      </c>
      <c r="AT145" s="21" t="s">
        <v>161</v>
      </c>
      <c r="AU145" s="21" t="s">
        <v>139</v>
      </c>
      <c r="AY145" s="21" t="s">
        <v>160</v>
      </c>
      <c r="BE145" s="108">
        <f t="shared" si="19"/>
        <v>0</v>
      </c>
      <c r="BF145" s="108">
        <f t="shared" si="20"/>
        <v>0</v>
      </c>
      <c r="BG145" s="108">
        <f t="shared" si="21"/>
        <v>0</v>
      </c>
      <c r="BH145" s="108">
        <f t="shared" si="22"/>
        <v>0</v>
      </c>
      <c r="BI145" s="108">
        <f t="shared" si="23"/>
        <v>0</v>
      </c>
      <c r="BJ145" s="21" t="s">
        <v>139</v>
      </c>
      <c r="BK145" s="108">
        <f t="shared" si="24"/>
        <v>0</v>
      </c>
      <c r="BL145" s="21" t="s">
        <v>165</v>
      </c>
      <c r="BM145" s="21" t="s">
        <v>593</v>
      </c>
    </row>
    <row r="146" spans="2:65" s="1" customFormat="1" ht="34.15" customHeight="1">
      <c r="B146" s="134"/>
      <c r="C146" s="163" t="s">
        <v>313</v>
      </c>
      <c r="D146" s="163" t="s">
        <v>161</v>
      </c>
      <c r="E146" s="164" t="s">
        <v>594</v>
      </c>
      <c r="F146" s="258" t="s">
        <v>595</v>
      </c>
      <c r="G146" s="258"/>
      <c r="H146" s="258"/>
      <c r="I146" s="258"/>
      <c r="J146" s="165" t="s">
        <v>253</v>
      </c>
      <c r="K146" s="166">
        <v>2.38</v>
      </c>
      <c r="L146" s="259">
        <v>0</v>
      </c>
      <c r="M146" s="259"/>
      <c r="N146" s="257">
        <f t="shared" si="15"/>
        <v>0</v>
      </c>
      <c r="O146" s="257"/>
      <c r="P146" s="257"/>
      <c r="Q146" s="257"/>
      <c r="R146" s="137"/>
      <c r="T146" s="168" t="s">
        <v>5</v>
      </c>
      <c r="U146" s="46" t="s">
        <v>45</v>
      </c>
      <c r="V146" s="38"/>
      <c r="W146" s="169">
        <f t="shared" si="16"/>
        <v>0</v>
      </c>
      <c r="X146" s="169">
        <v>1.0264500000000001</v>
      </c>
      <c r="Y146" s="169">
        <f t="shared" si="17"/>
        <v>2.4429509999999999</v>
      </c>
      <c r="Z146" s="169">
        <v>0</v>
      </c>
      <c r="AA146" s="170">
        <f t="shared" si="18"/>
        <v>0</v>
      </c>
      <c r="AR146" s="21" t="s">
        <v>165</v>
      </c>
      <c r="AT146" s="21" t="s">
        <v>161</v>
      </c>
      <c r="AU146" s="21" t="s">
        <v>139</v>
      </c>
      <c r="AY146" s="21" t="s">
        <v>160</v>
      </c>
      <c r="BE146" s="108">
        <f t="shared" si="19"/>
        <v>0</v>
      </c>
      <c r="BF146" s="108">
        <f t="shared" si="20"/>
        <v>0</v>
      </c>
      <c r="BG146" s="108">
        <f t="shared" si="21"/>
        <v>0</v>
      </c>
      <c r="BH146" s="108">
        <f t="shared" si="22"/>
        <v>0</v>
      </c>
      <c r="BI146" s="108">
        <f t="shared" si="23"/>
        <v>0</v>
      </c>
      <c r="BJ146" s="21" t="s">
        <v>139</v>
      </c>
      <c r="BK146" s="108">
        <f t="shared" si="24"/>
        <v>0</v>
      </c>
      <c r="BL146" s="21" t="s">
        <v>165</v>
      </c>
      <c r="BM146" s="21" t="s">
        <v>596</v>
      </c>
    </row>
    <row r="147" spans="2:65" s="1" customFormat="1" ht="40.5" customHeight="1">
      <c r="B147" s="134"/>
      <c r="C147" s="163" t="s">
        <v>317</v>
      </c>
      <c r="D147" s="163" t="s">
        <v>161</v>
      </c>
      <c r="E147" s="164" t="s">
        <v>597</v>
      </c>
      <c r="F147" s="258" t="s">
        <v>598</v>
      </c>
      <c r="G147" s="258"/>
      <c r="H147" s="258"/>
      <c r="I147" s="258"/>
      <c r="J147" s="165" t="s">
        <v>354</v>
      </c>
      <c r="K147" s="166">
        <v>76.650000000000006</v>
      </c>
      <c r="L147" s="259">
        <v>0</v>
      </c>
      <c r="M147" s="259"/>
      <c r="N147" s="257">
        <f t="shared" si="15"/>
        <v>0</v>
      </c>
      <c r="O147" s="257"/>
      <c r="P147" s="257"/>
      <c r="Q147" s="257"/>
      <c r="R147" s="137"/>
      <c r="T147" s="168" t="s">
        <v>5</v>
      </c>
      <c r="U147" s="46" t="s">
        <v>45</v>
      </c>
      <c r="V147" s="38"/>
      <c r="W147" s="169">
        <f t="shared" si="16"/>
        <v>0</v>
      </c>
      <c r="X147" s="169">
        <v>2.0200000000000001E-3</v>
      </c>
      <c r="Y147" s="169">
        <f t="shared" si="17"/>
        <v>0.15483300000000003</v>
      </c>
      <c r="Z147" s="169">
        <v>0</v>
      </c>
      <c r="AA147" s="170">
        <f t="shared" si="18"/>
        <v>0</v>
      </c>
      <c r="AR147" s="21" t="s">
        <v>165</v>
      </c>
      <c r="AT147" s="21" t="s">
        <v>161</v>
      </c>
      <c r="AU147" s="21" t="s">
        <v>139</v>
      </c>
      <c r="AY147" s="21" t="s">
        <v>160</v>
      </c>
      <c r="BE147" s="108">
        <f t="shared" si="19"/>
        <v>0</v>
      </c>
      <c r="BF147" s="108">
        <f t="shared" si="20"/>
        <v>0</v>
      </c>
      <c r="BG147" s="108">
        <f t="shared" si="21"/>
        <v>0</v>
      </c>
      <c r="BH147" s="108">
        <f t="shared" si="22"/>
        <v>0</v>
      </c>
      <c r="BI147" s="108">
        <f t="shared" si="23"/>
        <v>0</v>
      </c>
      <c r="BJ147" s="21" t="s">
        <v>139</v>
      </c>
      <c r="BK147" s="108">
        <f t="shared" si="24"/>
        <v>0</v>
      </c>
      <c r="BL147" s="21" t="s">
        <v>165</v>
      </c>
      <c r="BM147" s="21" t="s">
        <v>599</v>
      </c>
    </row>
    <row r="148" spans="2:65" s="1" customFormat="1" ht="14.45" customHeight="1">
      <c r="B148" s="134"/>
      <c r="C148" s="163" t="s">
        <v>321</v>
      </c>
      <c r="D148" s="163" t="s">
        <v>161</v>
      </c>
      <c r="E148" s="164" t="s">
        <v>600</v>
      </c>
      <c r="F148" s="258" t="s">
        <v>601</v>
      </c>
      <c r="G148" s="258"/>
      <c r="H148" s="258"/>
      <c r="I148" s="258"/>
      <c r="J148" s="165" t="s">
        <v>354</v>
      </c>
      <c r="K148" s="166">
        <v>1</v>
      </c>
      <c r="L148" s="259">
        <v>0</v>
      </c>
      <c r="M148" s="259"/>
      <c r="N148" s="257">
        <f t="shared" si="15"/>
        <v>0</v>
      </c>
      <c r="O148" s="257"/>
      <c r="P148" s="257"/>
      <c r="Q148" s="257"/>
      <c r="R148" s="137"/>
      <c r="T148" s="168" t="s">
        <v>5</v>
      </c>
      <c r="U148" s="46" t="s">
        <v>45</v>
      </c>
      <c r="V148" s="38"/>
      <c r="W148" s="169">
        <f t="shared" si="16"/>
        <v>0</v>
      </c>
      <c r="X148" s="169">
        <v>0</v>
      </c>
      <c r="Y148" s="169">
        <f t="shared" si="17"/>
        <v>0</v>
      </c>
      <c r="Z148" s="169">
        <v>0</v>
      </c>
      <c r="AA148" s="170">
        <f t="shared" si="18"/>
        <v>0</v>
      </c>
      <c r="AR148" s="21" t="s">
        <v>165</v>
      </c>
      <c r="AT148" s="21" t="s">
        <v>161</v>
      </c>
      <c r="AU148" s="21" t="s">
        <v>139</v>
      </c>
      <c r="AY148" s="21" t="s">
        <v>160</v>
      </c>
      <c r="BE148" s="108">
        <f t="shared" si="19"/>
        <v>0</v>
      </c>
      <c r="BF148" s="108">
        <f t="shared" si="20"/>
        <v>0</v>
      </c>
      <c r="BG148" s="108">
        <f t="shared" si="21"/>
        <v>0</v>
      </c>
      <c r="BH148" s="108">
        <f t="shared" si="22"/>
        <v>0</v>
      </c>
      <c r="BI148" s="108">
        <f t="shared" si="23"/>
        <v>0</v>
      </c>
      <c r="BJ148" s="21" t="s">
        <v>139</v>
      </c>
      <c r="BK148" s="108">
        <f t="shared" si="24"/>
        <v>0</v>
      </c>
      <c r="BL148" s="21" t="s">
        <v>165</v>
      </c>
      <c r="BM148" s="21" t="s">
        <v>602</v>
      </c>
    </row>
    <row r="149" spans="2:65" s="1" customFormat="1" ht="14.45" customHeight="1">
      <c r="B149" s="134"/>
      <c r="C149" s="163" t="s">
        <v>325</v>
      </c>
      <c r="D149" s="163" t="s">
        <v>161</v>
      </c>
      <c r="E149" s="164" t="s">
        <v>603</v>
      </c>
      <c r="F149" s="258" t="s">
        <v>604</v>
      </c>
      <c r="G149" s="258"/>
      <c r="H149" s="258"/>
      <c r="I149" s="258"/>
      <c r="J149" s="165" t="s">
        <v>354</v>
      </c>
      <c r="K149" s="166">
        <v>20</v>
      </c>
      <c r="L149" s="259">
        <v>0</v>
      </c>
      <c r="M149" s="259"/>
      <c r="N149" s="257">
        <f t="shared" si="15"/>
        <v>0</v>
      </c>
      <c r="O149" s="257"/>
      <c r="P149" s="257"/>
      <c r="Q149" s="257"/>
      <c r="R149" s="137"/>
      <c r="T149" s="168" t="s">
        <v>5</v>
      </c>
      <c r="U149" s="46" t="s">
        <v>45</v>
      </c>
      <c r="V149" s="38"/>
      <c r="W149" s="169">
        <f t="shared" si="16"/>
        <v>0</v>
      </c>
      <c r="X149" s="169">
        <v>0</v>
      </c>
      <c r="Y149" s="169">
        <f t="shared" si="17"/>
        <v>0</v>
      </c>
      <c r="Z149" s="169">
        <v>0</v>
      </c>
      <c r="AA149" s="170">
        <f t="shared" si="18"/>
        <v>0</v>
      </c>
      <c r="AR149" s="21" t="s">
        <v>165</v>
      </c>
      <c r="AT149" s="21" t="s">
        <v>161</v>
      </c>
      <c r="AU149" s="21" t="s">
        <v>139</v>
      </c>
      <c r="AY149" s="21" t="s">
        <v>160</v>
      </c>
      <c r="BE149" s="108">
        <f t="shared" si="19"/>
        <v>0</v>
      </c>
      <c r="BF149" s="108">
        <f t="shared" si="20"/>
        <v>0</v>
      </c>
      <c r="BG149" s="108">
        <f t="shared" si="21"/>
        <v>0</v>
      </c>
      <c r="BH149" s="108">
        <f t="shared" si="22"/>
        <v>0</v>
      </c>
      <c r="BI149" s="108">
        <f t="shared" si="23"/>
        <v>0</v>
      </c>
      <c r="BJ149" s="21" t="s">
        <v>139</v>
      </c>
      <c r="BK149" s="108">
        <f t="shared" si="24"/>
        <v>0</v>
      </c>
      <c r="BL149" s="21" t="s">
        <v>165</v>
      </c>
      <c r="BM149" s="21" t="s">
        <v>605</v>
      </c>
    </row>
    <row r="150" spans="2:65" s="9" customFormat="1" ht="29.85" customHeight="1">
      <c r="B150" s="152"/>
      <c r="C150" s="153"/>
      <c r="D150" s="162" t="s">
        <v>134</v>
      </c>
      <c r="E150" s="162"/>
      <c r="F150" s="162"/>
      <c r="G150" s="162"/>
      <c r="H150" s="162"/>
      <c r="I150" s="162"/>
      <c r="J150" s="162"/>
      <c r="K150" s="162"/>
      <c r="L150" s="162"/>
      <c r="M150" s="162"/>
      <c r="N150" s="260">
        <f>BK150</f>
        <v>0</v>
      </c>
      <c r="O150" s="261"/>
      <c r="P150" s="261"/>
      <c r="Q150" s="261"/>
      <c r="R150" s="155"/>
      <c r="T150" s="156"/>
      <c r="U150" s="153"/>
      <c r="V150" s="153"/>
      <c r="W150" s="157">
        <f>W151</f>
        <v>0</v>
      </c>
      <c r="X150" s="153"/>
      <c r="Y150" s="157">
        <f>Y151</f>
        <v>0</v>
      </c>
      <c r="Z150" s="153"/>
      <c r="AA150" s="158">
        <f>AA151</f>
        <v>0</v>
      </c>
      <c r="AR150" s="159" t="s">
        <v>86</v>
      </c>
      <c r="AT150" s="160" t="s">
        <v>77</v>
      </c>
      <c r="AU150" s="160" t="s">
        <v>86</v>
      </c>
      <c r="AY150" s="159" t="s">
        <v>160</v>
      </c>
      <c r="BK150" s="161">
        <f>BK151</f>
        <v>0</v>
      </c>
    </row>
    <row r="151" spans="2:65" s="1" customFormat="1" ht="40.5" customHeight="1">
      <c r="B151" s="134"/>
      <c r="C151" s="163" t="s">
        <v>334</v>
      </c>
      <c r="D151" s="163" t="s">
        <v>161</v>
      </c>
      <c r="E151" s="164" t="s">
        <v>533</v>
      </c>
      <c r="F151" s="258" t="s">
        <v>534</v>
      </c>
      <c r="G151" s="258"/>
      <c r="H151" s="258"/>
      <c r="I151" s="258"/>
      <c r="J151" s="165" t="s">
        <v>253</v>
      </c>
      <c r="K151" s="166">
        <v>373.54</v>
      </c>
      <c r="L151" s="259">
        <v>0</v>
      </c>
      <c r="M151" s="259"/>
      <c r="N151" s="257">
        <f>ROUND(L151*K151,2)</f>
        <v>0</v>
      </c>
      <c r="O151" s="257"/>
      <c r="P151" s="257"/>
      <c r="Q151" s="257"/>
      <c r="R151" s="137"/>
      <c r="T151" s="168" t="s">
        <v>5</v>
      </c>
      <c r="U151" s="46" t="s">
        <v>45</v>
      </c>
      <c r="V151" s="38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21" t="s">
        <v>165</v>
      </c>
      <c r="AT151" s="21" t="s">
        <v>161</v>
      </c>
      <c r="AU151" s="21" t="s">
        <v>139</v>
      </c>
      <c r="AY151" s="21" t="s">
        <v>160</v>
      </c>
      <c r="BE151" s="108">
        <f>IF(U151="základná",N151,0)</f>
        <v>0</v>
      </c>
      <c r="BF151" s="108">
        <f>IF(U151="znížená",N151,0)</f>
        <v>0</v>
      </c>
      <c r="BG151" s="108">
        <f>IF(U151="zákl. prenesená",N151,0)</f>
        <v>0</v>
      </c>
      <c r="BH151" s="108">
        <f>IF(U151="zníž. prenesená",N151,0)</f>
        <v>0</v>
      </c>
      <c r="BI151" s="108">
        <f>IF(U151="nulová",N151,0)</f>
        <v>0</v>
      </c>
      <c r="BJ151" s="21" t="s">
        <v>139</v>
      </c>
      <c r="BK151" s="108">
        <f>ROUND(L151*K151,2)</f>
        <v>0</v>
      </c>
      <c r="BL151" s="21" t="s">
        <v>165</v>
      </c>
      <c r="BM151" s="21" t="s">
        <v>606</v>
      </c>
    </row>
    <row r="152" spans="2:65" s="1" customFormat="1" ht="49.9" customHeight="1">
      <c r="B152" s="37"/>
      <c r="C152" s="38"/>
      <c r="D152" s="154" t="s">
        <v>536</v>
      </c>
      <c r="E152" s="38"/>
      <c r="F152" s="38"/>
      <c r="G152" s="38"/>
      <c r="H152" s="38"/>
      <c r="I152" s="38"/>
      <c r="J152" s="38"/>
      <c r="K152" s="38"/>
      <c r="L152" s="38"/>
      <c r="M152" s="38"/>
      <c r="N152" s="295">
        <f t="shared" ref="N152:N157" si="25">BK152</f>
        <v>0</v>
      </c>
      <c r="O152" s="296"/>
      <c r="P152" s="296"/>
      <c r="Q152" s="296"/>
      <c r="R152" s="39"/>
      <c r="T152" s="198"/>
      <c r="U152" s="38"/>
      <c r="V152" s="38"/>
      <c r="W152" s="38"/>
      <c r="X152" s="38"/>
      <c r="Y152" s="38"/>
      <c r="Z152" s="38"/>
      <c r="AA152" s="76"/>
      <c r="AT152" s="21" t="s">
        <v>77</v>
      </c>
      <c r="AU152" s="21" t="s">
        <v>78</v>
      </c>
      <c r="AY152" s="21" t="s">
        <v>537</v>
      </c>
      <c r="BK152" s="108">
        <f>SUM(BK153:BK157)</f>
        <v>0</v>
      </c>
    </row>
    <row r="153" spans="2:65" s="1" customFormat="1" ht="22.35" customHeight="1">
      <c r="B153" s="37"/>
      <c r="C153" s="199" t="s">
        <v>5</v>
      </c>
      <c r="D153" s="199" t="s">
        <v>161</v>
      </c>
      <c r="E153" s="200" t="s">
        <v>5</v>
      </c>
      <c r="F153" s="297" t="s">
        <v>5</v>
      </c>
      <c r="G153" s="297"/>
      <c r="H153" s="297"/>
      <c r="I153" s="297"/>
      <c r="J153" s="201" t="s">
        <v>5</v>
      </c>
      <c r="K153" s="167"/>
      <c r="L153" s="259"/>
      <c r="M153" s="294"/>
      <c r="N153" s="294">
        <f t="shared" si="25"/>
        <v>0</v>
      </c>
      <c r="O153" s="294"/>
      <c r="P153" s="294"/>
      <c r="Q153" s="294"/>
      <c r="R153" s="39"/>
      <c r="T153" s="168" t="s">
        <v>5</v>
      </c>
      <c r="U153" s="202" t="s">
        <v>45</v>
      </c>
      <c r="V153" s="38"/>
      <c r="W153" s="38"/>
      <c r="X153" s="38"/>
      <c r="Y153" s="38"/>
      <c r="Z153" s="38"/>
      <c r="AA153" s="76"/>
      <c r="AT153" s="21" t="s">
        <v>537</v>
      </c>
      <c r="AU153" s="21" t="s">
        <v>86</v>
      </c>
      <c r="AY153" s="21" t="s">
        <v>537</v>
      </c>
      <c r="BE153" s="108">
        <f>IF(U153="základná",N153,0)</f>
        <v>0</v>
      </c>
      <c r="BF153" s="108">
        <f>IF(U153="znížená",N153,0)</f>
        <v>0</v>
      </c>
      <c r="BG153" s="108">
        <f>IF(U153="zákl. prenesená",N153,0)</f>
        <v>0</v>
      </c>
      <c r="BH153" s="108">
        <f>IF(U153="zníž. prenesená",N153,0)</f>
        <v>0</v>
      </c>
      <c r="BI153" s="108">
        <f>IF(U153="nulová",N153,0)</f>
        <v>0</v>
      </c>
      <c r="BJ153" s="21" t="s">
        <v>139</v>
      </c>
      <c r="BK153" s="108">
        <f>L153*K153</f>
        <v>0</v>
      </c>
    </row>
    <row r="154" spans="2:65" s="1" customFormat="1" ht="22.35" customHeight="1">
      <c r="B154" s="37"/>
      <c r="C154" s="199" t="s">
        <v>5</v>
      </c>
      <c r="D154" s="199" t="s">
        <v>161</v>
      </c>
      <c r="E154" s="200" t="s">
        <v>5</v>
      </c>
      <c r="F154" s="297" t="s">
        <v>5</v>
      </c>
      <c r="G154" s="297"/>
      <c r="H154" s="297"/>
      <c r="I154" s="297"/>
      <c r="J154" s="201" t="s">
        <v>5</v>
      </c>
      <c r="K154" s="167"/>
      <c r="L154" s="259"/>
      <c r="M154" s="294"/>
      <c r="N154" s="294">
        <f t="shared" si="25"/>
        <v>0</v>
      </c>
      <c r="O154" s="294"/>
      <c r="P154" s="294"/>
      <c r="Q154" s="294"/>
      <c r="R154" s="39"/>
      <c r="T154" s="168" t="s">
        <v>5</v>
      </c>
      <c r="U154" s="202" t="s">
        <v>45</v>
      </c>
      <c r="V154" s="38"/>
      <c r="W154" s="38"/>
      <c r="X154" s="38"/>
      <c r="Y154" s="38"/>
      <c r="Z154" s="38"/>
      <c r="AA154" s="76"/>
      <c r="AT154" s="21" t="s">
        <v>537</v>
      </c>
      <c r="AU154" s="21" t="s">
        <v>86</v>
      </c>
      <c r="AY154" s="21" t="s">
        <v>537</v>
      </c>
      <c r="BE154" s="108">
        <f>IF(U154="základná",N154,0)</f>
        <v>0</v>
      </c>
      <c r="BF154" s="108">
        <f>IF(U154="znížená",N154,0)</f>
        <v>0</v>
      </c>
      <c r="BG154" s="108">
        <f>IF(U154="zákl. prenesená",N154,0)</f>
        <v>0</v>
      </c>
      <c r="BH154" s="108">
        <f>IF(U154="zníž. prenesená",N154,0)</f>
        <v>0</v>
      </c>
      <c r="BI154" s="108">
        <f>IF(U154="nulová",N154,0)</f>
        <v>0</v>
      </c>
      <c r="BJ154" s="21" t="s">
        <v>139</v>
      </c>
      <c r="BK154" s="108">
        <f>L154*K154</f>
        <v>0</v>
      </c>
    </row>
    <row r="155" spans="2:65" s="1" customFormat="1" ht="22.35" customHeight="1">
      <c r="B155" s="37"/>
      <c r="C155" s="199" t="s">
        <v>5</v>
      </c>
      <c r="D155" s="199" t="s">
        <v>161</v>
      </c>
      <c r="E155" s="200" t="s">
        <v>5</v>
      </c>
      <c r="F155" s="297" t="s">
        <v>5</v>
      </c>
      <c r="G155" s="297"/>
      <c r="H155" s="297"/>
      <c r="I155" s="297"/>
      <c r="J155" s="201" t="s">
        <v>5</v>
      </c>
      <c r="K155" s="167"/>
      <c r="L155" s="259"/>
      <c r="M155" s="294"/>
      <c r="N155" s="294">
        <f t="shared" si="25"/>
        <v>0</v>
      </c>
      <c r="O155" s="294"/>
      <c r="P155" s="294"/>
      <c r="Q155" s="294"/>
      <c r="R155" s="39"/>
      <c r="T155" s="168" t="s">
        <v>5</v>
      </c>
      <c r="U155" s="202" t="s">
        <v>45</v>
      </c>
      <c r="V155" s="38"/>
      <c r="W155" s="38"/>
      <c r="X155" s="38"/>
      <c r="Y155" s="38"/>
      <c r="Z155" s="38"/>
      <c r="AA155" s="76"/>
      <c r="AT155" s="21" t="s">
        <v>537</v>
      </c>
      <c r="AU155" s="21" t="s">
        <v>86</v>
      </c>
      <c r="AY155" s="21" t="s">
        <v>537</v>
      </c>
      <c r="BE155" s="108">
        <f>IF(U155="základná",N155,0)</f>
        <v>0</v>
      </c>
      <c r="BF155" s="108">
        <f>IF(U155="znížená",N155,0)</f>
        <v>0</v>
      </c>
      <c r="BG155" s="108">
        <f>IF(U155="zákl. prenesená",N155,0)</f>
        <v>0</v>
      </c>
      <c r="BH155" s="108">
        <f>IF(U155="zníž. prenesená",N155,0)</f>
        <v>0</v>
      </c>
      <c r="BI155" s="108">
        <f>IF(U155="nulová",N155,0)</f>
        <v>0</v>
      </c>
      <c r="BJ155" s="21" t="s">
        <v>139</v>
      </c>
      <c r="BK155" s="108">
        <f>L155*K155</f>
        <v>0</v>
      </c>
    </row>
    <row r="156" spans="2:65" s="1" customFormat="1" ht="22.35" customHeight="1">
      <c r="B156" s="37"/>
      <c r="C156" s="199" t="s">
        <v>5</v>
      </c>
      <c r="D156" s="199" t="s">
        <v>161</v>
      </c>
      <c r="E156" s="200" t="s">
        <v>5</v>
      </c>
      <c r="F156" s="297" t="s">
        <v>5</v>
      </c>
      <c r="G156" s="297"/>
      <c r="H156" s="297"/>
      <c r="I156" s="297"/>
      <c r="J156" s="201" t="s">
        <v>5</v>
      </c>
      <c r="K156" s="167"/>
      <c r="L156" s="259"/>
      <c r="M156" s="294"/>
      <c r="N156" s="294">
        <f t="shared" si="25"/>
        <v>0</v>
      </c>
      <c r="O156" s="294"/>
      <c r="P156" s="294"/>
      <c r="Q156" s="294"/>
      <c r="R156" s="39"/>
      <c r="T156" s="168" t="s">
        <v>5</v>
      </c>
      <c r="U156" s="202" t="s">
        <v>45</v>
      </c>
      <c r="V156" s="38"/>
      <c r="W156" s="38"/>
      <c r="X156" s="38"/>
      <c r="Y156" s="38"/>
      <c r="Z156" s="38"/>
      <c r="AA156" s="76"/>
      <c r="AT156" s="21" t="s">
        <v>537</v>
      </c>
      <c r="AU156" s="21" t="s">
        <v>86</v>
      </c>
      <c r="AY156" s="21" t="s">
        <v>537</v>
      </c>
      <c r="BE156" s="108">
        <f>IF(U156="základná",N156,0)</f>
        <v>0</v>
      </c>
      <c r="BF156" s="108">
        <f>IF(U156="znížená",N156,0)</f>
        <v>0</v>
      </c>
      <c r="BG156" s="108">
        <f>IF(U156="zákl. prenesená",N156,0)</f>
        <v>0</v>
      </c>
      <c r="BH156" s="108">
        <f>IF(U156="zníž. prenesená",N156,0)</f>
        <v>0</v>
      </c>
      <c r="BI156" s="108">
        <f>IF(U156="nulová",N156,0)</f>
        <v>0</v>
      </c>
      <c r="BJ156" s="21" t="s">
        <v>139</v>
      </c>
      <c r="BK156" s="108">
        <f>L156*K156</f>
        <v>0</v>
      </c>
    </row>
    <row r="157" spans="2:65" s="1" customFormat="1" ht="22.35" customHeight="1">
      <c r="B157" s="37"/>
      <c r="C157" s="199" t="s">
        <v>5</v>
      </c>
      <c r="D157" s="199" t="s">
        <v>161</v>
      </c>
      <c r="E157" s="200" t="s">
        <v>5</v>
      </c>
      <c r="F157" s="297" t="s">
        <v>5</v>
      </c>
      <c r="G157" s="297"/>
      <c r="H157" s="297"/>
      <c r="I157" s="297"/>
      <c r="J157" s="201" t="s">
        <v>5</v>
      </c>
      <c r="K157" s="167"/>
      <c r="L157" s="259"/>
      <c r="M157" s="294"/>
      <c r="N157" s="294">
        <f t="shared" si="25"/>
        <v>0</v>
      </c>
      <c r="O157" s="294"/>
      <c r="P157" s="294"/>
      <c r="Q157" s="294"/>
      <c r="R157" s="39"/>
      <c r="T157" s="168" t="s">
        <v>5</v>
      </c>
      <c r="U157" s="202" t="s">
        <v>45</v>
      </c>
      <c r="V157" s="58"/>
      <c r="W157" s="58"/>
      <c r="X157" s="58"/>
      <c r="Y157" s="58"/>
      <c r="Z157" s="58"/>
      <c r="AA157" s="60"/>
      <c r="AT157" s="21" t="s">
        <v>537</v>
      </c>
      <c r="AU157" s="21" t="s">
        <v>86</v>
      </c>
      <c r="AY157" s="21" t="s">
        <v>537</v>
      </c>
      <c r="BE157" s="108">
        <f>IF(U157="základná",N157,0)</f>
        <v>0</v>
      </c>
      <c r="BF157" s="108">
        <f>IF(U157="znížená",N157,0)</f>
        <v>0</v>
      </c>
      <c r="BG157" s="108">
        <f>IF(U157="zákl. prenesená",N157,0)</f>
        <v>0</v>
      </c>
      <c r="BH157" s="108">
        <f>IF(U157="zníž. prenesená",N157,0)</f>
        <v>0</v>
      </c>
      <c r="BI157" s="108">
        <f>IF(U157="nulová",N157,0)</f>
        <v>0</v>
      </c>
      <c r="BJ157" s="21" t="s">
        <v>139</v>
      </c>
      <c r="BK157" s="108">
        <f>L157*K157</f>
        <v>0</v>
      </c>
    </row>
    <row r="158" spans="2:65" s="1" customFormat="1" ht="6.95" customHeight="1">
      <c r="B158" s="61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3"/>
    </row>
  </sheetData>
  <mergeCells count="165">
    <mergeCell ref="F148:I148"/>
    <mergeCell ref="F147:I147"/>
    <mergeCell ref="F149:I149"/>
    <mergeCell ref="F151:I151"/>
    <mergeCell ref="F153:I153"/>
    <mergeCell ref="F154:I154"/>
    <mergeCell ref="F155:I155"/>
    <mergeCell ref="F156:I156"/>
    <mergeCell ref="F157:I157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E15:L15"/>
    <mergeCell ref="O15:P15"/>
    <mergeCell ref="O17:P17"/>
    <mergeCell ref="O18:P18"/>
    <mergeCell ref="O20:P20"/>
    <mergeCell ref="O21:P21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F120:I120"/>
    <mergeCell ref="L120:M120"/>
    <mergeCell ref="N120:Q120"/>
    <mergeCell ref="N121:Q121"/>
    <mergeCell ref="N122:Q122"/>
    <mergeCell ref="N123:Q123"/>
    <mergeCell ref="F124:I124"/>
    <mergeCell ref="F126:I126"/>
    <mergeCell ref="L124:M124"/>
    <mergeCell ref="N124:Q124"/>
    <mergeCell ref="F125:I125"/>
    <mergeCell ref="L125:M125"/>
    <mergeCell ref="N125:Q125"/>
    <mergeCell ref="L126:M126"/>
    <mergeCell ref="N126:Q126"/>
    <mergeCell ref="L127:M127"/>
    <mergeCell ref="N127:Q127"/>
    <mergeCell ref="F127:I127"/>
    <mergeCell ref="L128:M128"/>
    <mergeCell ref="N128:Q128"/>
    <mergeCell ref="L151:M151"/>
    <mergeCell ref="L149:M149"/>
    <mergeCell ref="L153:M153"/>
    <mergeCell ref="L154:M154"/>
    <mergeCell ref="L155:M155"/>
    <mergeCell ref="L156:M156"/>
    <mergeCell ref="L157:M157"/>
    <mergeCell ref="N151:Q151"/>
    <mergeCell ref="N153:Q153"/>
    <mergeCell ref="N154:Q154"/>
    <mergeCell ref="N155:Q155"/>
    <mergeCell ref="N156:Q156"/>
    <mergeCell ref="N157:Q157"/>
    <mergeCell ref="N150:Q150"/>
    <mergeCell ref="N152:Q152"/>
    <mergeCell ref="N141:Q141"/>
    <mergeCell ref="N129:Q129"/>
    <mergeCell ref="L147:M147"/>
    <mergeCell ref="L148:M148"/>
    <mergeCell ref="F130:I130"/>
    <mergeCell ref="F128:I128"/>
    <mergeCell ref="N144:Q144"/>
    <mergeCell ref="N143:Q143"/>
    <mergeCell ref="N145:Q145"/>
    <mergeCell ref="N146:Q146"/>
    <mergeCell ref="N147:Q147"/>
    <mergeCell ref="N148:Q148"/>
    <mergeCell ref="N149:Q149"/>
    <mergeCell ref="N142:Q142"/>
    <mergeCell ref="L130:M130"/>
    <mergeCell ref="N130:Q130"/>
    <mergeCell ref="L131:M131"/>
    <mergeCell ref="N131:Q131"/>
    <mergeCell ref="L132:M132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F131:I131"/>
    <mergeCell ref="F134:I134"/>
    <mergeCell ref="F132:I132"/>
    <mergeCell ref="F133:I133"/>
    <mergeCell ref="F135:I135"/>
    <mergeCell ref="F136:I136"/>
    <mergeCell ref="F137:I137"/>
    <mergeCell ref="F138:I138"/>
    <mergeCell ref="F139:I139"/>
    <mergeCell ref="F140:I140"/>
    <mergeCell ref="F141:I141"/>
    <mergeCell ref="F143:I143"/>
    <mergeCell ref="F144:I144"/>
    <mergeCell ref="F145:I145"/>
    <mergeCell ref="F146:I146"/>
    <mergeCell ref="L133:M133"/>
    <mergeCell ref="L138:M138"/>
    <mergeCell ref="L136:M136"/>
    <mergeCell ref="L134:M134"/>
    <mergeCell ref="L135:M135"/>
    <mergeCell ref="L137:M137"/>
    <mergeCell ref="L139:M139"/>
    <mergeCell ref="L140:M140"/>
    <mergeCell ref="L141:M141"/>
    <mergeCell ref="L143:M143"/>
    <mergeCell ref="L144:M144"/>
    <mergeCell ref="L145:M145"/>
    <mergeCell ref="L146:M146"/>
    <mergeCell ref="H1:K1"/>
    <mergeCell ref="C2:Q2"/>
    <mergeCell ref="C4:Q4"/>
    <mergeCell ref="F6:P6"/>
    <mergeCell ref="F7:P7"/>
    <mergeCell ref="O9:P9"/>
    <mergeCell ref="O11:P11"/>
    <mergeCell ref="O12:P12"/>
    <mergeCell ref="O14:P14"/>
  </mergeCells>
  <dataValidations count="2">
    <dataValidation type="list" allowBlank="1" showInputMessage="1" showErrorMessage="1" error="Povolené sú hodnoty K, M." sqref="D153:D158" xr:uid="{00000000-0002-0000-0200-000000000000}">
      <formula1>"K, M"</formula1>
    </dataValidation>
    <dataValidation type="list" allowBlank="1" showInputMessage="1" showErrorMessage="1" error="Povolené sú hodnoty základná, znížená, nulová." sqref="U153:U158" xr:uid="{00000000-0002-0000-0200-000001000000}">
      <formula1>"základná, znížená, nulová"</formula1>
    </dataValidation>
  </dataValidation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0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76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115</v>
      </c>
      <c r="G1" s="16"/>
      <c r="H1" s="270" t="s">
        <v>116</v>
      </c>
      <c r="I1" s="270"/>
      <c r="J1" s="270"/>
      <c r="K1" s="270"/>
      <c r="L1" s="16" t="s">
        <v>117</v>
      </c>
      <c r="M1" s="14"/>
      <c r="N1" s="14"/>
      <c r="O1" s="15" t="s">
        <v>118</v>
      </c>
      <c r="P1" s="14"/>
      <c r="Q1" s="14"/>
      <c r="R1" s="14"/>
      <c r="S1" s="16" t="s">
        <v>119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5" t="s">
        <v>7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1" t="s">
        <v>93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78</v>
      </c>
    </row>
    <row r="4" spans="1:66" ht="36.950000000000003" customHeight="1">
      <c r="B4" s="25"/>
      <c r="C4" s="230" t="s">
        <v>120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71" t="str">
        <f>'Rekapitulácia stavby'!K6</f>
        <v>Cyklotrasa Spartakovská ulica-napojenie k CITY ARÉNE,časť ACyklotrasa,doprav. ostrovčeky,realiz. autobusovej zastáv-Oprávnené náklady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1" t="s">
        <v>607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18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19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20</v>
      </c>
      <c r="E9" s="38"/>
      <c r="F9" s="30" t="s">
        <v>21</v>
      </c>
      <c r="G9" s="38"/>
      <c r="H9" s="38"/>
      <c r="I9" s="38"/>
      <c r="J9" s="38"/>
      <c r="K9" s="38"/>
      <c r="L9" s="38"/>
      <c r="M9" s="32" t="s">
        <v>22</v>
      </c>
      <c r="N9" s="38"/>
      <c r="O9" s="274" t="str">
        <f>'Rekapitulácia stavby'!AN8</f>
        <v>19. 3. 2019</v>
      </c>
      <c r="P9" s="275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24</v>
      </c>
      <c r="E11" s="38"/>
      <c r="F11" s="38"/>
      <c r="G11" s="38"/>
      <c r="H11" s="38"/>
      <c r="I11" s="38"/>
      <c r="J11" s="38"/>
      <c r="K11" s="38"/>
      <c r="L11" s="38"/>
      <c r="M11" s="32" t="s">
        <v>25</v>
      </c>
      <c r="N11" s="38"/>
      <c r="O11" s="239" t="s">
        <v>26</v>
      </c>
      <c r="P11" s="239"/>
      <c r="Q11" s="38"/>
      <c r="R11" s="39"/>
    </row>
    <row r="12" spans="1:66" s="1" customFormat="1" ht="18" customHeight="1">
      <c r="B12" s="37"/>
      <c r="C12" s="38"/>
      <c r="D12" s="38"/>
      <c r="E12" s="30" t="s">
        <v>27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39" t="s">
        <v>5</v>
      </c>
      <c r="P12" s="23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25</v>
      </c>
      <c r="N14" s="38"/>
      <c r="O14" s="268" t="str">
        <f>IF('Rekapitulácia stavby'!AN13="","",'Rekapitulácia stavby'!AN13)</f>
        <v>Vyplň údaj</v>
      </c>
      <c r="P14" s="239"/>
      <c r="Q14" s="38"/>
      <c r="R14" s="39"/>
    </row>
    <row r="15" spans="1:66" s="1" customFormat="1" ht="18" customHeight="1">
      <c r="B15" s="37"/>
      <c r="C15" s="38"/>
      <c r="D15" s="38"/>
      <c r="E15" s="268" t="str">
        <f>IF('Rekapitulácia stavby'!E14="","",'Rekapitulácia stavby'!E14)</f>
        <v>Vyplň údaj</v>
      </c>
      <c r="F15" s="269"/>
      <c r="G15" s="269"/>
      <c r="H15" s="269"/>
      <c r="I15" s="269"/>
      <c r="J15" s="269"/>
      <c r="K15" s="269"/>
      <c r="L15" s="269"/>
      <c r="M15" s="32" t="s">
        <v>28</v>
      </c>
      <c r="N15" s="38"/>
      <c r="O15" s="268" t="str">
        <f>IF('Rekapitulácia stavby'!AN14="","",'Rekapitulácia stavby'!AN14)</f>
        <v>Vyplň údaj</v>
      </c>
      <c r="P15" s="23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31</v>
      </c>
      <c r="E17" s="38"/>
      <c r="F17" s="38"/>
      <c r="G17" s="38"/>
      <c r="H17" s="38"/>
      <c r="I17" s="38"/>
      <c r="J17" s="38"/>
      <c r="K17" s="38"/>
      <c r="L17" s="38"/>
      <c r="M17" s="32" t="s">
        <v>25</v>
      </c>
      <c r="N17" s="38"/>
      <c r="O17" s="239" t="s">
        <v>32</v>
      </c>
      <c r="P17" s="239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39" t="s">
        <v>35</v>
      </c>
      <c r="P18" s="23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25</v>
      </c>
      <c r="N20" s="38"/>
      <c r="O20" s="239" t="str">
        <f>IF('Rekapitulácia stavby'!AN19="","",'Rekapitulácia stavby'!AN19)</f>
        <v/>
      </c>
      <c r="P20" s="23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IF('Rekapitulácia stavby'!E20="","",'Rekapitulácia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39" t="str">
        <f>IF('Rekapitulácia stavby'!AN20="","",'Rekapitulácia stavby'!AN20)</f>
        <v/>
      </c>
      <c r="P21" s="23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44" t="s">
        <v>5</v>
      </c>
      <c r="F24" s="244"/>
      <c r="G24" s="244"/>
      <c r="H24" s="244"/>
      <c r="I24" s="244"/>
      <c r="J24" s="244"/>
      <c r="K24" s="244"/>
      <c r="L24" s="24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123</v>
      </c>
      <c r="E27" s="38"/>
      <c r="F27" s="38"/>
      <c r="G27" s="38"/>
      <c r="H27" s="38"/>
      <c r="I27" s="38"/>
      <c r="J27" s="38"/>
      <c r="K27" s="38"/>
      <c r="L27" s="38"/>
      <c r="M27" s="245">
        <f>N88</f>
        <v>0</v>
      </c>
      <c r="N27" s="245"/>
      <c r="O27" s="245"/>
      <c r="P27" s="245"/>
      <c r="Q27" s="38"/>
      <c r="R27" s="39"/>
    </row>
    <row r="28" spans="2:18" s="1" customFormat="1" ht="14.45" customHeight="1">
      <c r="B28" s="37"/>
      <c r="C28" s="38"/>
      <c r="D28" s="36" t="s">
        <v>107</v>
      </c>
      <c r="E28" s="38"/>
      <c r="F28" s="38"/>
      <c r="G28" s="38"/>
      <c r="H28" s="38"/>
      <c r="I28" s="38"/>
      <c r="J28" s="38"/>
      <c r="K28" s="38"/>
      <c r="L28" s="38"/>
      <c r="M28" s="245">
        <f>N96</f>
        <v>0</v>
      </c>
      <c r="N28" s="245"/>
      <c r="O28" s="245"/>
      <c r="P28" s="24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41</v>
      </c>
      <c r="E30" s="38"/>
      <c r="F30" s="38"/>
      <c r="G30" s="38"/>
      <c r="H30" s="38"/>
      <c r="I30" s="38"/>
      <c r="J30" s="38"/>
      <c r="K30" s="38"/>
      <c r="L30" s="38"/>
      <c r="M30" s="290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</v>
      </c>
      <c r="G32" s="120" t="s">
        <v>44</v>
      </c>
      <c r="H32" s="291">
        <f>ROUND((((SUM(BE96:BE103)+SUM(BE121:BE269))+SUM(BE271:BE275))),2)</f>
        <v>0</v>
      </c>
      <c r="I32" s="273"/>
      <c r="J32" s="273"/>
      <c r="K32" s="38"/>
      <c r="L32" s="38"/>
      <c r="M32" s="291">
        <f>ROUND(((ROUND((SUM(BE96:BE103)+SUM(BE121:BE269)), 2)*F32)+SUM(BE271:BE275)*F32),2)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0.2</v>
      </c>
      <c r="G33" s="120" t="s">
        <v>44</v>
      </c>
      <c r="H33" s="291">
        <f>ROUND((((SUM(BF96:BF103)+SUM(BF121:BF269))+SUM(BF271:BF275))),2)</f>
        <v>0</v>
      </c>
      <c r="I33" s="273"/>
      <c r="J33" s="273"/>
      <c r="K33" s="38"/>
      <c r="L33" s="38"/>
      <c r="M33" s="291">
        <f>ROUND(((ROUND((SUM(BF96:BF103)+SUM(BF121:BF269)), 2)*F33)+SUM(BF271:BF275)*F33),2)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</v>
      </c>
      <c r="G34" s="120" t="s">
        <v>44</v>
      </c>
      <c r="H34" s="291">
        <f>ROUND((((SUM(BG96:BG103)+SUM(BG121:BG269))+SUM(BG271:BG275))),2)</f>
        <v>0</v>
      </c>
      <c r="I34" s="273"/>
      <c r="J34" s="273"/>
      <c r="K34" s="38"/>
      <c r="L34" s="38"/>
      <c r="M34" s="291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0.2</v>
      </c>
      <c r="G35" s="120" t="s">
        <v>44</v>
      </c>
      <c r="H35" s="291">
        <f>ROUND((((SUM(BH96:BH103)+SUM(BH121:BH269))+SUM(BH271:BH275))),2)</f>
        <v>0</v>
      </c>
      <c r="I35" s="273"/>
      <c r="J35" s="273"/>
      <c r="K35" s="38"/>
      <c r="L35" s="38"/>
      <c r="M35" s="291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0" t="s">
        <v>44</v>
      </c>
      <c r="H36" s="291">
        <f>ROUND((((SUM(BI96:BI103)+SUM(BI121:BI269))+SUM(BI271:BI275))),2)</f>
        <v>0</v>
      </c>
      <c r="I36" s="273"/>
      <c r="J36" s="273"/>
      <c r="K36" s="38"/>
      <c r="L36" s="38"/>
      <c r="M36" s="291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49</v>
      </c>
      <c r="E38" s="77"/>
      <c r="F38" s="77"/>
      <c r="G38" s="122" t="s">
        <v>50</v>
      </c>
      <c r="H38" s="123" t="s">
        <v>51</v>
      </c>
      <c r="I38" s="77"/>
      <c r="J38" s="77"/>
      <c r="K38" s="77"/>
      <c r="L38" s="292">
        <f>SUM(M30:M36)</f>
        <v>0</v>
      </c>
      <c r="M38" s="292"/>
      <c r="N38" s="292"/>
      <c r="O38" s="292"/>
      <c r="P38" s="293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30" t="s">
        <v>124</v>
      </c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17</v>
      </c>
      <c r="D78" s="38"/>
      <c r="E78" s="38"/>
      <c r="F78" s="271" t="str">
        <f>F6</f>
        <v>Cyklotrasa Spartakovská ulica-napojenie k CITY ARÉNE,časť ACyklotrasa,doprav. ostrovčeky,realiz. autobusovej zastáv-Oprávnené náklady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2" t="str">
        <f>F7</f>
        <v xml:space="preserve">929003 - SO-02 - Krajinno-architektonický projekt 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20</v>
      </c>
      <c r="D81" s="38"/>
      <c r="E81" s="38"/>
      <c r="F81" s="30" t="str">
        <f>F9</f>
        <v>Trnava</v>
      </c>
      <c r="G81" s="38"/>
      <c r="H81" s="38"/>
      <c r="I81" s="38"/>
      <c r="J81" s="38"/>
      <c r="K81" s="32" t="s">
        <v>22</v>
      </c>
      <c r="L81" s="38"/>
      <c r="M81" s="275" t="str">
        <f>IF(O9="","",O9)</f>
        <v>19. 3. 2019</v>
      </c>
      <c r="N81" s="275"/>
      <c r="O81" s="275"/>
      <c r="P81" s="275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24</v>
      </c>
      <c r="D83" s="38"/>
      <c r="E83" s="38"/>
      <c r="F83" s="30" t="str">
        <f>E12</f>
        <v>MESTO TRNAVA , Hlavná 1,917  Trnava</v>
      </c>
      <c r="G83" s="38"/>
      <c r="H83" s="38"/>
      <c r="I83" s="38"/>
      <c r="J83" s="38"/>
      <c r="K83" s="32" t="s">
        <v>31</v>
      </c>
      <c r="L83" s="38"/>
      <c r="M83" s="239" t="str">
        <f>E18</f>
        <v>Cykloprojekt s.r.o. , Bratislava , Laurinská 18</v>
      </c>
      <c r="N83" s="239"/>
      <c r="O83" s="239"/>
      <c r="P83" s="239"/>
      <c r="Q83" s="239"/>
      <c r="R83" s="39"/>
    </row>
    <row r="84" spans="2:47" s="1" customFormat="1" ht="14.45" customHeight="1">
      <c r="B84" s="37"/>
      <c r="C84" s="32" t="s">
        <v>29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9" t="str">
        <f>E21</f>
        <v xml:space="preserve"> </v>
      </c>
      <c r="N84" s="239"/>
      <c r="O84" s="239"/>
      <c r="P84" s="239"/>
      <c r="Q84" s="23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4" t="s">
        <v>125</v>
      </c>
      <c r="D86" s="285"/>
      <c r="E86" s="285"/>
      <c r="F86" s="285"/>
      <c r="G86" s="285"/>
      <c r="H86" s="116"/>
      <c r="I86" s="116"/>
      <c r="J86" s="116"/>
      <c r="K86" s="116"/>
      <c r="L86" s="116"/>
      <c r="M86" s="116"/>
      <c r="N86" s="284" t="s">
        <v>126</v>
      </c>
      <c r="O86" s="285"/>
      <c r="P86" s="285"/>
      <c r="Q86" s="28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07">
        <f>N121</f>
        <v>0</v>
      </c>
      <c r="O88" s="286"/>
      <c r="P88" s="286"/>
      <c r="Q88" s="286"/>
      <c r="R88" s="39"/>
      <c r="AU88" s="21" t="s">
        <v>128</v>
      </c>
    </row>
    <row r="89" spans="2:47" s="6" customFormat="1" ht="24.95" customHeight="1">
      <c r="B89" s="125"/>
      <c r="C89" s="126"/>
      <c r="D89" s="127" t="s">
        <v>608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79">
        <f>N122</f>
        <v>0</v>
      </c>
      <c r="O89" s="287"/>
      <c r="P89" s="287"/>
      <c r="Q89" s="287"/>
      <c r="R89" s="128"/>
    </row>
    <row r="90" spans="2:47" s="7" customFormat="1" ht="19.899999999999999" customHeight="1">
      <c r="B90" s="129"/>
      <c r="C90" s="130"/>
      <c r="D90" s="104" t="s">
        <v>609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06">
        <f>N123</f>
        <v>0</v>
      </c>
      <c r="O90" s="288"/>
      <c r="P90" s="288"/>
      <c r="Q90" s="288"/>
      <c r="R90" s="131"/>
    </row>
    <row r="91" spans="2:47" s="7" customFormat="1" ht="19.899999999999999" customHeight="1">
      <c r="B91" s="129"/>
      <c r="C91" s="130"/>
      <c r="D91" s="104" t="s">
        <v>610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06">
        <f>N141</f>
        <v>0</v>
      </c>
      <c r="O91" s="288"/>
      <c r="P91" s="288"/>
      <c r="Q91" s="288"/>
      <c r="R91" s="131"/>
    </row>
    <row r="92" spans="2:47" s="7" customFormat="1" ht="19.899999999999999" customHeight="1">
      <c r="B92" s="129"/>
      <c r="C92" s="130"/>
      <c r="D92" s="104" t="s">
        <v>611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06">
        <f>N210</f>
        <v>0</v>
      </c>
      <c r="O92" s="288"/>
      <c r="P92" s="288"/>
      <c r="Q92" s="288"/>
      <c r="R92" s="131"/>
    </row>
    <row r="93" spans="2:47" s="7" customFormat="1" ht="19.899999999999999" customHeight="1">
      <c r="B93" s="129"/>
      <c r="C93" s="130"/>
      <c r="D93" s="104" t="s">
        <v>134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06">
        <f>N255</f>
        <v>0</v>
      </c>
      <c r="O93" s="288"/>
      <c r="P93" s="288"/>
      <c r="Q93" s="288"/>
      <c r="R93" s="131"/>
    </row>
    <row r="94" spans="2:47" s="6" customFormat="1" ht="21.75" customHeight="1">
      <c r="B94" s="125"/>
      <c r="C94" s="126"/>
      <c r="D94" s="127" t="s">
        <v>135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78">
        <f>N270</f>
        <v>0</v>
      </c>
      <c r="O94" s="287"/>
      <c r="P94" s="287"/>
      <c r="Q94" s="287"/>
      <c r="R94" s="128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24" t="s">
        <v>136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86">
        <f>ROUND(N97+N98+N99+N100+N101+N102,2)</f>
        <v>0</v>
      </c>
      <c r="O96" s="289"/>
      <c r="P96" s="289"/>
      <c r="Q96" s="289"/>
      <c r="R96" s="39"/>
      <c r="T96" s="132"/>
      <c r="U96" s="133" t="s">
        <v>42</v>
      </c>
    </row>
    <row r="97" spans="2:65" s="1" customFormat="1" ht="18" customHeight="1">
      <c r="B97" s="134"/>
      <c r="C97" s="135"/>
      <c r="D97" s="203" t="s">
        <v>137</v>
      </c>
      <c r="E97" s="283"/>
      <c r="F97" s="283"/>
      <c r="G97" s="283"/>
      <c r="H97" s="283"/>
      <c r="I97" s="135"/>
      <c r="J97" s="135"/>
      <c r="K97" s="135"/>
      <c r="L97" s="135"/>
      <c r="M97" s="135"/>
      <c r="N97" s="205">
        <f>ROUND(N88*T97,2)</f>
        <v>0</v>
      </c>
      <c r="O97" s="280"/>
      <c r="P97" s="280"/>
      <c r="Q97" s="280"/>
      <c r="R97" s="137"/>
      <c r="S97" s="138"/>
      <c r="T97" s="139"/>
      <c r="U97" s="140" t="s">
        <v>45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41" t="s">
        <v>138</v>
      </c>
      <c r="AZ97" s="138"/>
      <c r="BA97" s="138"/>
      <c r="BB97" s="138"/>
      <c r="BC97" s="138"/>
      <c r="BD97" s="138"/>
      <c r="BE97" s="142">
        <f t="shared" ref="BE97:BE102" si="0">IF(U97="základná",N97,0)</f>
        <v>0</v>
      </c>
      <c r="BF97" s="142">
        <f t="shared" ref="BF97:BF102" si="1">IF(U97="znížená",N97,0)</f>
        <v>0</v>
      </c>
      <c r="BG97" s="142">
        <f t="shared" ref="BG97:BG102" si="2">IF(U97="zákl. prenesená",N97,0)</f>
        <v>0</v>
      </c>
      <c r="BH97" s="142">
        <f t="shared" ref="BH97:BH102" si="3">IF(U97="zníž. prenesená",N97,0)</f>
        <v>0</v>
      </c>
      <c r="BI97" s="142">
        <f t="shared" ref="BI97:BI102" si="4">IF(U97="nulová",N97,0)</f>
        <v>0</v>
      </c>
      <c r="BJ97" s="141" t="s">
        <v>139</v>
      </c>
      <c r="BK97" s="138"/>
      <c r="BL97" s="138"/>
      <c r="BM97" s="138"/>
    </row>
    <row r="98" spans="2:65" s="1" customFormat="1" ht="18" customHeight="1">
      <c r="B98" s="134"/>
      <c r="C98" s="135"/>
      <c r="D98" s="203" t="s">
        <v>140</v>
      </c>
      <c r="E98" s="283"/>
      <c r="F98" s="283"/>
      <c r="G98" s="283"/>
      <c r="H98" s="283"/>
      <c r="I98" s="135"/>
      <c r="J98" s="135"/>
      <c r="K98" s="135"/>
      <c r="L98" s="135"/>
      <c r="M98" s="135"/>
      <c r="N98" s="205">
        <f>ROUND(N88*T98,2)</f>
        <v>0</v>
      </c>
      <c r="O98" s="280"/>
      <c r="P98" s="280"/>
      <c r="Q98" s="280"/>
      <c r="R98" s="137"/>
      <c r="S98" s="138"/>
      <c r="T98" s="139"/>
      <c r="U98" s="140" t="s">
        <v>45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41" t="s">
        <v>138</v>
      </c>
      <c r="AZ98" s="138"/>
      <c r="BA98" s="138"/>
      <c r="BB98" s="138"/>
      <c r="BC98" s="138"/>
      <c r="BD98" s="138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139</v>
      </c>
      <c r="BK98" s="138"/>
      <c r="BL98" s="138"/>
      <c r="BM98" s="138"/>
    </row>
    <row r="99" spans="2:65" s="1" customFormat="1" ht="18" customHeight="1">
      <c r="B99" s="134"/>
      <c r="C99" s="135"/>
      <c r="D99" s="203" t="s">
        <v>141</v>
      </c>
      <c r="E99" s="283"/>
      <c r="F99" s="283"/>
      <c r="G99" s="283"/>
      <c r="H99" s="283"/>
      <c r="I99" s="135"/>
      <c r="J99" s="135"/>
      <c r="K99" s="135"/>
      <c r="L99" s="135"/>
      <c r="M99" s="135"/>
      <c r="N99" s="205">
        <f>ROUND(N88*T99,2)</f>
        <v>0</v>
      </c>
      <c r="O99" s="280"/>
      <c r="P99" s="280"/>
      <c r="Q99" s="280"/>
      <c r="R99" s="137"/>
      <c r="S99" s="138"/>
      <c r="T99" s="139"/>
      <c r="U99" s="140" t="s">
        <v>45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138</v>
      </c>
      <c r="AZ99" s="138"/>
      <c r="BA99" s="138"/>
      <c r="BB99" s="138"/>
      <c r="BC99" s="138"/>
      <c r="BD99" s="138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139</v>
      </c>
      <c r="BK99" s="138"/>
      <c r="BL99" s="138"/>
      <c r="BM99" s="138"/>
    </row>
    <row r="100" spans="2:65" s="1" customFormat="1" ht="18" customHeight="1">
      <c r="B100" s="134"/>
      <c r="C100" s="135"/>
      <c r="D100" s="203" t="s">
        <v>142</v>
      </c>
      <c r="E100" s="283"/>
      <c r="F100" s="283"/>
      <c r="G100" s="283"/>
      <c r="H100" s="283"/>
      <c r="I100" s="135"/>
      <c r="J100" s="135"/>
      <c r="K100" s="135"/>
      <c r="L100" s="135"/>
      <c r="M100" s="135"/>
      <c r="N100" s="205">
        <f>ROUND(N88*T100,2)</f>
        <v>0</v>
      </c>
      <c r="O100" s="280"/>
      <c r="P100" s="280"/>
      <c r="Q100" s="280"/>
      <c r="R100" s="137"/>
      <c r="S100" s="138"/>
      <c r="T100" s="139"/>
      <c r="U100" s="140" t="s">
        <v>45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138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139</v>
      </c>
      <c r="BK100" s="138"/>
      <c r="BL100" s="138"/>
      <c r="BM100" s="138"/>
    </row>
    <row r="101" spans="2:65" s="1" customFormat="1" ht="18" customHeight="1">
      <c r="B101" s="134"/>
      <c r="C101" s="135"/>
      <c r="D101" s="203" t="s">
        <v>143</v>
      </c>
      <c r="E101" s="283"/>
      <c r="F101" s="283"/>
      <c r="G101" s="283"/>
      <c r="H101" s="283"/>
      <c r="I101" s="135"/>
      <c r="J101" s="135"/>
      <c r="K101" s="135"/>
      <c r="L101" s="135"/>
      <c r="M101" s="135"/>
      <c r="N101" s="205">
        <f>ROUND(N88*T101,2)</f>
        <v>0</v>
      </c>
      <c r="O101" s="280"/>
      <c r="P101" s="280"/>
      <c r="Q101" s="280"/>
      <c r="R101" s="137"/>
      <c r="S101" s="138"/>
      <c r="T101" s="139"/>
      <c r="U101" s="140" t="s">
        <v>45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138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139</v>
      </c>
      <c r="BK101" s="138"/>
      <c r="BL101" s="138"/>
      <c r="BM101" s="138"/>
    </row>
    <row r="102" spans="2:65" s="1" customFormat="1" ht="18" customHeight="1">
      <c r="B102" s="134"/>
      <c r="C102" s="135"/>
      <c r="D102" s="136" t="s">
        <v>144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05">
        <f>ROUND(N88*T102,2)</f>
        <v>0</v>
      </c>
      <c r="O102" s="280"/>
      <c r="P102" s="280"/>
      <c r="Q102" s="280"/>
      <c r="R102" s="137"/>
      <c r="S102" s="138"/>
      <c r="T102" s="143"/>
      <c r="U102" s="144" t="s">
        <v>45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145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139</v>
      </c>
      <c r="BK102" s="138"/>
      <c r="BL102" s="138"/>
      <c r="BM102" s="138"/>
    </row>
    <row r="103" spans="2:65" s="1" customForma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15" t="s">
        <v>114</v>
      </c>
      <c r="D104" s="116"/>
      <c r="E104" s="116"/>
      <c r="F104" s="116"/>
      <c r="G104" s="116"/>
      <c r="H104" s="116"/>
      <c r="I104" s="116"/>
      <c r="J104" s="116"/>
      <c r="K104" s="116"/>
      <c r="L104" s="220">
        <f>ROUND(SUM(N88+N96),2)</f>
        <v>0</v>
      </c>
      <c r="M104" s="220"/>
      <c r="N104" s="220"/>
      <c r="O104" s="220"/>
      <c r="P104" s="220"/>
      <c r="Q104" s="220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30" t="s">
        <v>146</v>
      </c>
      <c r="D110" s="273"/>
      <c r="E110" s="273"/>
      <c r="F110" s="273"/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273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2" t="s">
        <v>17</v>
      </c>
      <c r="D112" s="38"/>
      <c r="E112" s="38"/>
      <c r="F112" s="271" t="str">
        <f>F6</f>
        <v>Cyklotrasa Spartakovská ulica-napojenie k CITY ARÉNE,časť ACyklotrasa,doprav. ostrovčeky,realiz. autobusovej zastáv-Oprávnené náklady</v>
      </c>
      <c r="G112" s="272"/>
      <c r="H112" s="272"/>
      <c r="I112" s="272"/>
      <c r="J112" s="272"/>
      <c r="K112" s="272"/>
      <c r="L112" s="272"/>
      <c r="M112" s="272"/>
      <c r="N112" s="272"/>
      <c r="O112" s="272"/>
      <c r="P112" s="272"/>
      <c r="Q112" s="38"/>
      <c r="R112" s="39"/>
    </row>
    <row r="113" spans="2:65" s="1" customFormat="1" ht="36.950000000000003" customHeight="1">
      <c r="B113" s="37"/>
      <c r="C113" s="71" t="s">
        <v>121</v>
      </c>
      <c r="D113" s="38"/>
      <c r="E113" s="38"/>
      <c r="F113" s="232" t="str">
        <f>F7</f>
        <v xml:space="preserve">929003 - SO-02 - Krajinno-architektonický projekt </v>
      </c>
      <c r="G113" s="273"/>
      <c r="H113" s="273"/>
      <c r="I113" s="273"/>
      <c r="J113" s="273"/>
      <c r="K113" s="273"/>
      <c r="L113" s="273"/>
      <c r="M113" s="273"/>
      <c r="N113" s="273"/>
      <c r="O113" s="273"/>
      <c r="P113" s="273"/>
      <c r="Q113" s="38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18" customHeight="1">
      <c r="B115" s="37"/>
      <c r="C115" s="32" t="s">
        <v>20</v>
      </c>
      <c r="D115" s="38"/>
      <c r="E115" s="38"/>
      <c r="F115" s="30" t="str">
        <f>F9</f>
        <v>Trnava</v>
      </c>
      <c r="G115" s="38"/>
      <c r="H115" s="38"/>
      <c r="I115" s="38"/>
      <c r="J115" s="38"/>
      <c r="K115" s="32" t="s">
        <v>22</v>
      </c>
      <c r="L115" s="38"/>
      <c r="M115" s="275" t="str">
        <f>IF(O9="","",O9)</f>
        <v>19. 3. 2019</v>
      </c>
      <c r="N115" s="275"/>
      <c r="O115" s="275"/>
      <c r="P115" s="275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5">
      <c r="B117" s="37"/>
      <c r="C117" s="32" t="s">
        <v>24</v>
      </c>
      <c r="D117" s="38"/>
      <c r="E117" s="38"/>
      <c r="F117" s="30" t="str">
        <f>E12</f>
        <v>MESTO TRNAVA , Hlavná 1,917  Trnava</v>
      </c>
      <c r="G117" s="38"/>
      <c r="H117" s="38"/>
      <c r="I117" s="38"/>
      <c r="J117" s="38"/>
      <c r="K117" s="32" t="s">
        <v>31</v>
      </c>
      <c r="L117" s="38"/>
      <c r="M117" s="239" t="str">
        <f>E18</f>
        <v>Cykloprojekt s.r.o. , Bratislava , Laurinská 18</v>
      </c>
      <c r="N117" s="239"/>
      <c r="O117" s="239"/>
      <c r="P117" s="239"/>
      <c r="Q117" s="239"/>
      <c r="R117" s="39"/>
    </row>
    <row r="118" spans="2:65" s="1" customFormat="1" ht="14.45" customHeight="1">
      <c r="B118" s="37"/>
      <c r="C118" s="32" t="s">
        <v>29</v>
      </c>
      <c r="D118" s="38"/>
      <c r="E118" s="38"/>
      <c r="F118" s="30" t="str">
        <f>IF(E15="","",E15)</f>
        <v>Vyplň údaj</v>
      </c>
      <c r="G118" s="38"/>
      <c r="H118" s="38"/>
      <c r="I118" s="38"/>
      <c r="J118" s="38"/>
      <c r="K118" s="32" t="s">
        <v>36</v>
      </c>
      <c r="L118" s="38"/>
      <c r="M118" s="239" t="str">
        <f>E21</f>
        <v xml:space="preserve"> </v>
      </c>
      <c r="N118" s="239"/>
      <c r="O118" s="239"/>
      <c r="P118" s="239"/>
      <c r="Q118" s="239"/>
      <c r="R118" s="39"/>
    </row>
    <row r="119" spans="2:65" s="1" customFormat="1" ht="10.3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8" customFormat="1" ht="29.25" customHeight="1">
      <c r="B120" s="145"/>
      <c r="C120" s="146" t="s">
        <v>147</v>
      </c>
      <c r="D120" s="147" t="s">
        <v>148</v>
      </c>
      <c r="E120" s="147" t="s">
        <v>60</v>
      </c>
      <c r="F120" s="281" t="s">
        <v>149</v>
      </c>
      <c r="G120" s="281"/>
      <c r="H120" s="281"/>
      <c r="I120" s="281"/>
      <c r="J120" s="147" t="s">
        <v>150</v>
      </c>
      <c r="K120" s="147" t="s">
        <v>151</v>
      </c>
      <c r="L120" s="281" t="s">
        <v>152</v>
      </c>
      <c r="M120" s="281"/>
      <c r="N120" s="281" t="s">
        <v>126</v>
      </c>
      <c r="O120" s="281"/>
      <c r="P120" s="281"/>
      <c r="Q120" s="282"/>
      <c r="R120" s="148"/>
      <c r="T120" s="78" t="s">
        <v>153</v>
      </c>
      <c r="U120" s="79" t="s">
        <v>42</v>
      </c>
      <c r="V120" s="79" t="s">
        <v>154</v>
      </c>
      <c r="W120" s="79" t="s">
        <v>155</v>
      </c>
      <c r="X120" s="79" t="s">
        <v>156</v>
      </c>
      <c r="Y120" s="79" t="s">
        <v>157</v>
      </c>
      <c r="Z120" s="79" t="s">
        <v>158</v>
      </c>
      <c r="AA120" s="80" t="s">
        <v>159</v>
      </c>
    </row>
    <row r="121" spans="2:65" s="1" customFormat="1" ht="29.25" customHeight="1">
      <c r="B121" s="37"/>
      <c r="C121" s="82" t="s">
        <v>123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276">
        <f>BK121</f>
        <v>0</v>
      </c>
      <c r="O121" s="277"/>
      <c r="P121" s="277"/>
      <c r="Q121" s="277"/>
      <c r="R121" s="39"/>
      <c r="T121" s="81"/>
      <c r="U121" s="53"/>
      <c r="V121" s="53"/>
      <c r="W121" s="149">
        <f>W122+W270</f>
        <v>0</v>
      </c>
      <c r="X121" s="53"/>
      <c r="Y121" s="149">
        <f>Y122+Y270</f>
        <v>0</v>
      </c>
      <c r="Z121" s="53"/>
      <c r="AA121" s="150">
        <f>AA122+AA270</f>
        <v>0</v>
      </c>
      <c r="AT121" s="21" t="s">
        <v>77</v>
      </c>
      <c r="AU121" s="21" t="s">
        <v>128</v>
      </c>
      <c r="BK121" s="151">
        <f>BK122+BK270</f>
        <v>0</v>
      </c>
    </row>
    <row r="122" spans="2:65" s="9" customFormat="1" ht="37.35" customHeight="1">
      <c r="B122" s="152"/>
      <c r="C122" s="153"/>
      <c r="D122" s="154" t="s">
        <v>608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78">
        <f>BK122</f>
        <v>0</v>
      </c>
      <c r="O122" s="279"/>
      <c r="P122" s="279"/>
      <c r="Q122" s="279"/>
      <c r="R122" s="155"/>
      <c r="T122" s="156"/>
      <c r="U122" s="153"/>
      <c r="V122" s="153"/>
      <c r="W122" s="157">
        <f>W123+W141+W210+W255</f>
        <v>0</v>
      </c>
      <c r="X122" s="153"/>
      <c r="Y122" s="157">
        <f>Y123+Y141+Y210+Y255</f>
        <v>0</v>
      </c>
      <c r="Z122" s="153"/>
      <c r="AA122" s="158">
        <f>AA123+AA141+AA210+AA255</f>
        <v>0</v>
      </c>
      <c r="AR122" s="159" t="s">
        <v>86</v>
      </c>
      <c r="AT122" s="160" t="s">
        <v>77</v>
      </c>
      <c r="AU122" s="160" t="s">
        <v>78</v>
      </c>
      <c r="AY122" s="159" t="s">
        <v>160</v>
      </c>
      <c r="BK122" s="161">
        <f>BK123+BK141+BK210+BK255</f>
        <v>0</v>
      </c>
    </row>
    <row r="123" spans="2:65" s="9" customFormat="1" ht="19.899999999999999" customHeight="1">
      <c r="B123" s="152"/>
      <c r="C123" s="153"/>
      <c r="D123" s="162" t="s">
        <v>609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66">
        <f>BK123</f>
        <v>0</v>
      </c>
      <c r="O123" s="267"/>
      <c r="P123" s="267"/>
      <c r="Q123" s="267"/>
      <c r="R123" s="155"/>
      <c r="T123" s="156"/>
      <c r="U123" s="153"/>
      <c r="V123" s="153"/>
      <c r="W123" s="157">
        <f>SUM(W124:W140)</f>
        <v>0</v>
      </c>
      <c r="X123" s="153"/>
      <c r="Y123" s="157">
        <f>SUM(Y124:Y140)</f>
        <v>0</v>
      </c>
      <c r="Z123" s="153"/>
      <c r="AA123" s="158">
        <f>SUM(AA124:AA140)</f>
        <v>0</v>
      </c>
      <c r="AR123" s="159" t="s">
        <v>86</v>
      </c>
      <c r="AT123" s="160" t="s">
        <v>77</v>
      </c>
      <c r="AU123" s="160" t="s">
        <v>86</v>
      </c>
      <c r="AY123" s="159" t="s">
        <v>160</v>
      </c>
      <c r="BK123" s="161">
        <f>SUM(BK124:BK140)</f>
        <v>0</v>
      </c>
    </row>
    <row r="124" spans="2:65" s="1" customFormat="1" ht="41.25" customHeight="1">
      <c r="B124" s="134"/>
      <c r="C124" s="163" t="s">
        <v>86</v>
      </c>
      <c r="D124" s="163" t="s">
        <v>161</v>
      </c>
      <c r="E124" s="164" t="s">
        <v>612</v>
      </c>
      <c r="F124" s="258" t="s">
        <v>613</v>
      </c>
      <c r="G124" s="258"/>
      <c r="H124" s="258"/>
      <c r="I124" s="258"/>
      <c r="J124" s="165" t="s">
        <v>164</v>
      </c>
      <c r="K124" s="166">
        <v>63.5</v>
      </c>
      <c r="L124" s="259">
        <v>0</v>
      </c>
      <c r="M124" s="259"/>
      <c r="N124" s="257">
        <f>ROUND(L124*K124,2)</f>
        <v>0</v>
      </c>
      <c r="O124" s="257"/>
      <c r="P124" s="257"/>
      <c r="Q124" s="257"/>
      <c r="R124" s="137"/>
      <c r="T124" s="168" t="s">
        <v>5</v>
      </c>
      <c r="U124" s="46" t="s">
        <v>45</v>
      </c>
      <c r="V124" s="38"/>
      <c r="W124" s="169">
        <f>V124*K124</f>
        <v>0</v>
      </c>
      <c r="X124" s="169">
        <v>0</v>
      </c>
      <c r="Y124" s="169">
        <f>X124*K124</f>
        <v>0</v>
      </c>
      <c r="Z124" s="169">
        <v>0</v>
      </c>
      <c r="AA124" s="170">
        <f>Z124*K124</f>
        <v>0</v>
      </c>
      <c r="AR124" s="21" t="s">
        <v>165</v>
      </c>
      <c r="AT124" s="21" t="s">
        <v>161</v>
      </c>
      <c r="AU124" s="21" t="s">
        <v>139</v>
      </c>
      <c r="AY124" s="21" t="s">
        <v>160</v>
      </c>
      <c r="BE124" s="108">
        <f>IF(U124="základná",N124,0)</f>
        <v>0</v>
      </c>
      <c r="BF124" s="108">
        <f>IF(U124="znížená",N124,0)</f>
        <v>0</v>
      </c>
      <c r="BG124" s="108">
        <f>IF(U124="zákl. prenesená",N124,0)</f>
        <v>0</v>
      </c>
      <c r="BH124" s="108">
        <f>IF(U124="zníž. prenesená",N124,0)</f>
        <v>0</v>
      </c>
      <c r="BI124" s="108">
        <f>IF(U124="nulová",N124,0)</f>
        <v>0</v>
      </c>
      <c r="BJ124" s="21" t="s">
        <v>139</v>
      </c>
      <c r="BK124" s="108">
        <f>ROUND(L124*K124,2)</f>
        <v>0</v>
      </c>
      <c r="BL124" s="21" t="s">
        <v>165</v>
      </c>
      <c r="BM124" s="21" t="s">
        <v>139</v>
      </c>
    </row>
    <row r="125" spans="2:65" s="10" customFormat="1" ht="14.45" customHeight="1">
      <c r="B125" s="171"/>
      <c r="C125" s="172"/>
      <c r="D125" s="172"/>
      <c r="E125" s="173" t="s">
        <v>5</v>
      </c>
      <c r="F125" s="252" t="s">
        <v>614</v>
      </c>
      <c r="G125" s="253"/>
      <c r="H125" s="253"/>
      <c r="I125" s="253"/>
      <c r="J125" s="172"/>
      <c r="K125" s="174">
        <v>57.5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168</v>
      </c>
      <c r="AU125" s="178" t="s">
        <v>139</v>
      </c>
      <c r="AV125" s="10" t="s">
        <v>139</v>
      </c>
      <c r="AW125" s="10" t="s">
        <v>33</v>
      </c>
      <c r="AX125" s="10" t="s">
        <v>78</v>
      </c>
      <c r="AY125" s="178" t="s">
        <v>160</v>
      </c>
    </row>
    <row r="126" spans="2:65" s="10" customFormat="1" ht="14.45" customHeight="1">
      <c r="B126" s="171"/>
      <c r="C126" s="172"/>
      <c r="D126" s="172"/>
      <c r="E126" s="173" t="s">
        <v>5</v>
      </c>
      <c r="F126" s="248" t="s">
        <v>615</v>
      </c>
      <c r="G126" s="249"/>
      <c r="H126" s="249"/>
      <c r="I126" s="249"/>
      <c r="J126" s="172"/>
      <c r="K126" s="174">
        <v>6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168</v>
      </c>
      <c r="AU126" s="178" t="s">
        <v>139</v>
      </c>
      <c r="AV126" s="10" t="s">
        <v>139</v>
      </c>
      <c r="AW126" s="10" t="s">
        <v>33</v>
      </c>
      <c r="AX126" s="10" t="s">
        <v>78</v>
      </c>
      <c r="AY126" s="178" t="s">
        <v>160</v>
      </c>
    </row>
    <row r="127" spans="2:65" s="11" customFormat="1" ht="14.45" customHeight="1">
      <c r="B127" s="179"/>
      <c r="C127" s="180"/>
      <c r="D127" s="180"/>
      <c r="E127" s="181" t="s">
        <v>5</v>
      </c>
      <c r="F127" s="250" t="s">
        <v>616</v>
      </c>
      <c r="G127" s="251"/>
      <c r="H127" s="251"/>
      <c r="I127" s="251"/>
      <c r="J127" s="180"/>
      <c r="K127" s="182">
        <v>63.5</v>
      </c>
      <c r="L127" s="180"/>
      <c r="M127" s="180"/>
      <c r="N127" s="180"/>
      <c r="O127" s="180"/>
      <c r="P127" s="180"/>
      <c r="Q127" s="180"/>
      <c r="R127" s="183"/>
      <c r="T127" s="184"/>
      <c r="U127" s="180"/>
      <c r="V127" s="180"/>
      <c r="W127" s="180"/>
      <c r="X127" s="180"/>
      <c r="Y127" s="180"/>
      <c r="Z127" s="180"/>
      <c r="AA127" s="185"/>
      <c r="AT127" s="186" t="s">
        <v>168</v>
      </c>
      <c r="AU127" s="186" t="s">
        <v>139</v>
      </c>
      <c r="AV127" s="11" t="s">
        <v>165</v>
      </c>
      <c r="AW127" s="11" t="s">
        <v>33</v>
      </c>
      <c r="AX127" s="11" t="s">
        <v>86</v>
      </c>
      <c r="AY127" s="186" t="s">
        <v>160</v>
      </c>
    </row>
    <row r="128" spans="2:65" s="1" customFormat="1" ht="34.15" customHeight="1">
      <c r="B128" s="134"/>
      <c r="C128" s="163" t="s">
        <v>139</v>
      </c>
      <c r="D128" s="163" t="s">
        <v>161</v>
      </c>
      <c r="E128" s="164" t="s">
        <v>617</v>
      </c>
      <c r="F128" s="258" t="s">
        <v>618</v>
      </c>
      <c r="G128" s="258"/>
      <c r="H128" s="258"/>
      <c r="I128" s="258"/>
      <c r="J128" s="165" t="s">
        <v>354</v>
      </c>
      <c r="K128" s="166">
        <v>2</v>
      </c>
      <c r="L128" s="259">
        <v>0</v>
      </c>
      <c r="M128" s="259"/>
      <c r="N128" s="257">
        <f t="shared" ref="N128:N140" si="5">ROUND(L128*K128,2)</f>
        <v>0</v>
      </c>
      <c r="O128" s="257"/>
      <c r="P128" s="257"/>
      <c r="Q128" s="257"/>
      <c r="R128" s="137"/>
      <c r="T128" s="168" t="s">
        <v>5</v>
      </c>
      <c r="U128" s="46" t="s">
        <v>45</v>
      </c>
      <c r="V128" s="38"/>
      <c r="W128" s="169">
        <f t="shared" ref="W128:W140" si="6">V128*K128</f>
        <v>0</v>
      </c>
      <c r="X128" s="169">
        <v>0</v>
      </c>
      <c r="Y128" s="169">
        <f t="shared" ref="Y128:Y140" si="7">X128*K128</f>
        <v>0</v>
      </c>
      <c r="Z128" s="169">
        <v>0</v>
      </c>
      <c r="AA128" s="170">
        <f t="shared" ref="AA128:AA140" si="8">Z128*K128</f>
        <v>0</v>
      </c>
      <c r="AR128" s="21" t="s">
        <v>165</v>
      </c>
      <c r="AT128" s="21" t="s">
        <v>161</v>
      </c>
      <c r="AU128" s="21" t="s">
        <v>139</v>
      </c>
      <c r="AY128" s="21" t="s">
        <v>160</v>
      </c>
      <c r="BE128" s="108">
        <f t="shared" ref="BE128:BE140" si="9">IF(U128="základná",N128,0)</f>
        <v>0</v>
      </c>
      <c r="BF128" s="108">
        <f t="shared" ref="BF128:BF140" si="10">IF(U128="znížená",N128,0)</f>
        <v>0</v>
      </c>
      <c r="BG128" s="108">
        <f t="shared" ref="BG128:BG140" si="11">IF(U128="zákl. prenesená",N128,0)</f>
        <v>0</v>
      </c>
      <c r="BH128" s="108">
        <f t="shared" ref="BH128:BH140" si="12">IF(U128="zníž. prenesená",N128,0)</f>
        <v>0</v>
      </c>
      <c r="BI128" s="108">
        <f t="shared" ref="BI128:BI140" si="13">IF(U128="nulová",N128,0)</f>
        <v>0</v>
      </c>
      <c r="BJ128" s="21" t="s">
        <v>139</v>
      </c>
      <c r="BK128" s="108">
        <f t="shared" ref="BK128:BK140" si="14">ROUND(L128*K128,2)</f>
        <v>0</v>
      </c>
      <c r="BL128" s="21" t="s">
        <v>165</v>
      </c>
      <c r="BM128" s="21" t="s">
        <v>165</v>
      </c>
    </row>
    <row r="129" spans="2:65" s="1" customFormat="1" ht="34.15" customHeight="1">
      <c r="B129" s="134"/>
      <c r="C129" s="163" t="s">
        <v>180</v>
      </c>
      <c r="D129" s="163" t="s">
        <v>161</v>
      </c>
      <c r="E129" s="164" t="s">
        <v>619</v>
      </c>
      <c r="F129" s="258" t="s">
        <v>620</v>
      </c>
      <c r="G129" s="258"/>
      <c r="H129" s="258"/>
      <c r="I129" s="258"/>
      <c r="J129" s="165" t="s">
        <v>354</v>
      </c>
      <c r="K129" s="166">
        <v>1</v>
      </c>
      <c r="L129" s="259">
        <v>0</v>
      </c>
      <c r="M129" s="259"/>
      <c r="N129" s="257">
        <f t="shared" si="5"/>
        <v>0</v>
      </c>
      <c r="O129" s="257"/>
      <c r="P129" s="257"/>
      <c r="Q129" s="257"/>
      <c r="R129" s="137"/>
      <c r="T129" s="168" t="s">
        <v>5</v>
      </c>
      <c r="U129" s="46" t="s">
        <v>45</v>
      </c>
      <c r="V129" s="38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1" t="s">
        <v>165</v>
      </c>
      <c r="AT129" s="21" t="s">
        <v>161</v>
      </c>
      <c r="AU129" s="21" t="s">
        <v>139</v>
      </c>
      <c r="AY129" s="21" t="s">
        <v>160</v>
      </c>
      <c r="BE129" s="108">
        <f t="shared" si="9"/>
        <v>0</v>
      </c>
      <c r="BF129" s="108">
        <f t="shared" si="10"/>
        <v>0</v>
      </c>
      <c r="BG129" s="108">
        <f t="shared" si="11"/>
        <v>0</v>
      </c>
      <c r="BH129" s="108">
        <f t="shared" si="12"/>
        <v>0</v>
      </c>
      <c r="BI129" s="108">
        <f t="shared" si="13"/>
        <v>0</v>
      </c>
      <c r="BJ129" s="21" t="s">
        <v>139</v>
      </c>
      <c r="BK129" s="108">
        <f t="shared" si="14"/>
        <v>0</v>
      </c>
      <c r="BL129" s="21" t="s">
        <v>165</v>
      </c>
      <c r="BM129" s="21" t="s">
        <v>201</v>
      </c>
    </row>
    <row r="130" spans="2:65" s="1" customFormat="1" ht="34.15" customHeight="1">
      <c r="B130" s="134"/>
      <c r="C130" s="163" t="s">
        <v>165</v>
      </c>
      <c r="D130" s="163" t="s">
        <v>161</v>
      </c>
      <c r="E130" s="164" t="s">
        <v>621</v>
      </c>
      <c r="F130" s="258" t="s">
        <v>622</v>
      </c>
      <c r="G130" s="258"/>
      <c r="H130" s="258"/>
      <c r="I130" s="258"/>
      <c r="J130" s="165" t="s">
        <v>354</v>
      </c>
      <c r="K130" s="166">
        <v>1</v>
      </c>
      <c r="L130" s="259">
        <v>0</v>
      </c>
      <c r="M130" s="259"/>
      <c r="N130" s="257">
        <f t="shared" si="5"/>
        <v>0</v>
      </c>
      <c r="O130" s="257"/>
      <c r="P130" s="257"/>
      <c r="Q130" s="257"/>
      <c r="R130" s="137"/>
      <c r="T130" s="168" t="s">
        <v>5</v>
      </c>
      <c r="U130" s="46" t="s">
        <v>45</v>
      </c>
      <c r="V130" s="38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1" t="s">
        <v>165</v>
      </c>
      <c r="AT130" s="21" t="s">
        <v>161</v>
      </c>
      <c r="AU130" s="21" t="s">
        <v>139</v>
      </c>
      <c r="AY130" s="21" t="s">
        <v>160</v>
      </c>
      <c r="BE130" s="108">
        <f t="shared" si="9"/>
        <v>0</v>
      </c>
      <c r="BF130" s="108">
        <f t="shared" si="10"/>
        <v>0</v>
      </c>
      <c r="BG130" s="108">
        <f t="shared" si="11"/>
        <v>0</v>
      </c>
      <c r="BH130" s="108">
        <f t="shared" si="12"/>
        <v>0</v>
      </c>
      <c r="BI130" s="108">
        <f t="shared" si="13"/>
        <v>0</v>
      </c>
      <c r="BJ130" s="21" t="s">
        <v>139</v>
      </c>
      <c r="BK130" s="108">
        <f t="shared" si="14"/>
        <v>0</v>
      </c>
      <c r="BL130" s="21" t="s">
        <v>165</v>
      </c>
      <c r="BM130" s="21" t="s">
        <v>221</v>
      </c>
    </row>
    <row r="131" spans="2:65" s="1" customFormat="1" ht="34.15" customHeight="1">
      <c r="B131" s="134"/>
      <c r="C131" s="163" t="s">
        <v>196</v>
      </c>
      <c r="D131" s="163" t="s">
        <v>161</v>
      </c>
      <c r="E131" s="164" t="s">
        <v>623</v>
      </c>
      <c r="F131" s="258" t="s">
        <v>624</v>
      </c>
      <c r="G131" s="258"/>
      <c r="H131" s="258"/>
      <c r="I131" s="258"/>
      <c r="J131" s="165" t="s">
        <v>354</v>
      </c>
      <c r="K131" s="166">
        <v>7</v>
      </c>
      <c r="L131" s="259">
        <v>0</v>
      </c>
      <c r="M131" s="259"/>
      <c r="N131" s="257">
        <f t="shared" si="5"/>
        <v>0</v>
      </c>
      <c r="O131" s="257"/>
      <c r="P131" s="257"/>
      <c r="Q131" s="257"/>
      <c r="R131" s="137"/>
      <c r="T131" s="168" t="s">
        <v>5</v>
      </c>
      <c r="U131" s="46" t="s">
        <v>45</v>
      </c>
      <c r="V131" s="38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1" t="s">
        <v>165</v>
      </c>
      <c r="AT131" s="21" t="s">
        <v>161</v>
      </c>
      <c r="AU131" s="21" t="s">
        <v>139</v>
      </c>
      <c r="AY131" s="21" t="s">
        <v>160</v>
      </c>
      <c r="BE131" s="108">
        <f t="shared" si="9"/>
        <v>0</v>
      </c>
      <c r="BF131" s="108">
        <f t="shared" si="10"/>
        <v>0</v>
      </c>
      <c r="BG131" s="108">
        <f t="shared" si="11"/>
        <v>0</v>
      </c>
      <c r="BH131" s="108">
        <f t="shared" si="12"/>
        <v>0</v>
      </c>
      <c r="BI131" s="108">
        <f t="shared" si="13"/>
        <v>0</v>
      </c>
      <c r="BJ131" s="21" t="s">
        <v>139</v>
      </c>
      <c r="BK131" s="108">
        <f t="shared" si="14"/>
        <v>0</v>
      </c>
      <c r="BL131" s="21" t="s">
        <v>165</v>
      </c>
      <c r="BM131" s="21" t="s">
        <v>235</v>
      </c>
    </row>
    <row r="132" spans="2:65" s="1" customFormat="1" ht="27" customHeight="1">
      <c r="B132" s="134"/>
      <c r="C132" s="163" t="s">
        <v>201</v>
      </c>
      <c r="D132" s="163" t="s">
        <v>161</v>
      </c>
      <c r="E132" s="164" t="s">
        <v>625</v>
      </c>
      <c r="F132" s="258" t="s">
        <v>626</v>
      </c>
      <c r="G132" s="258"/>
      <c r="H132" s="258"/>
      <c r="I132" s="258"/>
      <c r="J132" s="165" t="s">
        <v>164</v>
      </c>
      <c r="K132" s="166">
        <v>1</v>
      </c>
      <c r="L132" s="259">
        <v>0</v>
      </c>
      <c r="M132" s="259"/>
      <c r="N132" s="257">
        <f t="shared" si="5"/>
        <v>0</v>
      </c>
      <c r="O132" s="257"/>
      <c r="P132" s="257"/>
      <c r="Q132" s="257"/>
      <c r="R132" s="137"/>
      <c r="T132" s="168" t="s">
        <v>5</v>
      </c>
      <c r="U132" s="46" t="s">
        <v>45</v>
      </c>
      <c r="V132" s="38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1" t="s">
        <v>165</v>
      </c>
      <c r="AT132" s="21" t="s">
        <v>161</v>
      </c>
      <c r="AU132" s="21" t="s">
        <v>139</v>
      </c>
      <c r="AY132" s="21" t="s">
        <v>160</v>
      </c>
      <c r="BE132" s="108">
        <f t="shared" si="9"/>
        <v>0</v>
      </c>
      <c r="BF132" s="108">
        <f t="shared" si="10"/>
        <v>0</v>
      </c>
      <c r="BG132" s="108">
        <f t="shared" si="11"/>
        <v>0</v>
      </c>
      <c r="BH132" s="108">
        <f t="shared" si="12"/>
        <v>0</v>
      </c>
      <c r="BI132" s="108">
        <f t="shared" si="13"/>
        <v>0</v>
      </c>
      <c r="BJ132" s="21" t="s">
        <v>139</v>
      </c>
      <c r="BK132" s="108">
        <f t="shared" si="14"/>
        <v>0</v>
      </c>
      <c r="BL132" s="21" t="s">
        <v>165</v>
      </c>
      <c r="BM132" s="21" t="s">
        <v>245</v>
      </c>
    </row>
    <row r="133" spans="2:65" s="1" customFormat="1" ht="34.15" customHeight="1">
      <c r="B133" s="134"/>
      <c r="C133" s="163" t="s">
        <v>212</v>
      </c>
      <c r="D133" s="163" t="s">
        <v>161</v>
      </c>
      <c r="E133" s="164" t="s">
        <v>627</v>
      </c>
      <c r="F133" s="258" t="s">
        <v>628</v>
      </c>
      <c r="G133" s="258"/>
      <c r="H133" s="258"/>
      <c r="I133" s="258"/>
      <c r="J133" s="165" t="s">
        <v>354</v>
      </c>
      <c r="K133" s="166">
        <v>7</v>
      </c>
      <c r="L133" s="259">
        <v>0</v>
      </c>
      <c r="M133" s="259"/>
      <c r="N133" s="257">
        <f t="shared" si="5"/>
        <v>0</v>
      </c>
      <c r="O133" s="257"/>
      <c r="P133" s="257"/>
      <c r="Q133" s="257"/>
      <c r="R133" s="137"/>
      <c r="T133" s="168" t="s">
        <v>5</v>
      </c>
      <c r="U133" s="46" t="s">
        <v>45</v>
      </c>
      <c r="V133" s="38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1" t="s">
        <v>165</v>
      </c>
      <c r="AT133" s="21" t="s">
        <v>161</v>
      </c>
      <c r="AU133" s="21" t="s">
        <v>139</v>
      </c>
      <c r="AY133" s="21" t="s">
        <v>160</v>
      </c>
      <c r="BE133" s="108">
        <f t="shared" si="9"/>
        <v>0</v>
      </c>
      <c r="BF133" s="108">
        <f t="shared" si="10"/>
        <v>0</v>
      </c>
      <c r="BG133" s="108">
        <f t="shared" si="11"/>
        <v>0</v>
      </c>
      <c r="BH133" s="108">
        <f t="shared" si="12"/>
        <v>0</v>
      </c>
      <c r="BI133" s="108">
        <f t="shared" si="13"/>
        <v>0</v>
      </c>
      <c r="BJ133" s="21" t="s">
        <v>139</v>
      </c>
      <c r="BK133" s="108">
        <f t="shared" si="14"/>
        <v>0</v>
      </c>
      <c r="BL133" s="21" t="s">
        <v>165</v>
      </c>
      <c r="BM133" s="21" t="s">
        <v>256</v>
      </c>
    </row>
    <row r="134" spans="2:65" s="1" customFormat="1" ht="34.15" customHeight="1">
      <c r="B134" s="134"/>
      <c r="C134" s="163" t="s">
        <v>221</v>
      </c>
      <c r="D134" s="163" t="s">
        <v>161</v>
      </c>
      <c r="E134" s="164" t="s">
        <v>629</v>
      </c>
      <c r="F134" s="258" t="s">
        <v>630</v>
      </c>
      <c r="G134" s="258"/>
      <c r="H134" s="258"/>
      <c r="I134" s="258"/>
      <c r="J134" s="165" t="s">
        <v>354</v>
      </c>
      <c r="K134" s="166">
        <v>2</v>
      </c>
      <c r="L134" s="259">
        <v>0</v>
      </c>
      <c r="M134" s="259"/>
      <c r="N134" s="257">
        <f t="shared" si="5"/>
        <v>0</v>
      </c>
      <c r="O134" s="257"/>
      <c r="P134" s="257"/>
      <c r="Q134" s="257"/>
      <c r="R134" s="137"/>
      <c r="T134" s="168" t="s">
        <v>5</v>
      </c>
      <c r="U134" s="46" t="s">
        <v>45</v>
      </c>
      <c r="V134" s="38"/>
      <c r="W134" s="169">
        <f t="shared" si="6"/>
        <v>0</v>
      </c>
      <c r="X134" s="169">
        <v>0</v>
      </c>
      <c r="Y134" s="169">
        <f t="shared" si="7"/>
        <v>0</v>
      </c>
      <c r="Z134" s="169">
        <v>0</v>
      </c>
      <c r="AA134" s="170">
        <f t="shared" si="8"/>
        <v>0</v>
      </c>
      <c r="AR134" s="21" t="s">
        <v>165</v>
      </c>
      <c r="AT134" s="21" t="s">
        <v>161</v>
      </c>
      <c r="AU134" s="21" t="s">
        <v>139</v>
      </c>
      <c r="AY134" s="21" t="s">
        <v>160</v>
      </c>
      <c r="BE134" s="108">
        <f t="shared" si="9"/>
        <v>0</v>
      </c>
      <c r="BF134" s="108">
        <f t="shared" si="10"/>
        <v>0</v>
      </c>
      <c r="BG134" s="108">
        <f t="shared" si="11"/>
        <v>0</v>
      </c>
      <c r="BH134" s="108">
        <f t="shared" si="12"/>
        <v>0</v>
      </c>
      <c r="BI134" s="108">
        <f t="shared" si="13"/>
        <v>0</v>
      </c>
      <c r="BJ134" s="21" t="s">
        <v>139</v>
      </c>
      <c r="BK134" s="108">
        <f t="shared" si="14"/>
        <v>0</v>
      </c>
      <c r="BL134" s="21" t="s">
        <v>165</v>
      </c>
      <c r="BM134" s="21" t="s">
        <v>269</v>
      </c>
    </row>
    <row r="135" spans="2:65" s="1" customFormat="1" ht="34.15" customHeight="1">
      <c r="B135" s="134"/>
      <c r="C135" s="163" t="s">
        <v>225</v>
      </c>
      <c r="D135" s="163" t="s">
        <v>161</v>
      </c>
      <c r="E135" s="164" t="s">
        <v>631</v>
      </c>
      <c r="F135" s="258" t="s">
        <v>632</v>
      </c>
      <c r="G135" s="258"/>
      <c r="H135" s="258"/>
      <c r="I135" s="258"/>
      <c r="J135" s="165" t="s">
        <v>354</v>
      </c>
      <c r="K135" s="166">
        <v>1</v>
      </c>
      <c r="L135" s="259">
        <v>0</v>
      </c>
      <c r="M135" s="259"/>
      <c r="N135" s="257">
        <f t="shared" si="5"/>
        <v>0</v>
      </c>
      <c r="O135" s="257"/>
      <c r="P135" s="257"/>
      <c r="Q135" s="257"/>
      <c r="R135" s="137"/>
      <c r="T135" s="168" t="s">
        <v>5</v>
      </c>
      <c r="U135" s="46" t="s">
        <v>45</v>
      </c>
      <c r="V135" s="38"/>
      <c r="W135" s="169">
        <f t="shared" si="6"/>
        <v>0</v>
      </c>
      <c r="X135" s="169">
        <v>0</v>
      </c>
      <c r="Y135" s="169">
        <f t="shared" si="7"/>
        <v>0</v>
      </c>
      <c r="Z135" s="169">
        <v>0</v>
      </c>
      <c r="AA135" s="170">
        <f t="shared" si="8"/>
        <v>0</v>
      </c>
      <c r="AR135" s="21" t="s">
        <v>165</v>
      </c>
      <c r="AT135" s="21" t="s">
        <v>161</v>
      </c>
      <c r="AU135" s="21" t="s">
        <v>139</v>
      </c>
      <c r="AY135" s="21" t="s">
        <v>160</v>
      </c>
      <c r="BE135" s="108">
        <f t="shared" si="9"/>
        <v>0</v>
      </c>
      <c r="BF135" s="108">
        <f t="shared" si="10"/>
        <v>0</v>
      </c>
      <c r="BG135" s="108">
        <f t="shared" si="11"/>
        <v>0</v>
      </c>
      <c r="BH135" s="108">
        <f t="shared" si="12"/>
        <v>0</v>
      </c>
      <c r="BI135" s="108">
        <f t="shared" si="13"/>
        <v>0</v>
      </c>
      <c r="BJ135" s="21" t="s">
        <v>139</v>
      </c>
      <c r="BK135" s="108">
        <f t="shared" si="14"/>
        <v>0</v>
      </c>
      <c r="BL135" s="21" t="s">
        <v>165</v>
      </c>
      <c r="BM135" s="21" t="s">
        <v>283</v>
      </c>
    </row>
    <row r="136" spans="2:65" s="1" customFormat="1" ht="34.15" customHeight="1">
      <c r="B136" s="134"/>
      <c r="C136" s="163" t="s">
        <v>235</v>
      </c>
      <c r="D136" s="163" t="s">
        <v>161</v>
      </c>
      <c r="E136" s="164" t="s">
        <v>633</v>
      </c>
      <c r="F136" s="258" t="s">
        <v>634</v>
      </c>
      <c r="G136" s="258"/>
      <c r="H136" s="258"/>
      <c r="I136" s="258"/>
      <c r="J136" s="165" t="s">
        <v>354</v>
      </c>
      <c r="K136" s="166">
        <v>1</v>
      </c>
      <c r="L136" s="259">
        <v>0</v>
      </c>
      <c r="M136" s="259"/>
      <c r="N136" s="257">
        <f t="shared" si="5"/>
        <v>0</v>
      </c>
      <c r="O136" s="257"/>
      <c r="P136" s="257"/>
      <c r="Q136" s="257"/>
      <c r="R136" s="137"/>
      <c r="T136" s="168" t="s">
        <v>5</v>
      </c>
      <c r="U136" s="46" t="s">
        <v>45</v>
      </c>
      <c r="V136" s="38"/>
      <c r="W136" s="169">
        <f t="shared" si="6"/>
        <v>0</v>
      </c>
      <c r="X136" s="169">
        <v>0</v>
      </c>
      <c r="Y136" s="169">
        <f t="shared" si="7"/>
        <v>0</v>
      </c>
      <c r="Z136" s="169">
        <v>0</v>
      </c>
      <c r="AA136" s="170">
        <f t="shared" si="8"/>
        <v>0</v>
      </c>
      <c r="AR136" s="21" t="s">
        <v>165</v>
      </c>
      <c r="AT136" s="21" t="s">
        <v>161</v>
      </c>
      <c r="AU136" s="21" t="s">
        <v>139</v>
      </c>
      <c r="AY136" s="21" t="s">
        <v>160</v>
      </c>
      <c r="BE136" s="108">
        <f t="shared" si="9"/>
        <v>0</v>
      </c>
      <c r="BF136" s="108">
        <f t="shared" si="10"/>
        <v>0</v>
      </c>
      <c r="BG136" s="108">
        <f t="shared" si="11"/>
        <v>0</v>
      </c>
      <c r="BH136" s="108">
        <f t="shared" si="12"/>
        <v>0</v>
      </c>
      <c r="BI136" s="108">
        <f t="shared" si="13"/>
        <v>0</v>
      </c>
      <c r="BJ136" s="21" t="s">
        <v>139</v>
      </c>
      <c r="BK136" s="108">
        <f t="shared" si="14"/>
        <v>0</v>
      </c>
      <c r="BL136" s="21" t="s">
        <v>165</v>
      </c>
      <c r="BM136" s="21" t="s">
        <v>10</v>
      </c>
    </row>
    <row r="137" spans="2:65" s="1" customFormat="1" ht="27" customHeight="1">
      <c r="B137" s="134"/>
      <c r="C137" s="163" t="s">
        <v>240</v>
      </c>
      <c r="D137" s="163" t="s">
        <v>161</v>
      </c>
      <c r="E137" s="164" t="s">
        <v>635</v>
      </c>
      <c r="F137" s="258" t="s">
        <v>636</v>
      </c>
      <c r="G137" s="258"/>
      <c r="H137" s="258"/>
      <c r="I137" s="258"/>
      <c r="J137" s="165" t="s">
        <v>354</v>
      </c>
      <c r="K137" s="166">
        <v>2</v>
      </c>
      <c r="L137" s="259">
        <v>0</v>
      </c>
      <c r="M137" s="259"/>
      <c r="N137" s="257">
        <f t="shared" si="5"/>
        <v>0</v>
      </c>
      <c r="O137" s="257"/>
      <c r="P137" s="257"/>
      <c r="Q137" s="257"/>
      <c r="R137" s="137"/>
      <c r="T137" s="168" t="s">
        <v>5</v>
      </c>
      <c r="U137" s="46" t="s">
        <v>45</v>
      </c>
      <c r="V137" s="38"/>
      <c r="W137" s="169">
        <f t="shared" si="6"/>
        <v>0</v>
      </c>
      <c r="X137" s="169">
        <v>0</v>
      </c>
      <c r="Y137" s="169">
        <f t="shared" si="7"/>
        <v>0</v>
      </c>
      <c r="Z137" s="169">
        <v>0</v>
      </c>
      <c r="AA137" s="170">
        <f t="shared" si="8"/>
        <v>0</v>
      </c>
      <c r="AR137" s="21" t="s">
        <v>165</v>
      </c>
      <c r="AT137" s="21" t="s">
        <v>161</v>
      </c>
      <c r="AU137" s="21" t="s">
        <v>139</v>
      </c>
      <c r="AY137" s="21" t="s">
        <v>160</v>
      </c>
      <c r="BE137" s="108">
        <f t="shared" si="9"/>
        <v>0</v>
      </c>
      <c r="BF137" s="108">
        <f t="shared" si="10"/>
        <v>0</v>
      </c>
      <c r="BG137" s="108">
        <f t="shared" si="11"/>
        <v>0</v>
      </c>
      <c r="BH137" s="108">
        <f t="shared" si="12"/>
        <v>0</v>
      </c>
      <c r="BI137" s="108">
        <f t="shared" si="13"/>
        <v>0</v>
      </c>
      <c r="BJ137" s="21" t="s">
        <v>139</v>
      </c>
      <c r="BK137" s="108">
        <f t="shared" si="14"/>
        <v>0</v>
      </c>
      <c r="BL137" s="21" t="s">
        <v>165</v>
      </c>
      <c r="BM137" s="21" t="s">
        <v>317</v>
      </c>
    </row>
    <row r="138" spans="2:65" s="1" customFormat="1" ht="42.75" customHeight="1">
      <c r="B138" s="134"/>
      <c r="C138" s="163" t="s">
        <v>245</v>
      </c>
      <c r="D138" s="163" t="s">
        <v>161</v>
      </c>
      <c r="E138" s="164" t="s">
        <v>637</v>
      </c>
      <c r="F138" s="258" t="s">
        <v>638</v>
      </c>
      <c r="G138" s="258"/>
      <c r="H138" s="258"/>
      <c r="I138" s="258"/>
      <c r="J138" s="165" t="s">
        <v>164</v>
      </c>
      <c r="K138" s="166">
        <v>13</v>
      </c>
      <c r="L138" s="259">
        <v>0</v>
      </c>
      <c r="M138" s="259"/>
      <c r="N138" s="257">
        <f t="shared" si="5"/>
        <v>0</v>
      </c>
      <c r="O138" s="257"/>
      <c r="P138" s="257"/>
      <c r="Q138" s="257"/>
      <c r="R138" s="137"/>
      <c r="T138" s="168" t="s">
        <v>5</v>
      </c>
      <c r="U138" s="46" t="s">
        <v>45</v>
      </c>
      <c r="V138" s="38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21" t="s">
        <v>165</v>
      </c>
      <c r="AT138" s="21" t="s">
        <v>161</v>
      </c>
      <c r="AU138" s="21" t="s">
        <v>139</v>
      </c>
      <c r="AY138" s="21" t="s">
        <v>160</v>
      </c>
      <c r="BE138" s="108">
        <f t="shared" si="9"/>
        <v>0</v>
      </c>
      <c r="BF138" s="108">
        <f t="shared" si="10"/>
        <v>0</v>
      </c>
      <c r="BG138" s="108">
        <f t="shared" si="11"/>
        <v>0</v>
      </c>
      <c r="BH138" s="108">
        <f t="shared" si="12"/>
        <v>0</v>
      </c>
      <c r="BI138" s="108">
        <f t="shared" si="13"/>
        <v>0</v>
      </c>
      <c r="BJ138" s="21" t="s">
        <v>139</v>
      </c>
      <c r="BK138" s="108">
        <f t="shared" si="14"/>
        <v>0</v>
      </c>
      <c r="BL138" s="21" t="s">
        <v>165</v>
      </c>
      <c r="BM138" s="21" t="s">
        <v>325</v>
      </c>
    </row>
    <row r="139" spans="2:65" s="1" customFormat="1" ht="40.5" customHeight="1">
      <c r="B139" s="134"/>
      <c r="C139" s="163" t="s">
        <v>250</v>
      </c>
      <c r="D139" s="163" t="s">
        <v>161</v>
      </c>
      <c r="E139" s="164" t="s">
        <v>639</v>
      </c>
      <c r="F139" s="258" t="s">
        <v>640</v>
      </c>
      <c r="G139" s="258"/>
      <c r="H139" s="258"/>
      <c r="I139" s="258"/>
      <c r="J139" s="165" t="s">
        <v>164</v>
      </c>
      <c r="K139" s="166">
        <v>13</v>
      </c>
      <c r="L139" s="259">
        <v>0</v>
      </c>
      <c r="M139" s="259"/>
      <c r="N139" s="257">
        <f t="shared" si="5"/>
        <v>0</v>
      </c>
      <c r="O139" s="257"/>
      <c r="P139" s="257"/>
      <c r="Q139" s="257"/>
      <c r="R139" s="137"/>
      <c r="T139" s="168" t="s">
        <v>5</v>
      </c>
      <c r="U139" s="46" t="s">
        <v>45</v>
      </c>
      <c r="V139" s="38"/>
      <c r="W139" s="169">
        <f t="shared" si="6"/>
        <v>0</v>
      </c>
      <c r="X139" s="169">
        <v>0</v>
      </c>
      <c r="Y139" s="169">
        <f t="shared" si="7"/>
        <v>0</v>
      </c>
      <c r="Z139" s="169">
        <v>0</v>
      </c>
      <c r="AA139" s="170">
        <f t="shared" si="8"/>
        <v>0</v>
      </c>
      <c r="AR139" s="21" t="s">
        <v>165</v>
      </c>
      <c r="AT139" s="21" t="s">
        <v>161</v>
      </c>
      <c r="AU139" s="21" t="s">
        <v>139</v>
      </c>
      <c r="AY139" s="21" t="s">
        <v>160</v>
      </c>
      <c r="BE139" s="108">
        <f t="shared" si="9"/>
        <v>0</v>
      </c>
      <c r="BF139" s="108">
        <f t="shared" si="10"/>
        <v>0</v>
      </c>
      <c r="BG139" s="108">
        <f t="shared" si="11"/>
        <v>0</v>
      </c>
      <c r="BH139" s="108">
        <f t="shared" si="12"/>
        <v>0</v>
      </c>
      <c r="BI139" s="108">
        <f t="shared" si="13"/>
        <v>0</v>
      </c>
      <c r="BJ139" s="21" t="s">
        <v>139</v>
      </c>
      <c r="BK139" s="108">
        <f t="shared" si="14"/>
        <v>0</v>
      </c>
      <c r="BL139" s="21" t="s">
        <v>165</v>
      </c>
      <c r="BM139" s="21" t="s">
        <v>338</v>
      </c>
    </row>
    <row r="140" spans="2:65" s="1" customFormat="1" ht="34.15" customHeight="1">
      <c r="B140" s="134"/>
      <c r="C140" s="163" t="s">
        <v>256</v>
      </c>
      <c r="D140" s="163" t="s">
        <v>161</v>
      </c>
      <c r="E140" s="164" t="s">
        <v>641</v>
      </c>
      <c r="F140" s="258" t="s">
        <v>642</v>
      </c>
      <c r="G140" s="258"/>
      <c r="H140" s="258"/>
      <c r="I140" s="258"/>
      <c r="J140" s="165" t="s">
        <v>643</v>
      </c>
      <c r="K140" s="166">
        <v>8</v>
      </c>
      <c r="L140" s="259">
        <v>0</v>
      </c>
      <c r="M140" s="259"/>
      <c r="N140" s="257">
        <f t="shared" si="5"/>
        <v>0</v>
      </c>
      <c r="O140" s="257"/>
      <c r="P140" s="257"/>
      <c r="Q140" s="257"/>
      <c r="R140" s="137"/>
      <c r="T140" s="168" t="s">
        <v>5</v>
      </c>
      <c r="U140" s="46" t="s">
        <v>45</v>
      </c>
      <c r="V140" s="38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21" t="s">
        <v>165</v>
      </c>
      <c r="AT140" s="21" t="s">
        <v>161</v>
      </c>
      <c r="AU140" s="21" t="s">
        <v>139</v>
      </c>
      <c r="AY140" s="21" t="s">
        <v>160</v>
      </c>
      <c r="BE140" s="108">
        <f t="shared" si="9"/>
        <v>0</v>
      </c>
      <c r="BF140" s="108">
        <f t="shared" si="10"/>
        <v>0</v>
      </c>
      <c r="BG140" s="108">
        <f t="shared" si="11"/>
        <v>0</v>
      </c>
      <c r="BH140" s="108">
        <f t="shared" si="12"/>
        <v>0</v>
      </c>
      <c r="BI140" s="108">
        <f t="shared" si="13"/>
        <v>0</v>
      </c>
      <c r="BJ140" s="21" t="s">
        <v>139</v>
      </c>
      <c r="BK140" s="108">
        <f t="shared" si="14"/>
        <v>0</v>
      </c>
      <c r="BL140" s="21" t="s">
        <v>165</v>
      </c>
      <c r="BM140" s="21" t="s">
        <v>347</v>
      </c>
    </row>
    <row r="141" spans="2:65" s="9" customFormat="1" ht="29.85" customHeight="1">
      <c r="B141" s="152"/>
      <c r="C141" s="153"/>
      <c r="D141" s="162" t="s">
        <v>610</v>
      </c>
      <c r="E141" s="162"/>
      <c r="F141" s="162"/>
      <c r="G141" s="162"/>
      <c r="H141" s="162"/>
      <c r="I141" s="162"/>
      <c r="J141" s="162"/>
      <c r="K141" s="162"/>
      <c r="L141" s="162"/>
      <c r="M141" s="162"/>
      <c r="N141" s="260">
        <f>BK141</f>
        <v>0</v>
      </c>
      <c r="O141" s="261"/>
      <c r="P141" s="261"/>
      <c r="Q141" s="261"/>
      <c r="R141" s="155"/>
      <c r="T141" s="156"/>
      <c r="U141" s="153"/>
      <c r="V141" s="153"/>
      <c r="W141" s="157">
        <f>SUM(W142:W209)</f>
        <v>0</v>
      </c>
      <c r="X141" s="153"/>
      <c r="Y141" s="157">
        <f>SUM(Y142:Y209)</f>
        <v>0</v>
      </c>
      <c r="Z141" s="153"/>
      <c r="AA141" s="158">
        <f>SUM(AA142:AA209)</f>
        <v>0</v>
      </c>
      <c r="AR141" s="159" t="s">
        <v>86</v>
      </c>
      <c r="AT141" s="160" t="s">
        <v>77</v>
      </c>
      <c r="AU141" s="160" t="s">
        <v>86</v>
      </c>
      <c r="AY141" s="159" t="s">
        <v>160</v>
      </c>
      <c r="BK141" s="161">
        <f>SUM(BK142:BK209)</f>
        <v>0</v>
      </c>
    </row>
    <row r="142" spans="2:65" s="1" customFormat="1" ht="28.5" customHeight="1">
      <c r="B142" s="134"/>
      <c r="C142" s="163" t="s">
        <v>264</v>
      </c>
      <c r="D142" s="163" t="s">
        <v>161</v>
      </c>
      <c r="E142" s="164" t="s">
        <v>644</v>
      </c>
      <c r="F142" s="258" t="s">
        <v>645</v>
      </c>
      <c r="G142" s="258"/>
      <c r="H142" s="258"/>
      <c r="I142" s="258"/>
      <c r="J142" s="165" t="s">
        <v>164</v>
      </c>
      <c r="K142" s="166">
        <v>997</v>
      </c>
      <c r="L142" s="259">
        <v>0</v>
      </c>
      <c r="M142" s="259"/>
      <c r="N142" s="257">
        <f>ROUND(L142*K142,2)</f>
        <v>0</v>
      </c>
      <c r="O142" s="257"/>
      <c r="P142" s="257"/>
      <c r="Q142" s="257"/>
      <c r="R142" s="137"/>
      <c r="T142" s="168" t="s">
        <v>5</v>
      </c>
      <c r="U142" s="46" t="s">
        <v>45</v>
      </c>
      <c r="V142" s="38"/>
      <c r="W142" s="169">
        <f>V142*K142</f>
        <v>0</v>
      </c>
      <c r="X142" s="169">
        <v>0</v>
      </c>
      <c r="Y142" s="169">
        <f>X142*K142</f>
        <v>0</v>
      </c>
      <c r="Z142" s="169">
        <v>0</v>
      </c>
      <c r="AA142" s="170">
        <f>Z142*K142</f>
        <v>0</v>
      </c>
      <c r="AR142" s="21" t="s">
        <v>165</v>
      </c>
      <c r="AT142" s="21" t="s">
        <v>161</v>
      </c>
      <c r="AU142" s="21" t="s">
        <v>139</v>
      </c>
      <c r="AY142" s="21" t="s">
        <v>160</v>
      </c>
      <c r="BE142" s="108">
        <f>IF(U142="základná",N142,0)</f>
        <v>0</v>
      </c>
      <c r="BF142" s="108">
        <f>IF(U142="znížená",N142,0)</f>
        <v>0</v>
      </c>
      <c r="BG142" s="108">
        <f>IF(U142="zákl. prenesená",N142,0)</f>
        <v>0</v>
      </c>
      <c r="BH142" s="108">
        <f>IF(U142="zníž. prenesená",N142,0)</f>
        <v>0</v>
      </c>
      <c r="BI142" s="108">
        <f>IF(U142="nulová",N142,0)</f>
        <v>0</v>
      </c>
      <c r="BJ142" s="21" t="s">
        <v>139</v>
      </c>
      <c r="BK142" s="108">
        <f>ROUND(L142*K142,2)</f>
        <v>0</v>
      </c>
      <c r="BL142" s="21" t="s">
        <v>165</v>
      </c>
      <c r="BM142" s="21" t="s">
        <v>358</v>
      </c>
    </row>
    <row r="143" spans="2:65" s="1" customFormat="1" ht="26.25" customHeight="1">
      <c r="B143" s="134"/>
      <c r="C143" s="194" t="s">
        <v>269</v>
      </c>
      <c r="D143" s="194" t="s">
        <v>343</v>
      </c>
      <c r="E143" s="195" t="s">
        <v>646</v>
      </c>
      <c r="F143" s="254" t="s">
        <v>647</v>
      </c>
      <c r="G143" s="254"/>
      <c r="H143" s="254"/>
      <c r="I143" s="254"/>
      <c r="J143" s="196" t="s">
        <v>648</v>
      </c>
      <c r="K143" s="197">
        <v>30.81</v>
      </c>
      <c r="L143" s="255">
        <v>0</v>
      </c>
      <c r="M143" s="255"/>
      <c r="N143" s="256">
        <f>ROUND(L143*K143,2)</f>
        <v>0</v>
      </c>
      <c r="O143" s="257"/>
      <c r="P143" s="257"/>
      <c r="Q143" s="257"/>
      <c r="R143" s="137"/>
      <c r="T143" s="168" t="s">
        <v>5</v>
      </c>
      <c r="U143" s="46" t="s">
        <v>45</v>
      </c>
      <c r="V143" s="38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221</v>
      </c>
      <c r="AT143" s="21" t="s">
        <v>343</v>
      </c>
      <c r="AU143" s="21" t="s">
        <v>139</v>
      </c>
      <c r="AY143" s="21" t="s">
        <v>160</v>
      </c>
      <c r="BE143" s="108">
        <f>IF(U143="základná",N143,0)</f>
        <v>0</v>
      </c>
      <c r="BF143" s="108">
        <f>IF(U143="znížená",N143,0)</f>
        <v>0</v>
      </c>
      <c r="BG143" s="108">
        <f>IF(U143="zákl. prenesená",N143,0)</f>
        <v>0</v>
      </c>
      <c r="BH143" s="108">
        <f>IF(U143="zníž. prenesená",N143,0)</f>
        <v>0</v>
      </c>
      <c r="BI143" s="108">
        <f>IF(U143="nulová",N143,0)</f>
        <v>0</v>
      </c>
      <c r="BJ143" s="21" t="s">
        <v>139</v>
      </c>
      <c r="BK143" s="108">
        <f>ROUND(L143*K143,2)</f>
        <v>0</v>
      </c>
      <c r="BL143" s="21" t="s">
        <v>165</v>
      </c>
      <c r="BM143" s="21" t="s">
        <v>367</v>
      </c>
    </row>
    <row r="144" spans="2:65" s="10" customFormat="1" ht="14.45" customHeight="1">
      <c r="B144" s="171"/>
      <c r="C144" s="172"/>
      <c r="D144" s="172"/>
      <c r="E144" s="173" t="s">
        <v>5</v>
      </c>
      <c r="F144" s="252" t="s">
        <v>649</v>
      </c>
      <c r="G144" s="253"/>
      <c r="H144" s="253"/>
      <c r="I144" s="253"/>
      <c r="J144" s="172"/>
      <c r="K144" s="174">
        <v>30.807300000000001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168</v>
      </c>
      <c r="AU144" s="178" t="s">
        <v>139</v>
      </c>
      <c r="AV144" s="10" t="s">
        <v>139</v>
      </c>
      <c r="AW144" s="10" t="s">
        <v>33</v>
      </c>
      <c r="AX144" s="10" t="s">
        <v>78</v>
      </c>
      <c r="AY144" s="178" t="s">
        <v>160</v>
      </c>
    </row>
    <row r="145" spans="2:65" s="11" customFormat="1" ht="14.45" customHeight="1">
      <c r="B145" s="179"/>
      <c r="C145" s="180"/>
      <c r="D145" s="180"/>
      <c r="E145" s="181" t="s">
        <v>5</v>
      </c>
      <c r="F145" s="250" t="s">
        <v>174</v>
      </c>
      <c r="G145" s="251"/>
      <c r="H145" s="251"/>
      <c r="I145" s="251"/>
      <c r="J145" s="180"/>
      <c r="K145" s="182">
        <v>30.807300000000001</v>
      </c>
      <c r="L145" s="180"/>
      <c r="M145" s="180"/>
      <c r="N145" s="180"/>
      <c r="O145" s="180"/>
      <c r="P145" s="180"/>
      <c r="Q145" s="180"/>
      <c r="R145" s="183"/>
      <c r="T145" s="184"/>
      <c r="U145" s="180"/>
      <c r="V145" s="180"/>
      <c r="W145" s="180"/>
      <c r="X145" s="180"/>
      <c r="Y145" s="180"/>
      <c r="Z145" s="180"/>
      <c r="AA145" s="185"/>
      <c r="AT145" s="186" t="s">
        <v>168</v>
      </c>
      <c r="AU145" s="186" t="s">
        <v>139</v>
      </c>
      <c r="AV145" s="11" t="s">
        <v>165</v>
      </c>
      <c r="AW145" s="11" t="s">
        <v>33</v>
      </c>
      <c r="AX145" s="11" t="s">
        <v>86</v>
      </c>
      <c r="AY145" s="186" t="s">
        <v>160</v>
      </c>
    </row>
    <row r="146" spans="2:65" s="1" customFormat="1" ht="29.25" customHeight="1">
      <c r="B146" s="134"/>
      <c r="C146" s="163" t="s">
        <v>274</v>
      </c>
      <c r="D146" s="163" t="s">
        <v>161</v>
      </c>
      <c r="E146" s="164" t="s">
        <v>650</v>
      </c>
      <c r="F146" s="258" t="s">
        <v>651</v>
      </c>
      <c r="G146" s="258"/>
      <c r="H146" s="258"/>
      <c r="I146" s="258"/>
      <c r="J146" s="165" t="s">
        <v>164</v>
      </c>
      <c r="K146" s="166">
        <v>1547</v>
      </c>
      <c r="L146" s="259">
        <v>0</v>
      </c>
      <c r="M146" s="259"/>
      <c r="N146" s="257">
        <f>ROUND(L146*K146,2)</f>
        <v>0</v>
      </c>
      <c r="O146" s="257"/>
      <c r="P146" s="257"/>
      <c r="Q146" s="257"/>
      <c r="R146" s="137"/>
      <c r="T146" s="168" t="s">
        <v>5</v>
      </c>
      <c r="U146" s="46" t="s">
        <v>45</v>
      </c>
      <c r="V146" s="38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1" t="s">
        <v>165</v>
      </c>
      <c r="AT146" s="21" t="s">
        <v>161</v>
      </c>
      <c r="AU146" s="21" t="s">
        <v>139</v>
      </c>
      <c r="AY146" s="21" t="s">
        <v>160</v>
      </c>
      <c r="BE146" s="108">
        <f>IF(U146="základná",N146,0)</f>
        <v>0</v>
      </c>
      <c r="BF146" s="108">
        <f>IF(U146="znížená",N146,0)</f>
        <v>0</v>
      </c>
      <c r="BG146" s="108">
        <f>IF(U146="zákl. prenesená",N146,0)</f>
        <v>0</v>
      </c>
      <c r="BH146" s="108">
        <f>IF(U146="zníž. prenesená",N146,0)</f>
        <v>0</v>
      </c>
      <c r="BI146" s="108">
        <f>IF(U146="nulová",N146,0)</f>
        <v>0</v>
      </c>
      <c r="BJ146" s="21" t="s">
        <v>139</v>
      </c>
      <c r="BK146" s="108">
        <f>ROUND(L146*K146,2)</f>
        <v>0</v>
      </c>
      <c r="BL146" s="21" t="s">
        <v>165</v>
      </c>
      <c r="BM146" s="21" t="s">
        <v>381</v>
      </c>
    </row>
    <row r="147" spans="2:65" s="10" customFormat="1" ht="14.45" customHeight="1">
      <c r="B147" s="171"/>
      <c r="C147" s="172"/>
      <c r="D147" s="172"/>
      <c r="E147" s="173" t="s">
        <v>5</v>
      </c>
      <c r="F147" s="252" t="s">
        <v>652</v>
      </c>
      <c r="G147" s="253"/>
      <c r="H147" s="253"/>
      <c r="I147" s="253"/>
      <c r="J147" s="172"/>
      <c r="K147" s="174">
        <v>212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168</v>
      </c>
      <c r="AU147" s="178" t="s">
        <v>139</v>
      </c>
      <c r="AV147" s="10" t="s">
        <v>139</v>
      </c>
      <c r="AW147" s="10" t="s">
        <v>33</v>
      </c>
      <c r="AX147" s="10" t="s">
        <v>78</v>
      </c>
      <c r="AY147" s="178" t="s">
        <v>160</v>
      </c>
    </row>
    <row r="148" spans="2:65" s="10" customFormat="1" ht="14.45" customHeight="1">
      <c r="B148" s="171"/>
      <c r="C148" s="172"/>
      <c r="D148" s="172"/>
      <c r="E148" s="173" t="s">
        <v>5</v>
      </c>
      <c r="F148" s="248" t="s">
        <v>653</v>
      </c>
      <c r="G148" s="249"/>
      <c r="H148" s="249"/>
      <c r="I148" s="249"/>
      <c r="J148" s="172"/>
      <c r="K148" s="174">
        <v>338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168</v>
      </c>
      <c r="AU148" s="178" t="s">
        <v>139</v>
      </c>
      <c r="AV148" s="10" t="s">
        <v>139</v>
      </c>
      <c r="AW148" s="10" t="s">
        <v>33</v>
      </c>
      <c r="AX148" s="10" t="s">
        <v>78</v>
      </c>
      <c r="AY148" s="178" t="s">
        <v>160</v>
      </c>
    </row>
    <row r="149" spans="2:65" s="10" customFormat="1" ht="14.45" customHeight="1">
      <c r="B149" s="171"/>
      <c r="C149" s="172"/>
      <c r="D149" s="172"/>
      <c r="E149" s="173" t="s">
        <v>5</v>
      </c>
      <c r="F149" s="248" t="s">
        <v>654</v>
      </c>
      <c r="G149" s="249"/>
      <c r="H149" s="249"/>
      <c r="I149" s="249"/>
      <c r="J149" s="172"/>
      <c r="K149" s="174">
        <v>997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168</v>
      </c>
      <c r="AU149" s="178" t="s">
        <v>139</v>
      </c>
      <c r="AV149" s="10" t="s">
        <v>139</v>
      </c>
      <c r="AW149" s="10" t="s">
        <v>33</v>
      </c>
      <c r="AX149" s="10" t="s">
        <v>78</v>
      </c>
      <c r="AY149" s="178" t="s">
        <v>160</v>
      </c>
    </row>
    <row r="150" spans="2:65" s="11" customFormat="1" ht="14.45" customHeight="1">
      <c r="B150" s="179"/>
      <c r="C150" s="180"/>
      <c r="D150" s="180"/>
      <c r="E150" s="181" t="s">
        <v>5</v>
      </c>
      <c r="F150" s="250" t="s">
        <v>616</v>
      </c>
      <c r="G150" s="251"/>
      <c r="H150" s="251"/>
      <c r="I150" s="251"/>
      <c r="J150" s="180"/>
      <c r="K150" s="182">
        <v>1547</v>
      </c>
      <c r="L150" s="180"/>
      <c r="M150" s="180"/>
      <c r="N150" s="180"/>
      <c r="O150" s="180"/>
      <c r="P150" s="180"/>
      <c r="Q150" s="180"/>
      <c r="R150" s="183"/>
      <c r="T150" s="184"/>
      <c r="U150" s="180"/>
      <c r="V150" s="180"/>
      <c r="W150" s="180"/>
      <c r="X150" s="180"/>
      <c r="Y150" s="180"/>
      <c r="Z150" s="180"/>
      <c r="AA150" s="185"/>
      <c r="AT150" s="186" t="s">
        <v>168</v>
      </c>
      <c r="AU150" s="186" t="s">
        <v>139</v>
      </c>
      <c r="AV150" s="11" t="s">
        <v>165</v>
      </c>
      <c r="AW150" s="11" t="s">
        <v>33</v>
      </c>
      <c r="AX150" s="11" t="s">
        <v>86</v>
      </c>
      <c r="AY150" s="186" t="s">
        <v>160</v>
      </c>
    </row>
    <row r="151" spans="2:65" s="1" customFormat="1" ht="28.5" customHeight="1">
      <c r="B151" s="134"/>
      <c r="C151" s="163" t="s">
        <v>283</v>
      </c>
      <c r="D151" s="163" t="s">
        <v>161</v>
      </c>
      <c r="E151" s="164" t="s">
        <v>655</v>
      </c>
      <c r="F151" s="258" t="s">
        <v>656</v>
      </c>
      <c r="G151" s="258"/>
      <c r="H151" s="258"/>
      <c r="I151" s="258"/>
      <c r="J151" s="165" t="s">
        <v>354</v>
      </c>
      <c r="K151" s="166">
        <v>2280</v>
      </c>
      <c r="L151" s="259">
        <v>0</v>
      </c>
      <c r="M151" s="259"/>
      <c r="N151" s="257">
        <f>ROUND(L151*K151,2)</f>
        <v>0</v>
      </c>
      <c r="O151" s="257"/>
      <c r="P151" s="257"/>
      <c r="Q151" s="257"/>
      <c r="R151" s="137"/>
      <c r="T151" s="168" t="s">
        <v>5</v>
      </c>
      <c r="U151" s="46" t="s">
        <v>45</v>
      </c>
      <c r="V151" s="38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21" t="s">
        <v>165</v>
      </c>
      <c r="AT151" s="21" t="s">
        <v>161</v>
      </c>
      <c r="AU151" s="21" t="s">
        <v>139</v>
      </c>
      <c r="AY151" s="21" t="s">
        <v>160</v>
      </c>
      <c r="BE151" s="108">
        <f>IF(U151="základná",N151,0)</f>
        <v>0</v>
      </c>
      <c r="BF151" s="108">
        <f>IF(U151="znížená",N151,0)</f>
        <v>0</v>
      </c>
      <c r="BG151" s="108">
        <f>IF(U151="zákl. prenesená",N151,0)</f>
        <v>0</v>
      </c>
      <c r="BH151" s="108">
        <f>IF(U151="zníž. prenesená",N151,0)</f>
        <v>0</v>
      </c>
      <c r="BI151" s="108">
        <f>IF(U151="nulová",N151,0)</f>
        <v>0</v>
      </c>
      <c r="BJ151" s="21" t="s">
        <v>139</v>
      </c>
      <c r="BK151" s="108">
        <f>ROUND(L151*K151,2)</f>
        <v>0</v>
      </c>
      <c r="BL151" s="21" t="s">
        <v>165</v>
      </c>
      <c r="BM151" s="21" t="s">
        <v>394</v>
      </c>
    </row>
    <row r="152" spans="2:65" s="10" customFormat="1" ht="14.45" customHeight="1">
      <c r="B152" s="171"/>
      <c r="C152" s="172"/>
      <c r="D152" s="172"/>
      <c r="E152" s="173" t="s">
        <v>5</v>
      </c>
      <c r="F152" s="252" t="s">
        <v>657</v>
      </c>
      <c r="G152" s="253"/>
      <c r="H152" s="253"/>
      <c r="I152" s="253"/>
      <c r="J152" s="172"/>
      <c r="K152" s="174">
        <v>2280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168</v>
      </c>
      <c r="AU152" s="178" t="s">
        <v>139</v>
      </c>
      <c r="AV152" s="10" t="s">
        <v>139</v>
      </c>
      <c r="AW152" s="10" t="s">
        <v>33</v>
      </c>
      <c r="AX152" s="10" t="s">
        <v>78</v>
      </c>
      <c r="AY152" s="178" t="s">
        <v>160</v>
      </c>
    </row>
    <row r="153" spans="2:65" s="11" customFormat="1" ht="14.45" customHeight="1">
      <c r="B153" s="179"/>
      <c r="C153" s="180"/>
      <c r="D153" s="180"/>
      <c r="E153" s="181" t="s">
        <v>5</v>
      </c>
      <c r="F153" s="250" t="s">
        <v>174</v>
      </c>
      <c r="G153" s="251"/>
      <c r="H153" s="251"/>
      <c r="I153" s="251"/>
      <c r="J153" s="180"/>
      <c r="K153" s="182">
        <v>2280</v>
      </c>
      <c r="L153" s="180"/>
      <c r="M153" s="180"/>
      <c r="N153" s="180"/>
      <c r="O153" s="180"/>
      <c r="P153" s="180"/>
      <c r="Q153" s="180"/>
      <c r="R153" s="183"/>
      <c r="T153" s="184"/>
      <c r="U153" s="180"/>
      <c r="V153" s="180"/>
      <c r="W153" s="180"/>
      <c r="X153" s="180"/>
      <c r="Y153" s="180"/>
      <c r="Z153" s="180"/>
      <c r="AA153" s="185"/>
      <c r="AT153" s="186" t="s">
        <v>168</v>
      </c>
      <c r="AU153" s="186" t="s">
        <v>139</v>
      </c>
      <c r="AV153" s="11" t="s">
        <v>165</v>
      </c>
      <c r="AW153" s="11" t="s">
        <v>33</v>
      </c>
      <c r="AX153" s="11" t="s">
        <v>86</v>
      </c>
      <c r="AY153" s="186" t="s">
        <v>160</v>
      </c>
    </row>
    <row r="154" spans="2:65" s="1" customFormat="1" ht="45.6" customHeight="1">
      <c r="B154" s="134"/>
      <c r="C154" s="163" t="s">
        <v>303</v>
      </c>
      <c r="D154" s="163" t="s">
        <v>161</v>
      </c>
      <c r="E154" s="164" t="s">
        <v>658</v>
      </c>
      <c r="F154" s="258" t="s">
        <v>659</v>
      </c>
      <c r="G154" s="258"/>
      <c r="H154" s="258"/>
      <c r="I154" s="258"/>
      <c r="J154" s="165" t="s">
        <v>354</v>
      </c>
      <c r="K154" s="166">
        <v>1070</v>
      </c>
      <c r="L154" s="259">
        <v>0</v>
      </c>
      <c r="M154" s="259"/>
      <c r="N154" s="257">
        <f>ROUND(L154*K154,2)</f>
        <v>0</v>
      </c>
      <c r="O154" s="257"/>
      <c r="P154" s="257"/>
      <c r="Q154" s="257"/>
      <c r="R154" s="137"/>
      <c r="T154" s="168" t="s">
        <v>5</v>
      </c>
      <c r="U154" s="46" t="s">
        <v>45</v>
      </c>
      <c r="V154" s="38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1" t="s">
        <v>165</v>
      </c>
      <c r="AT154" s="21" t="s">
        <v>161</v>
      </c>
      <c r="AU154" s="21" t="s">
        <v>139</v>
      </c>
      <c r="AY154" s="21" t="s">
        <v>160</v>
      </c>
      <c r="BE154" s="108">
        <f>IF(U154="základná",N154,0)</f>
        <v>0</v>
      </c>
      <c r="BF154" s="108">
        <f>IF(U154="znížená",N154,0)</f>
        <v>0</v>
      </c>
      <c r="BG154" s="108">
        <f>IF(U154="zákl. prenesená",N154,0)</f>
        <v>0</v>
      </c>
      <c r="BH154" s="108">
        <f>IF(U154="zníž. prenesená",N154,0)</f>
        <v>0</v>
      </c>
      <c r="BI154" s="108">
        <f>IF(U154="nulová",N154,0)</f>
        <v>0</v>
      </c>
      <c r="BJ154" s="21" t="s">
        <v>139</v>
      </c>
      <c r="BK154" s="108">
        <f>ROUND(L154*K154,2)</f>
        <v>0</v>
      </c>
      <c r="BL154" s="21" t="s">
        <v>165</v>
      </c>
      <c r="BM154" s="21" t="s">
        <v>402</v>
      </c>
    </row>
    <row r="155" spans="2:65" s="10" customFormat="1" ht="14.45" customHeight="1">
      <c r="B155" s="171"/>
      <c r="C155" s="172"/>
      <c r="D155" s="172"/>
      <c r="E155" s="173" t="s">
        <v>5</v>
      </c>
      <c r="F155" s="252" t="s">
        <v>660</v>
      </c>
      <c r="G155" s="253"/>
      <c r="H155" s="253"/>
      <c r="I155" s="253"/>
      <c r="J155" s="172"/>
      <c r="K155" s="174">
        <v>1070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168</v>
      </c>
      <c r="AU155" s="178" t="s">
        <v>139</v>
      </c>
      <c r="AV155" s="10" t="s">
        <v>139</v>
      </c>
      <c r="AW155" s="10" t="s">
        <v>33</v>
      </c>
      <c r="AX155" s="10" t="s">
        <v>78</v>
      </c>
      <c r="AY155" s="178" t="s">
        <v>160</v>
      </c>
    </row>
    <row r="156" spans="2:65" s="11" customFormat="1" ht="14.45" customHeight="1">
      <c r="B156" s="179"/>
      <c r="C156" s="180"/>
      <c r="D156" s="180"/>
      <c r="E156" s="181" t="s">
        <v>5</v>
      </c>
      <c r="F156" s="250" t="s">
        <v>174</v>
      </c>
      <c r="G156" s="251"/>
      <c r="H156" s="251"/>
      <c r="I156" s="251"/>
      <c r="J156" s="180"/>
      <c r="K156" s="182">
        <v>1070</v>
      </c>
      <c r="L156" s="180"/>
      <c r="M156" s="180"/>
      <c r="N156" s="180"/>
      <c r="O156" s="180"/>
      <c r="P156" s="180"/>
      <c r="Q156" s="180"/>
      <c r="R156" s="183"/>
      <c r="T156" s="184"/>
      <c r="U156" s="180"/>
      <c r="V156" s="180"/>
      <c r="W156" s="180"/>
      <c r="X156" s="180"/>
      <c r="Y156" s="180"/>
      <c r="Z156" s="180"/>
      <c r="AA156" s="185"/>
      <c r="AT156" s="186" t="s">
        <v>168</v>
      </c>
      <c r="AU156" s="186" t="s">
        <v>139</v>
      </c>
      <c r="AV156" s="11" t="s">
        <v>165</v>
      </c>
      <c r="AW156" s="11" t="s">
        <v>33</v>
      </c>
      <c r="AX156" s="11" t="s">
        <v>86</v>
      </c>
      <c r="AY156" s="186" t="s">
        <v>160</v>
      </c>
    </row>
    <row r="157" spans="2:65" s="1" customFormat="1" ht="45.6" customHeight="1">
      <c r="B157" s="134"/>
      <c r="C157" s="163" t="s">
        <v>10</v>
      </c>
      <c r="D157" s="163" t="s">
        <v>161</v>
      </c>
      <c r="E157" s="164" t="s">
        <v>661</v>
      </c>
      <c r="F157" s="258" t="s">
        <v>662</v>
      </c>
      <c r="G157" s="258"/>
      <c r="H157" s="258"/>
      <c r="I157" s="258"/>
      <c r="J157" s="165" t="s">
        <v>354</v>
      </c>
      <c r="K157" s="166">
        <v>13</v>
      </c>
      <c r="L157" s="259">
        <v>0</v>
      </c>
      <c r="M157" s="259"/>
      <c r="N157" s="257">
        <f>ROUND(L157*K157,2)</f>
        <v>0</v>
      </c>
      <c r="O157" s="257"/>
      <c r="P157" s="257"/>
      <c r="Q157" s="257"/>
      <c r="R157" s="137"/>
      <c r="T157" s="168" t="s">
        <v>5</v>
      </c>
      <c r="U157" s="46" t="s">
        <v>45</v>
      </c>
      <c r="V157" s="38"/>
      <c r="W157" s="169">
        <f>V157*K157</f>
        <v>0</v>
      </c>
      <c r="X157" s="169">
        <v>0</v>
      </c>
      <c r="Y157" s="169">
        <f>X157*K157</f>
        <v>0</v>
      </c>
      <c r="Z157" s="169">
        <v>0</v>
      </c>
      <c r="AA157" s="170">
        <f>Z157*K157</f>
        <v>0</v>
      </c>
      <c r="AR157" s="21" t="s">
        <v>165</v>
      </c>
      <c r="AT157" s="21" t="s">
        <v>161</v>
      </c>
      <c r="AU157" s="21" t="s">
        <v>139</v>
      </c>
      <c r="AY157" s="21" t="s">
        <v>160</v>
      </c>
      <c r="BE157" s="108">
        <f>IF(U157="základná",N157,0)</f>
        <v>0</v>
      </c>
      <c r="BF157" s="108">
        <f>IF(U157="znížená",N157,0)</f>
        <v>0</v>
      </c>
      <c r="BG157" s="108">
        <f>IF(U157="zákl. prenesená",N157,0)</f>
        <v>0</v>
      </c>
      <c r="BH157" s="108">
        <f>IF(U157="zníž. prenesená",N157,0)</f>
        <v>0</v>
      </c>
      <c r="BI157" s="108">
        <f>IF(U157="nulová",N157,0)</f>
        <v>0</v>
      </c>
      <c r="BJ157" s="21" t="s">
        <v>139</v>
      </c>
      <c r="BK157" s="108">
        <f>ROUND(L157*K157,2)</f>
        <v>0</v>
      </c>
      <c r="BL157" s="21" t="s">
        <v>165</v>
      </c>
      <c r="BM157" s="21" t="s">
        <v>410</v>
      </c>
    </row>
    <row r="158" spans="2:65" s="10" customFormat="1" ht="14.45" customHeight="1">
      <c r="B158" s="171"/>
      <c r="C158" s="172"/>
      <c r="D158" s="172"/>
      <c r="E158" s="173" t="s">
        <v>5</v>
      </c>
      <c r="F158" s="252" t="s">
        <v>663</v>
      </c>
      <c r="G158" s="253"/>
      <c r="H158" s="253"/>
      <c r="I158" s="253"/>
      <c r="J158" s="172"/>
      <c r="K158" s="174">
        <v>13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168</v>
      </c>
      <c r="AU158" s="178" t="s">
        <v>139</v>
      </c>
      <c r="AV158" s="10" t="s">
        <v>139</v>
      </c>
      <c r="AW158" s="10" t="s">
        <v>33</v>
      </c>
      <c r="AX158" s="10" t="s">
        <v>78</v>
      </c>
      <c r="AY158" s="178" t="s">
        <v>160</v>
      </c>
    </row>
    <row r="159" spans="2:65" s="11" customFormat="1" ht="14.45" customHeight="1">
      <c r="B159" s="179"/>
      <c r="C159" s="180"/>
      <c r="D159" s="180"/>
      <c r="E159" s="181" t="s">
        <v>5</v>
      </c>
      <c r="F159" s="250" t="s">
        <v>174</v>
      </c>
      <c r="G159" s="251"/>
      <c r="H159" s="251"/>
      <c r="I159" s="251"/>
      <c r="J159" s="180"/>
      <c r="K159" s="182">
        <v>13</v>
      </c>
      <c r="L159" s="180"/>
      <c r="M159" s="180"/>
      <c r="N159" s="180"/>
      <c r="O159" s="180"/>
      <c r="P159" s="180"/>
      <c r="Q159" s="180"/>
      <c r="R159" s="183"/>
      <c r="T159" s="184"/>
      <c r="U159" s="180"/>
      <c r="V159" s="180"/>
      <c r="W159" s="180"/>
      <c r="X159" s="180"/>
      <c r="Y159" s="180"/>
      <c r="Z159" s="180"/>
      <c r="AA159" s="185"/>
      <c r="AT159" s="186" t="s">
        <v>168</v>
      </c>
      <c r="AU159" s="186" t="s">
        <v>139</v>
      </c>
      <c r="AV159" s="11" t="s">
        <v>165</v>
      </c>
      <c r="AW159" s="11" t="s">
        <v>33</v>
      </c>
      <c r="AX159" s="11" t="s">
        <v>86</v>
      </c>
      <c r="AY159" s="186" t="s">
        <v>160</v>
      </c>
    </row>
    <row r="160" spans="2:65" s="1" customFormat="1" ht="14.45" customHeight="1">
      <c r="B160" s="134"/>
      <c r="C160" s="194" t="s">
        <v>313</v>
      </c>
      <c r="D160" s="194" t="s">
        <v>343</v>
      </c>
      <c r="E160" s="195" t="s">
        <v>664</v>
      </c>
      <c r="F160" s="254" t="s">
        <v>665</v>
      </c>
      <c r="G160" s="254"/>
      <c r="H160" s="254"/>
      <c r="I160" s="254"/>
      <c r="J160" s="196" t="s">
        <v>215</v>
      </c>
      <c r="K160" s="197">
        <v>22.55</v>
      </c>
      <c r="L160" s="255">
        <v>0</v>
      </c>
      <c r="M160" s="255"/>
      <c r="N160" s="256">
        <f>ROUND(L160*K160,2)</f>
        <v>0</v>
      </c>
      <c r="O160" s="257"/>
      <c r="P160" s="257"/>
      <c r="Q160" s="257"/>
      <c r="R160" s="137"/>
      <c r="T160" s="168" t="s">
        <v>5</v>
      </c>
      <c r="U160" s="46" t="s">
        <v>45</v>
      </c>
      <c r="V160" s="38"/>
      <c r="W160" s="169">
        <f>V160*K160</f>
        <v>0</v>
      </c>
      <c r="X160" s="169">
        <v>0</v>
      </c>
      <c r="Y160" s="169">
        <f>X160*K160</f>
        <v>0</v>
      </c>
      <c r="Z160" s="169">
        <v>0</v>
      </c>
      <c r="AA160" s="170">
        <f>Z160*K160</f>
        <v>0</v>
      </c>
      <c r="AR160" s="21" t="s">
        <v>221</v>
      </c>
      <c r="AT160" s="21" t="s">
        <v>343</v>
      </c>
      <c r="AU160" s="21" t="s">
        <v>139</v>
      </c>
      <c r="AY160" s="21" t="s">
        <v>160</v>
      </c>
      <c r="BE160" s="108">
        <f>IF(U160="základná",N160,0)</f>
        <v>0</v>
      </c>
      <c r="BF160" s="108">
        <f>IF(U160="znížená",N160,0)</f>
        <v>0</v>
      </c>
      <c r="BG160" s="108">
        <f>IF(U160="zákl. prenesená",N160,0)</f>
        <v>0</v>
      </c>
      <c r="BH160" s="108">
        <f>IF(U160="zníž. prenesená",N160,0)</f>
        <v>0</v>
      </c>
      <c r="BI160" s="108">
        <f>IF(U160="nulová",N160,0)</f>
        <v>0</v>
      </c>
      <c r="BJ160" s="21" t="s">
        <v>139</v>
      </c>
      <c r="BK160" s="108">
        <f>ROUND(L160*K160,2)</f>
        <v>0</v>
      </c>
      <c r="BL160" s="21" t="s">
        <v>165</v>
      </c>
      <c r="BM160" s="21" t="s">
        <v>418</v>
      </c>
    </row>
    <row r="161" spans="2:65" s="10" customFormat="1" ht="14.45" customHeight="1">
      <c r="B161" s="171"/>
      <c r="C161" s="172"/>
      <c r="D161" s="172"/>
      <c r="E161" s="173" t="s">
        <v>5</v>
      </c>
      <c r="F161" s="252" t="s">
        <v>666</v>
      </c>
      <c r="G161" s="253"/>
      <c r="H161" s="253"/>
      <c r="I161" s="253"/>
      <c r="J161" s="172"/>
      <c r="K161" s="174">
        <v>6.5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168</v>
      </c>
      <c r="AU161" s="178" t="s">
        <v>139</v>
      </c>
      <c r="AV161" s="10" t="s">
        <v>139</v>
      </c>
      <c r="AW161" s="10" t="s">
        <v>33</v>
      </c>
      <c r="AX161" s="10" t="s">
        <v>78</v>
      </c>
      <c r="AY161" s="178" t="s">
        <v>160</v>
      </c>
    </row>
    <row r="162" spans="2:65" s="10" customFormat="1" ht="14.45" customHeight="1">
      <c r="B162" s="171"/>
      <c r="C162" s="172"/>
      <c r="D162" s="172"/>
      <c r="E162" s="173" t="s">
        <v>5</v>
      </c>
      <c r="F162" s="248" t="s">
        <v>667</v>
      </c>
      <c r="G162" s="249"/>
      <c r="H162" s="249"/>
      <c r="I162" s="249"/>
      <c r="J162" s="172"/>
      <c r="K162" s="174">
        <v>16.05</v>
      </c>
      <c r="L162" s="172"/>
      <c r="M162" s="172"/>
      <c r="N162" s="172"/>
      <c r="O162" s="172"/>
      <c r="P162" s="172"/>
      <c r="Q162" s="172"/>
      <c r="R162" s="175"/>
      <c r="T162" s="176"/>
      <c r="U162" s="172"/>
      <c r="V162" s="172"/>
      <c r="W162" s="172"/>
      <c r="X162" s="172"/>
      <c r="Y162" s="172"/>
      <c r="Z162" s="172"/>
      <c r="AA162" s="177"/>
      <c r="AT162" s="178" t="s">
        <v>168</v>
      </c>
      <c r="AU162" s="178" t="s">
        <v>139</v>
      </c>
      <c r="AV162" s="10" t="s">
        <v>139</v>
      </c>
      <c r="AW162" s="10" t="s">
        <v>33</v>
      </c>
      <c r="AX162" s="10" t="s">
        <v>78</v>
      </c>
      <c r="AY162" s="178" t="s">
        <v>160</v>
      </c>
    </row>
    <row r="163" spans="2:65" s="11" customFormat="1" ht="14.45" customHeight="1">
      <c r="B163" s="179"/>
      <c r="C163" s="180"/>
      <c r="D163" s="180"/>
      <c r="E163" s="181" t="s">
        <v>5</v>
      </c>
      <c r="F163" s="250" t="s">
        <v>616</v>
      </c>
      <c r="G163" s="251"/>
      <c r="H163" s="251"/>
      <c r="I163" s="251"/>
      <c r="J163" s="180"/>
      <c r="K163" s="182">
        <v>22.55</v>
      </c>
      <c r="L163" s="180"/>
      <c r="M163" s="180"/>
      <c r="N163" s="180"/>
      <c r="O163" s="180"/>
      <c r="P163" s="180"/>
      <c r="Q163" s="180"/>
      <c r="R163" s="183"/>
      <c r="T163" s="184"/>
      <c r="U163" s="180"/>
      <c r="V163" s="180"/>
      <c r="W163" s="180"/>
      <c r="X163" s="180"/>
      <c r="Y163" s="180"/>
      <c r="Z163" s="180"/>
      <c r="AA163" s="185"/>
      <c r="AT163" s="186" t="s">
        <v>168</v>
      </c>
      <c r="AU163" s="186" t="s">
        <v>139</v>
      </c>
      <c r="AV163" s="11" t="s">
        <v>165</v>
      </c>
      <c r="AW163" s="11" t="s">
        <v>33</v>
      </c>
      <c r="AX163" s="11" t="s">
        <v>86</v>
      </c>
      <c r="AY163" s="186" t="s">
        <v>160</v>
      </c>
    </row>
    <row r="164" spans="2:65" s="1" customFormat="1" ht="40.5" customHeight="1">
      <c r="B164" s="134"/>
      <c r="C164" s="163" t="s">
        <v>317</v>
      </c>
      <c r="D164" s="163" t="s">
        <v>161</v>
      </c>
      <c r="E164" s="164" t="s">
        <v>668</v>
      </c>
      <c r="F164" s="258" t="s">
        <v>669</v>
      </c>
      <c r="G164" s="258"/>
      <c r="H164" s="258"/>
      <c r="I164" s="258"/>
      <c r="J164" s="165" t="s">
        <v>354</v>
      </c>
      <c r="K164" s="166">
        <v>2280</v>
      </c>
      <c r="L164" s="259">
        <v>0</v>
      </c>
      <c r="M164" s="259"/>
      <c r="N164" s="257">
        <f>ROUND(L164*K164,2)</f>
        <v>0</v>
      </c>
      <c r="O164" s="257"/>
      <c r="P164" s="257"/>
      <c r="Q164" s="257"/>
      <c r="R164" s="137"/>
      <c r="T164" s="168" t="s">
        <v>5</v>
      </c>
      <c r="U164" s="46" t="s">
        <v>45</v>
      </c>
      <c r="V164" s="38"/>
      <c r="W164" s="169">
        <f>V164*K164</f>
        <v>0</v>
      </c>
      <c r="X164" s="169">
        <v>0</v>
      </c>
      <c r="Y164" s="169">
        <f>X164*K164</f>
        <v>0</v>
      </c>
      <c r="Z164" s="169">
        <v>0</v>
      </c>
      <c r="AA164" s="170">
        <f>Z164*K164</f>
        <v>0</v>
      </c>
      <c r="AR164" s="21" t="s">
        <v>165</v>
      </c>
      <c r="AT164" s="21" t="s">
        <v>161</v>
      </c>
      <c r="AU164" s="21" t="s">
        <v>139</v>
      </c>
      <c r="AY164" s="21" t="s">
        <v>160</v>
      </c>
      <c r="BE164" s="108">
        <f>IF(U164="základná",N164,0)</f>
        <v>0</v>
      </c>
      <c r="BF164" s="108">
        <f>IF(U164="znížená",N164,0)</f>
        <v>0</v>
      </c>
      <c r="BG164" s="108">
        <f>IF(U164="zákl. prenesená",N164,0)</f>
        <v>0</v>
      </c>
      <c r="BH164" s="108">
        <f>IF(U164="zníž. prenesená",N164,0)</f>
        <v>0</v>
      </c>
      <c r="BI164" s="108">
        <f>IF(U164="nulová",N164,0)</f>
        <v>0</v>
      </c>
      <c r="BJ164" s="21" t="s">
        <v>139</v>
      </c>
      <c r="BK164" s="108">
        <f>ROUND(L164*K164,2)</f>
        <v>0</v>
      </c>
      <c r="BL164" s="21" t="s">
        <v>165</v>
      </c>
      <c r="BM164" s="21" t="s">
        <v>427</v>
      </c>
    </row>
    <row r="165" spans="2:65" s="1" customFormat="1" ht="39" customHeight="1">
      <c r="B165" s="134"/>
      <c r="C165" s="163" t="s">
        <v>321</v>
      </c>
      <c r="D165" s="163" t="s">
        <v>161</v>
      </c>
      <c r="E165" s="164" t="s">
        <v>670</v>
      </c>
      <c r="F165" s="258" t="s">
        <v>671</v>
      </c>
      <c r="G165" s="258"/>
      <c r="H165" s="258"/>
      <c r="I165" s="258"/>
      <c r="J165" s="165" t="s">
        <v>354</v>
      </c>
      <c r="K165" s="166">
        <v>4860</v>
      </c>
      <c r="L165" s="259">
        <v>0</v>
      </c>
      <c r="M165" s="259"/>
      <c r="N165" s="257">
        <f>ROUND(L165*K165,2)</f>
        <v>0</v>
      </c>
      <c r="O165" s="257"/>
      <c r="P165" s="257"/>
      <c r="Q165" s="257"/>
      <c r="R165" s="137"/>
      <c r="T165" s="168" t="s">
        <v>5</v>
      </c>
      <c r="U165" s="46" t="s">
        <v>45</v>
      </c>
      <c r="V165" s="38"/>
      <c r="W165" s="169">
        <f>V165*K165</f>
        <v>0</v>
      </c>
      <c r="X165" s="169">
        <v>0</v>
      </c>
      <c r="Y165" s="169">
        <f>X165*K165</f>
        <v>0</v>
      </c>
      <c r="Z165" s="169">
        <v>0</v>
      </c>
      <c r="AA165" s="170">
        <f>Z165*K165</f>
        <v>0</v>
      </c>
      <c r="AR165" s="21" t="s">
        <v>165</v>
      </c>
      <c r="AT165" s="21" t="s">
        <v>161</v>
      </c>
      <c r="AU165" s="21" t="s">
        <v>139</v>
      </c>
      <c r="AY165" s="21" t="s">
        <v>160</v>
      </c>
      <c r="BE165" s="108">
        <f>IF(U165="základná",N165,0)</f>
        <v>0</v>
      </c>
      <c r="BF165" s="108">
        <f>IF(U165="znížená",N165,0)</f>
        <v>0</v>
      </c>
      <c r="BG165" s="108">
        <f>IF(U165="zákl. prenesená",N165,0)</f>
        <v>0</v>
      </c>
      <c r="BH165" s="108">
        <f>IF(U165="zníž. prenesená",N165,0)</f>
        <v>0</v>
      </c>
      <c r="BI165" s="108">
        <f>IF(U165="nulová",N165,0)</f>
        <v>0</v>
      </c>
      <c r="BJ165" s="21" t="s">
        <v>139</v>
      </c>
      <c r="BK165" s="108">
        <f>ROUND(L165*K165,2)</f>
        <v>0</v>
      </c>
      <c r="BL165" s="21" t="s">
        <v>165</v>
      </c>
      <c r="BM165" s="21" t="s">
        <v>443</v>
      </c>
    </row>
    <row r="166" spans="2:65" s="1" customFormat="1" ht="39" customHeight="1">
      <c r="B166" s="134"/>
      <c r="C166" s="163" t="s">
        <v>325</v>
      </c>
      <c r="D166" s="163" t="s">
        <v>161</v>
      </c>
      <c r="E166" s="164" t="s">
        <v>672</v>
      </c>
      <c r="F166" s="258" t="s">
        <v>673</v>
      </c>
      <c r="G166" s="258"/>
      <c r="H166" s="258"/>
      <c r="I166" s="258"/>
      <c r="J166" s="165" t="s">
        <v>164</v>
      </c>
      <c r="K166" s="166">
        <v>550</v>
      </c>
      <c r="L166" s="259">
        <v>0</v>
      </c>
      <c r="M166" s="259"/>
      <c r="N166" s="257">
        <f>ROUND(L166*K166,2)</f>
        <v>0</v>
      </c>
      <c r="O166" s="257"/>
      <c r="P166" s="257"/>
      <c r="Q166" s="257"/>
      <c r="R166" s="137"/>
      <c r="T166" s="168" t="s">
        <v>5</v>
      </c>
      <c r="U166" s="46" t="s">
        <v>45</v>
      </c>
      <c r="V166" s="38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1" t="s">
        <v>165</v>
      </c>
      <c r="AT166" s="21" t="s">
        <v>161</v>
      </c>
      <c r="AU166" s="21" t="s">
        <v>139</v>
      </c>
      <c r="AY166" s="21" t="s">
        <v>160</v>
      </c>
      <c r="BE166" s="108">
        <f>IF(U166="základná",N166,0)</f>
        <v>0</v>
      </c>
      <c r="BF166" s="108">
        <f>IF(U166="znížená",N166,0)</f>
        <v>0</v>
      </c>
      <c r="BG166" s="108">
        <f>IF(U166="zákl. prenesená",N166,0)</f>
        <v>0</v>
      </c>
      <c r="BH166" s="108">
        <f>IF(U166="zníž. prenesená",N166,0)</f>
        <v>0</v>
      </c>
      <c r="BI166" s="108">
        <f>IF(U166="nulová",N166,0)</f>
        <v>0</v>
      </c>
      <c r="BJ166" s="21" t="s">
        <v>139</v>
      </c>
      <c r="BK166" s="108">
        <f>ROUND(L166*K166,2)</f>
        <v>0</v>
      </c>
      <c r="BL166" s="21" t="s">
        <v>165</v>
      </c>
      <c r="BM166" s="21" t="s">
        <v>451</v>
      </c>
    </row>
    <row r="167" spans="2:65" s="10" customFormat="1" ht="14.45" customHeight="1">
      <c r="B167" s="171"/>
      <c r="C167" s="172"/>
      <c r="D167" s="172"/>
      <c r="E167" s="173" t="s">
        <v>5</v>
      </c>
      <c r="F167" s="252" t="s">
        <v>652</v>
      </c>
      <c r="G167" s="253"/>
      <c r="H167" s="253"/>
      <c r="I167" s="253"/>
      <c r="J167" s="172"/>
      <c r="K167" s="174">
        <v>212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168</v>
      </c>
      <c r="AU167" s="178" t="s">
        <v>139</v>
      </c>
      <c r="AV167" s="10" t="s">
        <v>139</v>
      </c>
      <c r="AW167" s="10" t="s">
        <v>33</v>
      </c>
      <c r="AX167" s="10" t="s">
        <v>78</v>
      </c>
      <c r="AY167" s="178" t="s">
        <v>160</v>
      </c>
    </row>
    <row r="168" spans="2:65" s="10" customFormat="1" ht="14.45" customHeight="1">
      <c r="B168" s="171"/>
      <c r="C168" s="172"/>
      <c r="D168" s="172"/>
      <c r="E168" s="173" t="s">
        <v>5</v>
      </c>
      <c r="F168" s="248" t="s">
        <v>674</v>
      </c>
      <c r="G168" s="249"/>
      <c r="H168" s="249"/>
      <c r="I168" s="249"/>
      <c r="J168" s="172"/>
      <c r="K168" s="174">
        <v>338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168</v>
      </c>
      <c r="AU168" s="178" t="s">
        <v>139</v>
      </c>
      <c r="AV168" s="10" t="s">
        <v>139</v>
      </c>
      <c r="AW168" s="10" t="s">
        <v>33</v>
      </c>
      <c r="AX168" s="10" t="s">
        <v>78</v>
      </c>
      <c r="AY168" s="178" t="s">
        <v>160</v>
      </c>
    </row>
    <row r="169" spans="2:65" s="11" customFormat="1" ht="14.45" customHeight="1">
      <c r="B169" s="179"/>
      <c r="C169" s="180"/>
      <c r="D169" s="180"/>
      <c r="E169" s="181" t="s">
        <v>5</v>
      </c>
      <c r="F169" s="250" t="s">
        <v>616</v>
      </c>
      <c r="G169" s="251"/>
      <c r="H169" s="251"/>
      <c r="I169" s="251"/>
      <c r="J169" s="180"/>
      <c r="K169" s="182">
        <v>550</v>
      </c>
      <c r="L169" s="180"/>
      <c r="M169" s="180"/>
      <c r="N169" s="180"/>
      <c r="O169" s="180"/>
      <c r="P169" s="180"/>
      <c r="Q169" s="180"/>
      <c r="R169" s="183"/>
      <c r="T169" s="184"/>
      <c r="U169" s="180"/>
      <c r="V169" s="180"/>
      <c r="W169" s="180"/>
      <c r="X169" s="180"/>
      <c r="Y169" s="180"/>
      <c r="Z169" s="180"/>
      <c r="AA169" s="185"/>
      <c r="AT169" s="186" t="s">
        <v>168</v>
      </c>
      <c r="AU169" s="186" t="s">
        <v>139</v>
      </c>
      <c r="AV169" s="11" t="s">
        <v>165</v>
      </c>
      <c r="AW169" s="11" t="s">
        <v>33</v>
      </c>
      <c r="AX169" s="11" t="s">
        <v>86</v>
      </c>
      <c r="AY169" s="186" t="s">
        <v>160</v>
      </c>
    </row>
    <row r="170" spans="2:65" s="1" customFormat="1" ht="29.25" customHeight="1">
      <c r="B170" s="134"/>
      <c r="C170" s="163" t="s">
        <v>334</v>
      </c>
      <c r="D170" s="163" t="s">
        <v>161</v>
      </c>
      <c r="E170" s="164" t="s">
        <v>675</v>
      </c>
      <c r="F170" s="258" t="s">
        <v>676</v>
      </c>
      <c r="G170" s="258"/>
      <c r="H170" s="258"/>
      <c r="I170" s="258"/>
      <c r="J170" s="165" t="s">
        <v>164</v>
      </c>
      <c r="K170" s="166">
        <v>1547</v>
      </c>
      <c r="L170" s="259">
        <v>0</v>
      </c>
      <c r="M170" s="259"/>
      <c r="N170" s="257">
        <f>ROUND(L170*K170,2)</f>
        <v>0</v>
      </c>
      <c r="O170" s="257"/>
      <c r="P170" s="257"/>
      <c r="Q170" s="257"/>
      <c r="R170" s="137"/>
      <c r="T170" s="168" t="s">
        <v>5</v>
      </c>
      <c r="U170" s="46" t="s">
        <v>45</v>
      </c>
      <c r="V170" s="38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165</v>
      </c>
      <c r="AT170" s="21" t="s">
        <v>161</v>
      </c>
      <c r="AU170" s="21" t="s">
        <v>139</v>
      </c>
      <c r="AY170" s="21" t="s">
        <v>160</v>
      </c>
      <c r="BE170" s="108">
        <f>IF(U170="základná",N170,0)</f>
        <v>0</v>
      </c>
      <c r="BF170" s="108">
        <f>IF(U170="znížená",N170,0)</f>
        <v>0</v>
      </c>
      <c r="BG170" s="108">
        <f>IF(U170="zákl. prenesená",N170,0)</f>
        <v>0</v>
      </c>
      <c r="BH170" s="108">
        <f>IF(U170="zníž. prenesená",N170,0)</f>
        <v>0</v>
      </c>
      <c r="BI170" s="108">
        <f>IF(U170="nulová",N170,0)</f>
        <v>0</v>
      </c>
      <c r="BJ170" s="21" t="s">
        <v>139</v>
      </c>
      <c r="BK170" s="108">
        <f>ROUND(L170*K170,2)</f>
        <v>0</v>
      </c>
      <c r="BL170" s="21" t="s">
        <v>165</v>
      </c>
      <c r="BM170" s="21" t="s">
        <v>460</v>
      </c>
    </row>
    <row r="171" spans="2:65" s="10" customFormat="1" ht="14.45" customHeight="1">
      <c r="B171" s="171"/>
      <c r="C171" s="172"/>
      <c r="D171" s="172"/>
      <c r="E171" s="173" t="s">
        <v>5</v>
      </c>
      <c r="F171" s="252" t="s">
        <v>652</v>
      </c>
      <c r="G171" s="253"/>
      <c r="H171" s="253"/>
      <c r="I171" s="253"/>
      <c r="J171" s="172"/>
      <c r="K171" s="174">
        <v>212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168</v>
      </c>
      <c r="AU171" s="178" t="s">
        <v>139</v>
      </c>
      <c r="AV171" s="10" t="s">
        <v>139</v>
      </c>
      <c r="AW171" s="10" t="s">
        <v>33</v>
      </c>
      <c r="AX171" s="10" t="s">
        <v>78</v>
      </c>
      <c r="AY171" s="178" t="s">
        <v>160</v>
      </c>
    </row>
    <row r="172" spans="2:65" s="10" customFormat="1" ht="14.45" customHeight="1">
      <c r="B172" s="171"/>
      <c r="C172" s="172"/>
      <c r="D172" s="172"/>
      <c r="E172" s="173" t="s">
        <v>5</v>
      </c>
      <c r="F172" s="248" t="s">
        <v>674</v>
      </c>
      <c r="G172" s="249"/>
      <c r="H172" s="249"/>
      <c r="I172" s="249"/>
      <c r="J172" s="172"/>
      <c r="K172" s="174">
        <v>338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168</v>
      </c>
      <c r="AU172" s="178" t="s">
        <v>139</v>
      </c>
      <c r="AV172" s="10" t="s">
        <v>139</v>
      </c>
      <c r="AW172" s="10" t="s">
        <v>33</v>
      </c>
      <c r="AX172" s="10" t="s">
        <v>78</v>
      </c>
      <c r="AY172" s="178" t="s">
        <v>160</v>
      </c>
    </row>
    <row r="173" spans="2:65" s="10" customFormat="1" ht="14.45" customHeight="1">
      <c r="B173" s="171"/>
      <c r="C173" s="172"/>
      <c r="D173" s="172"/>
      <c r="E173" s="173" t="s">
        <v>5</v>
      </c>
      <c r="F173" s="248" t="s">
        <v>654</v>
      </c>
      <c r="G173" s="249"/>
      <c r="H173" s="249"/>
      <c r="I173" s="249"/>
      <c r="J173" s="172"/>
      <c r="K173" s="174">
        <v>997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168</v>
      </c>
      <c r="AU173" s="178" t="s">
        <v>139</v>
      </c>
      <c r="AV173" s="10" t="s">
        <v>139</v>
      </c>
      <c r="AW173" s="10" t="s">
        <v>33</v>
      </c>
      <c r="AX173" s="10" t="s">
        <v>78</v>
      </c>
      <c r="AY173" s="178" t="s">
        <v>160</v>
      </c>
    </row>
    <row r="174" spans="2:65" s="11" customFormat="1" ht="14.45" customHeight="1">
      <c r="B174" s="179"/>
      <c r="C174" s="180"/>
      <c r="D174" s="180"/>
      <c r="E174" s="181" t="s">
        <v>5</v>
      </c>
      <c r="F174" s="250" t="s">
        <v>616</v>
      </c>
      <c r="G174" s="251"/>
      <c r="H174" s="251"/>
      <c r="I174" s="251"/>
      <c r="J174" s="180"/>
      <c r="K174" s="182">
        <v>1547</v>
      </c>
      <c r="L174" s="180"/>
      <c r="M174" s="180"/>
      <c r="N174" s="180"/>
      <c r="O174" s="180"/>
      <c r="P174" s="180"/>
      <c r="Q174" s="180"/>
      <c r="R174" s="183"/>
      <c r="T174" s="184"/>
      <c r="U174" s="180"/>
      <c r="V174" s="180"/>
      <c r="W174" s="180"/>
      <c r="X174" s="180"/>
      <c r="Y174" s="180"/>
      <c r="Z174" s="180"/>
      <c r="AA174" s="185"/>
      <c r="AT174" s="186" t="s">
        <v>168</v>
      </c>
      <c r="AU174" s="186" t="s">
        <v>139</v>
      </c>
      <c r="AV174" s="11" t="s">
        <v>165</v>
      </c>
      <c r="AW174" s="11" t="s">
        <v>33</v>
      </c>
      <c r="AX174" s="11" t="s">
        <v>86</v>
      </c>
      <c r="AY174" s="186" t="s">
        <v>160</v>
      </c>
    </row>
    <row r="175" spans="2:65" s="1" customFormat="1" ht="27.75" customHeight="1">
      <c r="B175" s="134"/>
      <c r="C175" s="163" t="s">
        <v>338</v>
      </c>
      <c r="D175" s="163" t="s">
        <v>161</v>
      </c>
      <c r="E175" s="164" t="s">
        <v>677</v>
      </c>
      <c r="F175" s="258" t="s">
        <v>678</v>
      </c>
      <c r="G175" s="258"/>
      <c r="H175" s="258"/>
      <c r="I175" s="258"/>
      <c r="J175" s="165" t="s">
        <v>164</v>
      </c>
      <c r="K175" s="166">
        <v>1547</v>
      </c>
      <c r="L175" s="259">
        <v>0</v>
      </c>
      <c r="M175" s="259"/>
      <c r="N175" s="257">
        <f t="shared" ref="N175:N186" si="15">ROUND(L175*K175,2)</f>
        <v>0</v>
      </c>
      <c r="O175" s="257"/>
      <c r="P175" s="257"/>
      <c r="Q175" s="257"/>
      <c r="R175" s="137"/>
      <c r="T175" s="168" t="s">
        <v>5</v>
      </c>
      <c r="U175" s="46" t="s">
        <v>45</v>
      </c>
      <c r="V175" s="38"/>
      <c r="W175" s="169">
        <f t="shared" ref="W175:W186" si="16">V175*K175</f>
        <v>0</v>
      </c>
      <c r="X175" s="169">
        <v>0</v>
      </c>
      <c r="Y175" s="169">
        <f t="shared" ref="Y175:Y186" si="17">X175*K175</f>
        <v>0</v>
      </c>
      <c r="Z175" s="169">
        <v>0</v>
      </c>
      <c r="AA175" s="170">
        <f t="shared" ref="AA175:AA186" si="18">Z175*K175</f>
        <v>0</v>
      </c>
      <c r="AR175" s="21" t="s">
        <v>165</v>
      </c>
      <c r="AT175" s="21" t="s">
        <v>161</v>
      </c>
      <c r="AU175" s="21" t="s">
        <v>139</v>
      </c>
      <c r="AY175" s="21" t="s">
        <v>160</v>
      </c>
      <c r="BE175" s="108">
        <f t="shared" ref="BE175:BE186" si="19">IF(U175="základná",N175,0)</f>
        <v>0</v>
      </c>
      <c r="BF175" s="108">
        <f t="shared" ref="BF175:BF186" si="20">IF(U175="znížená",N175,0)</f>
        <v>0</v>
      </c>
      <c r="BG175" s="108">
        <f t="shared" ref="BG175:BG186" si="21">IF(U175="zákl. prenesená",N175,0)</f>
        <v>0</v>
      </c>
      <c r="BH175" s="108">
        <f t="shared" ref="BH175:BH186" si="22">IF(U175="zníž. prenesená",N175,0)</f>
        <v>0</v>
      </c>
      <c r="BI175" s="108">
        <f t="shared" ref="BI175:BI186" si="23">IF(U175="nulová",N175,0)</f>
        <v>0</v>
      </c>
      <c r="BJ175" s="21" t="s">
        <v>139</v>
      </c>
      <c r="BK175" s="108">
        <f t="shared" ref="BK175:BK186" si="24">ROUND(L175*K175,2)</f>
        <v>0</v>
      </c>
      <c r="BL175" s="21" t="s">
        <v>165</v>
      </c>
      <c r="BM175" s="21" t="s">
        <v>469</v>
      </c>
    </row>
    <row r="176" spans="2:65" s="1" customFormat="1" ht="24" customHeight="1">
      <c r="B176" s="134"/>
      <c r="C176" s="163" t="s">
        <v>342</v>
      </c>
      <c r="D176" s="163" t="s">
        <v>161</v>
      </c>
      <c r="E176" s="164" t="s">
        <v>679</v>
      </c>
      <c r="F176" s="258" t="s">
        <v>680</v>
      </c>
      <c r="G176" s="258"/>
      <c r="H176" s="258"/>
      <c r="I176" s="258"/>
      <c r="J176" s="165" t="s">
        <v>164</v>
      </c>
      <c r="K176" s="166">
        <v>997</v>
      </c>
      <c r="L176" s="259">
        <v>0</v>
      </c>
      <c r="M176" s="259"/>
      <c r="N176" s="257">
        <f t="shared" si="15"/>
        <v>0</v>
      </c>
      <c r="O176" s="257"/>
      <c r="P176" s="257"/>
      <c r="Q176" s="257"/>
      <c r="R176" s="137"/>
      <c r="T176" s="168" t="s">
        <v>5</v>
      </c>
      <c r="U176" s="46" t="s">
        <v>45</v>
      </c>
      <c r="V176" s="38"/>
      <c r="W176" s="169">
        <f t="shared" si="16"/>
        <v>0</v>
      </c>
      <c r="X176" s="169">
        <v>0</v>
      </c>
      <c r="Y176" s="169">
        <f t="shared" si="17"/>
        <v>0</v>
      </c>
      <c r="Z176" s="169">
        <v>0</v>
      </c>
      <c r="AA176" s="170">
        <f t="shared" si="18"/>
        <v>0</v>
      </c>
      <c r="AR176" s="21" t="s">
        <v>165</v>
      </c>
      <c r="AT176" s="21" t="s">
        <v>161</v>
      </c>
      <c r="AU176" s="21" t="s">
        <v>139</v>
      </c>
      <c r="AY176" s="21" t="s">
        <v>160</v>
      </c>
      <c r="BE176" s="108">
        <f t="shared" si="19"/>
        <v>0</v>
      </c>
      <c r="BF176" s="108">
        <f t="shared" si="20"/>
        <v>0</v>
      </c>
      <c r="BG176" s="108">
        <f t="shared" si="21"/>
        <v>0</v>
      </c>
      <c r="BH176" s="108">
        <f t="shared" si="22"/>
        <v>0</v>
      </c>
      <c r="BI176" s="108">
        <f t="shared" si="23"/>
        <v>0</v>
      </c>
      <c r="BJ176" s="21" t="s">
        <v>139</v>
      </c>
      <c r="BK176" s="108">
        <f t="shared" si="24"/>
        <v>0</v>
      </c>
      <c r="BL176" s="21" t="s">
        <v>165</v>
      </c>
      <c r="BM176" s="21" t="s">
        <v>484</v>
      </c>
    </row>
    <row r="177" spans="2:65" s="1" customFormat="1" ht="39" customHeight="1">
      <c r="B177" s="134"/>
      <c r="C177" s="163" t="s">
        <v>347</v>
      </c>
      <c r="D177" s="163" t="s">
        <v>161</v>
      </c>
      <c r="E177" s="164" t="s">
        <v>681</v>
      </c>
      <c r="F177" s="258" t="s">
        <v>682</v>
      </c>
      <c r="G177" s="258"/>
      <c r="H177" s="258"/>
      <c r="I177" s="258"/>
      <c r="J177" s="165" t="s">
        <v>354</v>
      </c>
      <c r="K177" s="166">
        <v>1070</v>
      </c>
      <c r="L177" s="259">
        <v>0</v>
      </c>
      <c r="M177" s="259"/>
      <c r="N177" s="257">
        <f t="shared" si="15"/>
        <v>0</v>
      </c>
      <c r="O177" s="257"/>
      <c r="P177" s="257"/>
      <c r="Q177" s="257"/>
      <c r="R177" s="137"/>
      <c r="T177" s="168" t="s">
        <v>5</v>
      </c>
      <c r="U177" s="46" t="s">
        <v>45</v>
      </c>
      <c r="V177" s="38"/>
      <c r="W177" s="169">
        <f t="shared" si="16"/>
        <v>0</v>
      </c>
      <c r="X177" s="169">
        <v>0</v>
      </c>
      <c r="Y177" s="169">
        <f t="shared" si="17"/>
        <v>0</v>
      </c>
      <c r="Z177" s="169">
        <v>0</v>
      </c>
      <c r="AA177" s="170">
        <f t="shared" si="18"/>
        <v>0</v>
      </c>
      <c r="AR177" s="21" t="s">
        <v>165</v>
      </c>
      <c r="AT177" s="21" t="s">
        <v>161</v>
      </c>
      <c r="AU177" s="21" t="s">
        <v>139</v>
      </c>
      <c r="AY177" s="21" t="s">
        <v>160</v>
      </c>
      <c r="BE177" s="108">
        <f t="shared" si="19"/>
        <v>0</v>
      </c>
      <c r="BF177" s="108">
        <f t="shared" si="20"/>
        <v>0</v>
      </c>
      <c r="BG177" s="108">
        <f t="shared" si="21"/>
        <v>0</v>
      </c>
      <c r="BH177" s="108">
        <f t="shared" si="22"/>
        <v>0</v>
      </c>
      <c r="BI177" s="108">
        <f t="shared" si="23"/>
        <v>0</v>
      </c>
      <c r="BJ177" s="21" t="s">
        <v>139</v>
      </c>
      <c r="BK177" s="108">
        <f t="shared" si="24"/>
        <v>0</v>
      </c>
      <c r="BL177" s="21" t="s">
        <v>165</v>
      </c>
      <c r="BM177" s="21" t="s">
        <v>493</v>
      </c>
    </row>
    <row r="178" spans="2:65" s="1" customFormat="1" ht="42.75" customHeight="1">
      <c r="B178" s="134"/>
      <c r="C178" s="163" t="s">
        <v>351</v>
      </c>
      <c r="D178" s="163" t="s">
        <v>161</v>
      </c>
      <c r="E178" s="164" t="s">
        <v>683</v>
      </c>
      <c r="F178" s="258" t="s">
        <v>684</v>
      </c>
      <c r="G178" s="258"/>
      <c r="H178" s="258"/>
      <c r="I178" s="258"/>
      <c r="J178" s="165" t="s">
        <v>354</v>
      </c>
      <c r="K178" s="166">
        <v>13</v>
      </c>
      <c r="L178" s="259">
        <v>0</v>
      </c>
      <c r="M178" s="259"/>
      <c r="N178" s="257">
        <f t="shared" si="15"/>
        <v>0</v>
      </c>
      <c r="O178" s="257"/>
      <c r="P178" s="257"/>
      <c r="Q178" s="257"/>
      <c r="R178" s="137"/>
      <c r="T178" s="168" t="s">
        <v>5</v>
      </c>
      <c r="U178" s="46" t="s">
        <v>45</v>
      </c>
      <c r="V178" s="38"/>
      <c r="W178" s="169">
        <f t="shared" si="16"/>
        <v>0</v>
      </c>
      <c r="X178" s="169">
        <v>0</v>
      </c>
      <c r="Y178" s="169">
        <f t="shared" si="17"/>
        <v>0</v>
      </c>
      <c r="Z178" s="169">
        <v>0</v>
      </c>
      <c r="AA178" s="170">
        <f t="shared" si="18"/>
        <v>0</v>
      </c>
      <c r="AR178" s="21" t="s">
        <v>165</v>
      </c>
      <c r="AT178" s="21" t="s">
        <v>161</v>
      </c>
      <c r="AU178" s="21" t="s">
        <v>139</v>
      </c>
      <c r="AY178" s="21" t="s">
        <v>160</v>
      </c>
      <c r="BE178" s="108">
        <f t="shared" si="19"/>
        <v>0</v>
      </c>
      <c r="BF178" s="108">
        <f t="shared" si="20"/>
        <v>0</v>
      </c>
      <c r="BG178" s="108">
        <f t="shared" si="21"/>
        <v>0</v>
      </c>
      <c r="BH178" s="108">
        <f t="shared" si="22"/>
        <v>0</v>
      </c>
      <c r="BI178" s="108">
        <f t="shared" si="23"/>
        <v>0</v>
      </c>
      <c r="BJ178" s="21" t="s">
        <v>139</v>
      </c>
      <c r="BK178" s="108">
        <f t="shared" si="24"/>
        <v>0</v>
      </c>
      <c r="BL178" s="21" t="s">
        <v>165</v>
      </c>
      <c r="BM178" s="21" t="s">
        <v>504</v>
      </c>
    </row>
    <row r="179" spans="2:65" s="1" customFormat="1" ht="45.6" customHeight="1">
      <c r="B179" s="134"/>
      <c r="C179" s="163" t="s">
        <v>358</v>
      </c>
      <c r="D179" s="163" t="s">
        <v>161</v>
      </c>
      <c r="E179" s="164" t="s">
        <v>685</v>
      </c>
      <c r="F179" s="258" t="s">
        <v>686</v>
      </c>
      <c r="G179" s="258"/>
      <c r="H179" s="258"/>
      <c r="I179" s="258"/>
      <c r="J179" s="165" t="s">
        <v>354</v>
      </c>
      <c r="K179" s="166">
        <v>13</v>
      </c>
      <c r="L179" s="259">
        <v>0</v>
      </c>
      <c r="M179" s="259"/>
      <c r="N179" s="257">
        <f t="shared" si="15"/>
        <v>0</v>
      </c>
      <c r="O179" s="257"/>
      <c r="P179" s="257"/>
      <c r="Q179" s="257"/>
      <c r="R179" s="137"/>
      <c r="T179" s="168" t="s">
        <v>5</v>
      </c>
      <c r="U179" s="46" t="s">
        <v>45</v>
      </c>
      <c r="V179" s="38"/>
      <c r="W179" s="169">
        <f t="shared" si="16"/>
        <v>0</v>
      </c>
      <c r="X179" s="169">
        <v>0</v>
      </c>
      <c r="Y179" s="169">
        <f t="shared" si="17"/>
        <v>0</v>
      </c>
      <c r="Z179" s="169">
        <v>0</v>
      </c>
      <c r="AA179" s="170">
        <f t="shared" si="18"/>
        <v>0</v>
      </c>
      <c r="AR179" s="21" t="s">
        <v>165</v>
      </c>
      <c r="AT179" s="21" t="s">
        <v>161</v>
      </c>
      <c r="AU179" s="21" t="s">
        <v>139</v>
      </c>
      <c r="AY179" s="21" t="s">
        <v>160</v>
      </c>
      <c r="BE179" s="108">
        <f t="shared" si="19"/>
        <v>0</v>
      </c>
      <c r="BF179" s="108">
        <f t="shared" si="20"/>
        <v>0</v>
      </c>
      <c r="BG179" s="108">
        <f t="shared" si="21"/>
        <v>0</v>
      </c>
      <c r="BH179" s="108">
        <f t="shared" si="22"/>
        <v>0</v>
      </c>
      <c r="BI179" s="108">
        <f t="shared" si="23"/>
        <v>0</v>
      </c>
      <c r="BJ179" s="21" t="s">
        <v>139</v>
      </c>
      <c r="BK179" s="108">
        <f t="shared" si="24"/>
        <v>0</v>
      </c>
      <c r="BL179" s="21" t="s">
        <v>165</v>
      </c>
      <c r="BM179" s="21" t="s">
        <v>512</v>
      </c>
    </row>
    <row r="180" spans="2:65" s="1" customFormat="1" ht="22.9" customHeight="1">
      <c r="B180" s="134"/>
      <c r="C180" s="194" t="s">
        <v>362</v>
      </c>
      <c r="D180" s="194" t="s">
        <v>343</v>
      </c>
      <c r="E180" s="195" t="s">
        <v>687</v>
      </c>
      <c r="F180" s="254" t="s">
        <v>688</v>
      </c>
      <c r="G180" s="254"/>
      <c r="H180" s="254"/>
      <c r="I180" s="254"/>
      <c r="J180" s="196" t="s">
        <v>354</v>
      </c>
      <c r="K180" s="197">
        <v>39</v>
      </c>
      <c r="L180" s="255">
        <v>0</v>
      </c>
      <c r="M180" s="255"/>
      <c r="N180" s="256">
        <f t="shared" si="15"/>
        <v>0</v>
      </c>
      <c r="O180" s="257"/>
      <c r="P180" s="257"/>
      <c r="Q180" s="257"/>
      <c r="R180" s="137"/>
      <c r="T180" s="168" t="s">
        <v>5</v>
      </c>
      <c r="U180" s="46" t="s">
        <v>45</v>
      </c>
      <c r="V180" s="38"/>
      <c r="W180" s="169">
        <f t="shared" si="16"/>
        <v>0</v>
      </c>
      <c r="X180" s="169">
        <v>0</v>
      </c>
      <c r="Y180" s="169">
        <f t="shared" si="17"/>
        <v>0</v>
      </c>
      <c r="Z180" s="169">
        <v>0</v>
      </c>
      <c r="AA180" s="170">
        <f t="shared" si="18"/>
        <v>0</v>
      </c>
      <c r="AR180" s="21" t="s">
        <v>221</v>
      </c>
      <c r="AT180" s="21" t="s">
        <v>343</v>
      </c>
      <c r="AU180" s="21" t="s">
        <v>139</v>
      </c>
      <c r="AY180" s="21" t="s">
        <v>160</v>
      </c>
      <c r="BE180" s="108">
        <f t="shared" si="19"/>
        <v>0</v>
      </c>
      <c r="BF180" s="108">
        <f t="shared" si="20"/>
        <v>0</v>
      </c>
      <c r="BG180" s="108">
        <f t="shared" si="21"/>
        <v>0</v>
      </c>
      <c r="BH180" s="108">
        <f t="shared" si="22"/>
        <v>0</v>
      </c>
      <c r="BI180" s="108">
        <f t="shared" si="23"/>
        <v>0</v>
      </c>
      <c r="BJ180" s="21" t="s">
        <v>139</v>
      </c>
      <c r="BK180" s="108">
        <f t="shared" si="24"/>
        <v>0</v>
      </c>
      <c r="BL180" s="21" t="s">
        <v>165</v>
      </c>
      <c r="BM180" s="21" t="s">
        <v>520</v>
      </c>
    </row>
    <row r="181" spans="2:65" s="1" customFormat="1" ht="22.9" customHeight="1">
      <c r="B181" s="134"/>
      <c r="C181" s="194" t="s">
        <v>367</v>
      </c>
      <c r="D181" s="194" t="s">
        <v>343</v>
      </c>
      <c r="E181" s="195" t="s">
        <v>689</v>
      </c>
      <c r="F181" s="254" t="s">
        <v>690</v>
      </c>
      <c r="G181" s="254"/>
      <c r="H181" s="254"/>
      <c r="I181" s="254"/>
      <c r="J181" s="196" t="s">
        <v>354</v>
      </c>
      <c r="K181" s="197">
        <v>13</v>
      </c>
      <c r="L181" s="255">
        <v>0</v>
      </c>
      <c r="M181" s="255"/>
      <c r="N181" s="256">
        <f t="shared" si="15"/>
        <v>0</v>
      </c>
      <c r="O181" s="257"/>
      <c r="P181" s="257"/>
      <c r="Q181" s="257"/>
      <c r="R181" s="137"/>
      <c r="T181" s="168" t="s">
        <v>5</v>
      </c>
      <c r="U181" s="46" t="s">
        <v>45</v>
      </c>
      <c r="V181" s="38"/>
      <c r="W181" s="169">
        <f t="shared" si="16"/>
        <v>0</v>
      </c>
      <c r="X181" s="169">
        <v>0</v>
      </c>
      <c r="Y181" s="169">
        <f t="shared" si="17"/>
        <v>0</v>
      </c>
      <c r="Z181" s="169">
        <v>0</v>
      </c>
      <c r="AA181" s="170">
        <f t="shared" si="18"/>
        <v>0</v>
      </c>
      <c r="AR181" s="21" t="s">
        <v>221</v>
      </c>
      <c r="AT181" s="21" t="s">
        <v>343</v>
      </c>
      <c r="AU181" s="21" t="s">
        <v>139</v>
      </c>
      <c r="AY181" s="21" t="s">
        <v>160</v>
      </c>
      <c r="BE181" s="108">
        <f t="shared" si="19"/>
        <v>0</v>
      </c>
      <c r="BF181" s="108">
        <f t="shared" si="20"/>
        <v>0</v>
      </c>
      <c r="BG181" s="108">
        <f t="shared" si="21"/>
        <v>0</v>
      </c>
      <c r="BH181" s="108">
        <f t="shared" si="22"/>
        <v>0</v>
      </c>
      <c r="BI181" s="108">
        <f t="shared" si="23"/>
        <v>0</v>
      </c>
      <c r="BJ181" s="21" t="s">
        <v>139</v>
      </c>
      <c r="BK181" s="108">
        <f t="shared" si="24"/>
        <v>0</v>
      </c>
      <c r="BL181" s="21" t="s">
        <v>165</v>
      </c>
      <c r="BM181" s="21" t="s">
        <v>528</v>
      </c>
    </row>
    <row r="182" spans="2:65" s="1" customFormat="1" ht="14.45" customHeight="1">
      <c r="B182" s="134"/>
      <c r="C182" s="194" t="s">
        <v>371</v>
      </c>
      <c r="D182" s="194" t="s">
        <v>343</v>
      </c>
      <c r="E182" s="195" t="s">
        <v>691</v>
      </c>
      <c r="F182" s="254" t="s">
        <v>692</v>
      </c>
      <c r="G182" s="254"/>
      <c r="H182" s="254"/>
      <c r="I182" s="254"/>
      <c r="J182" s="196" t="s">
        <v>354</v>
      </c>
      <c r="K182" s="197">
        <v>13</v>
      </c>
      <c r="L182" s="255">
        <v>0</v>
      </c>
      <c r="M182" s="255"/>
      <c r="N182" s="256">
        <f t="shared" si="15"/>
        <v>0</v>
      </c>
      <c r="O182" s="257"/>
      <c r="P182" s="257"/>
      <c r="Q182" s="257"/>
      <c r="R182" s="137"/>
      <c r="T182" s="168" t="s">
        <v>5</v>
      </c>
      <c r="U182" s="46" t="s">
        <v>45</v>
      </c>
      <c r="V182" s="38"/>
      <c r="W182" s="169">
        <f t="shared" si="16"/>
        <v>0</v>
      </c>
      <c r="X182" s="169">
        <v>0</v>
      </c>
      <c r="Y182" s="169">
        <f t="shared" si="17"/>
        <v>0</v>
      </c>
      <c r="Z182" s="169">
        <v>0</v>
      </c>
      <c r="AA182" s="170">
        <f t="shared" si="18"/>
        <v>0</v>
      </c>
      <c r="AR182" s="21" t="s">
        <v>221</v>
      </c>
      <c r="AT182" s="21" t="s">
        <v>343</v>
      </c>
      <c r="AU182" s="21" t="s">
        <v>139</v>
      </c>
      <c r="AY182" s="21" t="s">
        <v>160</v>
      </c>
      <c r="BE182" s="108">
        <f t="shared" si="19"/>
        <v>0</v>
      </c>
      <c r="BF182" s="108">
        <f t="shared" si="20"/>
        <v>0</v>
      </c>
      <c r="BG182" s="108">
        <f t="shared" si="21"/>
        <v>0</v>
      </c>
      <c r="BH182" s="108">
        <f t="shared" si="22"/>
        <v>0</v>
      </c>
      <c r="BI182" s="108">
        <f t="shared" si="23"/>
        <v>0</v>
      </c>
      <c r="BJ182" s="21" t="s">
        <v>139</v>
      </c>
      <c r="BK182" s="108">
        <f t="shared" si="24"/>
        <v>0</v>
      </c>
      <c r="BL182" s="21" t="s">
        <v>165</v>
      </c>
      <c r="BM182" s="21" t="s">
        <v>693</v>
      </c>
    </row>
    <row r="183" spans="2:65" s="1" customFormat="1" ht="22.9" customHeight="1">
      <c r="B183" s="134"/>
      <c r="C183" s="194" t="s">
        <v>381</v>
      </c>
      <c r="D183" s="194" t="s">
        <v>343</v>
      </c>
      <c r="E183" s="195" t="s">
        <v>694</v>
      </c>
      <c r="F183" s="254" t="s">
        <v>695</v>
      </c>
      <c r="G183" s="254"/>
      <c r="H183" s="254"/>
      <c r="I183" s="254"/>
      <c r="J183" s="196" t="s">
        <v>354</v>
      </c>
      <c r="K183" s="197">
        <v>13</v>
      </c>
      <c r="L183" s="255">
        <v>0</v>
      </c>
      <c r="M183" s="255"/>
      <c r="N183" s="256">
        <f t="shared" si="15"/>
        <v>0</v>
      </c>
      <c r="O183" s="257"/>
      <c r="P183" s="257"/>
      <c r="Q183" s="257"/>
      <c r="R183" s="137"/>
      <c r="T183" s="168" t="s">
        <v>5</v>
      </c>
      <c r="U183" s="46" t="s">
        <v>45</v>
      </c>
      <c r="V183" s="38"/>
      <c r="W183" s="169">
        <f t="shared" si="16"/>
        <v>0</v>
      </c>
      <c r="X183" s="169">
        <v>0</v>
      </c>
      <c r="Y183" s="169">
        <f t="shared" si="17"/>
        <v>0</v>
      </c>
      <c r="Z183" s="169">
        <v>0</v>
      </c>
      <c r="AA183" s="170">
        <f t="shared" si="18"/>
        <v>0</v>
      </c>
      <c r="AR183" s="21" t="s">
        <v>221</v>
      </c>
      <c r="AT183" s="21" t="s">
        <v>343</v>
      </c>
      <c r="AU183" s="21" t="s">
        <v>139</v>
      </c>
      <c r="AY183" s="21" t="s">
        <v>160</v>
      </c>
      <c r="BE183" s="108">
        <f t="shared" si="19"/>
        <v>0</v>
      </c>
      <c r="BF183" s="108">
        <f t="shared" si="20"/>
        <v>0</v>
      </c>
      <c r="BG183" s="108">
        <f t="shared" si="21"/>
        <v>0</v>
      </c>
      <c r="BH183" s="108">
        <f t="shared" si="22"/>
        <v>0</v>
      </c>
      <c r="BI183" s="108">
        <f t="shared" si="23"/>
        <v>0</v>
      </c>
      <c r="BJ183" s="21" t="s">
        <v>139</v>
      </c>
      <c r="BK183" s="108">
        <f t="shared" si="24"/>
        <v>0</v>
      </c>
      <c r="BL183" s="21" t="s">
        <v>165</v>
      </c>
      <c r="BM183" s="21" t="s">
        <v>696</v>
      </c>
    </row>
    <row r="184" spans="2:65" s="1" customFormat="1" ht="41.25" customHeight="1">
      <c r="B184" s="134"/>
      <c r="C184" s="163" t="s">
        <v>385</v>
      </c>
      <c r="D184" s="163" t="s">
        <v>161</v>
      </c>
      <c r="E184" s="164" t="s">
        <v>697</v>
      </c>
      <c r="F184" s="258" t="s">
        <v>698</v>
      </c>
      <c r="G184" s="258"/>
      <c r="H184" s="258"/>
      <c r="I184" s="258"/>
      <c r="J184" s="165" t="s">
        <v>354</v>
      </c>
      <c r="K184" s="166">
        <v>13</v>
      </c>
      <c r="L184" s="259">
        <v>0</v>
      </c>
      <c r="M184" s="259"/>
      <c r="N184" s="257">
        <f t="shared" si="15"/>
        <v>0</v>
      </c>
      <c r="O184" s="257"/>
      <c r="P184" s="257"/>
      <c r="Q184" s="257"/>
      <c r="R184" s="137"/>
      <c r="T184" s="168" t="s">
        <v>5</v>
      </c>
      <c r="U184" s="46" t="s">
        <v>45</v>
      </c>
      <c r="V184" s="38"/>
      <c r="W184" s="169">
        <f t="shared" si="16"/>
        <v>0</v>
      </c>
      <c r="X184" s="169">
        <v>0</v>
      </c>
      <c r="Y184" s="169">
        <f t="shared" si="17"/>
        <v>0</v>
      </c>
      <c r="Z184" s="169">
        <v>0</v>
      </c>
      <c r="AA184" s="170">
        <f t="shared" si="18"/>
        <v>0</v>
      </c>
      <c r="AR184" s="21" t="s">
        <v>165</v>
      </c>
      <c r="AT184" s="21" t="s">
        <v>161</v>
      </c>
      <c r="AU184" s="21" t="s">
        <v>139</v>
      </c>
      <c r="AY184" s="21" t="s">
        <v>160</v>
      </c>
      <c r="BE184" s="108">
        <f t="shared" si="19"/>
        <v>0</v>
      </c>
      <c r="BF184" s="108">
        <f t="shared" si="20"/>
        <v>0</v>
      </c>
      <c r="BG184" s="108">
        <f t="shared" si="21"/>
        <v>0</v>
      </c>
      <c r="BH184" s="108">
        <f t="shared" si="22"/>
        <v>0</v>
      </c>
      <c r="BI184" s="108">
        <f t="shared" si="23"/>
        <v>0</v>
      </c>
      <c r="BJ184" s="21" t="s">
        <v>139</v>
      </c>
      <c r="BK184" s="108">
        <f t="shared" si="24"/>
        <v>0</v>
      </c>
      <c r="BL184" s="21" t="s">
        <v>165</v>
      </c>
      <c r="BM184" s="21" t="s">
        <v>699</v>
      </c>
    </row>
    <row r="185" spans="2:65" s="1" customFormat="1" ht="22.9" customHeight="1">
      <c r="B185" s="134"/>
      <c r="C185" s="194" t="s">
        <v>394</v>
      </c>
      <c r="D185" s="194" t="s">
        <v>343</v>
      </c>
      <c r="E185" s="195" t="s">
        <v>700</v>
      </c>
      <c r="F185" s="254" t="s">
        <v>701</v>
      </c>
      <c r="G185" s="254"/>
      <c r="H185" s="254"/>
      <c r="I185" s="254"/>
      <c r="J185" s="196" t="s">
        <v>354</v>
      </c>
      <c r="K185" s="197">
        <v>13</v>
      </c>
      <c r="L185" s="255">
        <v>0</v>
      </c>
      <c r="M185" s="255"/>
      <c r="N185" s="256">
        <f t="shared" si="15"/>
        <v>0</v>
      </c>
      <c r="O185" s="257"/>
      <c r="P185" s="257"/>
      <c r="Q185" s="257"/>
      <c r="R185" s="137"/>
      <c r="T185" s="168" t="s">
        <v>5</v>
      </c>
      <c r="U185" s="46" t="s">
        <v>45</v>
      </c>
      <c r="V185" s="38"/>
      <c r="W185" s="169">
        <f t="shared" si="16"/>
        <v>0</v>
      </c>
      <c r="X185" s="169">
        <v>0</v>
      </c>
      <c r="Y185" s="169">
        <f t="shared" si="17"/>
        <v>0</v>
      </c>
      <c r="Z185" s="169">
        <v>0</v>
      </c>
      <c r="AA185" s="170">
        <f t="shared" si="18"/>
        <v>0</v>
      </c>
      <c r="AR185" s="21" t="s">
        <v>221</v>
      </c>
      <c r="AT185" s="21" t="s">
        <v>343</v>
      </c>
      <c r="AU185" s="21" t="s">
        <v>139</v>
      </c>
      <c r="AY185" s="21" t="s">
        <v>160</v>
      </c>
      <c r="BE185" s="108">
        <f t="shared" si="19"/>
        <v>0</v>
      </c>
      <c r="BF185" s="108">
        <f t="shared" si="20"/>
        <v>0</v>
      </c>
      <c r="BG185" s="108">
        <f t="shared" si="21"/>
        <v>0</v>
      </c>
      <c r="BH185" s="108">
        <f t="shared" si="22"/>
        <v>0</v>
      </c>
      <c r="BI185" s="108">
        <f t="shared" si="23"/>
        <v>0</v>
      </c>
      <c r="BJ185" s="21" t="s">
        <v>139</v>
      </c>
      <c r="BK185" s="108">
        <f t="shared" si="24"/>
        <v>0</v>
      </c>
      <c r="BL185" s="21" t="s">
        <v>165</v>
      </c>
      <c r="BM185" s="21" t="s">
        <v>702</v>
      </c>
    </row>
    <row r="186" spans="2:65" s="1" customFormat="1" ht="42.75" customHeight="1">
      <c r="B186" s="134"/>
      <c r="C186" s="163" t="s">
        <v>398</v>
      </c>
      <c r="D186" s="163" t="s">
        <v>161</v>
      </c>
      <c r="E186" s="164" t="s">
        <v>703</v>
      </c>
      <c r="F186" s="258" t="s">
        <v>704</v>
      </c>
      <c r="G186" s="258"/>
      <c r="H186" s="258"/>
      <c r="I186" s="258"/>
      <c r="J186" s="165" t="s">
        <v>164</v>
      </c>
      <c r="K186" s="166">
        <v>118</v>
      </c>
      <c r="L186" s="259">
        <v>0</v>
      </c>
      <c r="M186" s="259"/>
      <c r="N186" s="257">
        <f t="shared" si="15"/>
        <v>0</v>
      </c>
      <c r="O186" s="257"/>
      <c r="P186" s="257"/>
      <c r="Q186" s="257"/>
      <c r="R186" s="137"/>
      <c r="T186" s="168" t="s">
        <v>5</v>
      </c>
      <c r="U186" s="46" t="s">
        <v>45</v>
      </c>
      <c r="V186" s="38"/>
      <c r="W186" s="169">
        <f t="shared" si="16"/>
        <v>0</v>
      </c>
      <c r="X186" s="169">
        <v>0</v>
      </c>
      <c r="Y186" s="169">
        <f t="shared" si="17"/>
        <v>0</v>
      </c>
      <c r="Z186" s="169">
        <v>0</v>
      </c>
      <c r="AA186" s="170">
        <f t="shared" si="18"/>
        <v>0</v>
      </c>
      <c r="AR186" s="21" t="s">
        <v>165</v>
      </c>
      <c r="AT186" s="21" t="s">
        <v>161</v>
      </c>
      <c r="AU186" s="21" t="s">
        <v>139</v>
      </c>
      <c r="AY186" s="21" t="s">
        <v>160</v>
      </c>
      <c r="BE186" s="108">
        <f t="shared" si="19"/>
        <v>0</v>
      </c>
      <c r="BF186" s="108">
        <f t="shared" si="20"/>
        <v>0</v>
      </c>
      <c r="BG186" s="108">
        <f t="shared" si="21"/>
        <v>0</v>
      </c>
      <c r="BH186" s="108">
        <f t="shared" si="22"/>
        <v>0</v>
      </c>
      <c r="BI186" s="108">
        <f t="shared" si="23"/>
        <v>0</v>
      </c>
      <c r="BJ186" s="21" t="s">
        <v>139</v>
      </c>
      <c r="BK186" s="108">
        <f t="shared" si="24"/>
        <v>0</v>
      </c>
      <c r="BL186" s="21" t="s">
        <v>165</v>
      </c>
      <c r="BM186" s="21" t="s">
        <v>705</v>
      </c>
    </row>
    <row r="187" spans="2:65" s="10" customFormat="1" ht="14.45" customHeight="1">
      <c r="B187" s="171"/>
      <c r="C187" s="172"/>
      <c r="D187" s="172"/>
      <c r="E187" s="173" t="s">
        <v>5</v>
      </c>
      <c r="F187" s="252" t="s">
        <v>663</v>
      </c>
      <c r="G187" s="253"/>
      <c r="H187" s="253"/>
      <c r="I187" s="253"/>
      <c r="J187" s="172"/>
      <c r="K187" s="174">
        <v>13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168</v>
      </c>
      <c r="AU187" s="178" t="s">
        <v>139</v>
      </c>
      <c r="AV187" s="10" t="s">
        <v>139</v>
      </c>
      <c r="AW187" s="10" t="s">
        <v>33</v>
      </c>
      <c r="AX187" s="10" t="s">
        <v>78</v>
      </c>
      <c r="AY187" s="178" t="s">
        <v>160</v>
      </c>
    </row>
    <row r="188" spans="2:65" s="10" customFormat="1" ht="14.45" customHeight="1">
      <c r="B188" s="171"/>
      <c r="C188" s="172"/>
      <c r="D188" s="172"/>
      <c r="E188" s="173" t="s">
        <v>5</v>
      </c>
      <c r="F188" s="248" t="s">
        <v>706</v>
      </c>
      <c r="G188" s="249"/>
      <c r="H188" s="249"/>
      <c r="I188" s="249"/>
      <c r="J188" s="172"/>
      <c r="K188" s="174">
        <v>105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168</v>
      </c>
      <c r="AU188" s="178" t="s">
        <v>139</v>
      </c>
      <c r="AV188" s="10" t="s">
        <v>139</v>
      </c>
      <c r="AW188" s="10" t="s">
        <v>33</v>
      </c>
      <c r="AX188" s="10" t="s">
        <v>78</v>
      </c>
      <c r="AY188" s="178" t="s">
        <v>160</v>
      </c>
    </row>
    <row r="189" spans="2:65" s="11" customFormat="1" ht="14.45" customHeight="1">
      <c r="B189" s="179"/>
      <c r="C189" s="180"/>
      <c r="D189" s="180"/>
      <c r="E189" s="181" t="s">
        <v>5</v>
      </c>
      <c r="F189" s="250" t="s">
        <v>616</v>
      </c>
      <c r="G189" s="251"/>
      <c r="H189" s="251"/>
      <c r="I189" s="251"/>
      <c r="J189" s="180"/>
      <c r="K189" s="182">
        <v>118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168</v>
      </c>
      <c r="AU189" s="186" t="s">
        <v>139</v>
      </c>
      <c r="AV189" s="11" t="s">
        <v>165</v>
      </c>
      <c r="AW189" s="11" t="s">
        <v>33</v>
      </c>
      <c r="AX189" s="11" t="s">
        <v>86</v>
      </c>
      <c r="AY189" s="186" t="s">
        <v>160</v>
      </c>
    </row>
    <row r="190" spans="2:65" s="1" customFormat="1" ht="22.9" customHeight="1">
      <c r="B190" s="134"/>
      <c r="C190" s="194" t="s">
        <v>402</v>
      </c>
      <c r="D190" s="194" t="s">
        <v>343</v>
      </c>
      <c r="E190" s="195" t="s">
        <v>707</v>
      </c>
      <c r="F190" s="254" t="s">
        <v>708</v>
      </c>
      <c r="G190" s="254"/>
      <c r="H190" s="254"/>
      <c r="I190" s="254"/>
      <c r="J190" s="196" t="s">
        <v>354</v>
      </c>
      <c r="K190" s="197">
        <v>170</v>
      </c>
      <c r="L190" s="255">
        <v>0</v>
      </c>
      <c r="M190" s="255"/>
      <c r="N190" s="256">
        <f>ROUND(L190*K190,2)</f>
        <v>0</v>
      </c>
      <c r="O190" s="257"/>
      <c r="P190" s="257"/>
      <c r="Q190" s="257"/>
      <c r="R190" s="137"/>
      <c r="T190" s="168" t="s">
        <v>5</v>
      </c>
      <c r="U190" s="46" t="s">
        <v>45</v>
      </c>
      <c r="V190" s="38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21" t="s">
        <v>221</v>
      </c>
      <c r="AT190" s="21" t="s">
        <v>343</v>
      </c>
      <c r="AU190" s="21" t="s">
        <v>139</v>
      </c>
      <c r="AY190" s="21" t="s">
        <v>160</v>
      </c>
      <c r="BE190" s="108">
        <f>IF(U190="základná",N190,0)</f>
        <v>0</v>
      </c>
      <c r="BF190" s="108">
        <f>IF(U190="znížená",N190,0)</f>
        <v>0</v>
      </c>
      <c r="BG190" s="108">
        <f>IF(U190="zákl. prenesená",N190,0)</f>
        <v>0</v>
      </c>
      <c r="BH190" s="108">
        <f>IF(U190="zníž. prenesená",N190,0)</f>
        <v>0</v>
      </c>
      <c r="BI190" s="108">
        <f>IF(U190="nulová",N190,0)</f>
        <v>0</v>
      </c>
      <c r="BJ190" s="21" t="s">
        <v>139</v>
      </c>
      <c r="BK190" s="108">
        <f>ROUND(L190*K190,2)</f>
        <v>0</v>
      </c>
      <c r="BL190" s="21" t="s">
        <v>165</v>
      </c>
      <c r="BM190" s="21" t="s">
        <v>709</v>
      </c>
    </row>
    <row r="191" spans="2:65" s="1" customFormat="1" ht="45.75" customHeight="1">
      <c r="B191" s="134"/>
      <c r="C191" s="163" t="s">
        <v>406</v>
      </c>
      <c r="D191" s="163" t="s">
        <v>161</v>
      </c>
      <c r="E191" s="164" t="s">
        <v>710</v>
      </c>
      <c r="F191" s="258" t="s">
        <v>711</v>
      </c>
      <c r="G191" s="258"/>
      <c r="H191" s="258"/>
      <c r="I191" s="258"/>
      <c r="J191" s="165" t="s">
        <v>164</v>
      </c>
      <c r="K191" s="166">
        <v>550</v>
      </c>
      <c r="L191" s="259">
        <v>0</v>
      </c>
      <c r="M191" s="259"/>
      <c r="N191" s="257">
        <f>ROUND(L191*K191,2)</f>
        <v>0</v>
      </c>
      <c r="O191" s="257"/>
      <c r="P191" s="257"/>
      <c r="Q191" s="257"/>
      <c r="R191" s="137"/>
      <c r="T191" s="168" t="s">
        <v>5</v>
      </c>
      <c r="U191" s="46" t="s">
        <v>45</v>
      </c>
      <c r="V191" s="38"/>
      <c r="W191" s="169">
        <f>V191*K191</f>
        <v>0</v>
      </c>
      <c r="X191" s="169">
        <v>0</v>
      </c>
      <c r="Y191" s="169">
        <f>X191*K191</f>
        <v>0</v>
      </c>
      <c r="Z191" s="169">
        <v>0</v>
      </c>
      <c r="AA191" s="170">
        <f>Z191*K191</f>
        <v>0</v>
      </c>
      <c r="AR191" s="21" t="s">
        <v>165</v>
      </c>
      <c r="AT191" s="21" t="s">
        <v>161</v>
      </c>
      <c r="AU191" s="21" t="s">
        <v>139</v>
      </c>
      <c r="AY191" s="21" t="s">
        <v>160</v>
      </c>
      <c r="BE191" s="108">
        <f>IF(U191="základná",N191,0)</f>
        <v>0</v>
      </c>
      <c r="BF191" s="108">
        <f>IF(U191="znížená",N191,0)</f>
        <v>0</v>
      </c>
      <c r="BG191" s="108">
        <f>IF(U191="zákl. prenesená",N191,0)</f>
        <v>0</v>
      </c>
      <c r="BH191" s="108">
        <f>IF(U191="zníž. prenesená",N191,0)</f>
        <v>0</v>
      </c>
      <c r="BI191" s="108">
        <f>IF(U191="nulová",N191,0)</f>
        <v>0</v>
      </c>
      <c r="BJ191" s="21" t="s">
        <v>139</v>
      </c>
      <c r="BK191" s="108">
        <f>ROUND(L191*K191,2)</f>
        <v>0</v>
      </c>
      <c r="BL191" s="21" t="s">
        <v>165</v>
      </c>
      <c r="BM191" s="21" t="s">
        <v>712</v>
      </c>
    </row>
    <row r="192" spans="2:65" s="1" customFormat="1" ht="22.9" customHeight="1">
      <c r="B192" s="134"/>
      <c r="C192" s="194" t="s">
        <v>410</v>
      </c>
      <c r="D192" s="194" t="s">
        <v>343</v>
      </c>
      <c r="E192" s="195" t="s">
        <v>713</v>
      </c>
      <c r="F192" s="254" t="s">
        <v>714</v>
      </c>
      <c r="G192" s="254"/>
      <c r="H192" s="254"/>
      <c r="I192" s="254"/>
      <c r="J192" s="196" t="s">
        <v>253</v>
      </c>
      <c r="K192" s="197">
        <v>82.5</v>
      </c>
      <c r="L192" s="255">
        <v>0</v>
      </c>
      <c r="M192" s="255"/>
      <c r="N192" s="256">
        <f>ROUND(L192*K192,2)</f>
        <v>0</v>
      </c>
      <c r="O192" s="257"/>
      <c r="P192" s="257"/>
      <c r="Q192" s="257"/>
      <c r="R192" s="137"/>
      <c r="T192" s="168" t="s">
        <v>5</v>
      </c>
      <c r="U192" s="46" t="s">
        <v>45</v>
      </c>
      <c r="V192" s="38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1" t="s">
        <v>221</v>
      </c>
      <c r="AT192" s="21" t="s">
        <v>343</v>
      </c>
      <c r="AU192" s="21" t="s">
        <v>139</v>
      </c>
      <c r="AY192" s="21" t="s">
        <v>160</v>
      </c>
      <c r="BE192" s="108">
        <f>IF(U192="základná",N192,0)</f>
        <v>0</v>
      </c>
      <c r="BF192" s="108">
        <f>IF(U192="znížená",N192,0)</f>
        <v>0</v>
      </c>
      <c r="BG192" s="108">
        <f>IF(U192="zákl. prenesená",N192,0)</f>
        <v>0</v>
      </c>
      <c r="BH192" s="108">
        <f>IF(U192="zníž. prenesená",N192,0)</f>
        <v>0</v>
      </c>
      <c r="BI192" s="108">
        <f>IF(U192="nulová",N192,0)</f>
        <v>0</v>
      </c>
      <c r="BJ192" s="21" t="s">
        <v>139</v>
      </c>
      <c r="BK192" s="108">
        <f>ROUND(L192*K192,2)</f>
        <v>0</v>
      </c>
      <c r="BL192" s="21" t="s">
        <v>165</v>
      </c>
      <c r="BM192" s="21" t="s">
        <v>715</v>
      </c>
    </row>
    <row r="193" spans="2:65" s="1" customFormat="1" ht="34.15" customHeight="1">
      <c r="B193" s="134"/>
      <c r="C193" s="163" t="s">
        <v>414</v>
      </c>
      <c r="D193" s="163" t="s">
        <v>161</v>
      </c>
      <c r="E193" s="164" t="s">
        <v>716</v>
      </c>
      <c r="F193" s="258" t="s">
        <v>717</v>
      </c>
      <c r="G193" s="258"/>
      <c r="H193" s="258"/>
      <c r="I193" s="258"/>
      <c r="J193" s="165" t="s">
        <v>253</v>
      </c>
      <c r="K193" s="166">
        <v>0.05</v>
      </c>
      <c r="L193" s="259">
        <v>0</v>
      </c>
      <c r="M193" s="259"/>
      <c r="N193" s="257">
        <f>ROUND(L193*K193,2)</f>
        <v>0</v>
      </c>
      <c r="O193" s="257"/>
      <c r="P193" s="257"/>
      <c r="Q193" s="257"/>
      <c r="R193" s="137"/>
      <c r="T193" s="168" t="s">
        <v>5</v>
      </c>
      <c r="U193" s="46" t="s">
        <v>45</v>
      </c>
      <c r="V193" s="38"/>
      <c r="W193" s="169">
        <f>V193*K193</f>
        <v>0</v>
      </c>
      <c r="X193" s="169">
        <v>0</v>
      </c>
      <c r="Y193" s="169">
        <f>X193*K193</f>
        <v>0</v>
      </c>
      <c r="Z193" s="169">
        <v>0</v>
      </c>
      <c r="AA193" s="170">
        <f>Z193*K193</f>
        <v>0</v>
      </c>
      <c r="AR193" s="21" t="s">
        <v>165</v>
      </c>
      <c r="AT193" s="21" t="s">
        <v>161</v>
      </c>
      <c r="AU193" s="21" t="s">
        <v>139</v>
      </c>
      <c r="AY193" s="21" t="s">
        <v>160</v>
      </c>
      <c r="BE193" s="108">
        <f>IF(U193="základná",N193,0)</f>
        <v>0</v>
      </c>
      <c r="BF193" s="108">
        <f>IF(U193="znížená",N193,0)</f>
        <v>0</v>
      </c>
      <c r="BG193" s="108">
        <f>IF(U193="zákl. prenesená",N193,0)</f>
        <v>0</v>
      </c>
      <c r="BH193" s="108">
        <f>IF(U193="zníž. prenesená",N193,0)</f>
        <v>0</v>
      </c>
      <c r="BI193" s="108">
        <f>IF(U193="nulová",N193,0)</f>
        <v>0</v>
      </c>
      <c r="BJ193" s="21" t="s">
        <v>139</v>
      </c>
      <c r="BK193" s="108">
        <f>ROUND(L193*K193,2)</f>
        <v>0</v>
      </c>
      <c r="BL193" s="21" t="s">
        <v>165</v>
      </c>
      <c r="BM193" s="21" t="s">
        <v>718</v>
      </c>
    </row>
    <row r="194" spans="2:65" s="10" customFormat="1" ht="14.45" customHeight="1">
      <c r="B194" s="171"/>
      <c r="C194" s="172"/>
      <c r="D194" s="172"/>
      <c r="E194" s="173" t="s">
        <v>5</v>
      </c>
      <c r="F194" s="252" t="s">
        <v>719</v>
      </c>
      <c r="G194" s="253"/>
      <c r="H194" s="253"/>
      <c r="I194" s="253"/>
      <c r="J194" s="172"/>
      <c r="K194" s="174">
        <v>2.9909999999999999E-2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168</v>
      </c>
      <c r="AU194" s="178" t="s">
        <v>139</v>
      </c>
      <c r="AV194" s="10" t="s">
        <v>139</v>
      </c>
      <c r="AW194" s="10" t="s">
        <v>33</v>
      </c>
      <c r="AX194" s="10" t="s">
        <v>78</v>
      </c>
      <c r="AY194" s="178" t="s">
        <v>160</v>
      </c>
    </row>
    <row r="195" spans="2:65" s="10" customFormat="1" ht="14.45" customHeight="1">
      <c r="B195" s="171"/>
      <c r="C195" s="172"/>
      <c r="D195" s="172"/>
      <c r="E195" s="173" t="s">
        <v>5</v>
      </c>
      <c r="F195" s="248" t="s">
        <v>720</v>
      </c>
      <c r="G195" s="249"/>
      <c r="H195" s="249"/>
      <c r="I195" s="249"/>
      <c r="J195" s="172"/>
      <c r="K195" s="174">
        <v>1.6500000000000001E-2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168</v>
      </c>
      <c r="AU195" s="178" t="s">
        <v>139</v>
      </c>
      <c r="AV195" s="10" t="s">
        <v>139</v>
      </c>
      <c r="AW195" s="10" t="s">
        <v>33</v>
      </c>
      <c r="AX195" s="10" t="s">
        <v>78</v>
      </c>
      <c r="AY195" s="178" t="s">
        <v>160</v>
      </c>
    </row>
    <row r="196" spans="2:65" s="10" customFormat="1" ht="14.45" customHeight="1">
      <c r="B196" s="171"/>
      <c r="C196" s="172"/>
      <c r="D196" s="172"/>
      <c r="E196" s="173" t="s">
        <v>5</v>
      </c>
      <c r="F196" s="248" t="s">
        <v>721</v>
      </c>
      <c r="G196" s="249"/>
      <c r="H196" s="249"/>
      <c r="I196" s="249"/>
      <c r="J196" s="172"/>
      <c r="K196" s="174">
        <v>3.15E-3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168</v>
      </c>
      <c r="AU196" s="178" t="s">
        <v>139</v>
      </c>
      <c r="AV196" s="10" t="s">
        <v>139</v>
      </c>
      <c r="AW196" s="10" t="s">
        <v>33</v>
      </c>
      <c r="AX196" s="10" t="s">
        <v>78</v>
      </c>
      <c r="AY196" s="178" t="s">
        <v>160</v>
      </c>
    </row>
    <row r="197" spans="2:65" s="11" customFormat="1" ht="14.45" customHeight="1">
      <c r="B197" s="179"/>
      <c r="C197" s="180"/>
      <c r="D197" s="180"/>
      <c r="E197" s="181" t="s">
        <v>5</v>
      </c>
      <c r="F197" s="250" t="s">
        <v>616</v>
      </c>
      <c r="G197" s="251"/>
      <c r="H197" s="251"/>
      <c r="I197" s="251"/>
      <c r="J197" s="180"/>
      <c r="K197" s="182">
        <v>4.956E-2</v>
      </c>
      <c r="L197" s="180"/>
      <c r="M197" s="180"/>
      <c r="N197" s="180"/>
      <c r="O197" s="180"/>
      <c r="P197" s="180"/>
      <c r="Q197" s="180"/>
      <c r="R197" s="183"/>
      <c r="T197" s="184"/>
      <c r="U197" s="180"/>
      <c r="V197" s="180"/>
      <c r="W197" s="180"/>
      <c r="X197" s="180"/>
      <c r="Y197" s="180"/>
      <c r="Z197" s="180"/>
      <c r="AA197" s="185"/>
      <c r="AT197" s="186" t="s">
        <v>168</v>
      </c>
      <c r="AU197" s="186" t="s">
        <v>139</v>
      </c>
      <c r="AV197" s="11" t="s">
        <v>165</v>
      </c>
      <c r="AW197" s="11" t="s">
        <v>33</v>
      </c>
      <c r="AX197" s="11" t="s">
        <v>86</v>
      </c>
      <c r="AY197" s="186" t="s">
        <v>160</v>
      </c>
    </row>
    <row r="198" spans="2:65" s="1" customFormat="1" ht="42" customHeight="1">
      <c r="B198" s="134"/>
      <c r="C198" s="194" t="s">
        <v>418</v>
      </c>
      <c r="D198" s="194" t="s">
        <v>343</v>
      </c>
      <c r="E198" s="195" t="s">
        <v>722</v>
      </c>
      <c r="F198" s="254" t="s">
        <v>723</v>
      </c>
      <c r="G198" s="254"/>
      <c r="H198" s="254"/>
      <c r="I198" s="254"/>
      <c r="J198" s="196" t="s">
        <v>253</v>
      </c>
      <c r="K198" s="197">
        <v>0.05</v>
      </c>
      <c r="L198" s="255">
        <v>0</v>
      </c>
      <c r="M198" s="255"/>
      <c r="N198" s="256">
        <f>ROUND(L198*K198,2)</f>
        <v>0</v>
      </c>
      <c r="O198" s="257"/>
      <c r="P198" s="257"/>
      <c r="Q198" s="257"/>
      <c r="R198" s="137"/>
      <c r="T198" s="168" t="s">
        <v>5</v>
      </c>
      <c r="U198" s="46" t="s">
        <v>45</v>
      </c>
      <c r="V198" s="38"/>
      <c r="W198" s="169">
        <f>V198*K198</f>
        <v>0</v>
      </c>
      <c r="X198" s="169">
        <v>0</v>
      </c>
      <c r="Y198" s="169">
        <f>X198*K198</f>
        <v>0</v>
      </c>
      <c r="Z198" s="169">
        <v>0</v>
      </c>
      <c r="AA198" s="170">
        <f>Z198*K198</f>
        <v>0</v>
      </c>
      <c r="AR198" s="21" t="s">
        <v>221</v>
      </c>
      <c r="AT198" s="21" t="s">
        <v>343</v>
      </c>
      <c r="AU198" s="21" t="s">
        <v>139</v>
      </c>
      <c r="AY198" s="21" t="s">
        <v>160</v>
      </c>
      <c r="BE198" s="108">
        <f>IF(U198="základná",N198,0)</f>
        <v>0</v>
      </c>
      <c r="BF198" s="108">
        <f>IF(U198="znížená",N198,0)</f>
        <v>0</v>
      </c>
      <c r="BG198" s="108">
        <f>IF(U198="zákl. prenesená",N198,0)</f>
        <v>0</v>
      </c>
      <c r="BH198" s="108">
        <f>IF(U198="zníž. prenesená",N198,0)</f>
        <v>0</v>
      </c>
      <c r="BI198" s="108">
        <f>IF(U198="nulová",N198,0)</f>
        <v>0</v>
      </c>
      <c r="BJ198" s="21" t="s">
        <v>139</v>
      </c>
      <c r="BK198" s="108">
        <f>ROUND(L198*K198,2)</f>
        <v>0</v>
      </c>
      <c r="BL198" s="21" t="s">
        <v>165</v>
      </c>
      <c r="BM198" s="21" t="s">
        <v>724</v>
      </c>
    </row>
    <row r="199" spans="2:65" s="1" customFormat="1" ht="29.25" customHeight="1">
      <c r="B199" s="134"/>
      <c r="C199" s="163" t="s">
        <v>423</v>
      </c>
      <c r="D199" s="163" t="s">
        <v>161</v>
      </c>
      <c r="E199" s="164" t="s">
        <v>725</v>
      </c>
      <c r="F199" s="258" t="s">
        <v>726</v>
      </c>
      <c r="G199" s="258"/>
      <c r="H199" s="258"/>
      <c r="I199" s="258"/>
      <c r="J199" s="165" t="s">
        <v>253</v>
      </c>
      <c r="K199" s="166">
        <v>0</v>
      </c>
      <c r="L199" s="259">
        <v>0</v>
      </c>
      <c r="M199" s="259"/>
      <c r="N199" s="257">
        <f>ROUND(L199*K199,2)</f>
        <v>0</v>
      </c>
      <c r="O199" s="257"/>
      <c r="P199" s="257"/>
      <c r="Q199" s="257"/>
      <c r="R199" s="137"/>
      <c r="T199" s="168" t="s">
        <v>5</v>
      </c>
      <c r="U199" s="46" t="s">
        <v>45</v>
      </c>
      <c r="V199" s="38"/>
      <c r="W199" s="169">
        <f>V199*K199</f>
        <v>0</v>
      </c>
      <c r="X199" s="169">
        <v>0</v>
      </c>
      <c r="Y199" s="169">
        <f>X199*K199</f>
        <v>0</v>
      </c>
      <c r="Z199" s="169">
        <v>0</v>
      </c>
      <c r="AA199" s="170">
        <f>Z199*K199</f>
        <v>0</v>
      </c>
      <c r="AR199" s="21" t="s">
        <v>165</v>
      </c>
      <c r="AT199" s="21" t="s">
        <v>161</v>
      </c>
      <c r="AU199" s="21" t="s">
        <v>139</v>
      </c>
      <c r="AY199" s="21" t="s">
        <v>160</v>
      </c>
      <c r="BE199" s="108">
        <f>IF(U199="základná",N199,0)</f>
        <v>0</v>
      </c>
      <c r="BF199" s="108">
        <f>IF(U199="znížená",N199,0)</f>
        <v>0</v>
      </c>
      <c r="BG199" s="108">
        <f>IF(U199="zákl. prenesená",N199,0)</f>
        <v>0</v>
      </c>
      <c r="BH199" s="108">
        <f>IF(U199="zníž. prenesená",N199,0)</f>
        <v>0</v>
      </c>
      <c r="BI199" s="108">
        <f>IF(U199="nulová",N199,0)</f>
        <v>0</v>
      </c>
      <c r="BJ199" s="21" t="s">
        <v>139</v>
      </c>
      <c r="BK199" s="108">
        <f>ROUND(L199*K199,2)</f>
        <v>0</v>
      </c>
      <c r="BL199" s="21" t="s">
        <v>165</v>
      </c>
      <c r="BM199" s="21" t="s">
        <v>727</v>
      </c>
    </row>
    <row r="200" spans="2:65" s="10" customFormat="1" ht="14.45" customHeight="1">
      <c r="B200" s="171"/>
      <c r="C200" s="172"/>
      <c r="D200" s="172"/>
      <c r="E200" s="173" t="s">
        <v>5</v>
      </c>
      <c r="F200" s="252" t="s">
        <v>728</v>
      </c>
      <c r="G200" s="253"/>
      <c r="H200" s="253"/>
      <c r="I200" s="253"/>
      <c r="J200" s="172"/>
      <c r="K200" s="174">
        <v>1.0399999999999999E-3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168</v>
      </c>
      <c r="AU200" s="178" t="s">
        <v>139</v>
      </c>
      <c r="AV200" s="10" t="s">
        <v>139</v>
      </c>
      <c r="AW200" s="10" t="s">
        <v>33</v>
      </c>
      <c r="AX200" s="10" t="s">
        <v>78</v>
      </c>
      <c r="AY200" s="178" t="s">
        <v>160</v>
      </c>
    </row>
    <row r="201" spans="2:65" s="11" customFormat="1" ht="14.45" customHeight="1">
      <c r="B201" s="179"/>
      <c r="C201" s="180"/>
      <c r="D201" s="180"/>
      <c r="E201" s="181" t="s">
        <v>5</v>
      </c>
      <c r="F201" s="250" t="s">
        <v>616</v>
      </c>
      <c r="G201" s="251"/>
      <c r="H201" s="251"/>
      <c r="I201" s="251"/>
      <c r="J201" s="180"/>
      <c r="K201" s="182">
        <v>1.0399999999999999E-3</v>
      </c>
      <c r="L201" s="180"/>
      <c r="M201" s="180"/>
      <c r="N201" s="180"/>
      <c r="O201" s="180"/>
      <c r="P201" s="180"/>
      <c r="Q201" s="180"/>
      <c r="R201" s="183"/>
      <c r="T201" s="184"/>
      <c r="U201" s="180"/>
      <c r="V201" s="180"/>
      <c r="W201" s="180"/>
      <c r="X201" s="180"/>
      <c r="Y201" s="180"/>
      <c r="Z201" s="180"/>
      <c r="AA201" s="185"/>
      <c r="AT201" s="186" t="s">
        <v>168</v>
      </c>
      <c r="AU201" s="186" t="s">
        <v>139</v>
      </c>
      <c r="AV201" s="11" t="s">
        <v>165</v>
      </c>
      <c r="AW201" s="11" t="s">
        <v>33</v>
      </c>
      <c r="AX201" s="11" t="s">
        <v>86</v>
      </c>
      <c r="AY201" s="186" t="s">
        <v>160</v>
      </c>
    </row>
    <row r="202" spans="2:65" s="1" customFormat="1" ht="22.9" customHeight="1">
      <c r="B202" s="134"/>
      <c r="C202" s="194" t="s">
        <v>427</v>
      </c>
      <c r="D202" s="194" t="s">
        <v>343</v>
      </c>
      <c r="E202" s="195" t="s">
        <v>729</v>
      </c>
      <c r="F202" s="254" t="s">
        <v>730</v>
      </c>
      <c r="G202" s="254"/>
      <c r="H202" s="254"/>
      <c r="I202" s="254"/>
      <c r="J202" s="196" t="s">
        <v>354</v>
      </c>
      <c r="K202" s="197">
        <v>104</v>
      </c>
      <c r="L202" s="255">
        <v>0</v>
      </c>
      <c r="M202" s="255"/>
      <c r="N202" s="256">
        <f>ROUND(L202*K202,2)</f>
        <v>0</v>
      </c>
      <c r="O202" s="257"/>
      <c r="P202" s="257"/>
      <c r="Q202" s="257"/>
      <c r="R202" s="137"/>
      <c r="T202" s="168" t="s">
        <v>5</v>
      </c>
      <c r="U202" s="46" t="s">
        <v>45</v>
      </c>
      <c r="V202" s="38"/>
      <c r="W202" s="169">
        <f>V202*K202</f>
        <v>0</v>
      </c>
      <c r="X202" s="169">
        <v>0</v>
      </c>
      <c r="Y202" s="169">
        <f>X202*K202</f>
        <v>0</v>
      </c>
      <c r="Z202" s="169">
        <v>0</v>
      </c>
      <c r="AA202" s="170">
        <f>Z202*K202</f>
        <v>0</v>
      </c>
      <c r="AR202" s="21" t="s">
        <v>221</v>
      </c>
      <c r="AT202" s="21" t="s">
        <v>343</v>
      </c>
      <c r="AU202" s="21" t="s">
        <v>139</v>
      </c>
      <c r="AY202" s="21" t="s">
        <v>160</v>
      </c>
      <c r="BE202" s="108">
        <f>IF(U202="základná",N202,0)</f>
        <v>0</v>
      </c>
      <c r="BF202" s="108">
        <f>IF(U202="znížená",N202,0)</f>
        <v>0</v>
      </c>
      <c r="BG202" s="108">
        <f>IF(U202="zákl. prenesená",N202,0)</f>
        <v>0</v>
      </c>
      <c r="BH202" s="108">
        <f>IF(U202="zníž. prenesená",N202,0)</f>
        <v>0</v>
      </c>
      <c r="BI202" s="108">
        <f>IF(U202="nulová",N202,0)</f>
        <v>0</v>
      </c>
      <c r="BJ202" s="21" t="s">
        <v>139</v>
      </c>
      <c r="BK202" s="108">
        <f>ROUND(L202*K202,2)</f>
        <v>0</v>
      </c>
      <c r="BL202" s="21" t="s">
        <v>165</v>
      </c>
      <c r="BM202" s="21" t="s">
        <v>731</v>
      </c>
    </row>
    <row r="203" spans="2:65" s="10" customFormat="1" ht="14.45" customHeight="1">
      <c r="B203" s="171"/>
      <c r="C203" s="172"/>
      <c r="D203" s="172"/>
      <c r="E203" s="173" t="s">
        <v>5</v>
      </c>
      <c r="F203" s="252" t="s">
        <v>732</v>
      </c>
      <c r="G203" s="253"/>
      <c r="H203" s="253"/>
      <c r="I203" s="253"/>
      <c r="J203" s="172"/>
      <c r="K203" s="174">
        <v>104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168</v>
      </c>
      <c r="AU203" s="178" t="s">
        <v>139</v>
      </c>
      <c r="AV203" s="10" t="s">
        <v>139</v>
      </c>
      <c r="AW203" s="10" t="s">
        <v>33</v>
      </c>
      <c r="AX203" s="10" t="s">
        <v>78</v>
      </c>
      <c r="AY203" s="178" t="s">
        <v>160</v>
      </c>
    </row>
    <row r="204" spans="2:65" s="11" customFormat="1" ht="14.45" customHeight="1">
      <c r="B204" s="179"/>
      <c r="C204" s="180"/>
      <c r="D204" s="180"/>
      <c r="E204" s="181" t="s">
        <v>5</v>
      </c>
      <c r="F204" s="250" t="s">
        <v>174</v>
      </c>
      <c r="G204" s="251"/>
      <c r="H204" s="251"/>
      <c r="I204" s="251"/>
      <c r="J204" s="180"/>
      <c r="K204" s="182">
        <v>104</v>
      </c>
      <c r="L204" s="180"/>
      <c r="M204" s="180"/>
      <c r="N204" s="180"/>
      <c r="O204" s="180"/>
      <c r="P204" s="180"/>
      <c r="Q204" s="180"/>
      <c r="R204" s="183"/>
      <c r="T204" s="184"/>
      <c r="U204" s="180"/>
      <c r="V204" s="180"/>
      <c r="W204" s="180"/>
      <c r="X204" s="180"/>
      <c r="Y204" s="180"/>
      <c r="Z204" s="180"/>
      <c r="AA204" s="185"/>
      <c r="AT204" s="186" t="s">
        <v>168</v>
      </c>
      <c r="AU204" s="186" t="s">
        <v>139</v>
      </c>
      <c r="AV204" s="11" t="s">
        <v>165</v>
      </c>
      <c r="AW204" s="11" t="s">
        <v>33</v>
      </c>
      <c r="AX204" s="11" t="s">
        <v>86</v>
      </c>
      <c r="AY204" s="186" t="s">
        <v>160</v>
      </c>
    </row>
    <row r="205" spans="2:65" s="1" customFormat="1" ht="24.75" customHeight="1">
      <c r="B205" s="134"/>
      <c r="C205" s="163" t="s">
        <v>439</v>
      </c>
      <c r="D205" s="163" t="s">
        <v>161</v>
      </c>
      <c r="E205" s="164" t="s">
        <v>733</v>
      </c>
      <c r="F205" s="258" t="s">
        <v>734</v>
      </c>
      <c r="G205" s="258"/>
      <c r="H205" s="258"/>
      <c r="I205" s="258"/>
      <c r="J205" s="165" t="s">
        <v>215</v>
      </c>
      <c r="K205" s="166">
        <v>8.2799999999999994</v>
      </c>
      <c r="L205" s="259">
        <v>0</v>
      </c>
      <c r="M205" s="259"/>
      <c r="N205" s="257">
        <f>ROUND(L205*K205,2)</f>
        <v>0</v>
      </c>
      <c r="O205" s="257"/>
      <c r="P205" s="257"/>
      <c r="Q205" s="257"/>
      <c r="R205" s="137"/>
      <c r="T205" s="168" t="s">
        <v>5</v>
      </c>
      <c r="U205" s="46" t="s">
        <v>45</v>
      </c>
      <c r="V205" s="38"/>
      <c r="W205" s="169">
        <f>V205*K205</f>
        <v>0</v>
      </c>
      <c r="X205" s="169">
        <v>0</v>
      </c>
      <c r="Y205" s="169">
        <f>X205*K205</f>
        <v>0</v>
      </c>
      <c r="Z205" s="169">
        <v>0</v>
      </c>
      <c r="AA205" s="170">
        <f>Z205*K205</f>
        <v>0</v>
      </c>
      <c r="AR205" s="21" t="s">
        <v>165</v>
      </c>
      <c r="AT205" s="21" t="s">
        <v>161</v>
      </c>
      <c r="AU205" s="21" t="s">
        <v>139</v>
      </c>
      <c r="AY205" s="21" t="s">
        <v>160</v>
      </c>
      <c r="BE205" s="108">
        <f>IF(U205="základná",N205,0)</f>
        <v>0</v>
      </c>
      <c r="BF205" s="108">
        <f>IF(U205="znížená",N205,0)</f>
        <v>0</v>
      </c>
      <c r="BG205" s="108">
        <f>IF(U205="zákl. prenesená",N205,0)</f>
        <v>0</v>
      </c>
      <c r="BH205" s="108">
        <f>IF(U205="zníž. prenesená",N205,0)</f>
        <v>0</v>
      </c>
      <c r="BI205" s="108">
        <f>IF(U205="nulová",N205,0)</f>
        <v>0</v>
      </c>
      <c r="BJ205" s="21" t="s">
        <v>139</v>
      </c>
      <c r="BK205" s="108">
        <f>ROUND(L205*K205,2)</f>
        <v>0</v>
      </c>
      <c r="BL205" s="21" t="s">
        <v>165</v>
      </c>
      <c r="BM205" s="21" t="s">
        <v>735</v>
      </c>
    </row>
    <row r="206" spans="2:65" s="10" customFormat="1" ht="14.45" customHeight="1">
      <c r="B206" s="171"/>
      <c r="C206" s="172"/>
      <c r="D206" s="172"/>
      <c r="E206" s="173" t="s">
        <v>5</v>
      </c>
      <c r="F206" s="252" t="s">
        <v>736</v>
      </c>
      <c r="G206" s="253"/>
      <c r="H206" s="253"/>
      <c r="I206" s="253"/>
      <c r="J206" s="172"/>
      <c r="K206" s="174">
        <v>2.2799999999999998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168</v>
      </c>
      <c r="AU206" s="178" t="s">
        <v>139</v>
      </c>
      <c r="AV206" s="10" t="s">
        <v>139</v>
      </c>
      <c r="AW206" s="10" t="s">
        <v>33</v>
      </c>
      <c r="AX206" s="10" t="s">
        <v>78</v>
      </c>
      <c r="AY206" s="178" t="s">
        <v>160</v>
      </c>
    </row>
    <row r="207" spans="2:65" s="10" customFormat="1" ht="14.45" customHeight="1">
      <c r="B207" s="171"/>
      <c r="C207" s="172"/>
      <c r="D207" s="172"/>
      <c r="E207" s="173" t="s">
        <v>5</v>
      </c>
      <c r="F207" s="248" t="s">
        <v>737</v>
      </c>
      <c r="G207" s="249"/>
      <c r="H207" s="249"/>
      <c r="I207" s="249"/>
      <c r="J207" s="172"/>
      <c r="K207" s="174">
        <v>5.35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168</v>
      </c>
      <c r="AU207" s="178" t="s">
        <v>139</v>
      </c>
      <c r="AV207" s="10" t="s">
        <v>139</v>
      </c>
      <c r="AW207" s="10" t="s">
        <v>33</v>
      </c>
      <c r="AX207" s="10" t="s">
        <v>78</v>
      </c>
      <c r="AY207" s="178" t="s">
        <v>160</v>
      </c>
    </row>
    <row r="208" spans="2:65" s="10" customFormat="1" ht="14.45" customHeight="1">
      <c r="B208" s="171"/>
      <c r="C208" s="172"/>
      <c r="D208" s="172"/>
      <c r="E208" s="173" t="s">
        <v>5</v>
      </c>
      <c r="F208" s="248" t="s">
        <v>738</v>
      </c>
      <c r="G208" s="249"/>
      <c r="H208" s="249"/>
      <c r="I208" s="249"/>
      <c r="J208" s="172"/>
      <c r="K208" s="174">
        <v>0.65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168</v>
      </c>
      <c r="AU208" s="178" t="s">
        <v>139</v>
      </c>
      <c r="AV208" s="10" t="s">
        <v>139</v>
      </c>
      <c r="AW208" s="10" t="s">
        <v>33</v>
      </c>
      <c r="AX208" s="10" t="s">
        <v>78</v>
      </c>
      <c r="AY208" s="178" t="s">
        <v>160</v>
      </c>
    </row>
    <row r="209" spans="2:65" s="11" customFormat="1" ht="14.45" customHeight="1">
      <c r="B209" s="179"/>
      <c r="C209" s="180"/>
      <c r="D209" s="180"/>
      <c r="E209" s="181" t="s">
        <v>5</v>
      </c>
      <c r="F209" s="250" t="s">
        <v>616</v>
      </c>
      <c r="G209" s="251"/>
      <c r="H209" s="251"/>
      <c r="I209" s="251"/>
      <c r="J209" s="180"/>
      <c r="K209" s="182">
        <v>8.2799999999999994</v>
      </c>
      <c r="L209" s="180"/>
      <c r="M209" s="180"/>
      <c r="N209" s="180"/>
      <c r="O209" s="180"/>
      <c r="P209" s="180"/>
      <c r="Q209" s="180"/>
      <c r="R209" s="183"/>
      <c r="T209" s="184"/>
      <c r="U209" s="180"/>
      <c r="V209" s="180"/>
      <c r="W209" s="180"/>
      <c r="X209" s="180"/>
      <c r="Y209" s="180"/>
      <c r="Z209" s="180"/>
      <c r="AA209" s="185"/>
      <c r="AT209" s="186" t="s">
        <v>168</v>
      </c>
      <c r="AU209" s="186" t="s">
        <v>139</v>
      </c>
      <c r="AV209" s="11" t="s">
        <v>165</v>
      </c>
      <c r="AW209" s="11" t="s">
        <v>33</v>
      </c>
      <c r="AX209" s="11" t="s">
        <v>86</v>
      </c>
      <c r="AY209" s="186" t="s">
        <v>160</v>
      </c>
    </row>
    <row r="210" spans="2:65" s="9" customFormat="1" ht="29.85" customHeight="1">
      <c r="B210" s="152"/>
      <c r="C210" s="153"/>
      <c r="D210" s="162" t="s">
        <v>611</v>
      </c>
      <c r="E210" s="162"/>
      <c r="F210" s="162"/>
      <c r="G210" s="162"/>
      <c r="H210" s="162"/>
      <c r="I210" s="162"/>
      <c r="J210" s="162"/>
      <c r="K210" s="162"/>
      <c r="L210" s="162"/>
      <c r="M210" s="162"/>
      <c r="N210" s="266">
        <f>BK210</f>
        <v>0</v>
      </c>
      <c r="O210" s="267"/>
      <c r="P210" s="267"/>
      <c r="Q210" s="267"/>
      <c r="R210" s="155"/>
      <c r="T210" s="156"/>
      <c r="U210" s="153"/>
      <c r="V210" s="153"/>
      <c r="W210" s="157">
        <f>SUM(W211:W254)</f>
        <v>0</v>
      </c>
      <c r="X210" s="153"/>
      <c r="Y210" s="157">
        <f>SUM(Y211:Y254)</f>
        <v>0</v>
      </c>
      <c r="Z210" s="153"/>
      <c r="AA210" s="158">
        <f>SUM(AA211:AA254)</f>
        <v>0</v>
      </c>
      <c r="AR210" s="159" t="s">
        <v>86</v>
      </c>
      <c r="AT210" s="160" t="s">
        <v>77</v>
      </c>
      <c r="AU210" s="160" t="s">
        <v>86</v>
      </c>
      <c r="AY210" s="159" t="s">
        <v>160</v>
      </c>
      <c r="BK210" s="161">
        <f>SUM(BK211:BK254)</f>
        <v>0</v>
      </c>
    </row>
    <row r="211" spans="2:65" s="1" customFormat="1" ht="22.9" customHeight="1">
      <c r="B211" s="134"/>
      <c r="C211" s="194" t="s">
        <v>443</v>
      </c>
      <c r="D211" s="194" t="s">
        <v>343</v>
      </c>
      <c r="E211" s="195" t="s">
        <v>739</v>
      </c>
      <c r="F211" s="254" t="s">
        <v>740</v>
      </c>
      <c r="G211" s="254"/>
      <c r="H211" s="254"/>
      <c r="I211" s="254"/>
      <c r="J211" s="196" t="s">
        <v>354</v>
      </c>
      <c r="K211" s="197">
        <v>10</v>
      </c>
      <c r="L211" s="255">
        <v>0</v>
      </c>
      <c r="M211" s="255"/>
      <c r="N211" s="256">
        <f t="shared" ref="N211:N254" si="25">ROUND(L211*K211,2)</f>
        <v>0</v>
      </c>
      <c r="O211" s="257"/>
      <c r="P211" s="257"/>
      <c r="Q211" s="257"/>
      <c r="R211" s="137"/>
      <c r="T211" s="168" t="s">
        <v>5</v>
      </c>
      <c r="U211" s="46" t="s">
        <v>45</v>
      </c>
      <c r="V211" s="38"/>
      <c r="W211" s="169">
        <f t="shared" ref="W211:W254" si="26">V211*K211</f>
        <v>0</v>
      </c>
      <c r="X211" s="169">
        <v>0</v>
      </c>
      <c r="Y211" s="169">
        <f t="shared" ref="Y211:Y254" si="27">X211*K211</f>
        <v>0</v>
      </c>
      <c r="Z211" s="169">
        <v>0</v>
      </c>
      <c r="AA211" s="170">
        <f t="shared" ref="AA211:AA254" si="28">Z211*K211</f>
        <v>0</v>
      </c>
      <c r="AR211" s="21" t="s">
        <v>221</v>
      </c>
      <c r="AT211" s="21" t="s">
        <v>343</v>
      </c>
      <c r="AU211" s="21" t="s">
        <v>139</v>
      </c>
      <c r="AY211" s="21" t="s">
        <v>160</v>
      </c>
      <c r="BE211" s="108">
        <f t="shared" ref="BE211:BE254" si="29">IF(U211="základná",N211,0)</f>
        <v>0</v>
      </c>
      <c r="BF211" s="108">
        <f t="shared" ref="BF211:BF254" si="30">IF(U211="znížená",N211,0)</f>
        <v>0</v>
      </c>
      <c r="BG211" s="108">
        <f t="shared" ref="BG211:BG254" si="31">IF(U211="zákl. prenesená",N211,0)</f>
        <v>0</v>
      </c>
      <c r="BH211" s="108">
        <f t="shared" ref="BH211:BH254" si="32">IF(U211="zníž. prenesená",N211,0)</f>
        <v>0</v>
      </c>
      <c r="BI211" s="108">
        <f t="shared" ref="BI211:BI254" si="33">IF(U211="nulová",N211,0)</f>
        <v>0</v>
      </c>
      <c r="BJ211" s="21" t="s">
        <v>139</v>
      </c>
      <c r="BK211" s="108">
        <f t="shared" ref="BK211:BK254" si="34">ROUND(L211*K211,2)</f>
        <v>0</v>
      </c>
      <c r="BL211" s="21" t="s">
        <v>165</v>
      </c>
      <c r="BM211" s="21" t="s">
        <v>741</v>
      </c>
    </row>
    <row r="212" spans="2:65" s="1" customFormat="1" ht="22.9" customHeight="1">
      <c r="B212" s="134"/>
      <c r="C212" s="194" t="s">
        <v>447</v>
      </c>
      <c r="D212" s="194" t="s">
        <v>343</v>
      </c>
      <c r="E212" s="195" t="s">
        <v>742</v>
      </c>
      <c r="F212" s="254" t="s">
        <v>743</v>
      </c>
      <c r="G212" s="254"/>
      <c r="H212" s="254"/>
      <c r="I212" s="254"/>
      <c r="J212" s="196" t="s">
        <v>354</v>
      </c>
      <c r="K212" s="197">
        <v>3</v>
      </c>
      <c r="L212" s="255">
        <v>0</v>
      </c>
      <c r="M212" s="255"/>
      <c r="N212" s="256">
        <f t="shared" si="25"/>
        <v>0</v>
      </c>
      <c r="O212" s="257"/>
      <c r="P212" s="257"/>
      <c r="Q212" s="257"/>
      <c r="R212" s="137"/>
      <c r="T212" s="168" t="s">
        <v>5</v>
      </c>
      <c r="U212" s="46" t="s">
        <v>45</v>
      </c>
      <c r="V212" s="38"/>
      <c r="W212" s="169">
        <f t="shared" si="26"/>
        <v>0</v>
      </c>
      <c r="X212" s="169">
        <v>0</v>
      </c>
      <c r="Y212" s="169">
        <f t="shared" si="27"/>
        <v>0</v>
      </c>
      <c r="Z212" s="169">
        <v>0</v>
      </c>
      <c r="AA212" s="170">
        <f t="shared" si="28"/>
        <v>0</v>
      </c>
      <c r="AR212" s="21" t="s">
        <v>221</v>
      </c>
      <c r="AT212" s="21" t="s">
        <v>343</v>
      </c>
      <c r="AU212" s="21" t="s">
        <v>139</v>
      </c>
      <c r="AY212" s="21" t="s">
        <v>160</v>
      </c>
      <c r="BE212" s="108">
        <f t="shared" si="29"/>
        <v>0</v>
      </c>
      <c r="BF212" s="108">
        <f t="shared" si="30"/>
        <v>0</v>
      </c>
      <c r="BG212" s="108">
        <f t="shared" si="31"/>
        <v>0</v>
      </c>
      <c r="BH212" s="108">
        <f t="shared" si="32"/>
        <v>0</v>
      </c>
      <c r="BI212" s="108">
        <f t="shared" si="33"/>
        <v>0</v>
      </c>
      <c r="BJ212" s="21" t="s">
        <v>139</v>
      </c>
      <c r="BK212" s="108">
        <f t="shared" si="34"/>
        <v>0</v>
      </c>
      <c r="BL212" s="21" t="s">
        <v>165</v>
      </c>
      <c r="BM212" s="21" t="s">
        <v>744</v>
      </c>
    </row>
    <row r="213" spans="2:65" s="1" customFormat="1" ht="22.9" customHeight="1">
      <c r="B213" s="134"/>
      <c r="C213" s="194" t="s">
        <v>451</v>
      </c>
      <c r="D213" s="194" t="s">
        <v>343</v>
      </c>
      <c r="E213" s="195" t="s">
        <v>745</v>
      </c>
      <c r="F213" s="254" t="s">
        <v>746</v>
      </c>
      <c r="G213" s="254"/>
      <c r="H213" s="254"/>
      <c r="I213" s="254"/>
      <c r="J213" s="196" t="s">
        <v>354</v>
      </c>
      <c r="K213" s="197">
        <v>1</v>
      </c>
      <c r="L213" s="255">
        <v>0</v>
      </c>
      <c r="M213" s="255"/>
      <c r="N213" s="256">
        <f t="shared" si="25"/>
        <v>0</v>
      </c>
      <c r="O213" s="257"/>
      <c r="P213" s="257"/>
      <c r="Q213" s="257"/>
      <c r="R213" s="137"/>
      <c r="T213" s="168" t="s">
        <v>5</v>
      </c>
      <c r="U213" s="46" t="s">
        <v>45</v>
      </c>
      <c r="V213" s="38"/>
      <c r="W213" s="169">
        <f t="shared" si="26"/>
        <v>0</v>
      </c>
      <c r="X213" s="169">
        <v>0</v>
      </c>
      <c r="Y213" s="169">
        <f t="shared" si="27"/>
        <v>0</v>
      </c>
      <c r="Z213" s="169">
        <v>0</v>
      </c>
      <c r="AA213" s="170">
        <f t="shared" si="28"/>
        <v>0</v>
      </c>
      <c r="AR213" s="21" t="s">
        <v>221</v>
      </c>
      <c r="AT213" s="21" t="s">
        <v>343</v>
      </c>
      <c r="AU213" s="21" t="s">
        <v>139</v>
      </c>
      <c r="AY213" s="21" t="s">
        <v>160</v>
      </c>
      <c r="BE213" s="108">
        <f t="shared" si="29"/>
        <v>0</v>
      </c>
      <c r="BF213" s="108">
        <f t="shared" si="30"/>
        <v>0</v>
      </c>
      <c r="BG213" s="108">
        <f t="shared" si="31"/>
        <v>0</v>
      </c>
      <c r="BH213" s="108">
        <f t="shared" si="32"/>
        <v>0</v>
      </c>
      <c r="BI213" s="108">
        <f t="shared" si="33"/>
        <v>0</v>
      </c>
      <c r="BJ213" s="21" t="s">
        <v>139</v>
      </c>
      <c r="BK213" s="108">
        <f t="shared" si="34"/>
        <v>0</v>
      </c>
      <c r="BL213" s="21" t="s">
        <v>165</v>
      </c>
      <c r="BM213" s="21" t="s">
        <v>747</v>
      </c>
    </row>
    <row r="214" spans="2:65" s="1" customFormat="1" ht="22.9" customHeight="1">
      <c r="B214" s="134"/>
      <c r="C214" s="194" t="s">
        <v>455</v>
      </c>
      <c r="D214" s="194" t="s">
        <v>343</v>
      </c>
      <c r="E214" s="195" t="s">
        <v>748</v>
      </c>
      <c r="F214" s="254" t="s">
        <v>749</v>
      </c>
      <c r="G214" s="254"/>
      <c r="H214" s="254"/>
      <c r="I214" s="254"/>
      <c r="J214" s="196" t="s">
        <v>354</v>
      </c>
      <c r="K214" s="197">
        <v>545</v>
      </c>
      <c r="L214" s="255">
        <v>0</v>
      </c>
      <c r="M214" s="255"/>
      <c r="N214" s="256">
        <f t="shared" si="25"/>
        <v>0</v>
      </c>
      <c r="O214" s="257"/>
      <c r="P214" s="257"/>
      <c r="Q214" s="257"/>
      <c r="R214" s="137"/>
      <c r="T214" s="168" t="s">
        <v>5</v>
      </c>
      <c r="U214" s="46" t="s">
        <v>45</v>
      </c>
      <c r="V214" s="38"/>
      <c r="W214" s="169">
        <f t="shared" si="26"/>
        <v>0</v>
      </c>
      <c r="X214" s="169">
        <v>0</v>
      </c>
      <c r="Y214" s="169">
        <f t="shared" si="27"/>
        <v>0</v>
      </c>
      <c r="Z214" s="169">
        <v>0</v>
      </c>
      <c r="AA214" s="170">
        <f t="shared" si="28"/>
        <v>0</v>
      </c>
      <c r="AR214" s="21" t="s">
        <v>221</v>
      </c>
      <c r="AT214" s="21" t="s">
        <v>343</v>
      </c>
      <c r="AU214" s="21" t="s">
        <v>139</v>
      </c>
      <c r="AY214" s="21" t="s">
        <v>160</v>
      </c>
      <c r="BE214" s="108">
        <f t="shared" si="29"/>
        <v>0</v>
      </c>
      <c r="BF214" s="108">
        <f t="shared" si="30"/>
        <v>0</v>
      </c>
      <c r="BG214" s="108">
        <f t="shared" si="31"/>
        <v>0</v>
      </c>
      <c r="BH214" s="108">
        <f t="shared" si="32"/>
        <v>0</v>
      </c>
      <c r="BI214" s="108">
        <f t="shared" si="33"/>
        <v>0</v>
      </c>
      <c r="BJ214" s="21" t="s">
        <v>139</v>
      </c>
      <c r="BK214" s="108">
        <f t="shared" si="34"/>
        <v>0</v>
      </c>
      <c r="BL214" s="21" t="s">
        <v>165</v>
      </c>
      <c r="BM214" s="21" t="s">
        <v>750</v>
      </c>
    </row>
    <row r="215" spans="2:65" s="1" customFormat="1" ht="22.9" customHeight="1">
      <c r="B215" s="134"/>
      <c r="C215" s="194" t="s">
        <v>460</v>
      </c>
      <c r="D215" s="194" t="s">
        <v>343</v>
      </c>
      <c r="E215" s="195" t="s">
        <v>751</v>
      </c>
      <c r="F215" s="254" t="s">
        <v>752</v>
      </c>
      <c r="G215" s="254"/>
      <c r="H215" s="254"/>
      <c r="I215" s="254"/>
      <c r="J215" s="196" t="s">
        <v>354</v>
      </c>
      <c r="K215" s="197">
        <v>525</v>
      </c>
      <c r="L215" s="255">
        <v>0</v>
      </c>
      <c r="M215" s="255"/>
      <c r="N215" s="256">
        <f t="shared" si="25"/>
        <v>0</v>
      </c>
      <c r="O215" s="257"/>
      <c r="P215" s="257"/>
      <c r="Q215" s="257"/>
      <c r="R215" s="137"/>
      <c r="T215" s="168" t="s">
        <v>5</v>
      </c>
      <c r="U215" s="46" t="s">
        <v>45</v>
      </c>
      <c r="V215" s="38"/>
      <c r="W215" s="169">
        <f t="shared" si="26"/>
        <v>0</v>
      </c>
      <c r="X215" s="169">
        <v>0</v>
      </c>
      <c r="Y215" s="169">
        <f t="shared" si="27"/>
        <v>0</v>
      </c>
      <c r="Z215" s="169">
        <v>0</v>
      </c>
      <c r="AA215" s="170">
        <f t="shared" si="28"/>
        <v>0</v>
      </c>
      <c r="AR215" s="21" t="s">
        <v>221</v>
      </c>
      <c r="AT215" s="21" t="s">
        <v>343</v>
      </c>
      <c r="AU215" s="21" t="s">
        <v>139</v>
      </c>
      <c r="AY215" s="21" t="s">
        <v>160</v>
      </c>
      <c r="BE215" s="108">
        <f t="shared" si="29"/>
        <v>0</v>
      </c>
      <c r="BF215" s="108">
        <f t="shared" si="30"/>
        <v>0</v>
      </c>
      <c r="BG215" s="108">
        <f t="shared" si="31"/>
        <v>0</v>
      </c>
      <c r="BH215" s="108">
        <f t="shared" si="32"/>
        <v>0</v>
      </c>
      <c r="BI215" s="108">
        <f t="shared" si="33"/>
        <v>0</v>
      </c>
      <c r="BJ215" s="21" t="s">
        <v>139</v>
      </c>
      <c r="BK215" s="108">
        <f t="shared" si="34"/>
        <v>0</v>
      </c>
      <c r="BL215" s="21" t="s">
        <v>165</v>
      </c>
      <c r="BM215" s="21" t="s">
        <v>753</v>
      </c>
    </row>
    <row r="216" spans="2:65" s="1" customFormat="1" ht="22.9" customHeight="1">
      <c r="B216" s="134"/>
      <c r="C216" s="194" t="s">
        <v>464</v>
      </c>
      <c r="D216" s="194" t="s">
        <v>343</v>
      </c>
      <c r="E216" s="195" t="s">
        <v>754</v>
      </c>
      <c r="F216" s="254" t="s">
        <v>755</v>
      </c>
      <c r="G216" s="254"/>
      <c r="H216" s="254"/>
      <c r="I216" s="254"/>
      <c r="J216" s="196" t="s">
        <v>354</v>
      </c>
      <c r="K216" s="197">
        <v>50</v>
      </c>
      <c r="L216" s="255">
        <v>0</v>
      </c>
      <c r="M216" s="255"/>
      <c r="N216" s="256">
        <f t="shared" si="25"/>
        <v>0</v>
      </c>
      <c r="O216" s="257"/>
      <c r="P216" s="257"/>
      <c r="Q216" s="257"/>
      <c r="R216" s="137"/>
      <c r="T216" s="168" t="s">
        <v>5</v>
      </c>
      <c r="U216" s="46" t="s">
        <v>45</v>
      </c>
      <c r="V216" s="38"/>
      <c r="W216" s="169">
        <f t="shared" si="26"/>
        <v>0</v>
      </c>
      <c r="X216" s="169">
        <v>0</v>
      </c>
      <c r="Y216" s="169">
        <f t="shared" si="27"/>
        <v>0</v>
      </c>
      <c r="Z216" s="169">
        <v>0</v>
      </c>
      <c r="AA216" s="170">
        <f t="shared" si="28"/>
        <v>0</v>
      </c>
      <c r="AR216" s="21" t="s">
        <v>221</v>
      </c>
      <c r="AT216" s="21" t="s">
        <v>343</v>
      </c>
      <c r="AU216" s="21" t="s">
        <v>139</v>
      </c>
      <c r="AY216" s="21" t="s">
        <v>160</v>
      </c>
      <c r="BE216" s="108">
        <f t="shared" si="29"/>
        <v>0</v>
      </c>
      <c r="BF216" s="108">
        <f t="shared" si="30"/>
        <v>0</v>
      </c>
      <c r="BG216" s="108">
        <f t="shared" si="31"/>
        <v>0</v>
      </c>
      <c r="BH216" s="108">
        <f t="shared" si="32"/>
        <v>0</v>
      </c>
      <c r="BI216" s="108">
        <f t="shared" si="33"/>
        <v>0</v>
      </c>
      <c r="BJ216" s="21" t="s">
        <v>139</v>
      </c>
      <c r="BK216" s="108">
        <f t="shared" si="34"/>
        <v>0</v>
      </c>
      <c r="BL216" s="21" t="s">
        <v>165</v>
      </c>
      <c r="BM216" s="21" t="s">
        <v>756</v>
      </c>
    </row>
    <row r="217" spans="2:65" s="1" customFormat="1" ht="22.9" customHeight="1">
      <c r="B217" s="134"/>
      <c r="C217" s="194" t="s">
        <v>469</v>
      </c>
      <c r="D217" s="194" t="s">
        <v>343</v>
      </c>
      <c r="E217" s="195" t="s">
        <v>757</v>
      </c>
      <c r="F217" s="254" t="s">
        <v>758</v>
      </c>
      <c r="G217" s="254"/>
      <c r="H217" s="254"/>
      <c r="I217" s="254"/>
      <c r="J217" s="196" t="s">
        <v>354</v>
      </c>
      <c r="K217" s="197">
        <v>65</v>
      </c>
      <c r="L217" s="255">
        <v>0</v>
      </c>
      <c r="M217" s="255"/>
      <c r="N217" s="256">
        <f t="shared" si="25"/>
        <v>0</v>
      </c>
      <c r="O217" s="257"/>
      <c r="P217" s="257"/>
      <c r="Q217" s="257"/>
      <c r="R217" s="137"/>
      <c r="T217" s="168" t="s">
        <v>5</v>
      </c>
      <c r="U217" s="46" t="s">
        <v>45</v>
      </c>
      <c r="V217" s="38"/>
      <c r="W217" s="169">
        <f t="shared" si="26"/>
        <v>0</v>
      </c>
      <c r="X217" s="169">
        <v>0</v>
      </c>
      <c r="Y217" s="169">
        <f t="shared" si="27"/>
        <v>0</v>
      </c>
      <c r="Z217" s="169">
        <v>0</v>
      </c>
      <c r="AA217" s="170">
        <f t="shared" si="28"/>
        <v>0</v>
      </c>
      <c r="AR217" s="21" t="s">
        <v>221</v>
      </c>
      <c r="AT217" s="21" t="s">
        <v>343</v>
      </c>
      <c r="AU217" s="21" t="s">
        <v>139</v>
      </c>
      <c r="AY217" s="21" t="s">
        <v>160</v>
      </c>
      <c r="BE217" s="108">
        <f t="shared" si="29"/>
        <v>0</v>
      </c>
      <c r="BF217" s="108">
        <f t="shared" si="30"/>
        <v>0</v>
      </c>
      <c r="BG217" s="108">
        <f t="shared" si="31"/>
        <v>0</v>
      </c>
      <c r="BH217" s="108">
        <f t="shared" si="32"/>
        <v>0</v>
      </c>
      <c r="BI217" s="108">
        <f t="shared" si="33"/>
        <v>0</v>
      </c>
      <c r="BJ217" s="21" t="s">
        <v>139</v>
      </c>
      <c r="BK217" s="108">
        <f t="shared" si="34"/>
        <v>0</v>
      </c>
      <c r="BL217" s="21" t="s">
        <v>165</v>
      </c>
      <c r="BM217" s="21" t="s">
        <v>759</v>
      </c>
    </row>
    <row r="218" spans="2:65" s="1" customFormat="1" ht="22.9" customHeight="1">
      <c r="B218" s="134"/>
      <c r="C218" s="194" t="s">
        <v>480</v>
      </c>
      <c r="D218" s="194" t="s">
        <v>343</v>
      </c>
      <c r="E218" s="195" t="s">
        <v>760</v>
      </c>
      <c r="F218" s="254" t="s">
        <v>761</v>
      </c>
      <c r="G218" s="254"/>
      <c r="H218" s="254"/>
      <c r="I218" s="254"/>
      <c r="J218" s="196" t="s">
        <v>354</v>
      </c>
      <c r="K218" s="197">
        <v>100</v>
      </c>
      <c r="L218" s="255">
        <v>0</v>
      </c>
      <c r="M218" s="255"/>
      <c r="N218" s="256">
        <f t="shared" si="25"/>
        <v>0</v>
      </c>
      <c r="O218" s="257"/>
      <c r="P218" s="257"/>
      <c r="Q218" s="257"/>
      <c r="R218" s="137"/>
      <c r="T218" s="168" t="s">
        <v>5</v>
      </c>
      <c r="U218" s="46" t="s">
        <v>45</v>
      </c>
      <c r="V218" s="38"/>
      <c r="W218" s="169">
        <f t="shared" si="26"/>
        <v>0</v>
      </c>
      <c r="X218" s="169">
        <v>0</v>
      </c>
      <c r="Y218" s="169">
        <f t="shared" si="27"/>
        <v>0</v>
      </c>
      <c r="Z218" s="169">
        <v>0</v>
      </c>
      <c r="AA218" s="170">
        <f t="shared" si="28"/>
        <v>0</v>
      </c>
      <c r="AR218" s="21" t="s">
        <v>221</v>
      </c>
      <c r="AT218" s="21" t="s">
        <v>343</v>
      </c>
      <c r="AU218" s="21" t="s">
        <v>139</v>
      </c>
      <c r="AY218" s="21" t="s">
        <v>160</v>
      </c>
      <c r="BE218" s="108">
        <f t="shared" si="29"/>
        <v>0</v>
      </c>
      <c r="BF218" s="108">
        <f t="shared" si="30"/>
        <v>0</v>
      </c>
      <c r="BG218" s="108">
        <f t="shared" si="31"/>
        <v>0</v>
      </c>
      <c r="BH218" s="108">
        <f t="shared" si="32"/>
        <v>0</v>
      </c>
      <c r="BI218" s="108">
        <f t="shared" si="33"/>
        <v>0</v>
      </c>
      <c r="BJ218" s="21" t="s">
        <v>139</v>
      </c>
      <c r="BK218" s="108">
        <f t="shared" si="34"/>
        <v>0</v>
      </c>
      <c r="BL218" s="21" t="s">
        <v>165</v>
      </c>
      <c r="BM218" s="21" t="s">
        <v>762</v>
      </c>
    </row>
    <row r="219" spans="2:65" s="1" customFormat="1" ht="22.9" customHeight="1">
      <c r="B219" s="134"/>
      <c r="C219" s="194" t="s">
        <v>484</v>
      </c>
      <c r="D219" s="194" t="s">
        <v>343</v>
      </c>
      <c r="E219" s="195" t="s">
        <v>763</v>
      </c>
      <c r="F219" s="254" t="s">
        <v>764</v>
      </c>
      <c r="G219" s="254"/>
      <c r="H219" s="254"/>
      <c r="I219" s="254"/>
      <c r="J219" s="196" t="s">
        <v>354</v>
      </c>
      <c r="K219" s="197">
        <v>60</v>
      </c>
      <c r="L219" s="255">
        <v>0</v>
      </c>
      <c r="M219" s="255"/>
      <c r="N219" s="256">
        <f t="shared" si="25"/>
        <v>0</v>
      </c>
      <c r="O219" s="257"/>
      <c r="P219" s="257"/>
      <c r="Q219" s="257"/>
      <c r="R219" s="137"/>
      <c r="T219" s="168" t="s">
        <v>5</v>
      </c>
      <c r="U219" s="46" t="s">
        <v>45</v>
      </c>
      <c r="V219" s="38"/>
      <c r="W219" s="169">
        <f t="shared" si="26"/>
        <v>0</v>
      </c>
      <c r="X219" s="169">
        <v>0</v>
      </c>
      <c r="Y219" s="169">
        <f t="shared" si="27"/>
        <v>0</v>
      </c>
      <c r="Z219" s="169">
        <v>0</v>
      </c>
      <c r="AA219" s="170">
        <f t="shared" si="28"/>
        <v>0</v>
      </c>
      <c r="AR219" s="21" t="s">
        <v>221</v>
      </c>
      <c r="AT219" s="21" t="s">
        <v>343</v>
      </c>
      <c r="AU219" s="21" t="s">
        <v>139</v>
      </c>
      <c r="AY219" s="21" t="s">
        <v>160</v>
      </c>
      <c r="BE219" s="108">
        <f t="shared" si="29"/>
        <v>0</v>
      </c>
      <c r="BF219" s="108">
        <f t="shared" si="30"/>
        <v>0</v>
      </c>
      <c r="BG219" s="108">
        <f t="shared" si="31"/>
        <v>0</v>
      </c>
      <c r="BH219" s="108">
        <f t="shared" si="32"/>
        <v>0</v>
      </c>
      <c r="BI219" s="108">
        <f t="shared" si="33"/>
        <v>0</v>
      </c>
      <c r="BJ219" s="21" t="s">
        <v>139</v>
      </c>
      <c r="BK219" s="108">
        <f t="shared" si="34"/>
        <v>0</v>
      </c>
      <c r="BL219" s="21" t="s">
        <v>165</v>
      </c>
      <c r="BM219" s="21" t="s">
        <v>765</v>
      </c>
    </row>
    <row r="220" spans="2:65" s="1" customFormat="1" ht="14.45" customHeight="1">
      <c r="B220" s="134"/>
      <c r="C220" s="194" t="s">
        <v>489</v>
      </c>
      <c r="D220" s="194" t="s">
        <v>343</v>
      </c>
      <c r="E220" s="195" t="s">
        <v>766</v>
      </c>
      <c r="F220" s="254" t="s">
        <v>767</v>
      </c>
      <c r="G220" s="254"/>
      <c r="H220" s="254"/>
      <c r="I220" s="254"/>
      <c r="J220" s="196" t="s">
        <v>354</v>
      </c>
      <c r="K220" s="197">
        <v>150</v>
      </c>
      <c r="L220" s="255">
        <v>0</v>
      </c>
      <c r="M220" s="255"/>
      <c r="N220" s="256">
        <f t="shared" si="25"/>
        <v>0</v>
      </c>
      <c r="O220" s="257"/>
      <c r="P220" s="257"/>
      <c r="Q220" s="257"/>
      <c r="R220" s="137"/>
      <c r="T220" s="168" t="s">
        <v>5</v>
      </c>
      <c r="U220" s="46" t="s">
        <v>45</v>
      </c>
      <c r="V220" s="38"/>
      <c r="W220" s="169">
        <f t="shared" si="26"/>
        <v>0</v>
      </c>
      <c r="X220" s="169">
        <v>0</v>
      </c>
      <c r="Y220" s="169">
        <f t="shared" si="27"/>
        <v>0</v>
      </c>
      <c r="Z220" s="169">
        <v>0</v>
      </c>
      <c r="AA220" s="170">
        <f t="shared" si="28"/>
        <v>0</v>
      </c>
      <c r="AR220" s="21" t="s">
        <v>221</v>
      </c>
      <c r="AT220" s="21" t="s">
        <v>343</v>
      </c>
      <c r="AU220" s="21" t="s">
        <v>139</v>
      </c>
      <c r="AY220" s="21" t="s">
        <v>160</v>
      </c>
      <c r="BE220" s="108">
        <f t="shared" si="29"/>
        <v>0</v>
      </c>
      <c r="BF220" s="108">
        <f t="shared" si="30"/>
        <v>0</v>
      </c>
      <c r="BG220" s="108">
        <f t="shared" si="31"/>
        <v>0</v>
      </c>
      <c r="BH220" s="108">
        <f t="shared" si="32"/>
        <v>0</v>
      </c>
      <c r="BI220" s="108">
        <f t="shared" si="33"/>
        <v>0</v>
      </c>
      <c r="BJ220" s="21" t="s">
        <v>139</v>
      </c>
      <c r="BK220" s="108">
        <f t="shared" si="34"/>
        <v>0</v>
      </c>
      <c r="BL220" s="21" t="s">
        <v>165</v>
      </c>
      <c r="BM220" s="21" t="s">
        <v>768</v>
      </c>
    </row>
    <row r="221" spans="2:65" s="1" customFormat="1" ht="22.9" customHeight="1">
      <c r="B221" s="134"/>
      <c r="C221" s="194" t="s">
        <v>493</v>
      </c>
      <c r="D221" s="194" t="s">
        <v>343</v>
      </c>
      <c r="E221" s="195" t="s">
        <v>769</v>
      </c>
      <c r="F221" s="254" t="s">
        <v>770</v>
      </c>
      <c r="G221" s="254"/>
      <c r="H221" s="254"/>
      <c r="I221" s="254"/>
      <c r="J221" s="196" t="s">
        <v>354</v>
      </c>
      <c r="K221" s="197">
        <v>55</v>
      </c>
      <c r="L221" s="255">
        <v>0</v>
      </c>
      <c r="M221" s="255"/>
      <c r="N221" s="256">
        <f t="shared" si="25"/>
        <v>0</v>
      </c>
      <c r="O221" s="257"/>
      <c r="P221" s="257"/>
      <c r="Q221" s="257"/>
      <c r="R221" s="137"/>
      <c r="T221" s="168" t="s">
        <v>5</v>
      </c>
      <c r="U221" s="46" t="s">
        <v>45</v>
      </c>
      <c r="V221" s="38"/>
      <c r="W221" s="169">
        <f t="shared" si="26"/>
        <v>0</v>
      </c>
      <c r="X221" s="169">
        <v>0</v>
      </c>
      <c r="Y221" s="169">
        <f t="shared" si="27"/>
        <v>0</v>
      </c>
      <c r="Z221" s="169">
        <v>0</v>
      </c>
      <c r="AA221" s="170">
        <f t="shared" si="28"/>
        <v>0</v>
      </c>
      <c r="AR221" s="21" t="s">
        <v>221</v>
      </c>
      <c r="AT221" s="21" t="s">
        <v>343</v>
      </c>
      <c r="AU221" s="21" t="s">
        <v>139</v>
      </c>
      <c r="AY221" s="21" t="s">
        <v>160</v>
      </c>
      <c r="BE221" s="108">
        <f t="shared" si="29"/>
        <v>0</v>
      </c>
      <c r="BF221" s="108">
        <f t="shared" si="30"/>
        <v>0</v>
      </c>
      <c r="BG221" s="108">
        <f t="shared" si="31"/>
        <v>0</v>
      </c>
      <c r="BH221" s="108">
        <f t="shared" si="32"/>
        <v>0</v>
      </c>
      <c r="BI221" s="108">
        <f t="shared" si="33"/>
        <v>0</v>
      </c>
      <c r="BJ221" s="21" t="s">
        <v>139</v>
      </c>
      <c r="BK221" s="108">
        <f t="shared" si="34"/>
        <v>0</v>
      </c>
      <c r="BL221" s="21" t="s">
        <v>165</v>
      </c>
      <c r="BM221" s="21" t="s">
        <v>771</v>
      </c>
    </row>
    <row r="222" spans="2:65" s="1" customFormat="1" ht="22.9" customHeight="1">
      <c r="B222" s="134"/>
      <c r="C222" s="194" t="s">
        <v>499</v>
      </c>
      <c r="D222" s="194" t="s">
        <v>343</v>
      </c>
      <c r="E222" s="195" t="s">
        <v>772</v>
      </c>
      <c r="F222" s="254" t="s">
        <v>773</v>
      </c>
      <c r="G222" s="254"/>
      <c r="H222" s="254"/>
      <c r="I222" s="254"/>
      <c r="J222" s="196" t="s">
        <v>354</v>
      </c>
      <c r="K222" s="197">
        <v>35</v>
      </c>
      <c r="L222" s="255">
        <v>0</v>
      </c>
      <c r="M222" s="255"/>
      <c r="N222" s="256">
        <f t="shared" si="25"/>
        <v>0</v>
      </c>
      <c r="O222" s="257"/>
      <c r="P222" s="257"/>
      <c r="Q222" s="257"/>
      <c r="R222" s="137"/>
      <c r="T222" s="168" t="s">
        <v>5</v>
      </c>
      <c r="U222" s="46" t="s">
        <v>45</v>
      </c>
      <c r="V222" s="38"/>
      <c r="W222" s="169">
        <f t="shared" si="26"/>
        <v>0</v>
      </c>
      <c r="X222" s="169">
        <v>0</v>
      </c>
      <c r="Y222" s="169">
        <f t="shared" si="27"/>
        <v>0</v>
      </c>
      <c r="Z222" s="169">
        <v>0</v>
      </c>
      <c r="AA222" s="170">
        <f t="shared" si="28"/>
        <v>0</v>
      </c>
      <c r="AR222" s="21" t="s">
        <v>221</v>
      </c>
      <c r="AT222" s="21" t="s">
        <v>343</v>
      </c>
      <c r="AU222" s="21" t="s">
        <v>139</v>
      </c>
      <c r="AY222" s="21" t="s">
        <v>160</v>
      </c>
      <c r="BE222" s="108">
        <f t="shared" si="29"/>
        <v>0</v>
      </c>
      <c r="BF222" s="108">
        <f t="shared" si="30"/>
        <v>0</v>
      </c>
      <c r="BG222" s="108">
        <f t="shared" si="31"/>
        <v>0</v>
      </c>
      <c r="BH222" s="108">
        <f t="shared" si="32"/>
        <v>0</v>
      </c>
      <c r="BI222" s="108">
        <f t="shared" si="33"/>
        <v>0</v>
      </c>
      <c r="BJ222" s="21" t="s">
        <v>139</v>
      </c>
      <c r="BK222" s="108">
        <f t="shared" si="34"/>
        <v>0</v>
      </c>
      <c r="BL222" s="21" t="s">
        <v>165</v>
      </c>
      <c r="BM222" s="21" t="s">
        <v>774</v>
      </c>
    </row>
    <row r="223" spans="2:65" s="1" customFormat="1" ht="22.9" customHeight="1">
      <c r="B223" s="134"/>
      <c r="C223" s="194" t="s">
        <v>504</v>
      </c>
      <c r="D223" s="194" t="s">
        <v>343</v>
      </c>
      <c r="E223" s="195" t="s">
        <v>775</v>
      </c>
      <c r="F223" s="254" t="s">
        <v>776</v>
      </c>
      <c r="G223" s="254"/>
      <c r="H223" s="254"/>
      <c r="I223" s="254"/>
      <c r="J223" s="196" t="s">
        <v>354</v>
      </c>
      <c r="K223" s="197">
        <v>35</v>
      </c>
      <c r="L223" s="255">
        <v>0</v>
      </c>
      <c r="M223" s="255"/>
      <c r="N223" s="256">
        <f t="shared" si="25"/>
        <v>0</v>
      </c>
      <c r="O223" s="257"/>
      <c r="P223" s="257"/>
      <c r="Q223" s="257"/>
      <c r="R223" s="137"/>
      <c r="T223" s="168" t="s">
        <v>5</v>
      </c>
      <c r="U223" s="46" t="s">
        <v>45</v>
      </c>
      <c r="V223" s="38"/>
      <c r="W223" s="169">
        <f t="shared" si="26"/>
        <v>0</v>
      </c>
      <c r="X223" s="169">
        <v>0</v>
      </c>
      <c r="Y223" s="169">
        <f t="shared" si="27"/>
        <v>0</v>
      </c>
      <c r="Z223" s="169">
        <v>0</v>
      </c>
      <c r="AA223" s="170">
        <f t="shared" si="28"/>
        <v>0</v>
      </c>
      <c r="AR223" s="21" t="s">
        <v>221</v>
      </c>
      <c r="AT223" s="21" t="s">
        <v>343</v>
      </c>
      <c r="AU223" s="21" t="s">
        <v>139</v>
      </c>
      <c r="AY223" s="21" t="s">
        <v>160</v>
      </c>
      <c r="BE223" s="108">
        <f t="shared" si="29"/>
        <v>0</v>
      </c>
      <c r="BF223" s="108">
        <f t="shared" si="30"/>
        <v>0</v>
      </c>
      <c r="BG223" s="108">
        <f t="shared" si="31"/>
        <v>0</v>
      </c>
      <c r="BH223" s="108">
        <f t="shared" si="32"/>
        <v>0</v>
      </c>
      <c r="BI223" s="108">
        <f t="shared" si="33"/>
        <v>0</v>
      </c>
      <c r="BJ223" s="21" t="s">
        <v>139</v>
      </c>
      <c r="BK223" s="108">
        <f t="shared" si="34"/>
        <v>0</v>
      </c>
      <c r="BL223" s="21" t="s">
        <v>165</v>
      </c>
      <c r="BM223" s="21" t="s">
        <v>777</v>
      </c>
    </row>
    <row r="224" spans="2:65" s="1" customFormat="1" ht="22.9" customHeight="1">
      <c r="B224" s="134"/>
      <c r="C224" s="194" t="s">
        <v>508</v>
      </c>
      <c r="D224" s="194" t="s">
        <v>343</v>
      </c>
      <c r="E224" s="195" t="s">
        <v>778</v>
      </c>
      <c r="F224" s="254" t="s">
        <v>779</v>
      </c>
      <c r="G224" s="254"/>
      <c r="H224" s="254"/>
      <c r="I224" s="254"/>
      <c r="J224" s="196" t="s">
        <v>354</v>
      </c>
      <c r="K224" s="197">
        <v>65</v>
      </c>
      <c r="L224" s="255">
        <v>0</v>
      </c>
      <c r="M224" s="255"/>
      <c r="N224" s="256">
        <f t="shared" si="25"/>
        <v>0</v>
      </c>
      <c r="O224" s="257"/>
      <c r="P224" s="257"/>
      <c r="Q224" s="257"/>
      <c r="R224" s="137"/>
      <c r="T224" s="168" t="s">
        <v>5</v>
      </c>
      <c r="U224" s="46" t="s">
        <v>45</v>
      </c>
      <c r="V224" s="38"/>
      <c r="W224" s="169">
        <f t="shared" si="26"/>
        <v>0</v>
      </c>
      <c r="X224" s="169">
        <v>0</v>
      </c>
      <c r="Y224" s="169">
        <f t="shared" si="27"/>
        <v>0</v>
      </c>
      <c r="Z224" s="169">
        <v>0</v>
      </c>
      <c r="AA224" s="170">
        <f t="shared" si="28"/>
        <v>0</v>
      </c>
      <c r="AR224" s="21" t="s">
        <v>221</v>
      </c>
      <c r="AT224" s="21" t="s">
        <v>343</v>
      </c>
      <c r="AU224" s="21" t="s">
        <v>139</v>
      </c>
      <c r="AY224" s="21" t="s">
        <v>160</v>
      </c>
      <c r="BE224" s="108">
        <f t="shared" si="29"/>
        <v>0</v>
      </c>
      <c r="BF224" s="108">
        <f t="shared" si="30"/>
        <v>0</v>
      </c>
      <c r="BG224" s="108">
        <f t="shared" si="31"/>
        <v>0</v>
      </c>
      <c r="BH224" s="108">
        <f t="shared" si="32"/>
        <v>0</v>
      </c>
      <c r="BI224" s="108">
        <f t="shared" si="33"/>
        <v>0</v>
      </c>
      <c r="BJ224" s="21" t="s">
        <v>139</v>
      </c>
      <c r="BK224" s="108">
        <f t="shared" si="34"/>
        <v>0</v>
      </c>
      <c r="BL224" s="21" t="s">
        <v>165</v>
      </c>
      <c r="BM224" s="21" t="s">
        <v>780</v>
      </c>
    </row>
    <row r="225" spans="2:65" s="1" customFormat="1" ht="22.9" customHeight="1">
      <c r="B225" s="134"/>
      <c r="C225" s="194" t="s">
        <v>512</v>
      </c>
      <c r="D225" s="194" t="s">
        <v>343</v>
      </c>
      <c r="E225" s="195" t="s">
        <v>781</v>
      </c>
      <c r="F225" s="254" t="s">
        <v>782</v>
      </c>
      <c r="G225" s="254"/>
      <c r="H225" s="254"/>
      <c r="I225" s="254"/>
      <c r="J225" s="196" t="s">
        <v>354</v>
      </c>
      <c r="K225" s="197">
        <v>195</v>
      </c>
      <c r="L225" s="255">
        <v>0</v>
      </c>
      <c r="M225" s="255"/>
      <c r="N225" s="256">
        <f t="shared" si="25"/>
        <v>0</v>
      </c>
      <c r="O225" s="257"/>
      <c r="P225" s="257"/>
      <c r="Q225" s="257"/>
      <c r="R225" s="137"/>
      <c r="T225" s="168" t="s">
        <v>5</v>
      </c>
      <c r="U225" s="46" t="s">
        <v>45</v>
      </c>
      <c r="V225" s="38"/>
      <c r="W225" s="169">
        <f t="shared" si="26"/>
        <v>0</v>
      </c>
      <c r="X225" s="169">
        <v>0</v>
      </c>
      <c r="Y225" s="169">
        <f t="shared" si="27"/>
        <v>0</v>
      </c>
      <c r="Z225" s="169">
        <v>0</v>
      </c>
      <c r="AA225" s="170">
        <f t="shared" si="28"/>
        <v>0</v>
      </c>
      <c r="AR225" s="21" t="s">
        <v>221</v>
      </c>
      <c r="AT225" s="21" t="s">
        <v>343</v>
      </c>
      <c r="AU225" s="21" t="s">
        <v>139</v>
      </c>
      <c r="AY225" s="21" t="s">
        <v>160</v>
      </c>
      <c r="BE225" s="108">
        <f t="shared" si="29"/>
        <v>0</v>
      </c>
      <c r="BF225" s="108">
        <f t="shared" si="30"/>
        <v>0</v>
      </c>
      <c r="BG225" s="108">
        <f t="shared" si="31"/>
        <v>0</v>
      </c>
      <c r="BH225" s="108">
        <f t="shared" si="32"/>
        <v>0</v>
      </c>
      <c r="BI225" s="108">
        <f t="shared" si="33"/>
        <v>0</v>
      </c>
      <c r="BJ225" s="21" t="s">
        <v>139</v>
      </c>
      <c r="BK225" s="108">
        <f t="shared" si="34"/>
        <v>0</v>
      </c>
      <c r="BL225" s="21" t="s">
        <v>165</v>
      </c>
      <c r="BM225" s="21" t="s">
        <v>783</v>
      </c>
    </row>
    <row r="226" spans="2:65" s="1" customFormat="1" ht="14.45" customHeight="1">
      <c r="B226" s="134"/>
      <c r="C226" s="194" t="s">
        <v>516</v>
      </c>
      <c r="D226" s="194" t="s">
        <v>343</v>
      </c>
      <c r="E226" s="195" t="s">
        <v>784</v>
      </c>
      <c r="F226" s="254" t="s">
        <v>785</v>
      </c>
      <c r="G226" s="254"/>
      <c r="H226" s="254"/>
      <c r="I226" s="254"/>
      <c r="J226" s="196" t="s">
        <v>354</v>
      </c>
      <c r="K226" s="197">
        <v>75</v>
      </c>
      <c r="L226" s="255">
        <v>0</v>
      </c>
      <c r="M226" s="255"/>
      <c r="N226" s="256">
        <f t="shared" si="25"/>
        <v>0</v>
      </c>
      <c r="O226" s="257"/>
      <c r="P226" s="257"/>
      <c r="Q226" s="257"/>
      <c r="R226" s="137"/>
      <c r="T226" s="168" t="s">
        <v>5</v>
      </c>
      <c r="U226" s="46" t="s">
        <v>45</v>
      </c>
      <c r="V226" s="38"/>
      <c r="W226" s="169">
        <f t="shared" si="26"/>
        <v>0</v>
      </c>
      <c r="X226" s="169">
        <v>0</v>
      </c>
      <c r="Y226" s="169">
        <f t="shared" si="27"/>
        <v>0</v>
      </c>
      <c r="Z226" s="169">
        <v>0</v>
      </c>
      <c r="AA226" s="170">
        <f t="shared" si="28"/>
        <v>0</v>
      </c>
      <c r="AR226" s="21" t="s">
        <v>221</v>
      </c>
      <c r="AT226" s="21" t="s">
        <v>343</v>
      </c>
      <c r="AU226" s="21" t="s">
        <v>139</v>
      </c>
      <c r="AY226" s="21" t="s">
        <v>160</v>
      </c>
      <c r="BE226" s="108">
        <f t="shared" si="29"/>
        <v>0</v>
      </c>
      <c r="BF226" s="108">
        <f t="shared" si="30"/>
        <v>0</v>
      </c>
      <c r="BG226" s="108">
        <f t="shared" si="31"/>
        <v>0</v>
      </c>
      <c r="BH226" s="108">
        <f t="shared" si="32"/>
        <v>0</v>
      </c>
      <c r="BI226" s="108">
        <f t="shared" si="33"/>
        <v>0</v>
      </c>
      <c r="BJ226" s="21" t="s">
        <v>139</v>
      </c>
      <c r="BK226" s="108">
        <f t="shared" si="34"/>
        <v>0</v>
      </c>
      <c r="BL226" s="21" t="s">
        <v>165</v>
      </c>
      <c r="BM226" s="21" t="s">
        <v>786</v>
      </c>
    </row>
    <row r="227" spans="2:65" s="1" customFormat="1" ht="22.9" customHeight="1">
      <c r="B227" s="134"/>
      <c r="C227" s="194" t="s">
        <v>520</v>
      </c>
      <c r="D227" s="194" t="s">
        <v>343</v>
      </c>
      <c r="E227" s="195" t="s">
        <v>787</v>
      </c>
      <c r="F227" s="254" t="s">
        <v>788</v>
      </c>
      <c r="G227" s="254"/>
      <c r="H227" s="254"/>
      <c r="I227" s="254"/>
      <c r="J227" s="196" t="s">
        <v>354</v>
      </c>
      <c r="K227" s="197">
        <v>390</v>
      </c>
      <c r="L227" s="255">
        <v>0</v>
      </c>
      <c r="M227" s="255"/>
      <c r="N227" s="256">
        <f t="shared" si="25"/>
        <v>0</v>
      </c>
      <c r="O227" s="257"/>
      <c r="P227" s="257"/>
      <c r="Q227" s="257"/>
      <c r="R227" s="137"/>
      <c r="T227" s="168" t="s">
        <v>5</v>
      </c>
      <c r="U227" s="46" t="s">
        <v>45</v>
      </c>
      <c r="V227" s="38"/>
      <c r="W227" s="169">
        <f t="shared" si="26"/>
        <v>0</v>
      </c>
      <c r="X227" s="169">
        <v>0</v>
      </c>
      <c r="Y227" s="169">
        <f t="shared" si="27"/>
        <v>0</v>
      </c>
      <c r="Z227" s="169">
        <v>0</v>
      </c>
      <c r="AA227" s="170">
        <f t="shared" si="28"/>
        <v>0</v>
      </c>
      <c r="AR227" s="21" t="s">
        <v>221</v>
      </c>
      <c r="AT227" s="21" t="s">
        <v>343</v>
      </c>
      <c r="AU227" s="21" t="s">
        <v>139</v>
      </c>
      <c r="AY227" s="21" t="s">
        <v>160</v>
      </c>
      <c r="BE227" s="108">
        <f t="shared" si="29"/>
        <v>0</v>
      </c>
      <c r="BF227" s="108">
        <f t="shared" si="30"/>
        <v>0</v>
      </c>
      <c r="BG227" s="108">
        <f t="shared" si="31"/>
        <v>0</v>
      </c>
      <c r="BH227" s="108">
        <f t="shared" si="32"/>
        <v>0</v>
      </c>
      <c r="BI227" s="108">
        <f t="shared" si="33"/>
        <v>0</v>
      </c>
      <c r="BJ227" s="21" t="s">
        <v>139</v>
      </c>
      <c r="BK227" s="108">
        <f t="shared" si="34"/>
        <v>0</v>
      </c>
      <c r="BL227" s="21" t="s">
        <v>165</v>
      </c>
      <c r="BM227" s="21" t="s">
        <v>789</v>
      </c>
    </row>
    <row r="228" spans="2:65" s="1" customFormat="1" ht="22.9" customHeight="1">
      <c r="B228" s="134"/>
      <c r="C228" s="194" t="s">
        <v>524</v>
      </c>
      <c r="D228" s="194" t="s">
        <v>343</v>
      </c>
      <c r="E228" s="195" t="s">
        <v>790</v>
      </c>
      <c r="F228" s="254" t="s">
        <v>791</v>
      </c>
      <c r="G228" s="254"/>
      <c r="H228" s="254"/>
      <c r="I228" s="254"/>
      <c r="J228" s="196" t="s">
        <v>354</v>
      </c>
      <c r="K228" s="197">
        <v>355</v>
      </c>
      <c r="L228" s="255">
        <v>0</v>
      </c>
      <c r="M228" s="255"/>
      <c r="N228" s="256">
        <f t="shared" si="25"/>
        <v>0</v>
      </c>
      <c r="O228" s="257"/>
      <c r="P228" s="257"/>
      <c r="Q228" s="257"/>
      <c r="R228" s="137"/>
      <c r="T228" s="168" t="s">
        <v>5</v>
      </c>
      <c r="U228" s="46" t="s">
        <v>45</v>
      </c>
      <c r="V228" s="38"/>
      <c r="W228" s="169">
        <f t="shared" si="26"/>
        <v>0</v>
      </c>
      <c r="X228" s="169">
        <v>0</v>
      </c>
      <c r="Y228" s="169">
        <f t="shared" si="27"/>
        <v>0</v>
      </c>
      <c r="Z228" s="169">
        <v>0</v>
      </c>
      <c r="AA228" s="170">
        <f t="shared" si="28"/>
        <v>0</v>
      </c>
      <c r="AR228" s="21" t="s">
        <v>221</v>
      </c>
      <c r="AT228" s="21" t="s">
        <v>343</v>
      </c>
      <c r="AU228" s="21" t="s">
        <v>139</v>
      </c>
      <c r="AY228" s="21" t="s">
        <v>160</v>
      </c>
      <c r="BE228" s="108">
        <f t="shared" si="29"/>
        <v>0</v>
      </c>
      <c r="BF228" s="108">
        <f t="shared" si="30"/>
        <v>0</v>
      </c>
      <c r="BG228" s="108">
        <f t="shared" si="31"/>
        <v>0</v>
      </c>
      <c r="BH228" s="108">
        <f t="shared" si="32"/>
        <v>0</v>
      </c>
      <c r="BI228" s="108">
        <f t="shared" si="33"/>
        <v>0</v>
      </c>
      <c r="BJ228" s="21" t="s">
        <v>139</v>
      </c>
      <c r="BK228" s="108">
        <f t="shared" si="34"/>
        <v>0</v>
      </c>
      <c r="BL228" s="21" t="s">
        <v>165</v>
      </c>
      <c r="BM228" s="21" t="s">
        <v>792</v>
      </c>
    </row>
    <row r="229" spans="2:65" s="1" customFormat="1" ht="14.45" customHeight="1">
      <c r="B229" s="134"/>
      <c r="C229" s="194" t="s">
        <v>528</v>
      </c>
      <c r="D229" s="194" t="s">
        <v>343</v>
      </c>
      <c r="E229" s="195" t="s">
        <v>793</v>
      </c>
      <c r="F229" s="254" t="s">
        <v>794</v>
      </c>
      <c r="G229" s="254"/>
      <c r="H229" s="254"/>
      <c r="I229" s="254"/>
      <c r="J229" s="196" t="s">
        <v>354</v>
      </c>
      <c r="K229" s="197">
        <v>55</v>
      </c>
      <c r="L229" s="255">
        <v>0</v>
      </c>
      <c r="M229" s="255"/>
      <c r="N229" s="256">
        <f t="shared" si="25"/>
        <v>0</v>
      </c>
      <c r="O229" s="257"/>
      <c r="P229" s="257"/>
      <c r="Q229" s="257"/>
      <c r="R229" s="137"/>
      <c r="T229" s="168" t="s">
        <v>5</v>
      </c>
      <c r="U229" s="46" t="s">
        <v>45</v>
      </c>
      <c r="V229" s="38"/>
      <c r="W229" s="169">
        <f t="shared" si="26"/>
        <v>0</v>
      </c>
      <c r="X229" s="169">
        <v>0</v>
      </c>
      <c r="Y229" s="169">
        <f t="shared" si="27"/>
        <v>0</v>
      </c>
      <c r="Z229" s="169">
        <v>0</v>
      </c>
      <c r="AA229" s="170">
        <f t="shared" si="28"/>
        <v>0</v>
      </c>
      <c r="AR229" s="21" t="s">
        <v>221</v>
      </c>
      <c r="AT229" s="21" t="s">
        <v>343</v>
      </c>
      <c r="AU229" s="21" t="s">
        <v>139</v>
      </c>
      <c r="AY229" s="21" t="s">
        <v>160</v>
      </c>
      <c r="BE229" s="108">
        <f t="shared" si="29"/>
        <v>0</v>
      </c>
      <c r="BF229" s="108">
        <f t="shared" si="30"/>
        <v>0</v>
      </c>
      <c r="BG229" s="108">
        <f t="shared" si="31"/>
        <v>0</v>
      </c>
      <c r="BH229" s="108">
        <f t="shared" si="32"/>
        <v>0</v>
      </c>
      <c r="BI229" s="108">
        <f t="shared" si="33"/>
        <v>0</v>
      </c>
      <c r="BJ229" s="21" t="s">
        <v>139</v>
      </c>
      <c r="BK229" s="108">
        <f t="shared" si="34"/>
        <v>0</v>
      </c>
      <c r="BL229" s="21" t="s">
        <v>165</v>
      </c>
      <c r="BM229" s="21" t="s">
        <v>795</v>
      </c>
    </row>
    <row r="230" spans="2:65" s="1" customFormat="1" ht="22.9" customHeight="1">
      <c r="B230" s="134"/>
      <c r="C230" s="194" t="s">
        <v>532</v>
      </c>
      <c r="D230" s="194" t="s">
        <v>343</v>
      </c>
      <c r="E230" s="195" t="s">
        <v>796</v>
      </c>
      <c r="F230" s="254" t="s">
        <v>797</v>
      </c>
      <c r="G230" s="254"/>
      <c r="H230" s="254"/>
      <c r="I230" s="254"/>
      <c r="J230" s="196" t="s">
        <v>354</v>
      </c>
      <c r="K230" s="197">
        <v>145</v>
      </c>
      <c r="L230" s="255">
        <v>0</v>
      </c>
      <c r="M230" s="255"/>
      <c r="N230" s="256">
        <f t="shared" si="25"/>
        <v>0</v>
      </c>
      <c r="O230" s="257"/>
      <c r="P230" s="257"/>
      <c r="Q230" s="257"/>
      <c r="R230" s="137"/>
      <c r="T230" s="168" t="s">
        <v>5</v>
      </c>
      <c r="U230" s="46" t="s">
        <v>45</v>
      </c>
      <c r="V230" s="38"/>
      <c r="W230" s="169">
        <f t="shared" si="26"/>
        <v>0</v>
      </c>
      <c r="X230" s="169">
        <v>0</v>
      </c>
      <c r="Y230" s="169">
        <f t="shared" si="27"/>
        <v>0</v>
      </c>
      <c r="Z230" s="169">
        <v>0</v>
      </c>
      <c r="AA230" s="170">
        <f t="shared" si="28"/>
        <v>0</v>
      </c>
      <c r="AR230" s="21" t="s">
        <v>221</v>
      </c>
      <c r="AT230" s="21" t="s">
        <v>343</v>
      </c>
      <c r="AU230" s="21" t="s">
        <v>139</v>
      </c>
      <c r="AY230" s="21" t="s">
        <v>160</v>
      </c>
      <c r="BE230" s="108">
        <f t="shared" si="29"/>
        <v>0</v>
      </c>
      <c r="BF230" s="108">
        <f t="shared" si="30"/>
        <v>0</v>
      </c>
      <c r="BG230" s="108">
        <f t="shared" si="31"/>
        <v>0</v>
      </c>
      <c r="BH230" s="108">
        <f t="shared" si="32"/>
        <v>0</v>
      </c>
      <c r="BI230" s="108">
        <f t="shared" si="33"/>
        <v>0</v>
      </c>
      <c r="BJ230" s="21" t="s">
        <v>139</v>
      </c>
      <c r="BK230" s="108">
        <f t="shared" si="34"/>
        <v>0</v>
      </c>
      <c r="BL230" s="21" t="s">
        <v>165</v>
      </c>
      <c r="BM230" s="21" t="s">
        <v>798</v>
      </c>
    </row>
    <row r="231" spans="2:65" s="1" customFormat="1" ht="22.9" customHeight="1">
      <c r="B231" s="134"/>
      <c r="C231" s="194" t="s">
        <v>693</v>
      </c>
      <c r="D231" s="194" t="s">
        <v>343</v>
      </c>
      <c r="E231" s="195" t="s">
        <v>799</v>
      </c>
      <c r="F231" s="254" t="s">
        <v>800</v>
      </c>
      <c r="G231" s="254"/>
      <c r="H231" s="254"/>
      <c r="I231" s="254"/>
      <c r="J231" s="196" t="s">
        <v>354</v>
      </c>
      <c r="K231" s="197">
        <v>30</v>
      </c>
      <c r="L231" s="255">
        <v>0</v>
      </c>
      <c r="M231" s="255"/>
      <c r="N231" s="256">
        <f t="shared" si="25"/>
        <v>0</v>
      </c>
      <c r="O231" s="257"/>
      <c r="P231" s="257"/>
      <c r="Q231" s="257"/>
      <c r="R231" s="137"/>
      <c r="T231" s="168" t="s">
        <v>5</v>
      </c>
      <c r="U231" s="46" t="s">
        <v>45</v>
      </c>
      <c r="V231" s="38"/>
      <c r="W231" s="169">
        <f t="shared" si="26"/>
        <v>0</v>
      </c>
      <c r="X231" s="169">
        <v>0</v>
      </c>
      <c r="Y231" s="169">
        <f t="shared" si="27"/>
        <v>0</v>
      </c>
      <c r="Z231" s="169">
        <v>0</v>
      </c>
      <c r="AA231" s="170">
        <f t="shared" si="28"/>
        <v>0</v>
      </c>
      <c r="AR231" s="21" t="s">
        <v>221</v>
      </c>
      <c r="AT231" s="21" t="s">
        <v>343</v>
      </c>
      <c r="AU231" s="21" t="s">
        <v>139</v>
      </c>
      <c r="AY231" s="21" t="s">
        <v>160</v>
      </c>
      <c r="BE231" s="108">
        <f t="shared" si="29"/>
        <v>0</v>
      </c>
      <c r="BF231" s="108">
        <f t="shared" si="30"/>
        <v>0</v>
      </c>
      <c r="BG231" s="108">
        <f t="shared" si="31"/>
        <v>0</v>
      </c>
      <c r="BH231" s="108">
        <f t="shared" si="32"/>
        <v>0</v>
      </c>
      <c r="BI231" s="108">
        <f t="shared" si="33"/>
        <v>0</v>
      </c>
      <c r="BJ231" s="21" t="s">
        <v>139</v>
      </c>
      <c r="BK231" s="108">
        <f t="shared" si="34"/>
        <v>0</v>
      </c>
      <c r="BL231" s="21" t="s">
        <v>165</v>
      </c>
      <c r="BM231" s="21" t="s">
        <v>801</v>
      </c>
    </row>
    <row r="232" spans="2:65" s="1" customFormat="1" ht="22.9" customHeight="1">
      <c r="B232" s="134"/>
      <c r="C232" s="194" t="s">
        <v>802</v>
      </c>
      <c r="D232" s="194" t="s">
        <v>343</v>
      </c>
      <c r="E232" s="195" t="s">
        <v>803</v>
      </c>
      <c r="F232" s="254" t="s">
        <v>804</v>
      </c>
      <c r="G232" s="254"/>
      <c r="H232" s="254"/>
      <c r="I232" s="254"/>
      <c r="J232" s="196" t="s">
        <v>354</v>
      </c>
      <c r="K232" s="197">
        <v>20</v>
      </c>
      <c r="L232" s="255">
        <v>0</v>
      </c>
      <c r="M232" s="255"/>
      <c r="N232" s="256">
        <f t="shared" si="25"/>
        <v>0</v>
      </c>
      <c r="O232" s="257"/>
      <c r="P232" s="257"/>
      <c r="Q232" s="257"/>
      <c r="R232" s="137"/>
      <c r="T232" s="168" t="s">
        <v>5</v>
      </c>
      <c r="U232" s="46" t="s">
        <v>45</v>
      </c>
      <c r="V232" s="38"/>
      <c r="W232" s="169">
        <f t="shared" si="26"/>
        <v>0</v>
      </c>
      <c r="X232" s="169">
        <v>0</v>
      </c>
      <c r="Y232" s="169">
        <f t="shared" si="27"/>
        <v>0</v>
      </c>
      <c r="Z232" s="169">
        <v>0</v>
      </c>
      <c r="AA232" s="170">
        <f t="shared" si="28"/>
        <v>0</v>
      </c>
      <c r="AR232" s="21" t="s">
        <v>221</v>
      </c>
      <c r="AT232" s="21" t="s">
        <v>343</v>
      </c>
      <c r="AU232" s="21" t="s">
        <v>139</v>
      </c>
      <c r="AY232" s="21" t="s">
        <v>160</v>
      </c>
      <c r="BE232" s="108">
        <f t="shared" si="29"/>
        <v>0</v>
      </c>
      <c r="BF232" s="108">
        <f t="shared" si="30"/>
        <v>0</v>
      </c>
      <c r="BG232" s="108">
        <f t="shared" si="31"/>
        <v>0</v>
      </c>
      <c r="BH232" s="108">
        <f t="shared" si="32"/>
        <v>0</v>
      </c>
      <c r="BI232" s="108">
        <f t="shared" si="33"/>
        <v>0</v>
      </c>
      <c r="BJ232" s="21" t="s">
        <v>139</v>
      </c>
      <c r="BK232" s="108">
        <f t="shared" si="34"/>
        <v>0</v>
      </c>
      <c r="BL232" s="21" t="s">
        <v>165</v>
      </c>
      <c r="BM232" s="21" t="s">
        <v>805</v>
      </c>
    </row>
    <row r="233" spans="2:65" s="1" customFormat="1" ht="22.9" customHeight="1">
      <c r="B233" s="134"/>
      <c r="C233" s="194" t="s">
        <v>696</v>
      </c>
      <c r="D233" s="194" t="s">
        <v>343</v>
      </c>
      <c r="E233" s="195" t="s">
        <v>806</v>
      </c>
      <c r="F233" s="254" t="s">
        <v>807</v>
      </c>
      <c r="G233" s="254"/>
      <c r="H233" s="254"/>
      <c r="I233" s="254"/>
      <c r="J233" s="196" t="s">
        <v>354</v>
      </c>
      <c r="K233" s="197">
        <v>35</v>
      </c>
      <c r="L233" s="255">
        <v>0</v>
      </c>
      <c r="M233" s="255"/>
      <c r="N233" s="256">
        <f t="shared" si="25"/>
        <v>0</v>
      </c>
      <c r="O233" s="257"/>
      <c r="P233" s="257"/>
      <c r="Q233" s="257"/>
      <c r="R233" s="137"/>
      <c r="T233" s="168" t="s">
        <v>5</v>
      </c>
      <c r="U233" s="46" t="s">
        <v>45</v>
      </c>
      <c r="V233" s="38"/>
      <c r="W233" s="169">
        <f t="shared" si="26"/>
        <v>0</v>
      </c>
      <c r="X233" s="169">
        <v>0</v>
      </c>
      <c r="Y233" s="169">
        <f t="shared" si="27"/>
        <v>0</v>
      </c>
      <c r="Z233" s="169">
        <v>0</v>
      </c>
      <c r="AA233" s="170">
        <f t="shared" si="28"/>
        <v>0</v>
      </c>
      <c r="AR233" s="21" t="s">
        <v>221</v>
      </c>
      <c r="AT233" s="21" t="s">
        <v>343</v>
      </c>
      <c r="AU233" s="21" t="s">
        <v>139</v>
      </c>
      <c r="AY233" s="21" t="s">
        <v>160</v>
      </c>
      <c r="BE233" s="108">
        <f t="shared" si="29"/>
        <v>0</v>
      </c>
      <c r="BF233" s="108">
        <f t="shared" si="30"/>
        <v>0</v>
      </c>
      <c r="BG233" s="108">
        <f t="shared" si="31"/>
        <v>0</v>
      </c>
      <c r="BH233" s="108">
        <f t="shared" si="32"/>
        <v>0</v>
      </c>
      <c r="BI233" s="108">
        <f t="shared" si="33"/>
        <v>0</v>
      </c>
      <c r="BJ233" s="21" t="s">
        <v>139</v>
      </c>
      <c r="BK233" s="108">
        <f t="shared" si="34"/>
        <v>0</v>
      </c>
      <c r="BL233" s="21" t="s">
        <v>165</v>
      </c>
      <c r="BM233" s="21" t="s">
        <v>808</v>
      </c>
    </row>
    <row r="234" spans="2:65" s="1" customFormat="1" ht="22.9" customHeight="1">
      <c r="B234" s="134"/>
      <c r="C234" s="194" t="s">
        <v>809</v>
      </c>
      <c r="D234" s="194" t="s">
        <v>343</v>
      </c>
      <c r="E234" s="195" t="s">
        <v>810</v>
      </c>
      <c r="F234" s="254" t="s">
        <v>811</v>
      </c>
      <c r="G234" s="254"/>
      <c r="H234" s="254"/>
      <c r="I234" s="254"/>
      <c r="J234" s="196" t="s">
        <v>354</v>
      </c>
      <c r="K234" s="197">
        <v>70</v>
      </c>
      <c r="L234" s="255">
        <v>0</v>
      </c>
      <c r="M234" s="255"/>
      <c r="N234" s="256">
        <f t="shared" si="25"/>
        <v>0</v>
      </c>
      <c r="O234" s="257"/>
      <c r="P234" s="257"/>
      <c r="Q234" s="257"/>
      <c r="R234" s="137"/>
      <c r="T234" s="168" t="s">
        <v>5</v>
      </c>
      <c r="U234" s="46" t="s">
        <v>45</v>
      </c>
      <c r="V234" s="38"/>
      <c r="W234" s="169">
        <f t="shared" si="26"/>
        <v>0</v>
      </c>
      <c r="X234" s="169">
        <v>0</v>
      </c>
      <c r="Y234" s="169">
        <f t="shared" si="27"/>
        <v>0</v>
      </c>
      <c r="Z234" s="169">
        <v>0</v>
      </c>
      <c r="AA234" s="170">
        <f t="shared" si="28"/>
        <v>0</v>
      </c>
      <c r="AR234" s="21" t="s">
        <v>221</v>
      </c>
      <c r="AT234" s="21" t="s">
        <v>343</v>
      </c>
      <c r="AU234" s="21" t="s">
        <v>139</v>
      </c>
      <c r="AY234" s="21" t="s">
        <v>160</v>
      </c>
      <c r="BE234" s="108">
        <f t="shared" si="29"/>
        <v>0</v>
      </c>
      <c r="BF234" s="108">
        <f t="shared" si="30"/>
        <v>0</v>
      </c>
      <c r="BG234" s="108">
        <f t="shared" si="31"/>
        <v>0</v>
      </c>
      <c r="BH234" s="108">
        <f t="shared" si="32"/>
        <v>0</v>
      </c>
      <c r="BI234" s="108">
        <f t="shared" si="33"/>
        <v>0</v>
      </c>
      <c r="BJ234" s="21" t="s">
        <v>139</v>
      </c>
      <c r="BK234" s="108">
        <f t="shared" si="34"/>
        <v>0</v>
      </c>
      <c r="BL234" s="21" t="s">
        <v>165</v>
      </c>
      <c r="BM234" s="21" t="s">
        <v>812</v>
      </c>
    </row>
    <row r="235" spans="2:65" s="1" customFormat="1" ht="22.9" customHeight="1">
      <c r="B235" s="134"/>
      <c r="C235" s="194" t="s">
        <v>699</v>
      </c>
      <c r="D235" s="194" t="s">
        <v>343</v>
      </c>
      <c r="E235" s="195" t="s">
        <v>813</v>
      </c>
      <c r="F235" s="254" t="s">
        <v>814</v>
      </c>
      <c r="G235" s="254"/>
      <c r="H235" s="254"/>
      <c r="I235" s="254"/>
      <c r="J235" s="196" t="s">
        <v>354</v>
      </c>
      <c r="K235" s="197">
        <v>40</v>
      </c>
      <c r="L235" s="255">
        <v>0</v>
      </c>
      <c r="M235" s="255"/>
      <c r="N235" s="256">
        <f t="shared" si="25"/>
        <v>0</v>
      </c>
      <c r="O235" s="257"/>
      <c r="P235" s="257"/>
      <c r="Q235" s="257"/>
      <c r="R235" s="137"/>
      <c r="T235" s="168" t="s">
        <v>5</v>
      </c>
      <c r="U235" s="46" t="s">
        <v>45</v>
      </c>
      <c r="V235" s="38"/>
      <c r="W235" s="169">
        <f t="shared" si="26"/>
        <v>0</v>
      </c>
      <c r="X235" s="169">
        <v>0</v>
      </c>
      <c r="Y235" s="169">
        <f t="shared" si="27"/>
        <v>0</v>
      </c>
      <c r="Z235" s="169">
        <v>0</v>
      </c>
      <c r="AA235" s="170">
        <f t="shared" si="28"/>
        <v>0</v>
      </c>
      <c r="AR235" s="21" t="s">
        <v>221</v>
      </c>
      <c r="AT235" s="21" t="s">
        <v>343</v>
      </c>
      <c r="AU235" s="21" t="s">
        <v>139</v>
      </c>
      <c r="AY235" s="21" t="s">
        <v>160</v>
      </c>
      <c r="BE235" s="108">
        <f t="shared" si="29"/>
        <v>0</v>
      </c>
      <c r="BF235" s="108">
        <f t="shared" si="30"/>
        <v>0</v>
      </c>
      <c r="BG235" s="108">
        <f t="shared" si="31"/>
        <v>0</v>
      </c>
      <c r="BH235" s="108">
        <f t="shared" si="32"/>
        <v>0</v>
      </c>
      <c r="BI235" s="108">
        <f t="shared" si="33"/>
        <v>0</v>
      </c>
      <c r="BJ235" s="21" t="s">
        <v>139</v>
      </c>
      <c r="BK235" s="108">
        <f t="shared" si="34"/>
        <v>0</v>
      </c>
      <c r="BL235" s="21" t="s">
        <v>165</v>
      </c>
      <c r="BM235" s="21" t="s">
        <v>815</v>
      </c>
    </row>
    <row r="236" spans="2:65" s="1" customFormat="1" ht="22.9" customHeight="1">
      <c r="B236" s="134"/>
      <c r="C236" s="194" t="s">
        <v>816</v>
      </c>
      <c r="D236" s="194" t="s">
        <v>343</v>
      </c>
      <c r="E236" s="195" t="s">
        <v>817</v>
      </c>
      <c r="F236" s="254" t="s">
        <v>818</v>
      </c>
      <c r="G236" s="254"/>
      <c r="H236" s="254"/>
      <c r="I236" s="254"/>
      <c r="J236" s="196" t="s">
        <v>354</v>
      </c>
      <c r="K236" s="197">
        <v>35</v>
      </c>
      <c r="L236" s="255">
        <v>0</v>
      </c>
      <c r="M236" s="255"/>
      <c r="N236" s="256">
        <f t="shared" si="25"/>
        <v>0</v>
      </c>
      <c r="O236" s="257"/>
      <c r="P236" s="257"/>
      <c r="Q236" s="257"/>
      <c r="R236" s="137"/>
      <c r="T236" s="168" t="s">
        <v>5</v>
      </c>
      <c r="U236" s="46" t="s">
        <v>45</v>
      </c>
      <c r="V236" s="38"/>
      <c r="W236" s="169">
        <f t="shared" si="26"/>
        <v>0</v>
      </c>
      <c r="X236" s="169">
        <v>0</v>
      </c>
      <c r="Y236" s="169">
        <f t="shared" si="27"/>
        <v>0</v>
      </c>
      <c r="Z236" s="169">
        <v>0</v>
      </c>
      <c r="AA236" s="170">
        <f t="shared" si="28"/>
        <v>0</v>
      </c>
      <c r="AR236" s="21" t="s">
        <v>221</v>
      </c>
      <c r="AT236" s="21" t="s">
        <v>343</v>
      </c>
      <c r="AU236" s="21" t="s">
        <v>139</v>
      </c>
      <c r="AY236" s="21" t="s">
        <v>160</v>
      </c>
      <c r="BE236" s="108">
        <f t="shared" si="29"/>
        <v>0</v>
      </c>
      <c r="BF236" s="108">
        <f t="shared" si="30"/>
        <v>0</v>
      </c>
      <c r="BG236" s="108">
        <f t="shared" si="31"/>
        <v>0</v>
      </c>
      <c r="BH236" s="108">
        <f t="shared" si="32"/>
        <v>0</v>
      </c>
      <c r="BI236" s="108">
        <f t="shared" si="33"/>
        <v>0</v>
      </c>
      <c r="BJ236" s="21" t="s">
        <v>139</v>
      </c>
      <c r="BK236" s="108">
        <f t="shared" si="34"/>
        <v>0</v>
      </c>
      <c r="BL236" s="21" t="s">
        <v>165</v>
      </c>
      <c r="BM236" s="21" t="s">
        <v>819</v>
      </c>
    </row>
    <row r="237" spans="2:65" s="1" customFormat="1" ht="22.9" customHeight="1">
      <c r="B237" s="134"/>
      <c r="C237" s="194" t="s">
        <v>702</v>
      </c>
      <c r="D237" s="194" t="s">
        <v>343</v>
      </c>
      <c r="E237" s="195" t="s">
        <v>820</v>
      </c>
      <c r="F237" s="254" t="s">
        <v>821</v>
      </c>
      <c r="G237" s="254"/>
      <c r="H237" s="254"/>
      <c r="I237" s="254"/>
      <c r="J237" s="196" t="s">
        <v>354</v>
      </c>
      <c r="K237" s="197">
        <v>45</v>
      </c>
      <c r="L237" s="255">
        <v>0</v>
      </c>
      <c r="M237" s="255"/>
      <c r="N237" s="256">
        <f t="shared" si="25"/>
        <v>0</v>
      </c>
      <c r="O237" s="257"/>
      <c r="P237" s="257"/>
      <c r="Q237" s="257"/>
      <c r="R237" s="137"/>
      <c r="T237" s="168" t="s">
        <v>5</v>
      </c>
      <c r="U237" s="46" t="s">
        <v>45</v>
      </c>
      <c r="V237" s="38"/>
      <c r="W237" s="169">
        <f t="shared" si="26"/>
        <v>0</v>
      </c>
      <c r="X237" s="169">
        <v>0</v>
      </c>
      <c r="Y237" s="169">
        <f t="shared" si="27"/>
        <v>0</v>
      </c>
      <c r="Z237" s="169">
        <v>0</v>
      </c>
      <c r="AA237" s="170">
        <f t="shared" si="28"/>
        <v>0</v>
      </c>
      <c r="AR237" s="21" t="s">
        <v>221</v>
      </c>
      <c r="AT237" s="21" t="s">
        <v>343</v>
      </c>
      <c r="AU237" s="21" t="s">
        <v>139</v>
      </c>
      <c r="AY237" s="21" t="s">
        <v>160</v>
      </c>
      <c r="BE237" s="108">
        <f t="shared" si="29"/>
        <v>0</v>
      </c>
      <c r="BF237" s="108">
        <f t="shared" si="30"/>
        <v>0</v>
      </c>
      <c r="BG237" s="108">
        <f t="shared" si="31"/>
        <v>0</v>
      </c>
      <c r="BH237" s="108">
        <f t="shared" si="32"/>
        <v>0</v>
      </c>
      <c r="BI237" s="108">
        <f t="shared" si="33"/>
        <v>0</v>
      </c>
      <c r="BJ237" s="21" t="s">
        <v>139</v>
      </c>
      <c r="BK237" s="108">
        <f t="shared" si="34"/>
        <v>0</v>
      </c>
      <c r="BL237" s="21" t="s">
        <v>165</v>
      </c>
      <c r="BM237" s="21" t="s">
        <v>822</v>
      </c>
    </row>
    <row r="238" spans="2:65" s="1" customFormat="1" ht="14.45" customHeight="1">
      <c r="B238" s="134"/>
      <c r="C238" s="194" t="s">
        <v>823</v>
      </c>
      <c r="D238" s="194" t="s">
        <v>343</v>
      </c>
      <c r="E238" s="195" t="s">
        <v>824</v>
      </c>
      <c r="F238" s="254" t="s">
        <v>825</v>
      </c>
      <c r="G238" s="254"/>
      <c r="H238" s="254"/>
      <c r="I238" s="254"/>
      <c r="J238" s="196" t="s">
        <v>354</v>
      </c>
      <c r="K238" s="197">
        <v>55</v>
      </c>
      <c r="L238" s="255">
        <v>0</v>
      </c>
      <c r="M238" s="255"/>
      <c r="N238" s="256">
        <f t="shared" si="25"/>
        <v>0</v>
      </c>
      <c r="O238" s="257"/>
      <c r="P238" s="257"/>
      <c r="Q238" s="257"/>
      <c r="R238" s="137"/>
      <c r="T238" s="168" t="s">
        <v>5</v>
      </c>
      <c r="U238" s="46" t="s">
        <v>45</v>
      </c>
      <c r="V238" s="38"/>
      <c r="W238" s="169">
        <f t="shared" si="26"/>
        <v>0</v>
      </c>
      <c r="X238" s="169">
        <v>0</v>
      </c>
      <c r="Y238" s="169">
        <f t="shared" si="27"/>
        <v>0</v>
      </c>
      <c r="Z238" s="169">
        <v>0</v>
      </c>
      <c r="AA238" s="170">
        <f t="shared" si="28"/>
        <v>0</v>
      </c>
      <c r="AR238" s="21" t="s">
        <v>221</v>
      </c>
      <c r="AT238" s="21" t="s">
        <v>343</v>
      </c>
      <c r="AU238" s="21" t="s">
        <v>139</v>
      </c>
      <c r="AY238" s="21" t="s">
        <v>160</v>
      </c>
      <c r="BE238" s="108">
        <f t="shared" si="29"/>
        <v>0</v>
      </c>
      <c r="BF238" s="108">
        <f t="shared" si="30"/>
        <v>0</v>
      </c>
      <c r="BG238" s="108">
        <f t="shared" si="31"/>
        <v>0</v>
      </c>
      <c r="BH238" s="108">
        <f t="shared" si="32"/>
        <v>0</v>
      </c>
      <c r="BI238" s="108">
        <f t="shared" si="33"/>
        <v>0</v>
      </c>
      <c r="BJ238" s="21" t="s">
        <v>139</v>
      </c>
      <c r="BK238" s="108">
        <f t="shared" si="34"/>
        <v>0</v>
      </c>
      <c r="BL238" s="21" t="s">
        <v>165</v>
      </c>
      <c r="BM238" s="21" t="s">
        <v>826</v>
      </c>
    </row>
    <row r="239" spans="2:65" s="1" customFormat="1" ht="22.9" customHeight="1">
      <c r="B239" s="134"/>
      <c r="C239" s="194" t="s">
        <v>705</v>
      </c>
      <c r="D239" s="194" t="s">
        <v>343</v>
      </c>
      <c r="E239" s="195" t="s">
        <v>827</v>
      </c>
      <c r="F239" s="254" t="s">
        <v>828</v>
      </c>
      <c r="G239" s="254"/>
      <c r="H239" s="254"/>
      <c r="I239" s="254"/>
      <c r="J239" s="196" t="s">
        <v>354</v>
      </c>
      <c r="K239" s="197">
        <v>25</v>
      </c>
      <c r="L239" s="255">
        <v>0</v>
      </c>
      <c r="M239" s="255"/>
      <c r="N239" s="256">
        <f t="shared" si="25"/>
        <v>0</v>
      </c>
      <c r="O239" s="257"/>
      <c r="P239" s="257"/>
      <c r="Q239" s="257"/>
      <c r="R239" s="137"/>
      <c r="T239" s="168" t="s">
        <v>5</v>
      </c>
      <c r="U239" s="46" t="s">
        <v>45</v>
      </c>
      <c r="V239" s="38"/>
      <c r="W239" s="169">
        <f t="shared" si="26"/>
        <v>0</v>
      </c>
      <c r="X239" s="169">
        <v>0</v>
      </c>
      <c r="Y239" s="169">
        <f t="shared" si="27"/>
        <v>0</v>
      </c>
      <c r="Z239" s="169">
        <v>0</v>
      </c>
      <c r="AA239" s="170">
        <f t="shared" si="28"/>
        <v>0</v>
      </c>
      <c r="AR239" s="21" t="s">
        <v>221</v>
      </c>
      <c r="AT239" s="21" t="s">
        <v>343</v>
      </c>
      <c r="AU239" s="21" t="s">
        <v>139</v>
      </c>
      <c r="AY239" s="21" t="s">
        <v>160</v>
      </c>
      <c r="BE239" s="108">
        <f t="shared" si="29"/>
        <v>0</v>
      </c>
      <c r="BF239" s="108">
        <f t="shared" si="30"/>
        <v>0</v>
      </c>
      <c r="BG239" s="108">
        <f t="shared" si="31"/>
        <v>0</v>
      </c>
      <c r="BH239" s="108">
        <f t="shared" si="32"/>
        <v>0</v>
      </c>
      <c r="BI239" s="108">
        <f t="shared" si="33"/>
        <v>0</v>
      </c>
      <c r="BJ239" s="21" t="s">
        <v>139</v>
      </c>
      <c r="BK239" s="108">
        <f t="shared" si="34"/>
        <v>0</v>
      </c>
      <c r="BL239" s="21" t="s">
        <v>165</v>
      </c>
      <c r="BM239" s="21" t="s">
        <v>829</v>
      </c>
    </row>
    <row r="240" spans="2:65" s="1" customFormat="1" ht="14.45" customHeight="1">
      <c r="B240" s="134"/>
      <c r="C240" s="194" t="s">
        <v>830</v>
      </c>
      <c r="D240" s="194" t="s">
        <v>343</v>
      </c>
      <c r="E240" s="195" t="s">
        <v>831</v>
      </c>
      <c r="F240" s="254" t="s">
        <v>832</v>
      </c>
      <c r="G240" s="254"/>
      <c r="H240" s="254"/>
      <c r="I240" s="254"/>
      <c r="J240" s="196" t="s">
        <v>354</v>
      </c>
      <c r="K240" s="197">
        <v>40</v>
      </c>
      <c r="L240" s="255">
        <v>0</v>
      </c>
      <c r="M240" s="255"/>
      <c r="N240" s="256">
        <f t="shared" si="25"/>
        <v>0</v>
      </c>
      <c r="O240" s="257"/>
      <c r="P240" s="257"/>
      <c r="Q240" s="257"/>
      <c r="R240" s="137"/>
      <c r="T240" s="168" t="s">
        <v>5</v>
      </c>
      <c r="U240" s="46" t="s">
        <v>45</v>
      </c>
      <c r="V240" s="38"/>
      <c r="W240" s="169">
        <f t="shared" si="26"/>
        <v>0</v>
      </c>
      <c r="X240" s="169">
        <v>0</v>
      </c>
      <c r="Y240" s="169">
        <f t="shared" si="27"/>
        <v>0</v>
      </c>
      <c r="Z240" s="169">
        <v>0</v>
      </c>
      <c r="AA240" s="170">
        <f t="shared" si="28"/>
        <v>0</v>
      </c>
      <c r="AR240" s="21" t="s">
        <v>221</v>
      </c>
      <c r="AT240" s="21" t="s">
        <v>343</v>
      </c>
      <c r="AU240" s="21" t="s">
        <v>139</v>
      </c>
      <c r="AY240" s="21" t="s">
        <v>160</v>
      </c>
      <c r="BE240" s="108">
        <f t="shared" si="29"/>
        <v>0</v>
      </c>
      <c r="BF240" s="108">
        <f t="shared" si="30"/>
        <v>0</v>
      </c>
      <c r="BG240" s="108">
        <f t="shared" si="31"/>
        <v>0</v>
      </c>
      <c r="BH240" s="108">
        <f t="shared" si="32"/>
        <v>0</v>
      </c>
      <c r="BI240" s="108">
        <f t="shared" si="33"/>
        <v>0</v>
      </c>
      <c r="BJ240" s="21" t="s">
        <v>139</v>
      </c>
      <c r="BK240" s="108">
        <f t="shared" si="34"/>
        <v>0</v>
      </c>
      <c r="BL240" s="21" t="s">
        <v>165</v>
      </c>
      <c r="BM240" s="21" t="s">
        <v>833</v>
      </c>
    </row>
    <row r="241" spans="2:65" s="1" customFormat="1" ht="22.9" customHeight="1">
      <c r="B241" s="134"/>
      <c r="C241" s="194" t="s">
        <v>709</v>
      </c>
      <c r="D241" s="194" t="s">
        <v>343</v>
      </c>
      <c r="E241" s="195" t="s">
        <v>834</v>
      </c>
      <c r="F241" s="254" t="s">
        <v>835</v>
      </c>
      <c r="G241" s="254"/>
      <c r="H241" s="254"/>
      <c r="I241" s="254"/>
      <c r="J241" s="196" t="s">
        <v>354</v>
      </c>
      <c r="K241" s="197">
        <v>55</v>
      </c>
      <c r="L241" s="255">
        <v>0</v>
      </c>
      <c r="M241" s="255"/>
      <c r="N241" s="256">
        <f t="shared" si="25"/>
        <v>0</v>
      </c>
      <c r="O241" s="257"/>
      <c r="P241" s="257"/>
      <c r="Q241" s="257"/>
      <c r="R241" s="137"/>
      <c r="T241" s="168" t="s">
        <v>5</v>
      </c>
      <c r="U241" s="46" t="s">
        <v>45</v>
      </c>
      <c r="V241" s="38"/>
      <c r="W241" s="169">
        <f t="shared" si="26"/>
        <v>0</v>
      </c>
      <c r="X241" s="169">
        <v>0</v>
      </c>
      <c r="Y241" s="169">
        <f t="shared" si="27"/>
        <v>0</v>
      </c>
      <c r="Z241" s="169">
        <v>0</v>
      </c>
      <c r="AA241" s="170">
        <f t="shared" si="28"/>
        <v>0</v>
      </c>
      <c r="AR241" s="21" t="s">
        <v>221</v>
      </c>
      <c r="AT241" s="21" t="s">
        <v>343</v>
      </c>
      <c r="AU241" s="21" t="s">
        <v>139</v>
      </c>
      <c r="AY241" s="21" t="s">
        <v>160</v>
      </c>
      <c r="BE241" s="108">
        <f t="shared" si="29"/>
        <v>0</v>
      </c>
      <c r="BF241" s="108">
        <f t="shared" si="30"/>
        <v>0</v>
      </c>
      <c r="BG241" s="108">
        <f t="shared" si="31"/>
        <v>0</v>
      </c>
      <c r="BH241" s="108">
        <f t="shared" si="32"/>
        <v>0</v>
      </c>
      <c r="BI241" s="108">
        <f t="shared" si="33"/>
        <v>0</v>
      </c>
      <c r="BJ241" s="21" t="s">
        <v>139</v>
      </c>
      <c r="BK241" s="108">
        <f t="shared" si="34"/>
        <v>0</v>
      </c>
      <c r="BL241" s="21" t="s">
        <v>165</v>
      </c>
      <c r="BM241" s="21" t="s">
        <v>836</v>
      </c>
    </row>
    <row r="242" spans="2:65" s="1" customFormat="1" ht="14.45" customHeight="1">
      <c r="B242" s="134"/>
      <c r="C242" s="194" t="s">
        <v>837</v>
      </c>
      <c r="D242" s="194" t="s">
        <v>343</v>
      </c>
      <c r="E242" s="195" t="s">
        <v>838</v>
      </c>
      <c r="F242" s="254" t="s">
        <v>839</v>
      </c>
      <c r="G242" s="254"/>
      <c r="H242" s="254"/>
      <c r="I242" s="254"/>
      <c r="J242" s="196" t="s">
        <v>354</v>
      </c>
      <c r="K242" s="197">
        <v>540</v>
      </c>
      <c r="L242" s="255">
        <v>0</v>
      </c>
      <c r="M242" s="255"/>
      <c r="N242" s="256">
        <f t="shared" si="25"/>
        <v>0</v>
      </c>
      <c r="O242" s="257"/>
      <c r="P242" s="257"/>
      <c r="Q242" s="257"/>
      <c r="R242" s="137"/>
      <c r="T242" s="168" t="s">
        <v>5</v>
      </c>
      <c r="U242" s="46" t="s">
        <v>45</v>
      </c>
      <c r="V242" s="38"/>
      <c r="W242" s="169">
        <f t="shared" si="26"/>
        <v>0</v>
      </c>
      <c r="X242" s="169">
        <v>0</v>
      </c>
      <c r="Y242" s="169">
        <f t="shared" si="27"/>
        <v>0</v>
      </c>
      <c r="Z242" s="169">
        <v>0</v>
      </c>
      <c r="AA242" s="170">
        <f t="shared" si="28"/>
        <v>0</v>
      </c>
      <c r="AR242" s="21" t="s">
        <v>221</v>
      </c>
      <c r="AT242" s="21" t="s">
        <v>343</v>
      </c>
      <c r="AU242" s="21" t="s">
        <v>139</v>
      </c>
      <c r="AY242" s="21" t="s">
        <v>160</v>
      </c>
      <c r="BE242" s="108">
        <f t="shared" si="29"/>
        <v>0</v>
      </c>
      <c r="BF242" s="108">
        <f t="shared" si="30"/>
        <v>0</v>
      </c>
      <c r="BG242" s="108">
        <f t="shared" si="31"/>
        <v>0</v>
      </c>
      <c r="BH242" s="108">
        <f t="shared" si="32"/>
        <v>0</v>
      </c>
      <c r="BI242" s="108">
        <f t="shared" si="33"/>
        <v>0</v>
      </c>
      <c r="BJ242" s="21" t="s">
        <v>139</v>
      </c>
      <c r="BK242" s="108">
        <f t="shared" si="34"/>
        <v>0</v>
      </c>
      <c r="BL242" s="21" t="s">
        <v>165</v>
      </c>
      <c r="BM242" s="21" t="s">
        <v>840</v>
      </c>
    </row>
    <row r="243" spans="2:65" s="1" customFormat="1" ht="14.45" customHeight="1">
      <c r="B243" s="134"/>
      <c r="C243" s="194" t="s">
        <v>712</v>
      </c>
      <c r="D243" s="194" t="s">
        <v>343</v>
      </c>
      <c r="E243" s="195" t="s">
        <v>841</v>
      </c>
      <c r="F243" s="254" t="s">
        <v>842</v>
      </c>
      <c r="G243" s="254"/>
      <c r="H243" s="254"/>
      <c r="I243" s="254"/>
      <c r="J243" s="196" t="s">
        <v>354</v>
      </c>
      <c r="K243" s="197">
        <v>2010</v>
      </c>
      <c r="L243" s="255">
        <v>0</v>
      </c>
      <c r="M243" s="255"/>
      <c r="N243" s="256">
        <f t="shared" si="25"/>
        <v>0</v>
      </c>
      <c r="O243" s="257"/>
      <c r="P243" s="257"/>
      <c r="Q243" s="257"/>
      <c r="R243" s="137"/>
      <c r="T243" s="168" t="s">
        <v>5</v>
      </c>
      <c r="U243" s="46" t="s">
        <v>45</v>
      </c>
      <c r="V243" s="38"/>
      <c r="W243" s="169">
        <f t="shared" si="26"/>
        <v>0</v>
      </c>
      <c r="X243" s="169">
        <v>0</v>
      </c>
      <c r="Y243" s="169">
        <f t="shared" si="27"/>
        <v>0</v>
      </c>
      <c r="Z243" s="169">
        <v>0</v>
      </c>
      <c r="AA243" s="170">
        <f t="shared" si="28"/>
        <v>0</v>
      </c>
      <c r="AR243" s="21" t="s">
        <v>221</v>
      </c>
      <c r="AT243" s="21" t="s">
        <v>343</v>
      </c>
      <c r="AU243" s="21" t="s">
        <v>139</v>
      </c>
      <c r="AY243" s="21" t="s">
        <v>160</v>
      </c>
      <c r="BE243" s="108">
        <f t="shared" si="29"/>
        <v>0</v>
      </c>
      <c r="BF243" s="108">
        <f t="shared" si="30"/>
        <v>0</v>
      </c>
      <c r="BG243" s="108">
        <f t="shared" si="31"/>
        <v>0</v>
      </c>
      <c r="BH243" s="108">
        <f t="shared" si="32"/>
        <v>0</v>
      </c>
      <c r="BI243" s="108">
        <f t="shared" si="33"/>
        <v>0</v>
      </c>
      <c r="BJ243" s="21" t="s">
        <v>139</v>
      </c>
      <c r="BK243" s="108">
        <f t="shared" si="34"/>
        <v>0</v>
      </c>
      <c r="BL243" s="21" t="s">
        <v>165</v>
      </c>
      <c r="BM243" s="21" t="s">
        <v>843</v>
      </c>
    </row>
    <row r="244" spans="2:65" s="1" customFormat="1" ht="22.9" customHeight="1">
      <c r="B244" s="134"/>
      <c r="C244" s="194" t="s">
        <v>844</v>
      </c>
      <c r="D244" s="194" t="s">
        <v>343</v>
      </c>
      <c r="E244" s="195" t="s">
        <v>845</v>
      </c>
      <c r="F244" s="254" t="s">
        <v>846</v>
      </c>
      <c r="G244" s="254"/>
      <c r="H244" s="254"/>
      <c r="I244" s="254"/>
      <c r="J244" s="196" t="s">
        <v>354</v>
      </c>
      <c r="K244" s="197">
        <v>680</v>
      </c>
      <c r="L244" s="255">
        <v>0</v>
      </c>
      <c r="M244" s="255"/>
      <c r="N244" s="256">
        <f t="shared" si="25"/>
        <v>0</v>
      </c>
      <c r="O244" s="257"/>
      <c r="P244" s="257"/>
      <c r="Q244" s="257"/>
      <c r="R244" s="137"/>
      <c r="T244" s="168" t="s">
        <v>5</v>
      </c>
      <c r="U244" s="46" t="s">
        <v>45</v>
      </c>
      <c r="V244" s="38"/>
      <c r="W244" s="169">
        <f t="shared" si="26"/>
        <v>0</v>
      </c>
      <c r="X244" s="169">
        <v>0</v>
      </c>
      <c r="Y244" s="169">
        <f t="shared" si="27"/>
        <v>0</v>
      </c>
      <c r="Z244" s="169">
        <v>0</v>
      </c>
      <c r="AA244" s="170">
        <f t="shared" si="28"/>
        <v>0</v>
      </c>
      <c r="AR244" s="21" t="s">
        <v>221</v>
      </c>
      <c r="AT244" s="21" t="s">
        <v>343</v>
      </c>
      <c r="AU244" s="21" t="s">
        <v>139</v>
      </c>
      <c r="AY244" s="21" t="s">
        <v>160</v>
      </c>
      <c r="BE244" s="108">
        <f t="shared" si="29"/>
        <v>0</v>
      </c>
      <c r="BF244" s="108">
        <f t="shared" si="30"/>
        <v>0</v>
      </c>
      <c r="BG244" s="108">
        <f t="shared" si="31"/>
        <v>0</v>
      </c>
      <c r="BH244" s="108">
        <f t="shared" si="32"/>
        <v>0</v>
      </c>
      <c r="BI244" s="108">
        <f t="shared" si="33"/>
        <v>0</v>
      </c>
      <c r="BJ244" s="21" t="s">
        <v>139</v>
      </c>
      <c r="BK244" s="108">
        <f t="shared" si="34"/>
        <v>0</v>
      </c>
      <c r="BL244" s="21" t="s">
        <v>165</v>
      </c>
      <c r="BM244" s="21" t="s">
        <v>847</v>
      </c>
    </row>
    <row r="245" spans="2:65" s="1" customFormat="1" ht="14.45" customHeight="1">
      <c r="B245" s="134"/>
      <c r="C245" s="194" t="s">
        <v>715</v>
      </c>
      <c r="D245" s="194" t="s">
        <v>343</v>
      </c>
      <c r="E245" s="195" t="s">
        <v>848</v>
      </c>
      <c r="F245" s="254" t="s">
        <v>849</v>
      </c>
      <c r="G245" s="254"/>
      <c r="H245" s="254"/>
      <c r="I245" s="254"/>
      <c r="J245" s="196" t="s">
        <v>354</v>
      </c>
      <c r="K245" s="197">
        <v>130</v>
      </c>
      <c r="L245" s="255">
        <v>0</v>
      </c>
      <c r="M245" s="255"/>
      <c r="N245" s="256">
        <f t="shared" si="25"/>
        <v>0</v>
      </c>
      <c r="O245" s="257"/>
      <c r="P245" s="257"/>
      <c r="Q245" s="257"/>
      <c r="R245" s="137"/>
      <c r="T245" s="168" t="s">
        <v>5</v>
      </c>
      <c r="U245" s="46" t="s">
        <v>45</v>
      </c>
      <c r="V245" s="38"/>
      <c r="W245" s="169">
        <f t="shared" si="26"/>
        <v>0</v>
      </c>
      <c r="X245" s="169">
        <v>0</v>
      </c>
      <c r="Y245" s="169">
        <f t="shared" si="27"/>
        <v>0</v>
      </c>
      <c r="Z245" s="169">
        <v>0</v>
      </c>
      <c r="AA245" s="170">
        <f t="shared" si="28"/>
        <v>0</v>
      </c>
      <c r="AR245" s="21" t="s">
        <v>221</v>
      </c>
      <c r="AT245" s="21" t="s">
        <v>343</v>
      </c>
      <c r="AU245" s="21" t="s">
        <v>139</v>
      </c>
      <c r="AY245" s="21" t="s">
        <v>160</v>
      </c>
      <c r="BE245" s="108">
        <f t="shared" si="29"/>
        <v>0</v>
      </c>
      <c r="BF245" s="108">
        <f t="shared" si="30"/>
        <v>0</v>
      </c>
      <c r="BG245" s="108">
        <f t="shared" si="31"/>
        <v>0</v>
      </c>
      <c r="BH245" s="108">
        <f t="shared" si="32"/>
        <v>0</v>
      </c>
      <c r="BI245" s="108">
        <f t="shared" si="33"/>
        <v>0</v>
      </c>
      <c r="BJ245" s="21" t="s">
        <v>139</v>
      </c>
      <c r="BK245" s="108">
        <f t="shared" si="34"/>
        <v>0</v>
      </c>
      <c r="BL245" s="21" t="s">
        <v>165</v>
      </c>
      <c r="BM245" s="21" t="s">
        <v>850</v>
      </c>
    </row>
    <row r="246" spans="2:65" s="1" customFormat="1" ht="14.45" customHeight="1">
      <c r="B246" s="134"/>
      <c r="C246" s="194" t="s">
        <v>851</v>
      </c>
      <c r="D246" s="194" t="s">
        <v>343</v>
      </c>
      <c r="E246" s="195" t="s">
        <v>852</v>
      </c>
      <c r="F246" s="254" t="s">
        <v>853</v>
      </c>
      <c r="G246" s="254"/>
      <c r="H246" s="254"/>
      <c r="I246" s="254"/>
      <c r="J246" s="196" t="s">
        <v>354</v>
      </c>
      <c r="K246" s="197">
        <v>135</v>
      </c>
      <c r="L246" s="255">
        <v>0</v>
      </c>
      <c r="M246" s="255"/>
      <c r="N246" s="256">
        <f t="shared" si="25"/>
        <v>0</v>
      </c>
      <c r="O246" s="257"/>
      <c r="P246" s="257"/>
      <c r="Q246" s="257"/>
      <c r="R246" s="137"/>
      <c r="T246" s="168" t="s">
        <v>5</v>
      </c>
      <c r="U246" s="46" t="s">
        <v>45</v>
      </c>
      <c r="V246" s="38"/>
      <c r="W246" s="169">
        <f t="shared" si="26"/>
        <v>0</v>
      </c>
      <c r="X246" s="169">
        <v>0</v>
      </c>
      <c r="Y246" s="169">
        <f t="shared" si="27"/>
        <v>0</v>
      </c>
      <c r="Z246" s="169">
        <v>0</v>
      </c>
      <c r="AA246" s="170">
        <f t="shared" si="28"/>
        <v>0</v>
      </c>
      <c r="AR246" s="21" t="s">
        <v>221</v>
      </c>
      <c r="AT246" s="21" t="s">
        <v>343</v>
      </c>
      <c r="AU246" s="21" t="s">
        <v>139</v>
      </c>
      <c r="AY246" s="21" t="s">
        <v>160</v>
      </c>
      <c r="BE246" s="108">
        <f t="shared" si="29"/>
        <v>0</v>
      </c>
      <c r="BF246" s="108">
        <f t="shared" si="30"/>
        <v>0</v>
      </c>
      <c r="BG246" s="108">
        <f t="shared" si="31"/>
        <v>0</v>
      </c>
      <c r="BH246" s="108">
        <f t="shared" si="32"/>
        <v>0</v>
      </c>
      <c r="BI246" s="108">
        <f t="shared" si="33"/>
        <v>0</v>
      </c>
      <c r="BJ246" s="21" t="s">
        <v>139</v>
      </c>
      <c r="BK246" s="108">
        <f t="shared" si="34"/>
        <v>0</v>
      </c>
      <c r="BL246" s="21" t="s">
        <v>165</v>
      </c>
      <c r="BM246" s="21" t="s">
        <v>854</v>
      </c>
    </row>
    <row r="247" spans="2:65" s="1" customFormat="1" ht="22.9" customHeight="1">
      <c r="B247" s="134"/>
      <c r="C247" s="194" t="s">
        <v>718</v>
      </c>
      <c r="D247" s="194" t="s">
        <v>343</v>
      </c>
      <c r="E247" s="195" t="s">
        <v>855</v>
      </c>
      <c r="F247" s="254" t="s">
        <v>856</v>
      </c>
      <c r="G247" s="254"/>
      <c r="H247" s="254"/>
      <c r="I247" s="254"/>
      <c r="J247" s="196" t="s">
        <v>354</v>
      </c>
      <c r="K247" s="197">
        <v>130</v>
      </c>
      <c r="L247" s="255">
        <v>0</v>
      </c>
      <c r="M247" s="255"/>
      <c r="N247" s="256">
        <f t="shared" si="25"/>
        <v>0</v>
      </c>
      <c r="O247" s="257"/>
      <c r="P247" s="257"/>
      <c r="Q247" s="257"/>
      <c r="R247" s="137"/>
      <c r="T247" s="168" t="s">
        <v>5</v>
      </c>
      <c r="U247" s="46" t="s">
        <v>45</v>
      </c>
      <c r="V247" s="38"/>
      <c r="W247" s="169">
        <f t="shared" si="26"/>
        <v>0</v>
      </c>
      <c r="X247" s="169">
        <v>0</v>
      </c>
      <c r="Y247" s="169">
        <f t="shared" si="27"/>
        <v>0</v>
      </c>
      <c r="Z247" s="169">
        <v>0</v>
      </c>
      <c r="AA247" s="170">
        <f t="shared" si="28"/>
        <v>0</v>
      </c>
      <c r="AR247" s="21" t="s">
        <v>221</v>
      </c>
      <c r="AT247" s="21" t="s">
        <v>343</v>
      </c>
      <c r="AU247" s="21" t="s">
        <v>139</v>
      </c>
      <c r="AY247" s="21" t="s">
        <v>160</v>
      </c>
      <c r="BE247" s="108">
        <f t="shared" si="29"/>
        <v>0</v>
      </c>
      <c r="BF247" s="108">
        <f t="shared" si="30"/>
        <v>0</v>
      </c>
      <c r="BG247" s="108">
        <f t="shared" si="31"/>
        <v>0</v>
      </c>
      <c r="BH247" s="108">
        <f t="shared" si="32"/>
        <v>0</v>
      </c>
      <c r="BI247" s="108">
        <f t="shared" si="33"/>
        <v>0</v>
      </c>
      <c r="BJ247" s="21" t="s">
        <v>139</v>
      </c>
      <c r="BK247" s="108">
        <f t="shared" si="34"/>
        <v>0</v>
      </c>
      <c r="BL247" s="21" t="s">
        <v>165</v>
      </c>
      <c r="BM247" s="21" t="s">
        <v>857</v>
      </c>
    </row>
    <row r="248" spans="2:65" s="1" customFormat="1" ht="14.45" customHeight="1">
      <c r="B248" s="134"/>
      <c r="C248" s="194" t="s">
        <v>858</v>
      </c>
      <c r="D248" s="194" t="s">
        <v>343</v>
      </c>
      <c r="E248" s="195" t="s">
        <v>859</v>
      </c>
      <c r="F248" s="254" t="s">
        <v>860</v>
      </c>
      <c r="G248" s="254"/>
      <c r="H248" s="254"/>
      <c r="I248" s="254"/>
      <c r="J248" s="196" t="s">
        <v>354</v>
      </c>
      <c r="K248" s="197">
        <v>100</v>
      </c>
      <c r="L248" s="255">
        <v>0</v>
      </c>
      <c r="M248" s="255"/>
      <c r="N248" s="256">
        <f t="shared" si="25"/>
        <v>0</v>
      </c>
      <c r="O248" s="257"/>
      <c r="P248" s="257"/>
      <c r="Q248" s="257"/>
      <c r="R248" s="137"/>
      <c r="T248" s="168" t="s">
        <v>5</v>
      </c>
      <c r="U248" s="46" t="s">
        <v>45</v>
      </c>
      <c r="V248" s="38"/>
      <c r="W248" s="169">
        <f t="shared" si="26"/>
        <v>0</v>
      </c>
      <c r="X248" s="169">
        <v>0</v>
      </c>
      <c r="Y248" s="169">
        <f t="shared" si="27"/>
        <v>0</v>
      </c>
      <c r="Z248" s="169">
        <v>0</v>
      </c>
      <c r="AA248" s="170">
        <f t="shared" si="28"/>
        <v>0</v>
      </c>
      <c r="AR248" s="21" t="s">
        <v>221</v>
      </c>
      <c r="AT248" s="21" t="s">
        <v>343</v>
      </c>
      <c r="AU248" s="21" t="s">
        <v>139</v>
      </c>
      <c r="AY248" s="21" t="s">
        <v>160</v>
      </c>
      <c r="BE248" s="108">
        <f t="shared" si="29"/>
        <v>0</v>
      </c>
      <c r="BF248" s="108">
        <f t="shared" si="30"/>
        <v>0</v>
      </c>
      <c r="BG248" s="108">
        <f t="shared" si="31"/>
        <v>0</v>
      </c>
      <c r="BH248" s="108">
        <f t="shared" si="32"/>
        <v>0</v>
      </c>
      <c r="BI248" s="108">
        <f t="shared" si="33"/>
        <v>0</v>
      </c>
      <c r="BJ248" s="21" t="s">
        <v>139</v>
      </c>
      <c r="BK248" s="108">
        <f t="shared" si="34"/>
        <v>0</v>
      </c>
      <c r="BL248" s="21" t="s">
        <v>165</v>
      </c>
      <c r="BM248" s="21" t="s">
        <v>861</v>
      </c>
    </row>
    <row r="249" spans="2:65" s="1" customFormat="1" ht="14.45" customHeight="1">
      <c r="B249" s="134"/>
      <c r="C249" s="194" t="s">
        <v>724</v>
      </c>
      <c r="D249" s="194" t="s">
        <v>343</v>
      </c>
      <c r="E249" s="195" t="s">
        <v>862</v>
      </c>
      <c r="F249" s="254" t="s">
        <v>863</v>
      </c>
      <c r="G249" s="254"/>
      <c r="H249" s="254"/>
      <c r="I249" s="254"/>
      <c r="J249" s="196" t="s">
        <v>354</v>
      </c>
      <c r="K249" s="197">
        <v>105</v>
      </c>
      <c r="L249" s="255">
        <v>0</v>
      </c>
      <c r="M249" s="255"/>
      <c r="N249" s="256">
        <f t="shared" si="25"/>
        <v>0</v>
      </c>
      <c r="O249" s="257"/>
      <c r="P249" s="257"/>
      <c r="Q249" s="257"/>
      <c r="R249" s="137"/>
      <c r="T249" s="168" t="s">
        <v>5</v>
      </c>
      <c r="U249" s="46" t="s">
        <v>45</v>
      </c>
      <c r="V249" s="38"/>
      <c r="W249" s="169">
        <f t="shared" si="26"/>
        <v>0</v>
      </c>
      <c r="X249" s="169">
        <v>0</v>
      </c>
      <c r="Y249" s="169">
        <f t="shared" si="27"/>
        <v>0</v>
      </c>
      <c r="Z249" s="169">
        <v>0</v>
      </c>
      <c r="AA249" s="170">
        <f t="shared" si="28"/>
        <v>0</v>
      </c>
      <c r="AR249" s="21" t="s">
        <v>221</v>
      </c>
      <c r="AT249" s="21" t="s">
        <v>343</v>
      </c>
      <c r="AU249" s="21" t="s">
        <v>139</v>
      </c>
      <c r="AY249" s="21" t="s">
        <v>160</v>
      </c>
      <c r="BE249" s="108">
        <f t="shared" si="29"/>
        <v>0</v>
      </c>
      <c r="BF249" s="108">
        <f t="shared" si="30"/>
        <v>0</v>
      </c>
      <c r="BG249" s="108">
        <f t="shared" si="31"/>
        <v>0</v>
      </c>
      <c r="BH249" s="108">
        <f t="shared" si="32"/>
        <v>0</v>
      </c>
      <c r="BI249" s="108">
        <f t="shared" si="33"/>
        <v>0</v>
      </c>
      <c r="BJ249" s="21" t="s">
        <v>139</v>
      </c>
      <c r="BK249" s="108">
        <f t="shared" si="34"/>
        <v>0</v>
      </c>
      <c r="BL249" s="21" t="s">
        <v>165</v>
      </c>
      <c r="BM249" s="21" t="s">
        <v>864</v>
      </c>
    </row>
    <row r="250" spans="2:65" s="1" customFormat="1" ht="14.45" customHeight="1">
      <c r="B250" s="134"/>
      <c r="C250" s="194" t="s">
        <v>865</v>
      </c>
      <c r="D250" s="194" t="s">
        <v>343</v>
      </c>
      <c r="E250" s="195" t="s">
        <v>866</v>
      </c>
      <c r="F250" s="254" t="s">
        <v>867</v>
      </c>
      <c r="G250" s="254"/>
      <c r="H250" s="254"/>
      <c r="I250" s="254"/>
      <c r="J250" s="196" t="s">
        <v>354</v>
      </c>
      <c r="K250" s="197">
        <v>100</v>
      </c>
      <c r="L250" s="255">
        <v>0</v>
      </c>
      <c r="M250" s="255"/>
      <c r="N250" s="256">
        <f t="shared" si="25"/>
        <v>0</v>
      </c>
      <c r="O250" s="257"/>
      <c r="P250" s="257"/>
      <c r="Q250" s="257"/>
      <c r="R250" s="137"/>
      <c r="T250" s="168" t="s">
        <v>5</v>
      </c>
      <c r="U250" s="46" t="s">
        <v>45</v>
      </c>
      <c r="V250" s="38"/>
      <c r="W250" s="169">
        <f t="shared" si="26"/>
        <v>0</v>
      </c>
      <c r="X250" s="169">
        <v>0</v>
      </c>
      <c r="Y250" s="169">
        <f t="shared" si="27"/>
        <v>0</v>
      </c>
      <c r="Z250" s="169">
        <v>0</v>
      </c>
      <c r="AA250" s="170">
        <f t="shared" si="28"/>
        <v>0</v>
      </c>
      <c r="AR250" s="21" t="s">
        <v>221</v>
      </c>
      <c r="AT250" s="21" t="s">
        <v>343</v>
      </c>
      <c r="AU250" s="21" t="s">
        <v>139</v>
      </c>
      <c r="AY250" s="21" t="s">
        <v>160</v>
      </c>
      <c r="BE250" s="108">
        <f t="shared" si="29"/>
        <v>0</v>
      </c>
      <c r="BF250" s="108">
        <f t="shared" si="30"/>
        <v>0</v>
      </c>
      <c r="BG250" s="108">
        <f t="shared" si="31"/>
        <v>0</v>
      </c>
      <c r="BH250" s="108">
        <f t="shared" si="32"/>
        <v>0</v>
      </c>
      <c r="BI250" s="108">
        <f t="shared" si="33"/>
        <v>0</v>
      </c>
      <c r="BJ250" s="21" t="s">
        <v>139</v>
      </c>
      <c r="BK250" s="108">
        <f t="shared" si="34"/>
        <v>0</v>
      </c>
      <c r="BL250" s="21" t="s">
        <v>165</v>
      </c>
      <c r="BM250" s="21" t="s">
        <v>868</v>
      </c>
    </row>
    <row r="251" spans="2:65" s="1" customFormat="1" ht="22.9" customHeight="1">
      <c r="B251" s="134"/>
      <c r="C251" s="194" t="s">
        <v>727</v>
      </c>
      <c r="D251" s="194" t="s">
        <v>343</v>
      </c>
      <c r="E251" s="195" t="s">
        <v>869</v>
      </c>
      <c r="F251" s="254" t="s">
        <v>870</v>
      </c>
      <c r="G251" s="254"/>
      <c r="H251" s="254"/>
      <c r="I251" s="254"/>
      <c r="J251" s="196" t="s">
        <v>354</v>
      </c>
      <c r="K251" s="197">
        <v>250</v>
      </c>
      <c r="L251" s="255">
        <v>0</v>
      </c>
      <c r="M251" s="255"/>
      <c r="N251" s="256">
        <f t="shared" si="25"/>
        <v>0</v>
      </c>
      <c r="O251" s="257"/>
      <c r="P251" s="257"/>
      <c r="Q251" s="257"/>
      <c r="R251" s="137"/>
      <c r="T251" s="168" t="s">
        <v>5</v>
      </c>
      <c r="U251" s="46" t="s">
        <v>45</v>
      </c>
      <c r="V251" s="38"/>
      <c r="W251" s="169">
        <f t="shared" si="26"/>
        <v>0</v>
      </c>
      <c r="X251" s="169">
        <v>0</v>
      </c>
      <c r="Y251" s="169">
        <f t="shared" si="27"/>
        <v>0</v>
      </c>
      <c r="Z251" s="169">
        <v>0</v>
      </c>
      <c r="AA251" s="170">
        <f t="shared" si="28"/>
        <v>0</v>
      </c>
      <c r="AR251" s="21" t="s">
        <v>221</v>
      </c>
      <c r="AT251" s="21" t="s">
        <v>343</v>
      </c>
      <c r="AU251" s="21" t="s">
        <v>139</v>
      </c>
      <c r="AY251" s="21" t="s">
        <v>160</v>
      </c>
      <c r="BE251" s="108">
        <f t="shared" si="29"/>
        <v>0</v>
      </c>
      <c r="BF251" s="108">
        <f t="shared" si="30"/>
        <v>0</v>
      </c>
      <c r="BG251" s="108">
        <f t="shared" si="31"/>
        <v>0</v>
      </c>
      <c r="BH251" s="108">
        <f t="shared" si="32"/>
        <v>0</v>
      </c>
      <c r="BI251" s="108">
        <f t="shared" si="33"/>
        <v>0</v>
      </c>
      <c r="BJ251" s="21" t="s">
        <v>139</v>
      </c>
      <c r="BK251" s="108">
        <f t="shared" si="34"/>
        <v>0</v>
      </c>
      <c r="BL251" s="21" t="s">
        <v>165</v>
      </c>
      <c r="BM251" s="21" t="s">
        <v>871</v>
      </c>
    </row>
    <row r="252" spans="2:65" s="1" customFormat="1" ht="22.9" customHeight="1">
      <c r="B252" s="134"/>
      <c r="C252" s="194" t="s">
        <v>872</v>
      </c>
      <c r="D252" s="194" t="s">
        <v>343</v>
      </c>
      <c r="E252" s="195" t="s">
        <v>873</v>
      </c>
      <c r="F252" s="254" t="s">
        <v>874</v>
      </c>
      <c r="G252" s="254"/>
      <c r="H252" s="254"/>
      <c r="I252" s="254"/>
      <c r="J252" s="196" t="s">
        <v>354</v>
      </c>
      <c r="K252" s="197">
        <v>180</v>
      </c>
      <c r="L252" s="255">
        <v>0</v>
      </c>
      <c r="M252" s="255"/>
      <c r="N252" s="256">
        <f t="shared" si="25"/>
        <v>0</v>
      </c>
      <c r="O252" s="257"/>
      <c r="P252" s="257"/>
      <c r="Q252" s="257"/>
      <c r="R252" s="137"/>
      <c r="T252" s="168" t="s">
        <v>5</v>
      </c>
      <c r="U252" s="46" t="s">
        <v>45</v>
      </c>
      <c r="V252" s="38"/>
      <c r="W252" s="169">
        <f t="shared" si="26"/>
        <v>0</v>
      </c>
      <c r="X252" s="169">
        <v>0</v>
      </c>
      <c r="Y252" s="169">
        <f t="shared" si="27"/>
        <v>0</v>
      </c>
      <c r="Z252" s="169">
        <v>0</v>
      </c>
      <c r="AA252" s="170">
        <f t="shared" si="28"/>
        <v>0</v>
      </c>
      <c r="AR252" s="21" t="s">
        <v>221</v>
      </c>
      <c r="AT252" s="21" t="s">
        <v>343</v>
      </c>
      <c r="AU252" s="21" t="s">
        <v>139</v>
      </c>
      <c r="AY252" s="21" t="s">
        <v>160</v>
      </c>
      <c r="BE252" s="108">
        <f t="shared" si="29"/>
        <v>0</v>
      </c>
      <c r="BF252" s="108">
        <f t="shared" si="30"/>
        <v>0</v>
      </c>
      <c r="BG252" s="108">
        <f t="shared" si="31"/>
        <v>0</v>
      </c>
      <c r="BH252" s="108">
        <f t="shared" si="32"/>
        <v>0</v>
      </c>
      <c r="BI252" s="108">
        <f t="shared" si="33"/>
        <v>0</v>
      </c>
      <c r="BJ252" s="21" t="s">
        <v>139</v>
      </c>
      <c r="BK252" s="108">
        <f t="shared" si="34"/>
        <v>0</v>
      </c>
      <c r="BL252" s="21" t="s">
        <v>165</v>
      </c>
      <c r="BM252" s="21" t="s">
        <v>875</v>
      </c>
    </row>
    <row r="253" spans="2:65" s="1" customFormat="1" ht="14.45" customHeight="1">
      <c r="B253" s="134"/>
      <c r="C253" s="194" t="s">
        <v>731</v>
      </c>
      <c r="D253" s="194" t="s">
        <v>343</v>
      </c>
      <c r="E253" s="195" t="s">
        <v>876</v>
      </c>
      <c r="F253" s="254" t="s">
        <v>877</v>
      </c>
      <c r="G253" s="254"/>
      <c r="H253" s="254"/>
      <c r="I253" s="254"/>
      <c r="J253" s="196" t="s">
        <v>354</v>
      </c>
      <c r="K253" s="197">
        <v>250</v>
      </c>
      <c r="L253" s="255">
        <v>0</v>
      </c>
      <c r="M253" s="255"/>
      <c r="N253" s="256">
        <f t="shared" si="25"/>
        <v>0</v>
      </c>
      <c r="O253" s="257"/>
      <c r="P253" s="257"/>
      <c r="Q253" s="257"/>
      <c r="R253" s="137"/>
      <c r="T253" s="168" t="s">
        <v>5</v>
      </c>
      <c r="U253" s="46" t="s">
        <v>45</v>
      </c>
      <c r="V253" s="38"/>
      <c r="W253" s="169">
        <f t="shared" si="26"/>
        <v>0</v>
      </c>
      <c r="X253" s="169">
        <v>0</v>
      </c>
      <c r="Y253" s="169">
        <f t="shared" si="27"/>
        <v>0</v>
      </c>
      <c r="Z253" s="169">
        <v>0</v>
      </c>
      <c r="AA253" s="170">
        <f t="shared" si="28"/>
        <v>0</v>
      </c>
      <c r="AR253" s="21" t="s">
        <v>221</v>
      </c>
      <c r="AT253" s="21" t="s">
        <v>343</v>
      </c>
      <c r="AU253" s="21" t="s">
        <v>139</v>
      </c>
      <c r="AY253" s="21" t="s">
        <v>160</v>
      </c>
      <c r="BE253" s="108">
        <f t="shared" si="29"/>
        <v>0</v>
      </c>
      <c r="BF253" s="108">
        <f t="shared" si="30"/>
        <v>0</v>
      </c>
      <c r="BG253" s="108">
        <f t="shared" si="31"/>
        <v>0</v>
      </c>
      <c r="BH253" s="108">
        <f t="shared" si="32"/>
        <v>0</v>
      </c>
      <c r="BI253" s="108">
        <f t="shared" si="33"/>
        <v>0</v>
      </c>
      <c r="BJ253" s="21" t="s">
        <v>139</v>
      </c>
      <c r="BK253" s="108">
        <f t="shared" si="34"/>
        <v>0</v>
      </c>
      <c r="BL253" s="21" t="s">
        <v>165</v>
      </c>
      <c r="BM253" s="21" t="s">
        <v>878</v>
      </c>
    </row>
    <row r="254" spans="2:65" s="1" customFormat="1" ht="14.45" customHeight="1">
      <c r="B254" s="134"/>
      <c r="C254" s="194" t="s">
        <v>879</v>
      </c>
      <c r="D254" s="194" t="s">
        <v>343</v>
      </c>
      <c r="E254" s="195" t="s">
        <v>880</v>
      </c>
      <c r="F254" s="254" t="s">
        <v>881</v>
      </c>
      <c r="G254" s="254"/>
      <c r="H254" s="254"/>
      <c r="I254" s="254"/>
      <c r="J254" s="196" t="s">
        <v>354</v>
      </c>
      <c r="K254" s="197">
        <v>250</v>
      </c>
      <c r="L254" s="255">
        <v>0</v>
      </c>
      <c r="M254" s="255"/>
      <c r="N254" s="256">
        <f t="shared" si="25"/>
        <v>0</v>
      </c>
      <c r="O254" s="257"/>
      <c r="P254" s="257"/>
      <c r="Q254" s="257"/>
      <c r="R254" s="137"/>
      <c r="T254" s="168" t="s">
        <v>5</v>
      </c>
      <c r="U254" s="46" t="s">
        <v>45</v>
      </c>
      <c r="V254" s="38"/>
      <c r="W254" s="169">
        <f t="shared" si="26"/>
        <v>0</v>
      </c>
      <c r="X254" s="169">
        <v>0</v>
      </c>
      <c r="Y254" s="169">
        <f t="shared" si="27"/>
        <v>0</v>
      </c>
      <c r="Z254" s="169">
        <v>0</v>
      </c>
      <c r="AA254" s="170">
        <f t="shared" si="28"/>
        <v>0</v>
      </c>
      <c r="AR254" s="21" t="s">
        <v>221</v>
      </c>
      <c r="AT254" s="21" t="s">
        <v>343</v>
      </c>
      <c r="AU254" s="21" t="s">
        <v>139</v>
      </c>
      <c r="AY254" s="21" t="s">
        <v>160</v>
      </c>
      <c r="BE254" s="108">
        <f t="shared" si="29"/>
        <v>0</v>
      </c>
      <c r="BF254" s="108">
        <f t="shared" si="30"/>
        <v>0</v>
      </c>
      <c r="BG254" s="108">
        <f t="shared" si="31"/>
        <v>0</v>
      </c>
      <c r="BH254" s="108">
        <f t="shared" si="32"/>
        <v>0</v>
      </c>
      <c r="BI254" s="108">
        <f t="shared" si="33"/>
        <v>0</v>
      </c>
      <c r="BJ254" s="21" t="s">
        <v>139</v>
      </c>
      <c r="BK254" s="108">
        <f t="shared" si="34"/>
        <v>0</v>
      </c>
      <c r="BL254" s="21" t="s">
        <v>165</v>
      </c>
      <c r="BM254" s="21" t="s">
        <v>882</v>
      </c>
    </row>
    <row r="255" spans="2:65" s="9" customFormat="1" ht="29.85" customHeight="1">
      <c r="B255" s="152"/>
      <c r="C255" s="153"/>
      <c r="D255" s="162" t="s">
        <v>134</v>
      </c>
      <c r="E255" s="162"/>
      <c r="F255" s="162"/>
      <c r="G255" s="162"/>
      <c r="H255" s="162"/>
      <c r="I255" s="162"/>
      <c r="J255" s="162"/>
      <c r="K255" s="162"/>
      <c r="L255" s="162"/>
      <c r="M255" s="162"/>
      <c r="N255" s="260">
        <f>BK255</f>
        <v>0</v>
      </c>
      <c r="O255" s="261"/>
      <c r="P255" s="261"/>
      <c r="Q255" s="261"/>
      <c r="R255" s="155"/>
      <c r="T255" s="156"/>
      <c r="U255" s="153"/>
      <c r="V255" s="153"/>
      <c r="W255" s="157">
        <f>SUM(W256:W269)</f>
        <v>0</v>
      </c>
      <c r="X255" s="153"/>
      <c r="Y255" s="157">
        <f>SUM(Y256:Y269)</f>
        <v>0</v>
      </c>
      <c r="Z255" s="153"/>
      <c r="AA255" s="158">
        <f>SUM(AA256:AA269)</f>
        <v>0</v>
      </c>
      <c r="AR255" s="159" t="s">
        <v>86</v>
      </c>
      <c r="AT255" s="160" t="s">
        <v>77</v>
      </c>
      <c r="AU255" s="160" t="s">
        <v>86</v>
      </c>
      <c r="AY255" s="159" t="s">
        <v>160</v>
      </c>
      <c r="BK255" s="161">
        <f>SUM(BK256:BK269)</f>
        <v>0</v>
      </c>
    </row>
    <row r="256" spans="2:65" s="1" customFormat="1" ht="34.15" customHeight="1">
      <c r="B256" s="134"/>
      <c r="C256" s="163" t="s">
        <v>735</v>
      </c>
      <c r="D256" s="163" t="s">
        <v>161</v>
      </c>
      <c r="E256" s="164" t="s">
        <v>883</v>
      </c>
      <c r="F256" s="258" t="s">
        <v>884</v>
      </c>
      <c r="G256" s="258"/>
      <c r="H256" s="258"/>
      <c r="I256" s="258"/>
      <c r="J256" s="165" t="s">
        <v>354</v>
      </c>
      <c r="K256" s="166">
        <v>2</v>
      </c>
      <c r="L256" s="259">
        <v>0</v>
      </c>
      <c r="M256" s="259"/>
      <c r="N256" s="257">
        <f t="shared" ref="N256:N269" si="35">ROUND(L256*K256,2)</f>
        <v>0</v>
      </c>
      <c r="O256" s="257"/>
      <c r="P256" s="257"/>
      <c r="Q256" s="257"/>
      <c r="R256" s="137"/>
      <c r="T256" s="168" t="s">
        <v>5</v>
      </c>
      <c r="U256" s="46" t="s">
        <v>45</v>
      </c>
      <c r="V256" s="38"/>
      <c r="W256" s="169">
        <f t="shared" ref="W256:W269" si="36">V256*K256</f>
        <v>0</v>
      </c>
      <c r="X256" s="169">
        <v>0</v>
      </c>
      <c r="Y256" s="169">
        <f t="shared" ref="Y256:Y269" si="37">X256*K256</f>
        <v>0</v>
      </c>
      <c r="Z256" s="169">
        <v>0</v>
      </c>
      <c r="AA256" s="170">
        <f t="shared" ref="AA256:AA269" si="38">Z256*K256</f>
        <v>0</v>
      </c>
      <c r="AR256" s="21" t="s">
        <v>165</v>
      </c>
      <c r="AT256" s="21" t="s">
        <v>161</v>
      </c>
      <c r="AU256" s="21" t="s">
        <v>139</v>
      </c>
      <c r="AY256" s="21" t="s">
        <v>160</v>
      </c>
      <c r="BE256" s="108">
        <f t="shared" ref="BE256:BE269" si="39">IF(U256="základná",N256,0)</f>
        <v>0</v>
      </c>
      <c r="BF256" s="108">
        <f t="shared" ref="BF256:BF269" si="40">IF(U256="znížená",N256,0)</f>
        <v>0</v>
      </c>
      <c r="BG256" s="108">
        <f t="shared" ref="BG256:BG269" si="41">IF(U256="zákl. prenesená",N256,0)</f>
        <v>0</v>
      </c>
      <c r="BH256" s="108">
        <f t="shared" ref="BH256:BH269" si="42">IF(U256="zníž. prenesená",N256,0)</f>
        <v>0</v>
      </c>
      <c r="BI256" s="108">
        <f t="shared" ref="BI256:BI269" si="43">IF(U256="nulová",N256,0)</f>
        <v>0</v>
      </c>
      <c r="BJ256" s="21" t="s">
        <v>139</v>
      </c>
      <c r="BK256" s="108">
        <f t="shared" ref="BK256:BK269" si="44">ROUND(L256*K256,2)</f>
        <v>0</v>
      </c>
      <c r="BL256" s="21" t="s">
        <v>165</v>
      </c>
      <c r="BM256" s="21" t="s">
        <v>885</v>
      </c>
    </row>
    <row r="257" spans="2:65" s="1" customFormat="1" ht="45.6" customHeight="1">
      <c r="B257" s="134"/>
      <c r="C257" s="163" t="s">
        <v>886</v>
      </c>
      <c r="D257" s="163" t="s">
        <v>161</v>
      </c>
      <c r="E257" s="164" t="s">
        <v>887</v>
      </c>
      <c r="F257" s="258" t="s">
        <v>888</v>
      </c>
      <c r="G257" s="258"/>
      <c r="H257" s="258"/>
      <c r="I257" s="258"/>
      <c r="J257" s="165" t="s">
        <v>354</v>
      </c>
      <c r="K257" s="166">
        <v>6</v>
      </c>
      <c r="L257" s="259">
        <v>0</v>
      </c>
      <c r="M257" s="259"/>
      <c r="N257" s="257">
        <f t="shared" si="35"/>
        <v>0</v>
      </c>
      <c r="O257" s="257"/>
      <c r="P257" s="257"/>
      <c r="Q257" s="257"/>
      <c r="R257" s="137"/>
      <c r="T257" s="168" t="s">
        <v>5</v>
      </c>
      <c r="U257" s="46" t="s">
        <v>45</v>
      </c>
      <c r="V257" s="38"/>
      <c r="W257" s="169">
        <f t="shared" si="36"/>
        <v>0</v>
      </c>
      <c r="X257" s="169">
        <v>0</v>
      </c>
      <c r="Y257" s="169">
        <f t="shared" si="37"/>
        <v>0</v>
      </c>
      <c r="Z257" s="169">
        <v>0</v>
      </c>
      <c r="AA257" s="170">
        <f t="shared" si="38"/>
        <v>0</v>
      </c>
      <c r="AR257" s="21" t="s">
        <v>165</v>
      </c>
      <c r="AT257" s="21" t="s">
        <v>161</v>
      </c>
      <c r="AU257" s="21" t="s">
        <v>139</v>
      </c>
      <c r="AY257" s="21" t="s">
        <v>160</v>
      </c>
      <c r="BE257" s="108">
        <f t="shared" si="39"/>
        <v>0</v>
      </c>
      <c r="BF257" s="108">
        <f t="shared" si="40"/>
        <v>0</v>
      </c>
      <c r="BG257" s="108">
        <f t="shared" si="41"/>
        <v>0</v>
      </c>
      <c r="BH257" s="108">
        <f t="shared" si="42"/>
        <v>0</v>
      </c>
      <c r="BI257" s="108">
        <f t="shared" si="43"/>
        <v>0</v>
      </c>
      <c r="BJ257" s="21" t="s">
        <v>139</v>
      </c>
      <c r="BK257" s="108">
        <f t="shared" si="44"/>
        <v>0</v>
      </c>
      <c r="BL257" s="21" t="s">
        <v>165</v>
      </c>
      <c r="BM257" s="21" t="s">
        <v>889</v>
      </c>
    </row>
    <row r="258" spans="2:65" s="1" customFormat="1" ht="34.15" customHeight="1">
      <c r="B258" s="134"/>
      <c r="C258" s="163" t="s">
        <v>750</v>
      </c>
      <c r="D258" s="163" t="s">
        <v>161</v>
      </c>
      <c r="E258" s="164" t="s">
        <v>890</v>
      </c>
      <c r="F258" s="258" t="s">
        <v>891</v>
      </c>
      <c r="G258" s="258"/>
      <c r="H258" s="258"/>
      <c r="I258" s="258"/>
      <c r="J258" s="165" t="s">
        <v>354</v>
      </c>
      <c r="K258" s="166">
        <v>2</v>
      </c>
      <c r="L258" s="259">
        <v>0</v>
      </c>
      <c r="M258" s="259"/>
      <c r="N258" s="257">
        <f t="shared" si="35"/>
        <v>0</v>
      </c>
      <c r="O258" s="257"/>
      <c r="P258" s="257"/>
      <c r="Q258" s="257"/>
      <c r="R258" s="137"/>
      <c r="T258" s="168" t="s">
        <v>5</v>
      </c>
      <c r="U258" s="46" t="s">
        <v>45</v>
      </c>
      <c r="V258" s="38"/>
      <c r="W258" s="169">
        <f t="shared" si="36"/>
        <v>0</v>
      </c>
      <c r="X258" s="169">
        <v>0</v>
      </c>
      <c r="Y258" s="169">
        <f t="shared" si="37"/>
        <v>0</v>
      </c>
      <c r="Z258" s="169">
        <v>0</v>
      </c>
      <c r="AA258" s="170">
        <f t="shared" si="38"/>
        <v>0</v>
      </c>
      <c r="AR258" s="21" t="s">
        <v>165</v>
      </c>
      <c r="AT258" s="21" t="s">
        <v>161</v>
      </c>
      <c r="AU258" s="21" t="s">
        <v>139</v>
      </c>
      <c r="AY258" s="21" t="s">
        <v>160</v>
      </c>
      <c r="BE258" s="108">
        <f t="shared" si="39"/>
        <v>0</v>
      </c>
      <c r="BF258" s="108">
        <f t="shared" si="40"/>
        <v>0</v>
      </c>
      <c r="BG258" s="108">
        <f t="shared" si="41"/>
        <v>0</v>
      </c>
      <c r="BH258" s="108">
        <f t="shared" si="42"/>
        <v>0</v>
      </c>
      <c r="BI258" s="108">
        <f t="shared" si="43"/>
        <v>0</v>
      </c>
      <c r="BJ258" s="21" t="s">
        <v>139</v>
      </c>
      <c r="BK258" s="108">
        <f t="shared" si="44"/>
        <v>0</v>
      </c>
      <c r="BL258" s="21" t="s">
        <v>165</v>
      </c>
      <c r="BM258" s="21" t="s">
        <v>892</v>
      </c>
    </row>
    <row r="259" spans="2:65" s="1" customFormat="1" ht="45.6" customHeight="1">
      <c r="B259" s="134"/>
      <c r="C259" s="163" t="s">
        <v>893</v>
      </c>
      <c r="D259" s="163" t="s">
        <v>161</v>
      </c>
      <c r="E259" s="164" t="s">
        <v>894</v>
      </c>
      <c r="F259" s="258" t="s">
        <v>895</v>
      </c>
      <c r="G259" s="258"/>
      <c r="H259" s="258"/>
      <c r="I259" s="258"/>
      <c r="J259" s="165" t="s">
        <v>354</v>
      </c>
      <c r="K259" s="166">
        <v>6</v>
      </c>
      <c r="L259" s="259">
        <v>0</v>
      </c>
      <c r="M259" s="259"/>
      <c r="N259" s="257">
        <f t="shared" si="35"/>
        <v>0</v>
      </c>
      <c r="O259" s="257"/>
      <c r="P259" s="257"/>
      <c r="Q259" s="257"/>
      <c r="R259" s="137"/>
      <c r="T259" s="168" t="s">
        <v>5</v>
      </c>
      <c r="U259" s="46" t="s">
        <v>45</v>
      </c>
      <c r="V259" s="38"/>
      <c r="W259" s="169">
        <f t="shared" si="36"/>
        <v>0</v>
      </c>
      <c r="X259" s="169">
        <v>0</v>
      </c>
      <c r="Y259" s="169">
        <f t="shared" si="37"/>
        <v>0</v>
      </c>
      <c r="Z259" s="169">
        <v>0</v>
      </c>
      <c r="AA259" s="170">
        <f t="shared" si="38"/>
        <v>0</v>
      </c>
      <c r="AR259" s="21" t="s">
        <v>165</v>
      </c>
      <c r="AT259" s="21" t="s">
        <v>161</v>
      </c>
      <c r="AU259" s="21" t="s">
        <v>139</v>
      </c>
      <c r="AY259" s="21" t="s">
        <v>160</v>
      </c>
      <c r="BE259" s="108">
        <f t="shared" si="39"/>
        <v>0</v>
      </c>
      <c r="BF259" s="108">
        <f t="shared" si="40"/>
        <v>0</v>
      </c>
      <c r="BG259" s="108">
        <f t="shared" si="41"/>
        <v>0</v>
      </c>
      <c r="BH259" s="108">
        <f t="shared" si="42"/>
        <v>0</v>
      </c>
      <c r="BI259" s="108">
        <f t="shared" si="43"/>
        <v>0</v>
      </c>
      <c r="BJ259" s="21" t="s">
        <v>139</v>
      </c>
      <c r="BK259" s="108">
        <f t="shared" si="44"/>
        <v>0</v>
      </c>
      <c r="BL259" s="21" t="s">
        <v>165</v>
      </c>
      <c r="BM259" s="21" t="s">
        <v>896</v>
      </c>
    </row>
    <row r="260" spans="2:65" s="1" customFormat="1" ht="22.9" customHeight="1">
      <c r="B260" s="134"/>
      <c r="C260" s="163" t="s">
        <v>741</v>
      </c>
      <c r="D260" s="163" t="s">
        <v>161</v>
      </c>
      <c r="E260" s="164" t="s">
        <v>897</v>
      </c>
      <c r="F260" s="258" t="s">
        <v>898</v>
      </c>
      <c r="G260" s="258"/>
      <c r="H260" s="258"/>
      <c r="I260" s="258"/>
      <c r="J260" s="165" t="s">
        <v>354</v>
      </c>
      <c r="K260" s="166">
        <v>2</v>
      </c>
      <c r="L260" s="259">
        <v>0</v>
      </c>
      <c r="M260" s="259"/>
      <c r="N260" s="257">
        <f t="shared" si="35"/>
        <v>0</v>
      </c>
      <c r="O260" s="257"/>
      <c r="P260" s="257"/>
      <c r="Q260" s="257"/>
      <c r="R260" s="137"/>
      <c r="T260" s="168" t="s">
        <v>5</v>
      </c>
      <c r="U260" s="46" t="s">
        <v>45</v>
      </c>
      <c r="V260" s="38"/>
      <c r="W260" s="169">
        <f t="shared" si="36"/>
        <v>0</v>
      </c>
      <c r="X260" s="169">
        <v>0</v>
      </c>
      <c r="Y260" s="169">
        <f t="shared" si="37"/>
        <v>0</v>
      </c>
      <c r="Z260" s="169">
        <v>0</v>
      </c>
      <c r="AA260" s="170">
        <f t="shared" si="38"/>
        <v>0</v>
      </c>
      <c r="AR260" s="21" t="s">
        <v>165</v>
      </c>
      <c r="AT260" s="21" t="s">
        <v>161</v>
      </c>
      <c r="AU260" s="21" t="s">
        <v>139</v>
      </c>
      <c r="AY260" s="21" t="s">
        <v>160</v>
      </c>
      <c r="BE260" s="108">
        <f t="shared" si="39"/>
        <v>0</v>
      </c>
      <c r="BF260" s="108">
        <f t="shared" si="40"/>
        <v>0</v>
      </c>
      <c r="BG260" s="108">
        <f t="shared" si="41"/>
        <v>0</v>
      </c>
      <c r="BH260" s="108">
        <f t="shared" si="42"/>
        <v>0</v>
      </c>
      <c r="BI260" s="108">
        <f t="shared" si="43"/>
        <v>0</v>
      </c>
      <c r="BJ260" s="21" t="s">
        <v>139</v>
      </c>
      <c r="BK260" s="108">
        <f t="shared" si="44"/>
        <v>0</v>
      </c>
      <c r="BL260" s="21" t="s">
        <v>165</v>
      </c>
      <c r="BM260" s="21" t="s">
        <v>899</v>
      </c>
    </row>
    <row r="261" spans="2:65" s="1" customFormat="1" ht="45.6" customHeight="1">
      <c r="B261" s="134"/>
      <c r="C261" s="163" t="s">
        <v>900</v>
      </c>
      <c r="D261" s="163" t="s">
        <v>161</v>
      </c>
      <c r="E261" s="164" t="s">
        <v>901</v>
      </c>
      <c r="F261" s="258" t="s">
        <v>902</v>
      </c>
      <c r="G261" s="258"/>
      <c r="H261" s="258"/>
      <c r="I261" s="258"/>
      <c r="J261" s="165" t="s">
        <v>354</v>
      </c>
      <c r="K261" s="166">
        <v>6</v>
      </c>
      <c r="L261" s="259">
        <v>0</v>
      </c>
      <c r="M261" s="259"/>
      <c r="N261" s="257">
        <f t="shared" si="35"/>
        <v>0</v>
      </c>
      <c r="O261" s="257"/>
      <c r="P261" s="257"/>
      <c r="Q261" s="257"/>
      <c r="R261" s="137"/>
      <c r="T261" s="168" t="s">
        <v>5</v>
      </c>
      <c r="U261" s="46" t="s">
        <v>45</v>
      </c>
      <c r="V261" s="38"/>
      <c r="W261" s="169">
        <f t="shared" si="36"/>
        <v>0</v>
      </c>
      <c r="X261" s="169">
        <v>0</v>
      </c>
      <c r="Y261" s="169">
        <f t="shared" si="37"/>
        <v>0</v>
      </c>
      <c r="Z261" s="169">
        <v>0</v>
      </c>
      <c r="AA261" s="170">
        <f t="shared" si="38"/>
        <v>0</v>
      </c>
      <c r="AR261" s="21" t="s">
        <v>165</v>
      </c>
      <c r="AT261" s="21" t="s">
        <v>161</v>
      </c>
      <c r="AU261" s="21" t="s">
        <v>139</v>
      </c>
      <c r="AY261" s="21" t="s">
        <v>160</v>
      </c>
      <c r="BE261" s="108">
        <f t="shared" si="39"/>
        <v>0</v>
      </c>
      <c r="BF261" s="108">
        <f t="shared" si="40"/>
        <v>0</v>
      </c>
      <c r="BG261" s="108">
        <f t="shared" si="41"/>
        <v>0</v>
      </c>
      <c r="BH261" s="108">
        <f t="shared" si="42"/>
        <v>0</v>
      </c>
      <c r="BI261" s="108">
        <f t="shared" si="43"/>
        <v>0</v>
      </c>
      <c r="BJ261" s="21" t="s">
        <v>139</v>
      </c>
      <c r="BK261" s="108">
        <f t="shared" si="44"/>
        <v>0</v>
      </c>
      <c r="BL261" s="21" t="s">
        <v>165</v>
      </c>
      <c r="BM261" s="21" t="s">
        <v>903</v>
      </c>
    </row>
    <row r="262" spans="2:65" s="1" customFormat="1" ht="22.9" customHeight="1">
      <c r="B262" s="134"/>
      <c r="C262" s="163" t="s">
        <v>904</v>
      </c>
      <c r="D262" s="163" t="s">
        <v>161</v>
      </c>
      <c r="E262" s="164" t="s">
        <v>905</v>
      </c>
      <c r="F262" s="258" t="s">
        <v>906</v>
      </c>
      <c r="G262" s="258"/>
      <c r="H262" s="258"/>
      <c r="I262" s="258"/>
      <c r="J262" s="165" t="s">
        <v>354</v>
      </c>
      <c r="K262" s="166">
        <v>2</v>
      </c>
      <c r="L262" s="259">
        <v>0</v>
      </c>
      <c r="M262" s="259"/>
      <c r="N262" s="257">
        <f t="shared" si="35"/>
        <v>0</v>
      </c>
      <c r="O262" s="257"/>
      <c r="P262" s="257"/>
      <c r="Q262" s="257"/>
      <c r="R262" s="137"/>
      <c r="T262" s="168" t="s">
        <v>5</v>
      </c>
      <c r="U262" s="46" t="s">
        <v>45</v>
      </c>
      <c r="V262" s="38"/>
      <c r="W262" s="169">
        <f t="shared" si="36"/>
        <v>0</v>
      </c>
      <c r="X262" s="169">
        <v>0</v>
      </c>
      <c r="Y262" s="169">
        <f t="shared" si="37"/>
        <v>0</v>
      </c>
      <c r="Z262" s="169">
        <v>0</v>
      </c>
      <c r="AA262" s="170">
        <f t="shared" si="38"/>
        <v>0</v>
      </c>
      <c r="AR262" s="21" t="s">
        <v>165</v>
      </c>
      <c r="AT262" s="21" t="s">
        <v>161</v>
      </c>
      <c r="AU262" s="21" t="s">
        <v>139</v>
      </c>
      <c r="AY262" s="21" t="s">
        <v>160</v>
      </c>
      <c r="BE262" s="108">
        <f t="shared" si="39"/>
        <v>0</v>
      </c>
      <c r="BF262" s="108">
        <f t="shared" si="40"/>
        <v>0</v>
      </c>
      <c r="BG262" s="108">
        <f t="shared" si="41"/>
        <v>0</v>
      </c>
      <c r="BH262" s="108">
        <f t="shared" si="42"/>
        <v>0</v>
      </c>
      <c r="BI262" s="108">
        <f t="shared" si="43"/>
        <v>0</v>
      </c>
      <c r="BJ262" s="21" t="s">
        <v>139</v>
      </c>
      <c r="BK262" s="108">
        <f t="shared" si="44"/>
        <v>0</v>
      </c>
      <c r="BL262" s="21" t="s">
        <v>165</v>
      </c>
      <c r="BM262" s="21" t="s">
        <v>907</v>
      </c>
    </row>
    <row r="263" spans="2:65" s="1" customFormat="1" ht="45.6" customHeight="1">
      <c r="B263" s="134"/>
      <c r="C263" s="163" t="s">
        <v>753</v>
      </c>
      <c r="D263" s="163" t="s">
        <v>161</v>
      </c>
      <c r="E263" s="164" t="s">
        <v>908</v>
      </c>
      <c r="F263" s="258" t="s">
        <v>909</v>
      </c>
      <c r="G263" s="258"/>
      <c r="H263" s="258"/>
      <c r="I263" s="258"/>
      <c r="J263" s="165" t="s">
        <v>354</v>
      </c>
      <c r="K263" s="166">
        <v>6</v>
      </c>
      <c r="L263" s="259">
        <v>0</v>
      </c>
      <c r="M263" s="259"/>
      <c r="N263" s="257">
        <f t="shared" si="35"/>
        <v>0</v>
      </c>
      <c r="O263" s="257"/>
      <c r="P263" s="257"/>
      <c r="Q263" s="257"/>
      <c r="R263" s="137"/>
      <c r="T263" s="168" t="s">
        <v>5</v>
      </c>
      <c r="U263" s="46" t="s">
        <v>45</v>
      </c>
      <c r="V263" s="38"/>
      <c r="W263" s="169">
        <f t="shared" si="36"/>
        <v>0</v>
      </c>
      <c r="X263" s="169">
        <v>0</v>
      </c>
      <c r="Y263" s="169">
        <f t="shared" si="37"/>
        <v>0</v>
      </c>
      <c r="Z263" s="169">
        <v>0</v>
      </c>
      <c r="AA263" s="170">
        <f t="shared" si="38"/>
        <v>0</v>
      </c>
      <c r="AR263" s="21" t="s">
        <v>165</v>
      </c>
      <c r="AT263" s="21" t="s">
        <v>161</v>
      </c>
      <c r="AU263" s="21" t="s">
        <v>139</v>
      </c>
      <c r="AY263" s="21" t="s">
        <v>160</v>
      </c>
      <c r="BE263" s="108">
        <f t="shared" si="39"/>
        <v>0</v>
      </c>
      <c r="BF263" s="108">
        <f t="shared" si="40"/>
        <v>0</v>
      </c>
      <c r="BG263" s="108">
        <f t="shared" si="41"/>
        <v>0</v>
      </c>
      <c r="BH263" s="108">
        <f t="shared" si="42"/>
        <v>0</v>
      </c>
      <c r="BI263" s="108">
        <f t="shared" si="43"/>
        <v>0</v>
      </c>
      <c r="BJ263" s="21" t="s">
        <v>139</v>
      </c>
      <c r="BK263" s="108">
        <f t="shared" si="44"/>
        <v>0</v>
      </c>
      <c r="BL263" s="21" t="s">
        <v>165</v>
      </c>
      <c r="BM263" s="21" t="s">
        <v>910</v>
      </c>
    </row>
    <row r="264" spans="2:65" s="1" customFormat="1" ht="22.9" customHeight="1">
      <c r="B264" s="134"/>
      <c r="C264" s="163" t="s">
        <v>744</v>
      </c>
      <c r="D264" s="163" t="s">
        <v>161</v>
      </c>
      <c r="E264" s="164" t="s">
        <v>911</v>
      </c>
      <c r="F264" s="258" t="s">
        <v>912</v>
      </c>
      <c r="G264" s="258"/>
      <c r="H264" s="258"/>
      <c r="I264" s="258"/>
      <c r="J264" s="165" t="s">
        <v>354</v>
      </c>
      <c r="K264" s="166">
        <v>2</v>
      </c>
      <c r="L264" s="259">
        <v>0</v>
      </c>
      <c r="M264" s="259"/>
      <c r="N264" s="257">
        <f t="shared" si="35"/>
        <v>0</v>
      </c>
      <c r="O264" s="257"/>
      <c r="P264" s="257"/>
      <c r="Q264" s="257"/>
      <c r="R264" s="137"/>
      <c r="T264" s="168" t="s">
        <v>5</v>
      </c>
      <c r="U264" s="46" t="s">
        <v>45</v>
      </c>
      <c r="V264" s="38"/>
      <c r="W264" s="169">
        <f t="shared" si="36"/>
        <v>0</v>
      </c>
      <c r="X264" s="169">
        <v>0</v>
      </c>
      <c r="Y264" s="169">
        <f t="shared" si="37"/>
        <v>0</v>
      </c>
      <c r="Z264" s="169">
        <v>0</v>
      </c>
      <c r="AA264" s="170">
        <f t="shared" si="38"/>
        <v>0</v>
      </c>
      <c r="AR264" s="21" t="s">
        <v>165</v>
      </c>
      <c r="AT264" s="21" t="s">
        <v>161</v>
      </c>
      <c r="AU264" s="21" t="s">
        <v>139</v>
      </c>
      <c r="AY264" s="21" t="s">
        <v>160</v>
      </c>
      <c r="BE264" s="108">
        <f t="shared" si="39"/>
        <v>0</v>
      </c>
      <c r="BF264" s="108">
        <f t="shared" si="40"/>
        <v>0</v>
      </c>
      <c r="BG264" s="108">
        <f t="shared" si="41"/>
        <v>0</v>
      </c>
      <c r="BH264" s="108">
        <f t="shared" si="42"/>
        <v>0</v>
      </c>
      <c r="BI264" s="108">
        <f t="shared" si="43"/>
        <v>0</v>
      </c>
      <c r="BJ264" s="21" t="s">
        <v>139</v>
      </c>
      <c r="BK264" s="108">
        <f t="shared" si="44"/>
        <v>0</v>
      </c>
      <c r="BL264" s="21" t="s">
        <v>165</v>
      </c>
      <c r="BM264" s="21" t="s">
        <v>913</v>
      </c>
    </row>
    <row r="265" spans="2:65" s="1" customFormat="1" ht="39.75" customHeight="1">
      <c r="B265" s="134"/>
      <c r="C265" s="163" t="s">
        <v>914</v>
      </c>
      <c r="D265" s="163" t="s">
        <v>161</v>
      </c>
      <c r="E265" s="164" t="s">
        <v>915</v>
      </c>
      <c r="F265" s="258" t="s">
        <v>916</v>
      </c>
      <c r="G265" s="258"/>
      <c r="H265" s="258"/>
      <c r="I265" s="258"/>
      <c r="J265" s="165" t="s">
        <v>354</v>
      </c>
      <c r="K265" s="166">
        <v>6</v>
      </c>
      <c r="L265" s="259">
        <v>0</v>
      </c>
      <c r="M265" s="259"/>
      <c r="N265" s="257">
        <f t="shared" si="35"/>
        <v>0</v>
      </c>
      <c r="O265" s="257"/>
      <c r="P265" s="257"/>
      <c r="Q265" s="257"/>
      <c r="R265" s="137"/>
      <c r="T265" s="168" t="s">
        <v>5</v>
      </c>
      <c r="U265" s="46" t="s">
        <v>45</v>
      </c>
      <c r="V265" s="38"/>
      <c r="W265" s="169">
        <f t="shared" si="36"/>
        <v>0</v>
      </c>
      <c r="X265" s="169">
        <v>0</v>
      </c>
      <c r="Y265" s="169">
        <f t="shared" si="37"/>
        <v>0</v>
      </c>
      <c r="Z265" s="169">
        <v>0</v>
      </c>
      <c r="AA265" s="170">
        <f t="shared" si="38"/>
        <v>0</v>
      </c>
      <c r="AR265" s="21" t="s">
        <v>165</v>
      </c>
      <c r="AT265" s="21" t="s">
        <v>161</v>
      </c>
      <c r="AU265" s="21" t="s">
        <v>139</v>
      </c>
      <c r="AY265" s="21" t="s">
        <v>160</v>
      </c>
      <c r="BE265" s="108">
        <f t="shared" si="39"/>
        <v>0</v>
      </c>
      <c r="BF265" s="108">
        <f t="shared" si="40"/>
        <v>0</v>
      </c>
      <c r="BG265" s="108">
        <f t="shared" si="41"/>
        <v>0</v>
      </c>
      <c r="BH265" s="108">
        <f t="shared" si="42"/>
        <v>0</v>
      </c>
      <c r="BI265" s="108">
        <f t="shared" si="43"/>
        <v>0</v>
      </c>
      <c r="BJ265" s="21" t="s">
        <v>139</v>
      </c>
      <c r="BK265" s="108">
        <f t="shared" si="44"/>
        <v>0</v>
      </c>
      <c r="BL265" s="21" t="s">
        <v>165</v>
      </c>
      <c r="BM265" s="21" t="s">
        <v>917</v>
      </c>
    </row>
    <row r="266" spans="2:65" s="1" customFormat="1" ht="22.9" customHeight="1">
      <c r="B266" s="134"/>
      <c r="C266" s="163" t="s">
        <v>756</v>
      </c>
      <c r="D266" s="163" t="s">
        <v>161</v>
      </c>
      <c r="E266" s="164" t="s">
        <v>918</v>
      </c>
      <c r="F266" s="258" t="s">
        <v>919</v>
      </c>
      <c r="G266" s="258"/>
      <c r="H266" s="258"/>
      <c r="I266" s="258"/>
      <c r="J266" s="165" t="s">
        <v>354</v>
      </c>
      <c r="K266" s="166">
        <v>2</v>
      </c>
      <c r="L266" s="259">
        <v>0</v>
      </c>
      <c r="M266" s="259"/>
      <c r="N266" s="257">
        <f t="shared" si="35"/>
        <v>0</v>
      </c>
      <c r="O266" s="257"/>
      <c r="P266" s="257"/>
      <c r="Q266" s="257"/>
      <c r="R266" s="137"/>
      <c r="T266" s="168" t="s">
        <v>5</v>
      </c>
      <c r="U266" s="46" t="s">
        <v>45</v>
      </c>
      <c r="V266" s="38"/>
      <c r="W266" s="169">
        <f t="shared" si="36"/>
        <v>0</v>
      </c>
      <c r="X266" s="169">
        <v>0</v>
      </c>
      <c r="Y266" s="169">
        <f t="shared" si="37"/>
        <v>0</v>
      </c>
      <c r="Z266" s="169">
        <v>0</v>
      </c>
      <c r="AA266" s="170">
        <f t="shared" si="38"/>
        <v>0</v>
      </c>
      <c r="AR266" s="21" t="s">
        <v>165</v>
      </c>
      <c r="AT266" s="21" t="s">
        <v>161</v>
      </c>
      <c r="AU266" s="21" t="s">
        <v>139</v>
      </c>
      <c r="AY266" s="21" t="s">
        <v>160</v>
      </c>
      <c r="BE266" s="108">
        <f t="shared" si="39"/>
        <v>0</v>
      </c>
      <c r="BF266" s="108">
        <f t="shared" si="40"/>
        <v>0</v>
      </c>
      <c r="BG266" s="108">
        <f t="shared" si="41"/>
        <v>0</v>
      </c>
      <c r="BH266" s="108">
        <f t="shared" si="42"/>
        <v>0</v>
      </c>
      <c r="BI266" s="108">
        <f t="shared" si="43"/>
        <v>0</v>
      </c>
      <c r="BJ266" s="21" t="s">
        <v>139</v>
      </c>
      <c r="BK266" s="108">
        <f t="shared" si="44"/>
        <v>0</v>
      </c>
      <c r="BL266" s="21" t="s">
        <v>165</v>
      </c>
      <c r="BM266" s="21" t="s">
        <v>920</v>
      </c>
    </row>
    <row r="267" spans="2:65" s="1" customFormat="1" ht="39.75" customHeight="1">
      <c r="B267" s="134"/>
      <c r="C267" s="163" t="s">
        <v>921</v>
      </c>
      <c r="D267" s="163" t="s">
        <v>161</v>
      </c>
      <c r="E267" s="164" t="s">
        <v>922</v>
      </c>
      <c r="F267" s="258" t="s">
        <v>923</v>
      </c>
      <c r="G267" s="258"/>
      <c r="H267" s="258"/>
      <c r="I267" s="258"/>
      <c r="J267" s="165" t="s">
        <v>354</v>
      </c>
      <c r="K267" s="166">
        <v>6</v>
      </c>
      <c r="L267" s="259">
        <v>0</v>
      </c>
      <c r="M267" s="259"/>
      <c r="N267" s="257">
        <f t="shared" si="35"/>
        <v>0</v>
      </c>
      <c r="O267" s="257"/>
      <c r="P267" s="257"/>
      <c r="Q267" s="257"/>
      <c r="R267" s="137"/>
      <c r="T267" s="168" t="s">
        <v>5</v>
      </c>
      <c r="U267" s="46" t="s">
        <v>45</v>
      </c>
      <c r="V267" s="38"/>
      <c r="W267" s="169">
        <f t="shared" si="36"/>
        <v>0</v>
      </c>
      <c r="X267" s="169">
        <v>0</v>
      </c>
      <c r="Y267" s="169">
        <f t="shared" si="37"/>
        <v>0</v>
      </c>
      <c r="Z267" s="169">
        <v>0</v>
      </c>
      <c r="AA267" s="170">
        <f t="shared" si="38"/>
        <v>0</v>
      </c>
      <c r="AR267" s="21" t="s">
        <v>165</v>
      </c>
      <c r="AT267" s="21" t="s">
        <v>161</v>
      </c>
      <c r="AU267" s="21" t="s">
        <v>139</v>
      </c>
      <c r="AY267" s="21" t="s">
        <v>160</v>
      </c>
      <c r="BE267" s="108">
        <f t="shared" si="39"/>
        <v>0</v>
      </c>
      <c r="BF267" s="108">
        <f t="shared" si="40"/>
        <v>0</v>
      </c>
      <c r="BG267" s="108">
        <f t="shared" si="41"/>
        <v>0</v>
      </c>
      <c r="BH267" s="108">
        <f t="shared" si="42"/>
        <v>0</v>
      </c>
      <c r="BI267" s="108">
        <f t="shared" si="43"/>
        <v>0</v>
      </c>
      <c r="BJ267" s="21" t="s">
        <v>139</v>
      </c>
      <c r="BK267" s="108">
        <f t="shared" si="44"/>
        <v>0</v>
      </c>
      <c r="BL267" s="21" t="s">
        <v>165</v>
      </c>
      <c r="BM267" s="21" t="s">
        <v>924</v>
      </c>
    </row>
    <row r="268" spans="2:65" s="1" customFormat="1" ht="14.45" customHeight="1">
      <c r="B268" s="134"/>
      <c r="C268" s="163" t="s">
        <v>747</v>
      </c>
      <c r="D268" s="163" t="s">
        <v>161</v>
      </c>
      <c r="E268" s="164" t="s">
        <v>925</v>
      </c>
      <c r="F268" s="258" t="s">
        <v>926</v>
      </c>
      <c r="G268" s="258"/>
      <c r="H268" s="258"/>
      <c r="I268" s="258"/>
      <c r="J268" s="165" t="s">
        <v>253</v>
      </c>
      <c r="K268" s="166">
        <v>0.5</v>
      </c>
      <c r="L268" s="259">
        <v>0</v>
      </c>
      <c r="M268" s="259"/>
      <c r="N268" s="257">
        <f t="shared" si="35"/>
        <v>0</v>
      </c>
      <c r="O268" s="257"/>
      <c r="P268" s="257"/>
      <c r="Q268" s="257"/>
      <c r="R268" s="137"/>
      <c r="T268" s="168" t="s">
        <v>5</v>
      </c>
      <c r="U268" s="46" t="s">
        <v>45</v>
      </c>
      <c r="V268" s="38"/>
      <c r="W268" s="169">
        <f t="shared" si="36"/>
        <v>0</v>
      </c>
      <c r="X268" s="169">
        <v>0</v>
      </c>
      <c r="Y268" s="169">
        <f t="shared" si="37"/>
        <v>0</v>
      </c>
      <c r="Z268" s="169">
        <v>0</v>
      </c>
      <c r="AA268" s="170">
        <f t="shared" si="38"/>
        <v>0</v>
      </c>
      <c r="AR268" s="21" t="s">
        <v>165</v>
      </c>
      <c r="AT268" s="21" t="s">
        <v>161</v>
      </c>
      <c r="AU268" s="21" t="s">
        <v>139</v>
      </c>
      <c r="AY268" s="21" t="s">
        <v>160</v>
      </c>
      <c r="BE268" s="108">
        <f t="shared" si="39"/>
        <v>0</v>
      </c>
      <c r="BF268" s="108">
        <f t="shared" si="40"/>
        <v>0</v>
      </c>
      <c r="BG268" s="108">
        <f t="shared" si="41"/>
        <v>0</v>
      </c>
      <c r="BH268" s="108">
        <f t="shared" si="42"/>
        <v>0</v>
      </c>
      <c r="BI268" s="108">
        <f t="shared" si="43"/>
        <v>0</v>
      </c>
      <c r="BJ268" s="21" t="s">
        <v>139</v>
      </c>
      <c r="BK268" s="108">
        <f t="shared" si="44"/>
        <v>0</v>
      </c>
      <c r="BL268" s="21" t="s">
        <v>165</v>
      </c>
      <c r="BM268" s="21" t="s">
        <v>927</v>
      </c>
    </row>
    <row r="269" spans="2:65" s="1" customFormat="1" ht="26.25" customHeight="1">
      <c r="B269" s="134"/>
      <c r="C269" s="163" t="s">
        <v>928</v>
      </c>
      <c r="D269" s="163" t="s">
        <v>161</v>
      </c>
      <c r="E269" s="164" t="s">
        <v>929</v>
      </c>
      <c r="F269" s="258" t="s">
        <v>930</v>
      </c>
      <c r="G269" s="258"/>
      <c r="H269" s="258"/>
      <c r="I269" s="258"/>
      <c r="J269" s="165" t="s">
        <v>253</v>
      </c>
      <c r="K269" s="166">
        <v>0.5</v>
      </c>
      <c r="L269" s="259">
        <v>0</v>
      </c>
      <c r="M269" s="259"/>
      <c r="N269" s="257">
        <f t="shared" si="35"/>
        <v>0</v>
      </c>
      <c r="O269" s="257"/>
      <c r="P269" s="257"/>
      <c r="Q269" s="257"/>
      <c r="R269" s="137"/>
      <c r="T269" s="168" t="s">
        <v>5</v>
      </c>
      <c r="U269" s="46" t="s">
        <v>45</v>
      </c>
      <c r="V269" s="38"/>
      <c r="W269" s="169">
        <f t="shared" si="36"/>
        <v>0</v>
      </c>
      <c r="X269" s="169">
        <v>0</v>
      </c>
      <c r="Y269" s="169">
        <f t="shared" si="37"/>
        <v>0</v>
      </c>
      <c r="Z269" s="169">
        <v>0</v>
      </c>
      <c r="AA269" s="170">
        <f t="shared" si="38"/>
        <v>0</v>
      </c>
      <c r="AR269" s="21" t="s">
        <v>165</v>
      </c>
      <c r="AT269" s="21" t="s">
        <v>161</v>
      </c>
      <c r="AU269" s="21" t="s">
        <v>139</v>
      </c>
      <c r="AY269" s="21" t="s">
        <v>160</v>
      </c>
      <c r="BE269" s="108">
        <f t="shared" si="39"/>
        <v>0</v>
      </c>
      <c r="BF269" s="108">
        <f t="shared" si="40"/>
        <v>0</v>
      </c>
      <c r="BG269" s="108">
        <f t="shared" si="41"/>
        <v>0</v>
      </c>
      <c r="BH269" s="108">
        <f t="shared" si="42"/>
        <v>0</v>
      </c>
      <c r="BI269" s="108">
        <f t="shared" si="43"/>
        <v>0</v>
      </c>
      <c r="BJ269" s="21" t="s">
        <v>139</v>
      </c>
      <c r="BK269" s="108">
        <f t="shared" si="44"/>
        <v>0</v>
      </c>
      <c r="BL269" s="21" t="s">
        <v>165</v>
      </c>
      <c r="BM269" s="21" t="s">
        <v>931</v>
      </c>
    </row>
    <row r="270" spans="2:65" s="1" customFormat="1" ht="49.9" customHeight="1">
      <c r="B270" s="37"/>
      <c r="C270" s="38"/>
      <c r="D270" s="154" t="s">
        <v>536</v>
      </c>
      <c r="E270" s="38"/>
      <c r="F270" s="38"/>
      <c r="G270" s="38"/>
      <c r="H270" s="38"/>
      <c r="I270" s="38"/>
      <c r="J270" s="38"/>
      <c r="K270" s="38"/>
      <c r="L270" s="38"/>
      <c r="M270" s="38"/>
      <c r="N270" s="295">
        <f t="shared" ref="N270:N275" si="45">BK270</f>
        <v>0</v>
      </c>
      <c r="O270" s="296"/>
      <c r="P270" s="296"/>
      <c r="Q270" s="296"/>
      <c r="R270" s="39"/>
      <c r="T270" s="198"/>
      <c r="U270" s="38"/>
      <c r="V270" s="38"/>
      <c r="W270" s="38"/>
      <c r="X270" s="38"/>
      <c r="Y270" s="38"/>
      <c r="Z270" s="38"/>
      <c r="AA270" s="76"/>
      <c r="AT270" s="21" t="s">
        <v>77</v>
      </c>
      <c r="AU270" s="21" t="s">
        <v>78</v>
      </c>
      <c r="AY270" s="21" t="s">
        <v>537</v>
      </c>
      <c r="BK270" s="108">
        <f>SUM(BK271:BK275)</f>
        <v>0</v>
      </c>
    </row>
    <row r="271" spans="2:65" s="1" customFormat="1" ht="22.35" customHeight="1">
      <c r="B271" s="37"/>
      <c r="C271" s="199" t="s">
        <v>5</v>
      </c>
      <c r="D271" s="199" t="s">
        <v>161</v>
      </c>
      <c r="E271" s="200" t="s">
        <v>5</v>
      </c>
      <c r="F271" s="297" t="s">
        <v>5</v>
      </c>
      <c r="G271" s="297"/>
      <c r="H271" s="297"/>
      <c r="I271" s="297"/>
      <c r="J271" s="201" t="s">
        <v>5</v>
      </c>
      <c r="K271" s="167"/>
      <c r="L271" s="259"/>
      <c r="M271" s="294"/>
      <c r="N271" s="294">
        <f t="shared" si="45"/>
        <v>0</v>
      </c>
      <c r="O271" s="294"/>
      <c r="P271" s="294"/>
      <c r="Q271" s="294"/>
      <c r="R271" s="39"/>
      <c r="T271" s="168" t="s">
        <v>5</v>
      </c>
      <c r="U271" s="202" t="s">
        <v>45</v>
      </c>
      <c r="V271" s="38"/>
      <c r="W271" s="38"/>
      <c r="X271" s="38"/>
      <c r="Y271" s="38"/>
      <c r="Z271" s="38"/>
      <c r="AA271" s="76"/>
      <c r="AT271" s="21" t="s">
        <v>537</v>
      </c>
      <c r="AU271" s="21" t="s">
        <v>86</v>
      </c>
      <c r="AY271" s="21" t="s">
        <v>537</v>
      </c>
      <c r="BE271" s="108">
        <f>IF(U271="základná",N271,0)</f>
        <v>0</v>
      </c>
      <c r="BF271" s="108">
        <f>IF(U271="znížená",N271,0)</f>
        <v>0</v>
      </c>
      <c r="BG271" s="108">
        <f>IF(U271="zákl. prenesená",N271,0)</f>
        <v>0</v>
      </c>
      <c r="BH271" s="108">
        <f>IF(U271="zníž. prenesená",N271,0)</f>
        <v>0</v>
      </c>
      <c r="BI271" s="108">
        <f>IF(U271="nulová",N271,0)</f>
        <v>0</v>
      </c>
      <c r="BJ271" s="21" t="s">
        <v>139</v>
      </c>
      <c r="BK271" s="108">
        <f>L271*K271</f>
        <v>0</v>
      </c>
    </row>
    <row r="272" spans="2:65" s="1" customFormat="1" ht="22.35" customHeight="1">
      <c r="B272" s="37"/>
      <c r="C272" s="199" t="s">
        <v>5</v>
      </c>
      <c r="D272" s="199" t="s">
        <v>161</v>
      </c>
      <c r="E272" s="200" t="s">
        <v>5</v>
      </c>
      <c r="F272" s="297" t="s">
        <v>5</v>
      </c>
      <c r="G272" s="297"/>
      <c r="H272" s="297"/>
      <c r="I272" s="297"/>
      <c r="J272" s="201" t="s">
        <v>5</v>
      </c>
      <c r="K272" s="167"/>
      <c r="L272" s="259"/>
      <c r="M272" s="294"/>
      <c r="N272" s="294">
        <f t="shared" si="45"/>
        <v>0</v>
      </c>
      <c r="O272" s="294"/>
      <c r="P272" s="294"/>
      <c r="Q272" s="294"/>
      <c r="R272" s="39"/>
      <c r="T272" s="168" t="s">
        <v>5</v>
      </c>
      <c r="U272" s="202" t="s">
        <v>45</v>
      </c>
      <c r="V272" s="38"/>
      <c r="W272" s="38"/>
      <c r="X272" s="38"/>
      <c r="Y272" s="38"/>
      <c r="Z272" s="38"/>
      <c r="AA272" s="76"/>
      <c r="AT272" s="21" t="s">
        <v>537</v>
      </c>
      <c r="AU272" s="21" t="s">
        <v>86</v>
      </c>
      <c r="AY272" s="21" t="s">
        <v>537</v>
      </c>
      <c r="BE272" s="108">
        <f>IF(U272="základná",N272,0)</f>
        <v>0</v>
      </c>
      <c r="BF272" s="108">
        <f>IF(U272="znížená",N272,0)</f>
        <v>0</v>
      </c>
      <c r="BG272" s="108">
        <f>IF(U272="zákl. prenesená",N272,0)</f>
        <v>0</v>
      </c>
      <c r="BH272" s="108">
        <f>IF(U272="zníž. prenesená",N272,0)</f>
        <v>0</v>
      </c>
      <c r="BI272" s="108">
        <f>IF(U272="nulová",N272,0)</f>
        <v>0</v>
      </c>
      <c r="BJ272" s="21" t="s">
        <v>139</v>
      </c>
      <c r="BK272" s="108">
        <f>L272*K272</f>
        <v>0</v>
      </c>
    </row>
    <row r="273" spans="2:63" s="1" customFormat="1" ht="22.35" customHeight="1">
      <c r="B273" s="37"/>
      <c r="C273" s="199" t="s">
        <v>5</v>
      </c>
      <c r="D273" s="199" t="s">
        <v>161</v>
      </c>
      <c r="E273" s="200" t="s">
        <v>5</v>
      </c>
      <c r="F273" s="297" t="s">
        <v>5</v>
      </c>
      <c r="G273" s="297"/>
      <c r="H273" s="297"/>
      <c r="I273" s="297"/>
      <c r="J273" s="201" t="s">
        <v>5</v>
      </c>
      <c r="K273" s="167"/>
      <c r="L273" s="259"/>
      <c r="M273" s="294"/>
      <c r="N273" s="294">
        <f t="shared" si="45"/>
        <v>0</v>
      </c>
      <c r="O273" s="294"/>
      <c r="P273" s="294"/>
      <c r="Q273" s="294"/>
      <c r="R273" s="39"/>
      <c r="T273" s="168" t="s">
        <v>5</v>
      </c>
      <c r="U273" s="202" t="s">
        <v>45</v>
      </c>
      <c r="V273" s="38"/>
      <c r="W273" s="38"/>
      <c r="X273" s="38"/>
      <c r="Y273" s="38"/>
      <c r="Z273" s="38"/>
      <c r="AA273" s="76"/>
      <c r="AT273" s="21" t="s">
        <v>537</v>
      </c>
      <c r="AU273" s="21" t="s">
        <v>86</v>
      </c>
      <c r="AY273" s="21" t="s">
        <v>537</v>
      </c>
      <c r="BE273" s="108">
        <f>IF(U273="základná",N273,0)</f>
        <v>0</v>
      </c>
      <c r="BF273" s="108">
        <f>IF(U273="znížená",N273,0)</f>
        <v>0</v>
      </c>
      <c r="BG273" s="108">
        <f>IF(U273="zákl. prenesená",N273,0)</f>
        <v>0</v>
      </c>
      <c r="BH273" s="108">
        <f>IF(U273="zníž. prenesená",N273,0)</f>
        <v>0</v>
      </c>
      <c r="BI273" s="108">
        <f>IF(U273="nulová",N273,0)</f>
        <v>0</v>
      </c>
      <c r="BJ273" s="21" t="s">
        <v>139</v>
      </c>
      <c r="BK273" s="108">
        <f>L273*K273</f>
        <v>0</v>
      </c>
    </row>
    <row r="274" spans="2:63" s="1" customFormat="1" ht="22.35" customHeight="1">
      <c r="B274" s="37"/>
      <c r="C274" s="199" t="s">
        <v>5</v>
      </c>
      <c r="D274" s="199" t="s">
        <v>161</v>
      </c>
      <c r="E274" s="200" t="s">
        <v>5</v>
      </c>
      <c r="F274" s="297" t="s">
        <v>5</v>
      </c>
      <c r="G274" s="297"/>
      <c r="H274" s="297"/>
      <c r="I274" s="297"/>
      <c r="J274" s="201" t="s">
        <v>5</v>
      </c>
      <c r="K274" s="167"/>
      <c r="L274" s="259"/>
      <c r="M274" s="294"/>
      <c r="N274" s="294">
        <f t="shared" si="45"/>
        <v>0</v>
      </c>
      <c r="O274" s="294"/>
      <c r="P274" s="294"/>
      <c r="Q274" s="294"/>
      <c r="R274" s="39"/>
      <c r="T274" s="168" t="s">
        <v>5</v>
      </c>
      <c r="U274" s="202" t="s">
        <v>45</v>
      </c>
      <c r="V274" s="38"/>
      <c r="W274" s="38"/>
      <c r="X274" s="38"/>
      <c r="Y274" s="38"/>
      <c r="Z274" s="38"/>
      <c r="AA274" s="76"/>
      <c r="AT274" s="21" t="s">
        <v>537</v>
      </c>
      <c r="AU274" s="21" t="s">
        <v>86</v>
      </c>
      <c r="AY274" s="21" t="s">
        <v>537</v>
      </c>
      <c r="BE274" s="108">
        <f>IF(U274="základná",N274,0)</f>
        <v>0</v>
      </c>
      <c r="BF274" s="108">
        <f>IF(U274="znížená",N274,0)</f>
        <v>0</v>
      </c>
      <c r="BG274" s="108">
        <f>IF(U274="zákl. prenesená",N274,0)</f>
        <v>0</v>
      </c>
      <c r="BH274" s="108">
        <f>IF(U274="zníž. prenesená",N274,0)</f>
        <v>0</v>
      </c>
      <c r="BI274" s="108">
        <f>IF(U274="nulová",N274,0)</f>
        <v>0</v>
      </c>
      <c r="BJ274" s="21" t="s">
        <v>139</v>
      </c>
      <c r="BK274" s="108">
        <f>L274*K274</f>
        <v>0</v>
      </c>
    </row>
    <row r="275" spans="2:63" s="1" customFormat="1" ht="22.35" customHeight="1">
      <c r="B275" s="37"/>
      <c r="C275" s="199" t="s">
        <v>5</v>
      </c>
      <c r="D275" s="199" t="s">
        <v>161</v>
      </c>
      <c r="E275" s="200" t="s">
        <v>5</v>
      </c>
      <c r="F275" s="297" t="s">
        <v>5</v>
      </c>
      <c r="G275" s="297"/>
      <c r="H275" s="297"/>
      <c r="I275" s="297"/>
      <c r="J275" s="201" t="s">
        <v>5</v>
      </c>
      <c r="K275" s="167"/>
      <c r="L275" s="259"/>
      <c r="M275" s="294"/>
      <c r="N275" s="294">
        <f t="shared" si="45"/>
        <v>0</v>
      </c>
      <c r="O275" s="294"/>
      <c r="P275" s="294"/>
      <c r="Q275" s="294"/>
      <c r="R275" s="39"/>
      <c r="T275" s="168" t="s">
        <v>5</v>
      </c>
      <c r="U275" s="202" t="s">
        <v>45</v>
      </c>
      <c r="V275" s="58"/>
      <c r="W275" s="58"/>
      <c r="X275" s="58"/>
      <c r="Y275" s="58"/>
      <c r="Z275" s="58"/>
      <c r="AA275" s="60"/>
      <c r="AT275" s="21" t="s">
        <v>537</v>
      </c>
      <c r="AU275" s="21" t="s">
        <v>86</v>
      </c>
      <c r="AY275" s="21" t="s">
        <v>537</v>
      </c>
      <c r="BE275" s="108">
        <f>IF(U275="základná",N275,0)</f>
        <v>0</v>
      </c>
      <c r="BF275" s="108">
        <f>IF(U275="znížená",N275,0)</f>
        <v>0</v>
      </c>
      <c r="BG275" s="108">
        <f>IF(U275="zákl. prenesená",N275,0)</f>
        <v>0</v>
      </c>
      <c r="BH275" s="108">
        <f>IF(U275="zníž. prenesená",N275,0)</f>
        <v>0</v>
      </c>
      <c r="BI275" s="108">
        <f>IF(U275="nulová",N275,0)</f>
        <v>0</v>
      </c>
      <c r="BJ275" s="21" t="s">
        <v>139</v>
      </c>
      <c r="BK275" s="108">
        <f>L275*K275</f>
        <v>0</v>
      </c>
    </row>
    <row r="276" spans="2:63" s="1" customFormat="1" ht="6.95" customHeight="1">
      <c r="B276" s="61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3"/>
    </row>
  </sheetData>
  <mergeCells count="439">
    <mergeCell ref="L273:M273"/>
    <mergeCell ref="L271:M271"/>
    <mergeCell ref="L272:M272"/>
    <mergeCell ref="L274:M274"/>
    <mergeCell ref="L275:M275"/>
    <mergeCell ref="F268:I268"/>
    <mergeCell ref="F267:I267"/>
    <mergeCell ref="F269:I269"/>
    <mergeCell ref="F271:I271"/>
    <mergeCell ref="F272:I272"/>
    <mergeCell ref="F273:I273"/>
    <mergeCell ref="F274:I274"/>
    <mergeCell ref="F275:I275"/>
    <mergeCell ref="L267:M267"/>
    <mergeCell ref="L268:M268"/>
    <mergeCell ref="L269:M269"/>
    <mergeCell ref="N268:Q268"/>
    <mergeCell ref="N267:Q267"/>
    <mergeCell ref="N269:Q269"/>
    <mergeCell ref="N271:Q271"/>
    <mergeCell ref="N272:Q272"/>
    <mergeCell ref="N273:Q273"/>
    <mergeCell ref="N274:Q274"/>
    <mergeCell ref="N275:Q275"/>
    <mergeCell ref="N270:Q270"/>
    <mergeCell ref="F251:I251"/>
    <mergeCell ref="F252:I252"/>
    <mergeCell ref="F253:I253"/>
    <mergeCell ref="F254:I254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N251:Q251"/>
    <mergeCell ref="N252:Q252"/>
    <mergeCell ref="N253:Q253"/>
    <mergeCell ref="N254:Q254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N265:Q265"/>
    <mergeCell ref="N266:Q266"/>
    <mergeCell ref="N255:Q255"/>
    <mergeCell ref="L256:M256"/>
    <mergeCell ref="L258:M258"/>
    <mergeCell ref="L257:M257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F120:I120"/>
    <mergeCell ref="L120:M120"/>
    <mergeCell ref="N120:Q120"/>
    <mergeCell ref="N121:Q121"/>
    <mergeCell ref="N122:Q122"/>
    <mergeCell ref="F124:I124"/>
    <mergeCell ref="L124:M124"/>
    <mergeCell ref="N124:Q124"/>
    <mergeCell ref="F125:I125"/>
    <mergeCell ref="N123:Q123"/>
    <mergeCell ref="F126:I126"/>
    <mergeCell ref="F128:I128"/>
    <mergeCell ref="F127:I127"/>
    <mergeCell ref="N128:Q128"/>
    <mergeCell ref="N129:Q129"/>
    <mergeCell ref="N130:Q13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F129:I129"/>
    <mergeCell ref="F132:I132"/>
    <mergeCell ref="F131:I131"/>
    <mergeCell ref="F130:I130"/>
    <mergeCell ref="F133:I133"/>
    <mergeCell ref="F134:I134"/>
    <mergeCell ref="F135:I135"/>
    <mergeCell ref="F136:I136"/>
    <mergeCell ref="F137:I137"/>
    <mergeCell ref="F138:I138"/>
    <mergeCell ref="F140:I140"/>
    <mergeCell ref="F142:I142"/>
    <mergeCell ref="F143:I143"/>
    <mergeCell ref="F144:I144"/>
    <mergeCell ref="L128:M128"/>
    <mergeCell ref="L134:M134"/>
    <mergeCell ref="L129:M129"/>
    <mergeCell ref="L130:M130"/>
    <mergeCell ref="L131:M131"/>
    <mergeCell ref="L132:M132"/>
    <mergeCell ref="L133:M133"/>
    <mergeCell ref="L135:M135"/>
    <mergeCell ref="L136:M136"/>
    <mergeCell ref="L137:M137"/>
    <mergeCell ref="L138:M138"/>
    <mergeCell ref="L139:M139"/>
    <mergeCell ref="L140:M140"/>
    <mergeCell ref="L142:M142"/>
    <mergeCell ref="L143:M143"/>
    <mergeCell ref="F154:I154"/>
    <mergeCell ref="F155:I155"/>
    <mergeCell ref="F156:I156"/>
    <mergeCell ref="F157:I157"/>
    <mergeCell ref="F158:I158"/>
    <mergeCell ref="F159:I159"/>
    <mergeCell ref="N139:Q139"/>
    <mergeCell ref="N142:Q142"/>
    <mergeCell ref="N140:Q140"/>
    <mergeCell ref="N143:Q143"/>
    <mergeCell ref="N146:Q146"/>
    <mergeCell ref="N151:Q151"/>
    <mergeCell ref="N154:Q154"/>
    <mergeCell ref="N157:Q157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39:I139"/>
    <mergeCell ref="N160:Q160"/>
    <mergeCell ref="N164:Q164"/>
    <mergeCell ref="N165:Q165"/>
    <mergeCell ref="N166:Q166"/>
    <mergeCell ref="N170:Q170"/>
    <mergeCell ref="N141:Q141"/>
    <mergeCell ref="L146:M146"/>
    <mergeCell ref="L151:M151"/>
    <mergeCell ref="L154:M154"/>
    <mergeCell ref="L157:M157"/>
    <mergeCell ref="L160:M160"/>
    <mergeCell ref="L164:M164"/>
    <mergeCell ref="L165:M165"/>
    <mergeCell ref="L166:M166"/>
    <mergeCell ref="L170:M170"/>
    <mergeCell ref="L175:M175"/>
    <mergeCell ref="L176:M176"/>
    <mergeCell ref="L177:M177"/>
    <mergeCell ref="L178:M178"/>
    <mergeCell ref="L179:M179"/>
    <mergeCell ref="L180:M18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N175:Q175"/>
    <mergeCell ref="N178:Q178"/>
    <mergeCell ref="N176:Q176"/>
    <mergeCell ref="N177:Q177"/>
    <mergeCell ref="N179:Q179"/>
    <mergeCell ref="N180:Q180"/>
    <mergeCell ref="N181:Q181"/>
    <mergeCell ref="N182:Q182"/>
    <mergeCell ref="N183:Q183"/>
    <mergeCell ref="F201:I201"/>
    <mergeCell ref="N184:Q184"/>
    <mergeCell ref="N185:Q185"/>
    <mergeCell ref="N186:Q186"/>
    <mergeCell ref="N190:Q190"/>
    <mergeCell ref="N191:Q191"/>
    <mergeCell ref="N192:Q192"/>
    <mergeCell ref="F190:I190"/>
    <mergeCell ref="F191:I191"/>
    <mergeCell ref="F192:I192"/>
    <mergeCell ref="F202:I202"/>
    <mergeCell ref="F203:I203"/>
    <mergeCell ref="F204:I204"/>
    <mergeCell ref="L181:M181"/>
    <mergeCell ref="L182:M182"/>
    <mergeCell ref="L183:M183"/>
    <mergeCell ref="L184:M184"/>
    <mergeCell ref="L185:M185"/>
    <mergeCell ref="L186:M186"/>
    <mergeCell ref="L190:M190"/>
    <mergeCell ref="L191:M191"/>
    <mergeCell ref="L192:M192"/>
    <mergeCell ref="L193:M193"/>
    <mergeCell ref="L198:M198"/>
    <mergeCell ref="L199:M199"/>
    <mergeCell ref="L202:M20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L205:M205"/>
    <mergeCell ref="F205:I205"/>
    <mergeCell ref="F206:I206"/>
    <mergeCell ref="F207:I207"/>
    <mergeCell ref="F208:I208"/>
    <mergeCell ref="F209:I209"/>
    <mergeCell ref="F211:I211"/>
    <mergeCell ref="F212:I212"/>
    <mergeCell ref="F213:I213"/>
    <mergeCell ref="L213:M213"/>
    <mergeCell ref="L212:M212"/>
    <mergeCell ref="F214:I214"/>
    <mergeCell ref="F215:I215"/>
    <mergeCell ref="F216:I216"/>
    <mergeCell ref="F217:I217"/>
    <mergeCell ref="F218:I218"/>
    <mergeCell ref="F219:I219"/>
    <mergeCell ref="F220:I220"/>
    <mergeCell ref="N193:Q193"/>
    <mergeCell ref="N198:Q198"/>
    <mergeCell ref="N199:Q199"/>
    <mergeCell ref="N202:Q202"/>
    <mergeCell ref="N205:Q205"/>
    <mergeCell ref="N211:Q211"/>
    <mergeCell ref="N212:Q212"/>
    <mergeCell ref="N213:Q213"/>
    <mergeCell ref="N214:Q214"/>
    <mergeCell ref="N215:Q215"/>
    <mergeCell ref="N216:Q216"/>
    <mergeCell ref="N217:Q217"/>
    <mergeCell ref="N218:Q218"/>
    <mergeCell ref="N219:Q219"/>
    <mergeCell ref="N220:Q220"/>
    <mergeCell ref="N210:Q210"/>
    <mergeCell ref="L211:M211"/>
    <mergeCell ref="L214:M214"/>
    <mergeCell ref="L215:M215"/>
    <mergeCell ref="L216:M216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N221:Q221"/>
    <mergeCell ref="N222:Q222"/>
    <mergeCell ref="N223:Q223"/>
    <mergeCell ref="N224:Q224"/>
    <mergeCell ref="N225:Q225"/>
    <mergeCell ref="N226:Q226"/>
    <mergeCell ref="N227:Q227"/>
    <mergeCell ref="N228:Q228"/>
    <mergeCell ref="N229:Q229"/>
    <mergeCell ref="N230:Q230"/>
    <mergeCell ref="N231:Q231"/>
    <mergeCell ref="N232:Q232"/>
    <mergeCell ref="N233:Q233"/>
    <mergeCell ref="N234:Q234"/>
    <mergeCell ref="N235:Q235"/>
    <mergeCell ref="L226:M226"/>
    <mergeCell ref="L227:M227"/>
    <mergeCell ref="L228:M228"/>
    <mergeCell ref="L229:M229"/>
    <mergeCell ref="L230:M230"/>
    <mergeCell ref="L231:M231"/>
    <mergeCell ref="L232:M232"/>
    <mergeCell ref="L233:M233"/>
    <mergeCell ref="L234:M234"/>
    <mergeCell ref="L235:M235"/>
    <mergeCell ref="F249:I249"/>
    <mergeCell ref="L236:M236"/>
    <mergeCell ref="L237:M237"/>
    <mergeCell ref="L238:M238"/>
    <mergeCell ref="L239:M239"/>
    <mergeCell ref="L240:M240"/>
    <mergeCell ref="F236:I236"/>
    <mergeCell ref="F237:I237"/>
    <mergeCell ref="F238:I238"/>
    <mergeCell ref="F239:I239"/>
    <mergeCell ref="F240:I240"/>
    <mergeCell ref="L243:M243"/>
    <mergeCell ref="L244:M244"/>
    <mergeCell ref="L245:M245"/>
    <mergeCell ref="L246:M246"/>
    <mergeCell ref="L247:M247"/>
    <mergeCell ref="L248:M248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L249:M249"/>
    <mergeCell ref="L250:M250"/>
    <mergeCell ref="L251:M251"/>
    <mergeCell ref="L252:M252"/>
    <mergeCell ref="L253:M253"/>
    <mergeCell ref="L254:M254"/>
    <mergeCell ref="F250:I250"/>
    <mergeCell ref="N236:Q236"/>
    <mergeCell ref="N237:Q237"/>
    <mergeCell ref="N238:Q238"/>
    <mergeCell ref="N239:Q239"/>
    <mergeCell ref="N240:Q240"/>
    <mergeCell ref="N241:Q241"/>
    <mergeCell ref="N242:Q242"/>
    <mergeCell ref="N243:Q243"/>
    <mergeCell ref="N244:Q244"/>
    <mergeCell ref="N245:Q245"/>
    <mergeCell ref="N246:Q246"/>
    <mergeCell ref="N247:Q247"/>
    <mergeCell ref="N248:Q248"/>
    <mergeCell ref="N249:Q249"/>
    <mergeCell ref="N250:Q250"/>
    <mergeCell ref="L241:M241"/>
    <mergeCell ref="L242:M242"/>
  </mergeCells>
  <dataValidations count="2">
    <dataValidation type="list" allowBlank="1" showInputMessage="1" showErrorMessage="1" error="Povolené sú hodnoty K, M." sqref="D271:D276" xr:uid="{00000000-0002-0000-0300-000000000000}">
      <formula1>"K, M"</formula1>
    </dataValidation>
    <dataValidation type="list" allowBlank="1" showInputMessage="1" showErrorMessage="1" error="Povolené sú hodnoty základná, znížená, nulová." sqref="U271:U276" xr:uid="{00000000-0002-0000-0300-000001000000}">
      <formula1>"základná, znížená, nulová"</formula1>
    </dataValidation>
  </dataValidations>
  <hyperlinks>
    <hyperlink ref="F1:G1" location="C2" display="1) Krycí list rozpočtu" xr:uid="{00000000-0004-0000-0300-000000000000}"/>
    <hyperlink ref="H1:K1" location="C86" display="2) Rekapitulácia rozpočtu" xr:uid="{00000000-0004-0000-0300-000001000000}"/>
    <hyperlink ref="L1" location="C120" display="3) Rozpočet" xr:uid="{00000000-0004-0000-0300-000002000000}"/>
    <hyperlink ref="S1:T1" location="'Rekapitulácia stavby'!C2" display="Rekapitulácia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99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115</v>
      </c>
      <c r="G1" s="16"/>
      <c r="H1" s="270" t="s">
        <v>116</v>
      </c>
      <c r="I1" s="270"/>
      <c r="J1" s="270"/>
      <c r="K1" s="270"/>
      <c r="L1" s="16" t="s">
        <v>117</v>
      </c>
      <c r="M1" s="14"/>
      <c r="N1" s="14"/>
      <c r="O1" s="15" t="s">
        <v>118</v>
      </c>
      <c r="P1" s="14"/>
      <c r="Q1" s="14"/>
      <c r="R1" s="14"/>
      <c r="S1" s="16" t="s">
        <v>119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5" t="s">
        <v>7</v>
      </c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1" t="s">
        <v>96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78</v>
      </c>
    </row>
    <row r="4" spans="1:66" ht="36.950000000000003" customHeight="1">
      <c r="B4" s="25"/>
      <c r="C4" s="230" t="s">
        <v>120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71" t="str">
        <f>'Rekapitulácia stavby'!K6</f>
        <v>Cyklotrasa Spartakovská ulica-napojenie k CITY ARÉNE,časť ACyklotrasa,doprav. ostrovčeky,realiz. autobusovej zastáv-Oprávnené náklady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1" t="s">
        <v>932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18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19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20</v>
      </c>
      <c r="E9" s="38"/>
      <c r="F9" s="30" t="s">
        <v>21</v>
      </c>
      <c r="G9" s="38"/>
      <c r="H9" s="38"/>
      <c r="I9" s="38"/>
      <c r="J9" s="38"/>
      <c r="K9" s="38"/>
      <c r="L9" s="38"/>
      <c r="M9" s="32" t="s">
        <v>22</v>
      </c>
      <c r="N9" s="38"/>
      <c r="O9" s="274" t="str">
        <f>'Rekapitulácia stavby'!AN8</f>
        <v>19. 3. 2019</v>
      </c>
      <c r="P9" s="275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24</v>
      </c>
      <c r="E11" s="38"/>
      <c r="F11" s="38"/>
      <c r="G11" s="38"/>
      <c r="H11" s="38"/>
      <c r="I11" s="38"/>
      <c r="J11" s="38"/>
      <c r="K11" s="38"/>
      <c r="L11" s="38"/>
      <c r="M11" s="32" t="s">
        <v>25</v>
      </c>
      <c r="N11" s="38"/>
      <c r="O11" s="239" t="s">
        <v>26</v>
      </c>
      <c r="P11" s="239"/>
      <c r="Q11" s="38"/>
      <c r="R11" s="39"/>
    </row>
    <row r="12" spans="1:66" s="1" customFormat="1" ht="18" customHeight="1">
      <c r="B12" s="37"/>
      <c r="C12" s="38"/>
      <c r="D12" s="38"/>
      <c r="E12" s="30" t="s">
        <v>27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39" t="s">
        <v>5</v>
      </c>
      <c r="P12" s="23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25</v>
      </c>
      <c r="N14" s="38"/>
      <c r="O14" s="268" t="str">
        <f>IF('Rekapitulácia stavby'!AN13="","",'Rekapitulácia stavby'!AN13)</f>
        <v>Vyplň údaj</v>
      </c>
      <c r="P14" s="239"/>
      <c r="Q14" s="38"/>
      <c r="R14" s="39"/>
    </row>
    <row r="15" spans="1:66" s="1" customFormat="1" ht="18" customHeight="1">
      <c r="B15" s="37"/>
      <c r="C15" s="38"/>
      <c r="D15" s="38"/>
      <c r="E15" s="268" t="str">
        <f>IF('Rekapitulácia stavby'!E14="","",'Rekapitulácia stavby'!E14)</f>
        <v>Vyplň údaj</v>
      </c>
      <c r="F15" s="269"/>
      <c r="G15" s="269"/>
      <c r="H15" s="269"/>
      <c r="I15" s="269"/>
      <c r="J15" s="269"/>
      <c r="K15" s="269"/>
      <c r="L15" s="269"/>
      <c r="M15" s="32" t="s">
        <v>28</v>
      </c>
      <c r="N15" s="38"/>
      <c r="O15" s="268" t="str">
        <f>IF('Rekapitulácia stavby'!AN14="","",'Rekapitulácia stavby'!AN14)</f>
        <v>Vyplň údaj</v>
      </c>
      <c r="P15" s="23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31</v>
      </c>
      <c r="E17" s="38"/>
      <c r="F17" s="38"/>
      <c r="G17" s="38"/>
      <c r="H17" s="38"/>
      <c r="I17" s="38"/>
      <c r="J17" s="38"/>
      <c r="K17" s="38"/>
      <c r="L17" s="38"/>
      <c r="M17" s="32" t="s">
        <v>25</v>
      </c>
      <c r="N17" s="38"/>
      <c r="O17" s="239" t="s">
        <v>32</v>
      </c>
      <c r="P17" s="239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39" t="s">
        <v>35</v>
      </c>
      <c r="P18" s="23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25</v>
      </c>
      <c r="N20" s="38"/>
      <c r="O20" s="239" t="str">
        <f>IF('Rekapitulácia stavby'!AN19="","",'Rekapitulácia stavby'!AN19)</f>
        <v/>
      </c>
      <c r="P20" s="23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IF('Rekapitulácia stavby'!E20="","",'Rekapitulácia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39" t="str">
        <f>IF('Rekapitulácia stavby'!AN20="","",'Rekapitulácia stavby'!AN20)</f>
        <v/>
      </c>
      <c r="P21" s="23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44" t="s">
        <v>5</v>
      </c>
      <c r="F24" s="244"/>
      <c r="G24" s="244"/>
      <c r="H24" s="244"/>
      <c r="I24" s="244"/>
      <c r="J24" s="244"/>
      <c r="K24" s="244"/>
      <c r="L24" s="24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123</v>
      </c>
      <c r="E27" s="38"/>
      <c r="F27" s="38"/>
      <c r="G27" s="38"/>
      <c r="H27" s="38"/>
      <c r="I27" s="38"/>
      <c r="J27" s="38"/>
      <c r="K27" s="38"/>
      <c r="L27" s="38"/>
      <c r="M27" s="245">
        <f>N88</f>
        <v>0</v>
      </c>
      <c r="N27" s="245"/>
      <c r="O27" s="245"/>
      <c r="P27" s="245"/>
      <c r="Q27" s="38"/>
      <c r="R27" s="39"/>
    </row>
    <row r="28" spans="2:18" s="1" customFormat="1" ht="14.45" customHeight="1">
      <c r="B28" s="37"/>
      <c r="C28" s="38"/>
      <c r="D28" s="36" t="s">
        <v>107</v>
      </c>
      <c r="E28" s="38"/>
      <c r="F28" s="38"/>
      <c r="G28" s="38"/>
      <c r="H28" s="38"/>
      <c r="I28" s="38"/>
      <c r="J28" s="38"/>
      <c r="K28" s="38"/>
      <c r="L28" s="38"/>
      <c r="M28" s="245">
        <f>N98</f>
        <v>0</v>
      </c>
      <c r="N28" s="245"/>
      <c r="O28" s="245"/>
      <c r="P28" s="24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41</v>
      </c>
      <c r="E30" s="38"/>
      <c r="F30" s="38"/>
      <c r="G30" s="38"/>
      <c r="H30" s="38"/>
      <c r="I30" s="38"/>
      <c r="J30" s="38"/>
      <c r="K30" s="38"/>
      <c r="L30" s="38"/>
      <c r="M30" s="290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</v>
      </c>
      <c r="G32" s="120" t="s">
        <v>44</v>
      </c>
      <c r="H32" s="291">
        <f>ROUND((((SUM(BE98:BE105)+SUM(BE123:BE192))+SUM(BE194:BE198))),2)</f>
        <v>0</v>
      </c>
      <c r="I32" s="273"/>
      <c r="J32" s="273"/>
      <c r="K32" s="38"/>
      <c r="L32" s="38"/>
      <c r="M32" s="291">
        <f>ROUND(((ROUND((SUM(BE98:BE105)+SUM(BE123:BE192)), 2)*F32)+SUM(BE194:BE198)*F32),2)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0.2</v>
      </c>
      <c r="G33" s="120" t="s">
        <v>44</v>
      </c>
      <c r="H33" s="291">
        <f>ROUND((((SUM(BF98:BF105)+SUM(BF123:BF192))+SUM(BF194:BF198))),2)</f>
        <v>0</v>
      </c>
      <c r="I33" s="273"/>
      <c r="J33" s="273"/>
      <c r="K33" s="38"/>
      <c r="L33" s="38"/>
      <c r="M33" s="291">
        <f>ROUND(((ROUND((SUM(BF98:BF105)+SUM(BF123:BF192)), 2)*F33)+SUM(BF194:BF198)*F33),2)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</v>
      </c>
      <c r="G34" s="120" t="s">
        <v>44</v>
      </c>
      <c r="H34" s="291">
        <f>ROUND((((SUM(BG98:BG105)+SUM(BG123:BG192))+SUM(BG194:BG198))),2)</f>
        <v>0</v>
      </c>
      <c r="I34" s="273"/>
      <c r="J34" s="273"/>
      <c r="K34" s="38"/>
      <c r="L34" s="38"/>
      <c r="M34" s="291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0.2</v>
      </c>
      <c r="G35" s="120" t="s">
        <v>44</v>
      </c>
      <c r="H35" s="291">
        <f>ROUND((((SUM(BH98:BH105)+SUM(BH123:BH192))+SUM(BH194:BH198))),2)</f>
        <v>0</v>
      </c>
      <c r="I35" s="273"/>
      <c r="J35" s="273"/>
      <c r="K35" s="38"/>
      <c r="L35" s="38"/>
      <c r="M35" s="291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0" t="s">
        <v>44</v>
      </c>
      <c r="H36" s="291">
        <f>ROUND((((SUM(BI98:BI105)+SUM(BI123:BI192))+SUM(BI194:BI198))),2)</f>
        <v>0</v>
      </c>
      <c r="I36" s="273"/>
      <c r="J36" s="273"/>
      <c r="K36" s="38"/>
      <c r="L36" s="38"/>
      <c r="M36" s="291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49</v>
      </c>
      <c r="E38" s="77"/>
      <c r="F38" s="77"/>
      <c r="G38" s="122" t="s">
        <v>50</v>
      </c>
      <c r="H38" s="123" t="s">
        <v>51</v>
      </c>
      <c r="I38" s="77"/>
      <c r="J38" s="77"/>
      <c r="K38" s="77"/>
      <c r="L38" s="292">
        <f>SUM(M30:M36)</f>
        <v>0</v>
      </c>
      <c r="M38" s="292"/>
      <c r="N38" s="292"/>
      <c r="O38" s="292"/>
      <c r="P38" s="293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30" t="s">
        <v>124</v>
      </c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17</v>
      </c>
      <c r="D78" s="38"/>
      <c r="E78" s="38"/>
      <c r="F78" s="271" t="str">
        <f>F6</f>
        <v>Cyklotrasa Spartakovská ulica-napojenie k CITY ARÉNE,časť ACyklotrasa,doprav. ostrovčeky,realiz. autobusovej zastáv-Oprávnené náklady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2" t="str">
        <f>F7</f>
        <v>929004 - SO-03 - Elektroinštalácie a verejné osvetlenie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20</v>
      </c>
      <c r="D81" s="38"/>
      <c r="E81" s="38"/>
      <c r="F81" s="30" t="str">
        <f>F9</f>
        <v>Trnava</v>
      </c>
      <c r="G81" s="38"/>
      <c r="H81" s="38"/>
      <c r="I81" s="38"/>
      <c r="J81" s="38"/>
      <c r="K81" s="32" t="s">
        <v>22</v>
      </c>
      <c r="L81" s="38"/>
      <c r="M81" s="275" t="str">
        <f>IF(O9="","",O9)</f>
        <v>19. 3. 2019</v>
      </c>
      <c r="N81" s="275"/>
      <c r="O81" s="275"/>
      <c r="P81" s="275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24</v>
      </c>
      <c r="D83" s="38"/>
      <c r="E83" s="38"/>
      <c r="F83" s="30" t="str">
        <f>E12</f>
        <v>MESTO TRNAVA , Hlavná 1,917  Trnava</v>
      </c>
      <c r="G83" s="38"/>
      <c r="H83" s="38"/>
      <c r="I83" s="38"/>
      <c r="J83" s="38"/>
      <c r="K83" s="32" t="s">
        <v>31</v>
      </c>
      <c r="L83" s="38"/>
      <c r="M83" s="239" t="str">
        <f>E18</f>
        <v>Cykloprojekt s.r.o. , Bratislava , Laurinská 18</v>
      </c>
      <c r="N83" s="239"/>
      <c r="O83" s="239"/>
      <c r="P83" s="239"/>
      <c r="Q83" s="239"/>
      <c r="R83" s="39"/>
    </row>
    <row r="84" spans="2:47" s="1" customFormat="1" ht="14.45" customHeight="1">
      <c r="B84" s="37"/>
      <c r="C84" s="32" t="s">
        <v>29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9" t="str">
        <f>E21</f>
        <v xml:space="preserve"> </v>
      </c>
      <c r="N84" s="239"/>
      <c r="O84" s="239"/>
      <c r="P84" s="239"/>
      <c r="Q84" s="23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4" t="s">
        <v>125</v>
      </c>
      <c r="D86" s="285"/>
      <c r="E86" s="285"/>
      <c r="F86" s="285"/>
      <c r="G86" s="285"/>
      <c r="H86" s="116"/>
      <c r="I86" s="116"/>
      <c r="J86" s="116"/>
      <c r="K86" s="116"/>
      <c r="L86" s="116"/>
      <c r="M86" s="116"/>
      <c r="N86" s="284" t="s">
        <v>126</v>
      </c>
      <c r="O86" s="285"/>
      <c r="P86" s="285"/>
      <c r="Q86" s="28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07">
        <f>N123</f>
        <v>0</v>
      </c>
      <c r="O88" s="286"/>
      <c r="P88" s="286"/>
      <c r="Q88" s="286"/>
      <c r="R88" s="39"/>
      <c r="AU88" s="21" t="s">
        <v>128</v>
      </c>
    </row>
    <row r="89" spans="2:47" s="6" customFormat="1" ht="24.95" customHeight="1">
      <c r="B89" s="125"/>
      <c r="C89" s="126"/>
      <c r="D89" s="127" t="s">
        <v>129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79">
        <f>N124</f>
        <v>0</v>
      </c>
      <c r="O89" s="287"/>
      <c r="P89" s="287"/>
      <c r="Q89" s="287"/>
      <c r="R89" s="128"/>
    </row>
    <row r="90" spans="2:47" s="7" customFormat="1" ht="19.899999999999999" customHeight="1">
      <c r="B90" s="129"/>
      <c r="C90" s="130"/>
      <c r="D90" s="104" t="s">
        <v>133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06">
        <f>N125</f>
        <v>0</v>
      </c>
      <c r="O90" s="288"/>
      <c r="P90" s="288"/>
      <c r="Q90" s="288"/>
      <c r="R90" s="131"/>
    </row>
    <row r="91" spans="2:47" s="6" customFormat="1" ht="24.95" customHeight="1">
      <c r="B91" s="125"/>
      <c r="C91" s="126"/>
      <c r="D91" s="127" t="s">
        <v>933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79">
        <f>N127</f>
        <v>0</v>
      </c>
      <c r="O91" s="287"/>
      <c r="P91" s="287"/>
      <c r="Q91" s="287"/>
      <c r="R91" s="128"/>
    </row>
    <row r="92" spans="2:47" s="7" customFormat="1" ht="19.899999999999999" customHeight="1">
      <c r="B92" s="129"/>
      <c r="C92" s="130"/>
      <c r="D92" s="104" t="s">
        <v>934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06">
        <f>N128</f>
        <v>0</v>
      </c>
      <c r="O92" s="288"/>
      <c r="P92" s="288"/>
      <c r="Q92" s="288"/>
      <c r="R92" s="131"/>
    </row>
    <row r="93" spans="2:47" s="7" customFormat="1" ht="19.899999999999999" customHeight="1">
      <c r="B93" s="129"/>
      <c r="C93" s="130"/>
      <c r="D93" s="104" t="s">
        <v>935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06">
        <f>N178</f>
        <v>0</v>
      </c>
      <c r="O93" s="288"/>
      <c r="P93" s="288"/>
      <c r="Q93" s="288"/>
      <c r="R93" s="131"/>
    </row>
    <row r="94" spans="2:47" s="6" customFormat="1" ht="24.95" customHeight="1">
      <c r="B94" s="125"/>
      <c r="C94" s="126"/>
      <c r="D94" s="127" t="s">
        <v>936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79">
        <f>N188</f>
        <v>0</v>
      </c>
      <c r="O94" s="287"/>
      <c r="P94" s="287"/>
      <c r="Q94" s="287"/>
      <c r="R94" s="128"/>
    </row>
    <row r="95" spans="2:47" s="6" customFormat="1" ht="24.95" customHeight="1">
      <c r="B95" s="125"/>
      <c r="C95" s="126"/>
      <c r="D95" s="127" t="s">
        <v>937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79">
        <f>N190</f>
        <v>0</v>
      </c>
      <c r="O95" s="287"/>
      <c r="P95" s="287"/>
      <c r="Q95" s="287"/>
      <c r="R95" s="128"/>
    </row>
    <row r="96" spans="2:47" s="6" customFormat="1" ht="21.75" customHeight="1">
      <c r="B96" s="125"/>
      <c r="C96" s="126"/>
      <c r="D96" s="127" t="s">
        <v>135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78">
        <f>N193</f>
        <v>0</v>
      </c>
      <c r="O96" s="287"/>
      <c r="P96" s="287"/>
      <c r="Q96" s="287"/>
      <c r="R96" s="128"/>
    </row>
    <row r="97" spans="2:65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</row>
    <row r="98" spans="2:65" s="1" customFormat="1" ht="29.25" customHeight="1">
      <c r="B98" s="37"/>
      <c r="C98" s="124" t="s">
        <v>136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286">
        <f>ROUND(N99+N100+N101+N102+N103+N104,2)</f>
        <v>0</v>
      </c>
      <c r="O98" s="289"/>
      <c r="P98" s="289"/>
      <c r="Q98" s="289"/>
      <c r="R98" s="39"/>
      <c r="T98" s="132"/>
      <c r="U98" s="133" t="s">
        <v>42</v>
      </c>
    </row>
    <row r="99" spans="2:65" s="1" customFormat="1" ht="18" customHeight="1">
      <c r="B99" s="134"/>
      <c r="C99" s="135"/>
      <c r="D99" s="203" t="s">
        <v>137</v>
      </c>
      <c r="E99" s="283"/>
      <c r="F99" s="283"/>
      <c r="G99" s="283"/>
      <c r="H99" s="283"/>
      <c r="I99" s="135"/>
      <c r="J99" s="135"/>
      <c r="K99" s="135"/>
      <c r="L99" s="135"/>
      <c r="M99" s="135"/>
      <c r="N99" s="205">
        <f>ROUND(N88*T99,2)</f>
        <v>0</v>
      </c>
      <c r="O99" s="280"/>
      <c r="P99" s="280"/>
      <c r="Q99" s="280"/>
      <c r="R99" s="137"/>
      <c r="S99" s="138"/>
      <c r="T99" s="139"/>
      <c r="U99" s="140" t="s">
        <v>45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138</v>
      </c>
      <c r="AZ99" s="138"/>
      <c r="BA99" s="138"/>
      <c r="BB99" s="138"/>
      <c r="BC99" s="138"/>
      <c r="BD99" s="138"/>
      <c r="BE99" s="142">
        <f t="shared" ref="BE99:BE104" si="0">IF(U99="základná",N99,0)</f>
        <v>0</v>
      </c>
      <c r="BF99" s="142">
        <f t="shared" ref="BF99:BF104" si="1">IF(U99="znížená",N99,0)</f>
        <v>0</v>
      </c>
      <c r="BG99" s="142">
        <f t="shared" ref="BG99:BG104" si="2">IF(U99="zákl. prenesená",N99,0)</f>
        <v>0</v>
      </c>
      <c r="BH99" s="142">
        <f t="shared" ref="BH99:BH104" si="3">IF(U99="zníž. prenesená",N99,0)</f>
        <v>0</v>
      </c>
      <c r="BI99" s="142">
        <f t="shared" ref="BI99:BI104" si="4">IF(U99="nulová",N99,0)</f>
        <v>0</v>
      </c>
      <c r="BJ99" s="141" t="s">
        <v>139</v>
      </c>
      <c r="BK99" s="138"/>
      <c r="BL99" s="138"/>
      <c r="BM99" s="138"/>
    </row>
    <row r="100" spans="2:65" s="1" customFormat="1" ht="18" customHeight="1">
      <c r="B100" s="134"/>
      <c r="C100" s="135"/>
      <c r="D100" s="203" t="s">
        <v>140</v>
      </c>
      <c r="E100" s="283"/>
      <c r="F100" s="283"/>
      <c r="G100" s="283"/>
      <c r="H100" s="283"/>
      <c r="I100" s="135"/>
      <c r="J100" s="135"/>
      <c r="K100" s="135"/>
      <c r="L100" s="135"/>
      <c r="M100" s="135"/>
      <c r="N100" s="205">
        <f>ROUND(N88*T100,2)</f>
        <v>0</v>
      </c>
      <c r="O100" s="280"/>
      <c r="P100" s="280"/>
      <c r="Q100" s="280"/>
      <c r="R100" s="137"/>
      <c r="S100" s="138"/>
      <c r="T100" s="139"/>
      <c r="U100" s="140" t="s">
        <v>45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138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139</v>
      </c>
      <c r="BK100" s="138"/>
      <c r="BL100" s="138"/>
      <c r="BM100" s="138"/>
    </row>
    <row r="101" spans="2:65" s="1" customFormat="1" ht="18" customHeight="1">
      <c r="B101" s="134"/>
      <c r="C101" s="135"/>
      <c r="D101" s="203" t="s">
        <v>141</v>
      </c>
      <c r="E101" s="283"/>
      <c r="F101" s="283"/>
      <c r="G101" s="283"/>
      <c r="H101" s="283"/>
      <c r="I101" s="135"/>
      <c r="J101" s="135"/>
      <c r="K101" s="135"/>
      <c r="L101" s="135"/>
      <c r="M101" s="135"/>
      <c r="N101" s="205">
        <f>ROUND(N88*T101,2)</f>
        <v>0</v>
      </c>
      <c r="O101" s="280"/>
      <c r="P101" s="280"/>
      <c r="Q101" s="280"/>
      <c r="R101" s="137"/>
      <c r="S101" s="138"/>
      <c r="T101" s="139"/>
      <c r="U101" s="140" t="s">
        <v>45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138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139</v>
      </c>
      <c r="BK101" s="138"/>
      <c r="BL101" s="138"/>
      <c r="BM101" s="138"/>
    </row>
    <row r="102" spans="2:65" s="1" customFormat="1" ht="18" customHeight="1">
      <c r="B102" s="134"/>
      <c r="C102" s="135"/>
      <c r="D102" s="203" t="s">
        <v>142</v>
      </c>
      <c r="E102" s="283"/>
      <c r="F102" s="283"/>
      <c r="G102" s="283"/>
      <c r="H102" s="283"/>
      <c r="I102" s="135"/>
      <c r="J102" s="135"/>
      <c r="K102" s="135"/>
      <c r="L102" s="135"/>
      <c r="M102" s="135"/>
      <c r="N102" s="205">
        <f>ROUND(N88*T102,2)</f>
        <v>0</v>
      </c>
      <c r="O102" s="280"/>
      <c r="P102" s="280"/>
      <c r="Q102" s="280"/>
      <c r="R102" s="137"/>
      <c r="S102" s="138"/>
      <c r="T102" s="139"/>
      <c r="U102" s="140" t="s">
        <v>45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138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139</v>
      </c>
      <c r="BK102" s="138"/>
      <c r="BL102" s="138"/>
      <c r="BM102" s="138"/>
    </row>
    <row r="103" spans="2:65" s="1" customFormat="1" ht="18" customHeight="1">
      <c r="B103" s="134"/>
      <c r="C103" s="135"/>
      <c r="D103" s="203" t="s">
        <v>143</v>
      </c>
      <c r="E103" s="283"/>
      <c r="F103" s="283"/>
      <c r="G103" s="283"/>
      <c r="H103" s="283"/>
      <c r="I103" s="135"/>
      <c r="J103" s="135"/>
      <c r="K103" s="135"/>
      <c r="L103" s="135"/>
      <c r="M103" s="135"/>
      <c r="N103" s="205">
        <f>ROUND(N88*T103,2)</f>
        <v>0</v>
      </c>
      <c r="O103" s="280"/>
      <c r="P103" s="280"/>
      <c r="Q103" s="280"/>
      <c r="R103" s="137"/>
      <c r="S103" s="138"/>
      <c r="T103" s="139"/>
      <c r="U103" s="140" t="s">
        <v>45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41" t="s">
        <v>138</v>
      </c>
      <c r="AZ103" s="138"/>
      <c r="BA103" s="138"/>
      <c r="BB103" s="138"/>
      <c r="BC103" s="138"/>
      <c r="BD103" s="138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139</v>
      </c>
      <c r="BK103" s="138"/>
      <c r="BL103" s="138"/>
      <c r="BM103" s="138"/>
    </row>
    <row r="104" spans="2:65" s="1" customFormat="1" ht="18" customHeight="1">
      <c r="B104" s="134"/>
      <c r="C104" s="135"/>
      <c r="D104" s="136" t="s">
        <v>144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05">
        <f>ROUND(N88*T104,2)</f>
        <v>0</v>
      </c>
      <c r="O104" s="280"/>
      <c r="P104" s="280"/>
      <c r="Q104" s="280"/>
      <c r="R104" s="137"/>
      <c r="S104" s="138"/>
      <c r="T104" s="143"/>
      <c r="U104" s="144" t="s">
        <v>45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1" t="s">
        <v>145</v>
      </c>
      <c r="AZ104" s="138"/>
      <c r="BA104" s="138"/>
      <c r="BB104" s="138"/>
      <c r="BC104" s="138"/>
      <c r="BD104" s="138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139</v>
      </c>
      <c r="BK104" s="138"/>
      <c r="BL104" s="138"/>
      <c r="BM104" s="138"/>
    </row>
    <row r="105" spans="2:65" s="1" customForma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6" spans="2:65" s="1" customFormat="1" ht="29.25" customHeight="1">
      <c r="B106" s="37"/>
      <c r="C106" s="115" t="s">
        <v>114</v>
      </c>
      <c r="D106" s="116"/>
      <c r="E106" s="116"/>
      <c r="F106" s="116"/>
      <c r="G106" s="116"/>
      <c r="H106" s="116"/>
      <c r="I106" s="116"/>
      <c r="J106" s="116"/>
      <c r="K106" s="116"/>
      <c r="L106" s="220">
        <f>ROUND(SUM(N88+N98),2)</f>
        <v>0</v>
      </c>
      <c r="M106" s="220"/>
      <c r="N106" s="220"/>
      <c r="O106" s="220"/>
      <c r="P106" s="220"/>
      <c r="Q106" s="220"/>
      <c r="R106" s="39"/>
    </row>
    <row r="107" spans="2:65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11" spans="2:65" s="1" customFormat="1" ht="6.95" customHeight="1"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6"/>
    </row>
    <row r="112" spans="2:65" s="1" customFormat="1" ht="36.950000000000003" customHeight="1">
      <c r="B112" s="37"/>
      <c r="C112" s="230" t="s">
        <v>146</v>
      </c>
      <c r="D112" s="273"/>
      <c r="E112" s="273"/>
      <c r="F112" s="273"/>
      <c r="G112" s="273"/>
      <c r="H112" s="273"/>
      <c r="I112" s="273"/>
      <c r="J112" s="273"/>
      <c r="K112" s="273"/>
      <c r="L112" s="273"/>
      <c r="M112" s="273"/>
      <c r="N112" s="273"/>
      <c r="O112" s="273"/>
      <c r="P112" s="273"/>
      <c r="Q112" s="273"/>
      <c r="R112" s="39"/>
    </row>
    <row r="113" spans="2:65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30" customHeight="1">
      <c r="B114" s="37"/>
      <c r="C114" s="32" t="s">
        <v>17</v>
      </c>
      <c r="D114" s="38"/>
      <c r="E114" s="38"/>
      <c r="F114" s="271" t="str">
        <f>F6</f>
        <v>Cyklotrasa Spartakovská ulica-napojenie k CITY ARÉNE,časť ACyklotrasa,doprav. ostrovčeky,realiz. autobusovej zastáv-Oprávnené náklady</v>
      </c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38"/>
      <c r="R114" s="39"/>
    </row>
    <row r="115" spans="2:65" s="1" customFormat="1" ht="36.950000000000003" customHeight="1">
      <c r="B115" s="37"/>
      <c r="C115" s="71" t="s">
        <v>121</v>
      </c>
      <c r="D115" s="38"/>
      <c r="E115" s="38"/>
      <c r="F115" s="232" t="str">
        <f>F7</f>
        <v>929004 - SO-03 - Elektroinštalácie a verejné osvetlenie</v>
      </c>
      <c r="G115" s="273"/>
      <c r="H115" s="273"/>
      <c r="I115" s="273"/>
      <c r="J115" s="273"/>
      <c r="K115" s="273"/>
      <c r="L115" s="273"/>
      <c r="M115" s="273"/>
      <c r="N115" s="273"/>
      <c r="O115" s="273"/>
      <c r="P115" s="273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8" customHeight="1">
      <c r="B117" s="37"/>
      <c r="C117" s="32" t="s">
        <v>20</v>
      </c>
      <c r="D117" s="38"/>
      <c r="E117" s="38"/>
      <c r="F117" s="30" t="str">
        <f>F9</f>
        <v>Trnava</v>
      </c>
      <c r="G117" s="38"/>
      <c r="H117" s="38"/>
      <c r="I117" s="38"/>
      <c r="J117" s="38"/>
      <c r="K117" s="32" t="s">
        <v>22</v>
      </c>
      <c r="L117" s="38"/>
      <c r="M117" s="275" t="str">
        <f>IF(O9="","",O9)</f>
        <v>19. 3. 2019</v>
      </c>
      <c r="N117" s="275"/>
      <c r="O117" s="275"/>
      <c r="P117" s="275"/>
      <c r="Q117" s="38"/>
      <c r="R117" s="39"/>
    </row>
    <row r="118" spans="2:65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5">
      <c r="B119" s="37"/>
      <c r="C119" s="32" t="s">
        <v>24</v>
      </c>
      <c r="D119" s="38"/>
      <c r="E119" s="38"/>
      <c r="F119" s="30" t="str">
        <f>E12</f>
        <v>MESTO TRNAVA , Hlavná 1,917  Trnava</v>
      </c>
      <c r="G119" s="38"/>
      <c r="H119" s="38"/>
      <c r="I119" s="38"/>
      <c r="J119" s="38"/>
      <c r="K119" s="32" t="s">
        <v>31</v>
      </c>
      <c r="L119" s="38"/>
      <c r="M119" s="239" t="str">
        <f>E18</f>
        <v>Cykloprojekt s.r.o. , Bratislava , Laurinská 18</v>
      </c>
      <c r="N119" s="239"/>
      <c r="O119" s="239"/>
      <c r="P119" s="239"/>
      <c r="Q119" s="239"/>
      <c r="R119" s="39"/>
    </row>
    <row r="120" spans="2:65" s="1" customFormat="1" ht="14.45" customHeight="1">
      <c r="B120" s="37"/>
      <c r="C120" s="32" t="s">
        <v>29</v>
      </c>
      <c r="D120" s="38"/>
      <c r="E120" s="38"/>
      <c r="F120" s="30" t="str">
        <f>IF(E15="","",E15)</f>
        <v>Vyplň údaj</v>
      </c>
      <c r="G120" s="38"/>
      <c r="H120" s="38"/>
      <c r="I120" s="38"/>
      <c r="J120" s="38"/>
      <c r="K120" s="32" t="s">
        <v>36</v>
      </c>
      <c r="L120" s="38"/>
      <c r="M120" s="239" t="str">
        <f>E21</f>
        <v xml:space="preserve"> </v>
      </c>
      <c r="N120" s="239"/>
      <c r="O120" s="239"/>
      <c r="P120" s="239"/>
      <c r="Q120" s="239"/>
      <c r="R120" s="39"/>
    </row>
    <row r="121" spans="2:65" s="1" customFormat="1" ht="10.3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8" customFormat="1" ht="29.25" customHeight="1">
      <c r="B122" s="145"/>
      <c r="C122" s="146" t="s">
        <v>147</v>
      </c>
      <c r="D122" s="147" t="s">
        <v>148</v>
      </c>
      <c r="E122" s="147" t="s">
        <v>60</v>
      </c>
      <c r="F122" s="281" t="s">
        <v>149</v>
      </c>
      <c r="G122" s="281"/>
      <c r="H122" s="281"/>
      <c r="I122" s="281"/>
      <c r="J122" s="147" t="s">
        <v>150</v>
      </c>
      <c r="K122" s="147" t="s">
        <v>151</v>
      </c>
      <c r="L122" s="281" t="s">
        <v>152</v>
      </c>
      <c r="M122" s="281"/>
      <c r="N122" s="281" t="s">
        <v>126</v>
      </c>
      <c r="O122" s="281"/>
      <c r="P122" s="281"/>
      <c r="Q122" s="282"/>
      <c r="R122" s="148"/>
      <c r="T122" s="78" t="s">
        <v>153</v>
      </c>
      <c r="U122" s="79" t="s">
        <v>42</v>
      </c>
      <c r="V122" s="79" t="s">
        <v>154</v>
      </c>
      <c r="W122" s="79" t="s">
        <v>155</v>
      </c>
      <c r="X122" s="79" t="s">
        <v>156</v>
      </c>
      <c r="Y122" s="79" t="s">
        <v>157</v>
      </c>
      <c r="Z122" s="79" t="s">
        <v>158</v>
      </c>
      <c r="AA122" s="80" t="s">
        <v>159</v>
      </c>
    </row>
    <row r="123" spans="2:65" s="1" customFormat="1" ht="29.25" customHeight="1">
      <c r="B123" s="37"/>
      <c r="C123" s="82" t="s">
        <v>123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276">
        <f>BK123</f>
        <v>0</v>
      </c>
      <c r="O123" s="277"/>
      <c r="P123" s="277"/>
      <c r="Q123" s="277"/>
      <c r="R123" s="39"/>
      <c r="T123" s="81"/>
      <c r="U123" s="53"/>
      <c r="V123" s="53"/>
      <c r="W123" s="149">
        <f>W124+W127+W188+W190+W193</f>
        <v>0</v>
      </c>
      <c r="X123" s="53"/>
      <c r="Y123" s="149">
        <f>Y124+Y127+Y188+Y190+Y193</f>
        <v>41.752109999999995</v>
      </c>
      <c r="Z123" s="53"/>
      <c r="AA123" s="150">
        <f>AA124+AA127+AA188+AA190+AA193</f>
        <v>0</v>
      </c>
      <c r="AT123" s="21" t="s">
        <v>77</v>
      </c>
      <c r="AU123" s="21" t="s">
        <v>128</v>
      </c>
      <c r="BK123" s="151">
        <f>BK124+BK127+BK188+BK190+BK193</f>
        <v>0</v>
      </c>
    </row>
    <row r="124" spans="2:65" s="9" customFormat="1" ht="37.35" customHeight="1">
      <c r="B124" s="152"/>
      <c r="C124" s="153"/>
      <c r="D124" s="154" t="s">
        <v>129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78">
        <f>BK124</f>
        <v>0</v>
      </c>
      <c r="O124" s="279"/>
      <c r="P124" s="279"/>
      <c r="Q124" s="279"/>
      <c r="R124" s="155"/>
      <c r="T124" s="156"/>
      <c r="U124" s="153"/>
      <c r="V124" s="153"/>
      <c r="W124" s="157">
        <f>W125</f>
        <v>0</v>
      </c>
      <c r="X124" s="153"/>
      <c r="Y124" s="157">
        <f>Y125</f>
        <v>0</v>
      </c>
      <c r="Z124" s="153"/>
      <c r="AA124" s="158">
        <f>AA125</f>
        <v>0</v>
      </c>
      <c r="AR124" s="159" t="s">
        <v>86</v>
      </c>
      <c r="AT124" s="160" t="s">
        <v>77</v>
      </c>
      <c r="AU124" s="160" t="s">
        <v>78</v>
      </c>
      <c r="AY124" s="159" t="s">
        <v>160</v>
      </c>
      <c r="BK124" s="161">
        <f>BK125</f>
        <v>0</v>
      </c>
    </row>
    <row r="125" spans="2:65" s="9" customFormat="1" ht="19.899999999999999" customHeight="1">
      <c r="B125" s="152"/>
      <c r="C125" s="153"/>
      <c r="D125" s="162" t="s">
        <v>133</v>
      </c>
      <c r="E125" s="162"/>
      <c r="F125" s="162"/>
      <c r="G125" s="162"/>
      <c r="H125" s="162"/>
      <c r="I125" s="162"/>
      <c r="J125" s="162"/>
      <c r="K125" s="162"/>
      <c r="L125" s="162"/>
      <c r="M125" s="162"/>
      <c r="N125" s="266">
        <f>BK125</f>
        <v>0</v>
      </c>
      <c r="O125" s="267"/>
      <c r="P125" s="267"/>
      <c r="Q125" s="267"/>
      <c r="R125" s="155"/>
      <c r="T125" s="156"/>
      <c r="U125" s="153"/>
      <c r="V125" s="153"/>
      <c r="W125" s="157">
        <f>W126</f>
        <v>0</v>
      </c>
      <c r="X125" s="153"/>
      <c r="Y125" s="157">
        <f>Y126</f>
        <v>0</v>
      </c>
      <c r="Z125" s="153"/>
      <c r="AA125" s="158">
        <f>AA126</f>
        <v>0</v>
      </c>
      <c r="AR125" s="159" t="s">
        <v>86</v>
      </c>
      <c r="AT125" s="160" t="s">
        <v>77</v>
      </c>
      <c r="AU125" s="160" t="s">
        <v>86</v>
      </c>
      <c r="AY125" s="159" t="s">
        <v>160</v>
      </c>
      <c r="BK125" s="161">
        <f>BK126</f>
        <v>0</v>
      </c>
    </row>
    <row r="126" spans="2:65" s="1" customFormat="1" ht="45.6" customHeight="1">
      <c r="B126" s="134"/>
      <c r="C126" s="163" t="s">
        <v>86</v>
      </c>
      <c r="D126" s="163" t="s">
        <v>161</v>
      </c>
      <c r="E126" s="164" t="s">
        <v>938</v>
      </c>
      <c r="F126" s="258" t="s">
        <v>939</v>
      </c>
      <c r="G126" s="258"/>
      <c r="H126" s="258"/>
      <c r="I126" s="258"/>
      <c r="J126" s="165" t="s">
        <v>643</v>
      </c>
      <c r="K126" s="166">
        <v>106</v>
      </c>
      <c r="L126" s="259">
        <v>0</v>
      </c>
      <c r="M126" s="259"/>
      <c r="N126" s="257">
        <f>ROUND(L126*K126,2)</f>
        <v>0</v>
      </c>
      <c r="O126" s="257"/>
      <c r="P126" s="257"/>
      <c r="Q126" s="257"/>
      <c r="R126" s="137"/>
      <c r="T126" s="168" t="s">
        <v>5</v>
      </c>
      <c r="U126" s="46" t="s">
        <v>45</v>
      </c>
      <c r="V126" s="38"/>
      <c r="W126" s="169">
        <f>V126*K126</f>
        <v>0</v>
      </c>
      <c r="X126" s="169">
        <v>0</v>
      </c>
      <c r="Y126" s="169">
        <f>X126*K126</f>
        <v>0</v>
      </c>
      <c r="Z126" s="169">
        <v>0</v>
      </c>
      <c r="AA126" s="170">
        <f>Z126*K126</f>
        <v>0</v>
      </c>
      <c r="AR126" s="21" t="s">
        <v>165</v>
      </c>
      <c r="AT126" s="21" t="s">
        <v>161</v>
      </c>
      <c r="AU126" s="21" t="s">
        <v>139</v>
      </c>
      <c r="AY126" s="21" t="s">
        <v>160</v>
      </c>
      <c r="BE126" s="108">
        <f>IF(U126="základná",N126,0)</f>
        <v>0</v>
      </c>
      <c r="BF126" s="108">
        <f>IF(U126="znížená",N126,0)</f>
        <v>0</v>
      </c>
      <c r="BG126" s="108">
        <f>IF(U126="zákl. prenesená",N126,0)</f>
        <v>0</v>
      </c>
      <c r="BH126" s="108">
        <f>IF(U126="zníž. prenesená",N126,0)</f>
        <v>0</v>
      </c>
      <c r="BI126" s="108">
        <f>IF(U126="nulová",N126,0)</f>
        <v>0</v>
      </c>
      <c r="BJ126" s="21" t="s">
        <v>139</v>
      </c>
      <c r="BK126" s="108">
        <f>ROUND(L126*K126,2)</f>
        <v>0</v>
      </c>
      <c r="BL126" s="21" t="s">
        <v>165</v>
      </c>
      <c r="BM126" s="21" t="s">
        <v>139</v>
      </c>
    </row>
    <row r="127" spans="2:65" s="9" customFormat="1" ht="37.35" customHeight="1">
      <c r="B127" s="152"/>
      <c r="C127" s="153"/>
      <c r="D127" s="154" t="s">
        <v>933</v>
      </c>
      <c r="E127" s="154"/>
      <c r="F127" s="154"/>
      <c r="G127" s="154"/>
      <c r="H127" s="154"/>
      <c r="I127" s="154"/>
      <c r="J127" s="154"/>
      <c r="K127" s="154"/>
      <c r="L127" s="154"/>
      <c r="M127" s="154"/>
      <c r="N127" s="298">
        <f>BK127</f>
        <v>0</v>
      </c>
      <c r="O127" s="299"/>
      <c r="P127" s="299"/>
      <c r="Q127" s="299"/>
      <c r="R127" s="155"/>
      <c r="T127" s="156"/>
      <c r="U127" s="153"/>
      <c r="V127" s="153"/>
      <c r="W127" s="157">
        <f>W128+W178</f>
        <v>0</v>
      </c>
      <c r="X127" s="153"/>
      <c r="Y127" s="157">
        <f>Y128+Y178</f>
        <v>41.752109999999995</v>
      </c>
      <c r="Z127" s="153"/>
      <c r="AA127" s="158">
        <f>AA128+AA178</f>
        <v>0</v>
      </c>
      <c r="AR127" s="159" t="s">
        <v>180</v>
      </c>
      <c r="AT127" s="160" t="s">
        <v>77</v>
      </c>
      <c r="AU127" s="160" t="s">
        <v>78</v>
      </c>
      <c r="AY127" s="159" t="s">
        <v>160</v>
      </c>
      <c r="BK127" s="161">
        <f>BK128+BK178</f>
        <v>0</v>
      </c>
    </row>
    <row r="128" spans="2:65" s="9" customFormat="1" ht="19.899999999999999" customHeight="1">
      <c r="B128" s="152"/>
      <c r="C128" s="153"/>
      <c r="D128" s="162" t="s">
        <v>934</v>
      </c>
      <c r="E128" s="162"/>
      <c r="F128" s="162"/>
      <c r="G128" s="162"/>
      <c r="H128" s="162"/>
      <c r="I128" s="162"/>
      <c r="J128" s="162"/>
      <c r="K128" s="162"/>
      <c r="L128" s="162"/>
      <c r="M128" s="162"/>
      <c r="N128" s="266">
        <f>BK128</f>
        <v>0</v>
      </c>
      <c r="O128" s="267"/>
      <c r="P128" s="267"/>
      <c r="Q128" s="267"/>
      <c r="R128" s="155"/>
      <c r="T128" s="156"/>
      <c r="U128" s="153"/>
      <c r="V128" s="153"/>
      <c r="W128" s="157">
        <f>SUM(W129:W177)</f>
        <v>0</v>
      </c>
      <c r="X128" s="153"/>
      <c r="Y128" s="157">
        <f>SUM(Y129:Y177)</f>
        <v>4.0799099999999999</v>
      </c>
      <c r="Z128" s="153"/>
      <c r="AA128" s="158">
        <f>SUM(AA129:AA177)</f>
        <v>0</v>
      </c>
      <c r="AR128" s="159" t="s">
        <v>180</v>
      </c>
      <c r="AT128" s="160" t="s">
        <v>77</v>
      </c>
      <c r="AU128" s="160" t="s">
        <v>86</v>
      </c>
      <c r="AY128" s="159" t="s">
        <v>160</v>
      </c>
      <c r="BK128" s="161">
        <f>SUM(BK129:BK177)</f>
        <v>0</v>
      </c>
    </row>
    <row r="129" spans="2:65" s="1" customFormat="1" ht="34.15" customHeight="1">
      <c r="B129" s="134"/>
      <c r="C129" s="163" t="s">
        <v>139</v>
      </c>
      <c r="D129" s="163" t="s">
        <v>161</v>
      </c>
      <c r="E129" s="164" t="s">
        <v>940</v>
      </c>
      <c r="F129" s="258" t="s">
        <v>941</v>
      </c>
      <c r="G129" s="258"/>
      <c r="H129" s="258"/>
      <c r="I129" s="258"/>
      <c r="J129" s="165" t="s">
        <v>204</v>
      </c>
      <c r="K129" s="166">
        <v>140</v>
      </c>
      <c r="L129" s="259">
        <v>0</v>
      </c>
      <c r="M129" s="259"/>
      <c r="N129" s="257">
        <f t="shared" ref="N129:N160" si="5">ROUND(L129*K129,2)</f>
        <v>0</v>
      </c>
      <c r="O129" s="257"/>
      <c r="P129" s="257"/>
      <c r="Q129" s="257"/>
      <c r="R129" s="137"/>
      <c r="T129" s="168" t="s">
        <v>5</v>
      </c>
      <c r="U129" s="46" t="s">
        <v>45</v>
      </c>
      <c r="V129" s="38"/>
      <c r="W129" s="169">
        <f t="shared" ref="W129:W160" si="6">V129*K129</f>
        <v>0</v>
      </c>
      <c r="X129" s="169">
        <v>0</v>
      </c>
      <c r="Y129" s="169">
        <f t="shared" ref="Y129:Y160" si="7">X129*K129</f>
        <v>0</v>
      </c>
      <c r="Z129" s="169">
        <v>0</v>
      </c>
      <c r="AA129" s="170">
        <f t="shared" ref="AA129:AA160" si="8">Z129*K129</f>
        <v>0</v>
      </c>
      <c r="AR129" s="21" t="s">
        <v>528</v>
      </c>
      <c r="AT129" s="21" t="s">
        <v>161</v>
      </c>
      <c r="AU129" s="21" t="s">
        <v>139</v>
      </c>
      <c r="AY129" s="21" t="s">
        <v>160</v>
      </c>
      <c r="BE129" s="108">
        <f t="shared" ref="BE129:BE160" si="9">IF(U129="základná",N129,0)</f>
        <v>0</v>
      </c>
      <c r="BF129" s="108">
        <f t="shared" ref="BF129:BF160" si="10">IF(U129="znížená",N129,0)</f>
        <v>0</v>
      </c>
      <c r="BG129" s="108">
        <f t="shared" ref="BG129:BG160" si="11">IF(U129="zákl. prenesená",N129,0)</f>
        <v>0</v>
      </c>
      <c r="BH129" s="108">
        <f t="shared" ref="BH129:BH160" si="12">IF(U129="zníž. prenesená",N129,0)</f>
        <v>0</v>
      </c>
      <c r="BI129" s="108">
        <f t="shared" ref="BI129:BI160" si="13">IF(U129="nulová",N129,0)</f>
        <v>0</v>
      </c>
      <c r="BJ129" s="21" t="s">
        <v>139</v>
      </c>
      <c r="BK129" s="108">
        <f t="shared" ref="BK129:BK160" si="14">ROUND(L129*K129,2)</f>
        <v>0</v>
      </c>
      <c r="BL129" s="21" t="s">
        <v>528</v>
      </c>
      <c r="BM129" s="21" t="s">
        <v>165</v>
      </c>
    </row>
    <row r="130" spans="2:65" s="1" customFormat="1" ht="14.45" customHeight="1">
      <c r="B130" s="134"/>
      <c r="C130" s="194" t="s">
        <v>180</v>
      </c>
      <c r="D130" s="194" t="s">
        <v>343</v>
      </c>
      <c r="E130" s="195" t="s">
        <v>942</v>
      </c>
      <c r="F130" s="254" t="s">
        <v>943</v>
      </c>
      <c r="G130" s="254"/>
      <c r="H130" s="254"/>
      <c r="I130" s="254"/>
      <c r="J130" s="196" t="s">
        <v>204</v>
      </c>
      <c r="K130" s="197">
        <v>140</v>
      </c>
      <c r="L130" s="255">
        <v>0</v>
      </c>
      <c r="M130" s="255"/>
      <c r="N130" s="256">
        <f t="shared" si="5"/>
        <v>0</v>
      </c>
      <c r="O130" s="257"/>
      <c r="P130" s="257"/>
      <c r="Q130" s="257"/>
      <c r="R130" s="137"/>
      <c r="T130" s="168" t="s">
        <v>5</v>
      </c>
      <c r="U130" s="46" t="s">
        <v>45</v>
      </c>
      <c r="V130" s="38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1" t="s">
        <v>944</v>
      </c>
      <c r="AT130" s="21" t="s">
        <v>343</v>
      </c>
      <c r="AU130" s="21" t="s">
        <v>139</v>
      </c>
      <c r="AY130" s="21" t="s">
        <v>160</v>
      </c>
      <c r="BE130" s="108">
        <f t="shared" si="9"/>
        <v>0</v>
      </c>
      <c r="BF130" s="108">
        <f t="shared" si="10"/>
        <v>0</v>
      </c>
      <c r="BG130" s="108">
        <f t="shared" si="11"/>
        <v>0</v>
      </c>
      <c r="BH130" s="108">
        <f t="shared" si="12"/>
        <v>0</v>
      </c>
      <c r="BI130" s="108">
        <f t="shared" si="13"/>
        <v>0</v>
      </c>
      <c r="BJ130" s="21" t="s">
        <v>139</v>
      </c>
      <c r="BK130" s="108">
        <f t="shared" si="14"/>
        <v>0</v>
      </c>
      <c r="BL130" s="21" t="s">
        <v>528</v>
      </c>
      <c r="BM130" s="21" t="s">
        <v>201</v>
      </c>
    </row>
    <row r="131" spans="2:65" s="1" customFormat="1" ht="34.15" customHeight="1">
      <c r="B131" s="134"/>
      <c r="C131" s="163" t="s">
        <v>165</v>
      </c>
      <c r="D131" s="163" t="s">
        <v>161</v>
      </c>
      <c r="E131" s="164" t="s">
        <v>945</v>
      </c>
      <c r="F131" s="258" t="s">
        <v>946</v>
      </c>
      <c r="G131" s="258"/>
      <c r="H131" s="258"/>
      <c r="I131" s="258"/>
      <c r="J131" s="165" t="s">
        <v>354</v>
      </c>
      <c r="K131" s="166">
        <v>160</v>
      </c>
      <c r="L131" s="259">
        <v>0</v>
      </c>
      <c r="M131" s="259"/>
      <c r="N131" s="257">
        <f t="shared" si="5"/>
        <v>0</v>
      </c>
      <c r="O131" s="257"/>
      <c r="P131" s="257"/>
      <c r="Q131" s="257"/>
      <c r="R131" s="137"/>
      <c r="T131" s="168" t="s">
        <v>5</v>
      </c>
      <c r="U131" s="46" t="s">
        <v>45</v>
      </c>
      <c r="V131" s="38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1" t="s">
        <v>528</v>
      </c>
      <c r="AT131" s="21" t="s">
        <v>161</v>
      </c>
      <c r="AU131" s="21" t="s">
        <v>139</v>
      </c>
      <c r="AY131" s="21" t="s">
        <v>160</v>
      </c>
      <c r="BE131" s="108">
        <f t="shared" si="9"/>
        <v>0</v>
      </c>
      <c r="BF131" s="108">
        <f t="shared" si="10"/>
        <v>0</v>
      </c>
      <c r="BG131" s="108">
        <f t="shared" si="11"/>
        <v>0</v>
      </c>
      <c r="BH131" s="108">
        <f t="shared" si="12"/>
        <v>0</v>
      </c>
      <c r="BI131" s="108">
        <f t="shared" si="13"/>
        <v>0</v>
      </c>
      <c r="BJ131" s="21" t="s">
        <v>139</v>
      </c>
      <c r="BK131" s="108">
        <f t="shared" si="14"/>
        <v>0</v>
      </c>
      <c r="BL131" s="21" t="s">
        <v>528</v>
      </c>
      <c r="BM131" s="21" t="s">
        <v>221</v>
      </c>
    </row>
    <row r="132" spans="2:65" s="1" customFormat="1" ht="14.45" customHeight="1">
      <c r="B132" s="134"/>
      <c r="C132" s="194" t="s">
        <v>196</v>
      </c>
      <c r="D132" s="194" t="s">
        <v>343</v>
      </c>
      <c r="E132" s="195" t="s">
        <v>947</v>
      </c>
      <c r="F132" s="254" t="s">
        <v>948</v>
      </c>
      <c r="G132" s="254"/>
      <c r="H132" s="254"/>
      <c r="I132" s="254"/>
      <c r="J132" s="196" t="s">
        <v>354</v>
      </c>
      <c r="K132" s="197">
        <v>160</v>
      </c>
      <c r="L132" s="255">
        <v>0</v>
      </c>
      <c r="M132" s="255"/>
      <c r="N132" s="256">
        <f t="shared" si="5"/>
        <v>0</v>
      </c>
      <c r="O132" s="257"/>
      <c r="P132" s="257"/>
      <c r="Q132" s="257"/>
      <c r="R132" s="137"/>
      <c r="T132" s="168" t="s">
        <v>5</v>
      </c>
      <c r="U132" s="46" t="s">
        <v>45</v>
      </c>
      <c r="V132" s="38"/>
      <c r="W132" s="169">
        <f t="shared" si="6"/>
        <v>0</v>
      </c>
      <c r="X132" s="169">
        <v>3.9999999999999998E-6</v>
      </c>
      <c r="Y132" s="169">
        <f t="shared" si="7"/>
        <v>6.3999999999999994E-4</v>
      </c>
      <c r="Z132" s="169">
        <v>0</v>
      </c>
      <c r="AA132" s="170">
        <f t="shared" si="8"/>
        <v>0</v>
      </c>
      <c r="AR132" s="21" t="s">
        <v>944</v>
      </c>
      <c r="AT132" s="21" t="s">
        <v>343</v>
      </c>
      <c r="AU132" s="21" t="s">
        <v>139</v>
      </c>
      <c r="AY132" s="21" t="s">
        <v>160</v>
      </c>
      <c r="BE132" s="108">
        <f t="shared" si="9"/>
        <v>0</v>
      </c>
      <c r="BF132" s="108">
        <f t="shared" si="10"/>
        <v>0</v>
      </c>
      <c r="BG132" s="108">
        <f t="shared" si="11"/>
        <v>0</v>
      </c>
      <c r="BH132" s="108">
        <f t="shared" si="12"/>
        <v>0</v>
      </c>
      <c r="BI132" s="108">
        <f t="shared" si="13"/>
        <v>0</v>
      </c>
      <c r="BJ132" s="21" t="s">
        <v>139</v>
      </c>
      <c r="BK132" s="108">
        <f t="shared" si="14"/>
        <v>0</v>
      </c>
      <c r="BL132" s="21" t="s">
        <v>528</v>
      </c>
      <c r="BM132" s="21" t="s">
        <v>235</v>
      </c>
    </row>
    <row r="133" spans="2:65" s="1" customFormat="1" ht="34.15" customHeight="1">
      <c r="B133" s="134"/>
      <c r="C133" s="163" t="s">
        <v>201</v>
      </c>
      <c r="D133" s="163" t="s">
        <v>161</v>
      </c>
      <c r="E133" s="164" t="s">
        <v>949</v>
      </c>
      <c r="F133" s="258" t="s">
        <v>950</v>
      </c>
      <c r="G133" s="258"/>
      <c r="H133" s="258"/>
      <c r="I133" s="258"/>
      <c r="J133" s="165" t="s">
        <v>354</v>
      </c>
      <c r="K133" s="166">
        <v>62</v>
      </c>
      <c r="L133" s="259">
        <v>0</v>
      </c>
      <c r="M133" s="259"/>
      <c r="N133" s="257">
        <f t="shared" si="5"/>
        <v>0</v>
      </c>
      <c r="O133" s="257"/>
      <c r="P133" s="257"/>
      <c r="Q133" s="257"/>
      <c r="R133" s="137"/>
      <c r="T133" s="168" t="s">
        <v>5</v>
      </c>
      <c r="U133" s="46" t="s">
        <v>45</v>
      </c>
      <c r="V133" s="38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1" t="s">
        <v>528</v>
      </c>
      <c r="AT133" s="21" t="s">
        <v>161</v>
      </c>
      <c r="AU133" s="21" t="s">
        <v>139</v>
      </c>
      <c r="AY133" s="21" t="s">
        <v>160</v>
      </c>
      <c r="BE133" s="108">
        <f t="shared" si="9"/>
        <v>0</v>
      </c>
      <c r="BF133" s="108">
        <f t="shared" si="10"/>
        <v>0</v>
      </c>
      <c r="BG133" s="108">
        <f t="shared" si="11"/>
        <v>0</v>
      </c>
      <c r="BH133" s="108">
        <f t="shared" si="12"/>
        <v>0</v>
      </c>
      <c r="BI133" s="108">
        <f t="shared" si="13"/>
        <v>0</v>
      </c>
      <c r="BJ133" s="21" t="s">
        <v>139</v>
      </c>
      <c r="BK133" s="108">
        <f t="shared" si="14"/>
        <v>0</v>
      </c>
      <c r="BL133" s="21" t="s">
        <v>528</v>
      </c>
      <c r="BM133" s="21" t="s">
        <v>245</v>
      </c>
    </row>
    <row r="134" spans="2:65" s="1" customFormat="1" ht="22.9" customHeight="1">
      <c r="B134" s="134"/>
      <c r="C134" s="163" t="s">
        <v>212</v>
      </c>
      <c r="D134" s="163" t="s">
        <v>161</v>
      </c>
      <c r="E134" s="164" t="s">
        <v>951</v>
      </c>
      <c r="F134" s="258" t="s">
        <v>952</v>
      </c>
      <c r="G134" s="258"/>
      <c r="H134" s="258"/>
      <c r="I134" s="258"/>
      <c r="J134" s="165" t="s">
        <v>354</v>
      </c>
      <c r="K134" s="166">
        <v>12</v>
      </c>
      <c r="L134" s="259">
        <v>0</v>
      </c>
      <c r="M134" s="259"/>
      <c r="N134" s="257">
        <f t="shared" si="5"/>
        <v>0</v>
      </c>
      <c r="O134" s="257"/>
      <c r="P134" s="257"/>
      <c r="Q134" s="257"/>
      <c r="R134" s="137"/>
      <c r="T134" s="168" t="s">
        <v>5</v>
      </c>
      <c r="U134" s="46" t="s">
        <v>45</v>
      </c>
      <c r="V134" s="38"/>
      <c r="W134" s="169">
        <f t="shared" si="6"/>
        <v>0</v>
      </c>
      <c r="X134" s="169">
        <v>0</v>
      </c>
      <c r="Y134" s="169">
        <f t="shared" si="7"/>
        <v>0</v>
      </c>
      <c r="Z134" s="169">
        <v>0</v>
      </c>
      <c r="AA134" s="170">
        <f t="shared" si="8"/>
        <v>0</v>
      </c>
      <c r="AR134" s="21" t="s">
        <v>528</v>
      </c>
      <c r="AT134" s="21" t="s">
        <v>161</v>
      </c>
      <c r="AU134" s="21" t="s">
        <v>139</v>
      </c>
      <c r="AY134" s="21" t="s">
        <v>160</v>
      </c>
      <c r="BE134" s="108">
        <f t="shared" si="9"/>
        <v>0</v>
      </c>
      <c r="BF134" s="108">
        <f t="shared" si="10"/>
        <v>0</v>
      </c>
      <c r="BG134" s="108">
        <f t="shared" si="11"/>
        <v>0</v>
      </c>
      <c r="BH134" s="108">
        <f t="shared" si="12"/>
        <v>0</v>
      </c>
      <c r="BI134" s="108">
        <f t="shared" si="13"/>
        <v>0</v>
      </c>
      <c r="BJ134" s="21" t="s">
        <v>139</v>
      </c>
      <c r="BK134" s="108">
        <f t="shared" si="14"/>
        <v>0</v>
      </c>
      <c r="BL134" s="21" t="s">
        <v>528</v>
      </c>
      <c r="BM134" s="21" t="s">
        <v>256</v>
      </c>
    </row>
    <row r="135" spans="2:65" s="1" customFormat="1" ht="14.45" customHeight="1">
      <c r="B135" s="134"/>
      <c r="C135" s="194" t="s">
        <v>221</v>
      </c>
      <c r="D135" s="194" t="s">
        <v>343</v>
      </c>
      <c r="E135" s="195" t="s">
        <v>953</v>
      </c>
      <c r="F135" s="254" t="s">
        <v>954</v>
      </c>
      <c r="G135" s="254"/>
      <c r="H135" s="254"/>
      <c r="I135" s="254"/>
      <c r="J135" s="196" t="s">
        <v>354</v>
      </c>
      <c r="K135" s="197">
        <v>12</v>
      </c>
      <c r="L135" s="255">
        <v>0</v>
      </c>
      <c r="M135" s="255"/>
      <c r="N135" s="256">
        <f t="shared" si="5"/>
        <v>0</v>
      </c>
      <c r="O135" s="257"/>
      <c r="P135" s="257"/>
      <c r="Q135" s="257"/>
      <c r="R135" s="137"/>
      <c r="T135" s="168" t="s">
        <v>5</v>
      </c>
      <c r="U135" s="46" t="s">
        <v>45</v>
      </c>
      <c r="V135" s="38"/>
      <c r="W135" s="169">
        <f t="shared" si="6"/>
        <v>0</v>
      </c>
      <c r="X135" s="169">
        <v>1E-3</v>
      </c>
      <c r="Y135" s="169">
        <f t="shared" si="7"/>
        <v>1.2E-2</v>
      </c>
      <c r="Z135" s="169">
        <v>0</v>
      </c>
      <c r="AA135" s="170">
        <f t="shared" si="8"/>
        <v>0</v>
      </c>
      <c r="AR135" s="21" t="s">
        <v>944</v>
      </c>
      <c r="AT135" s="21" t="s">
        <v>343</v>
      </c>
      <c r="AU135" s="21" t="s">
        <v>139</v>
      </c>
      <c r="AY135" s="21" t="s">
        <v>160</v>
      </c>
      <c r="BE135" s="108">
        <f t="shared" si="9"/>
        <v>0</v>
      </c>
      <c r="BF135" s="108">
        <f t="shared" si="10"/>
        <v>0</v>
      </c>
      <c r="BG135" s="108">
        <f t="shared" si="11"/>
        <v>0</v>
      </c>
      <c r="BH135" s="108">
        <f t="shared" si="12"/>
        <v>0</v>
      </c>
      <c r="BI135" s="108">
        <f t="shared" si="13"/>
        <v>0</v>
      </c>
      <c r="BJ135" s="21" t="s">
        <v>139</v>
      </c>
      <c r="BK135" s="108">
        <f t="shared" si="14"/>
        <v>0</v>
      </c>
      <c r="BL135" s="21" t="s">
        <v>528</v>
      </c>
      <c r="BM135" s="21" t="s">
        <v>269</v>
      </c>
    </row>
    <row r="136" spans="2:65" s="1" customFormat="1" ht="34.15" customHeight="1">
      <c r="B136" s="134"/>
      <c r="C136" s="163" t="s">
        <v>225</v>
      </c>
      <c r="D136" s="163" t="s">
        <v>161</v>
      </c>
      <c r="E136" s="164" t="s">
        <v>955</v>
      </c>
      <c r="F136" s="258" t="s">
        <v>956</v>
      </c>
      <c r="G136" s="258"/>
      <c r="H136" s="258"/>
      <c r="I136" s="258"/>
      <c r="J136" s="165" t="s">
        <v>354</v>
      </c>
      <c r="K136" s="166">
        <v>62</v>
      </c>
      <c r="L136" s="259">
        <v>0</v>
      </c>
      <c r="M136" s="259"/>
      <c r="N136" s="257">
        <f t="shared" si="5"/>
        <v>0</v>
      </c>
      <c r="O136" s="257"/>
      <c r="P136" s="257"/>
      <c r="Q136" s="257"/>
      <c r="R136" s="137"/>
      <c r="T136" s="168" t="s">
        <v>5</v>
      </c>
      <c r="U136" s="46" t="s">
        <v>45</v>
      </c>
      <c r="V136" s="38"/>
      <c r="W136" s="169">
        <f t="shared" si="6"/>
        <v>0</v>
      </c>
      <c r="X136" s="169">
        <v>0</v>
      </c>
      <c r="Y136" s="169">
        <f t="shared" si="7"/>
        <v>0</v>
      </c>
      <c r="Z136" s="169">
        <v>0</v>
      </c>
      <c r="AA136" s="170">
        <f t="shared" si="8"/>
        <v>0</v>
      </c>
      <c r="AR136" s="21" t="s">
        <v>528</v>
      </c>
      <c r="AT136" s="21" t="s">
        <v>161</v>
      </c>
      <c r="AU136" s="21" t="s">
        <v>139</v>
      </c>
      <c r="AY136" s="21" t="s">
        <v>160</v>
      </c>
      <c r="BE136" s="108">
        <f t="shared" si="9"/>
        <v>0</v>
      </c>
      <c r="BF136" s="108">
        <f t="shared" si="10"/>
        <v>0</v>
      </c>
      <c r="BG136" s="108">
        <f t="shared" si="11"/>
        <v>0</v>
      </c>
      <c r="BH136" s="108">
        <f t="shared" si="12"/>
        <v>0</v>
      </c>
      <c r="BI136" s="108">
        <f t="shared" si="13"/>
        <v>0</v>
      </c>
      <c r="BJ136" s="21" t="s">
        <v>139</v>
      </c>
      <c r="BK136" s="108">
        <f t="shared" si="14"/>
        <v>0</v>
      </c>
      <c r="BL136" s="21" t="s">
        <v>528</v>
      </c>
      <c r="BM136" s="21" t="s">
        <v>283</v>
      </c>
    </row>
    <row r="137" spans="2:65" s="1" customFormat="1" ht="14.45" customHeight="1">
      <c r="B137" s="134"/>
      <c r="C137" s="194" t="s">
        <v>235</v>
      </c>
      <c r="D137" s="194" t="s">
        <v>343</v>
      </c>
      <c r="E137" s="195" t="s">
        <v>957</v>
      </c>
      <c r="F137" s="254" t="s">
        <v>958</v>
      </c>
      <c r="G137" s="254"/>
      <c r="H137" s="254"/>
      <c r="I137" s="254"/>
      <c r="J137" s="196" t="s">
        <v>354</v>
      </c>
      <c r="K137" s="197">
        <v>62</v>
      </c>
      <c r="L137" s="255">
        <v>0</v>
      </c>
      <c r="M137" s="255"/>
      <c r="N137" s="256">
        <f t="shared" si="5"/>
        <v>0</v>
      </c>
      <c r="O137" s="257"/>
      <c r="P137" s="257"/>
      <c r="Q137" s="257"/>
      <c r="R137" s="137"/>
      <c r="T137" s="168" t="s">
        <v>5</v>
      </c>
      <c r="U137" s="46" t="s">
        <v>45</v>
      </c>
      <c r="V137" s="38"/>
      <c r="W137" s="169">
        <f t="shared" si="6"/>
        <v>0</v>
      </c>
      <c r="X137" s="169">
        <v>1E-3</v>
      </c>
      <c r="Y137" s="169">
        <f t="shared" si="7"/>
        <v>6.2E-2</v>
      </c>
      <c r="Z137" s="169">
        <v>0</v>
      </c>
      <c r="AA137" s="170">
        <f t="shared" si="8"/>
        <v>0</v>
      </c>
      <c r="AR137" s="21" t="s">
        <v>944</v>
      </c>
      <c r="AT137" s="21" t="s">
        <v>343</v>
      </c>
      <c r="AU137" s="21" t="s">
        <v>139</v>
      </c>
      <c r="AY137" s="21" t="s">
        <v>160</v>
      </c>
      <c r="BE137" s="108">
        <f t="shared" si="9"/>
        <v>0</v>
      </c>
      <c r="BF137" s="108">
        <f t="shared" si="10"/>
        <v>0</v>
      </c>
      <c r="BG137" s="108">
        <f t="shared" si="11"/>
        <v>0</v>
      </c>
      <c r="BH137" s="108">
        <f t="shared" si="12"/>
        <v>0</v>
      </c>
      <c r="BI137" s="108">
        <f t="shared" si="13"/>
        <v>0</v>
      </c>
      <c r="BJ137" s="21" t="s">
        <v>139</v>
      </c>
      <c r="BK137" s="108">
        <f t="shared" si="14"/>
        <v>0</v>
      </c>
      <c r="BL137" s="21" t="s">
        <v>528</v>
      </c>
      <c r="BM137" s="21" t="s">
        <v>10</v>
      </c>
    </row>
    <row r="138" spans="2:65" s="1" customFormat="1" ht="22.9" customHeight="1">
      <c r="B138" s="134"/>
      <c r="C138" s="163" t="s">
        <v>240</v>
      </c>
      <c r="D138" s="163" t="s">
        <v>161</v>
      </c>
      <c r="E138" s="164" t="s">
        <v>959</v>
      </c>
      <c r="F138" s="258" t="s">
        <v>960</v>
      </c>
      <c r="G138" s="258"/>
      <c r="H138" s="258"/>
      <c r="I138" s="258"/>
      <c r="J138" s="165" t="s">
        <v>354</v>
      </c>
      <c r="K138" s="166">
        <v>6</v>
      </c>
      <c r="L138" s="259">
        <v>0</v>
      </c>
      <c r="M138" s="259"/>
      <c r="N138" s="257">
        <f t="shared" si="5"/>
        <v>0</v>
      </c>
      <c r="O138" s="257"/>
      <c r="P138" s="257"/>
      <c r="Q138" s="257"/>
      <c r="R138" s="137"/>
      <c r="T138" s="168" t="s">
        <v>5</v>
      </c>
      <c r="U138" s="46" t="s">
        <v>45</v>
      </c>
      <c r="V138" s="38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21" t="s">
        <v>528</v>
      </c>
      <c r="AT138" s="21" t="s">
        <v>161</v>
      </c>
      <c r="AU138" s="21" t="s">
        <v>139</v>
      </c>
      <c r="AY138" s="21" t="s">
        <v>160</v>
      </c>
      <c r="BE138" s="108">
        <f t="shared" si="9"/>
        <v>0</v>
      </c>
      <c r="BF138" s="108">
        <f t="shared" si="10"/>
        <v>0</v>
      </c>
      <c r="BG138" s="108">
        <f t="shared" si="11"/>
        <v>0</v>
      </c>
      <c r="BH138" s="108">
        <f t="shared" si="12"/>
        <v>0</v>
      </c>
      <c r="BI138" s="108">
        <f t="shared" si="13"/>
        <v>0</v>
      </c>
      <c r="BJ138" s="21" t="s">
        <v>139</v>
      </c>
      <c r="BK138" s="108">
        <f t="shared" si="14"/>
        <v>0</v>
      </c>
      <c r="BL138" s="21" t="s">
        <v>528</v>
      </c>
      <c r="BM138" s="21" t="s">
        <v>317</v>
      </c>
    </row>
    <row r="139" spans="2:65" s="1" customFormat="1" ht="22.9" customHeight="1">
      <c r="B139" s="134"/>
      <c r="C139" s="194" t="s">
        <v>245</v>
      </c>
      <c r="D139" s="194" t="s">
        <v>343</v>
      </c>
      <c r="E139" s="195" t="s">
        <v>961</v>
      </c>
      <c r="F139" s="254" t="s">
        <v>962</v>
      </c>
      <c r="G139" s="254"/>
      <c r="H139" s="254"/>
      <c r="I139" s="254"/>
      <c r="J139" s="196" t="s">
        <v>354</v>
      </c>
      <c r="K139" s="197">
        <v>6</v>
      </c>
      <c r="L139" s="255">
        <v>0</v>
      </c>
      <c r="M139" s="255"/>
      <c r="N139" s="256">
        <f t="shared" si="5"/>
        <v>0</v>
      </c>
      <c r="O139" s="257"/>
      <c r="P139" s="257"/>
      <c r="Q139" s="257"/>
      <c r="R139" s="137"/>
      <c r="T139" s="168" t="s">
        <v>5</v>
      </c>
      <c r="U139" s="46" t="s">
        <v>45</v>
      </c>
      <c r="V139" s="38"/>
      <c r="W139" s="169">
        <f t="shared" si="6"/>
        <v>0</v>
      </c>
      <c r="X139" s="169">
        <v>3.8E-3</v>
      </c>
      <c r="Y139" s="169">
        <f t="shared" si="7"/>
        <v>2.2800000000000001E-2</v>
      </c>
      <c r="Z139" s="169">
        <v>0</v>
      </c>
      <c r="AA139" s="170">
        <f t="shared" si="8"/>
        <v>0</v>
      </c>
      <c r="AR139" s="21" t="s">
        <v>944</v>
      </c>
      <c r="AT139" s="21" t="s">
        <v>343</v>
      </c>
      <c r="AU139" s="21" t="s">
        <v>139</v>
      </c>
      <c r="AY139" s="21" t="s">
        <v>160</v>
      </c>
      <c r="BE139" s="108">
        <f t="shared" si="9"/>
        <v>0</v>
      </c>
      <c r="BF139" s="108">
        <f t="shared" si="10"/>
        <v>0</v>
      </c>
      <c r="BG139" s="108">
        <f t="shared" si="11"/>
        <v>0</v>
      </c>
      <c r="BH139" s="108">
        <f t="shared" si="12"/>
        <v>0</v>
      </c>
      <c r="BI139" s="108">
        <f t="shared" si="13"/>
        <v>0</v>
      </c>
      <c r="BJ139" s="21" t="s">
        <v>139</v>
      </c>
      <c r="BK139" s="108">
        <f t="shared" si="14"/>
        <v>0</v>
      </c>
      <c r="BL139" s="21" t="s">
        <v>528</v>
      </c>
      <c r="BM139" s="21" t="s">
        <v>325</v>
      </c>
    </row>
    <row r="140" spans="2:65" s="1" customFormat="1" ht="14.45" customHeight="1">
      <c r="B140" s="134"/>
      <c r="C140" s="163" t="s">
        <v>250</v>
      </c>
      <c r="D140" s="163" t="s">
        <v>161</v>
      </c>
      <c r="E140" s="164" t="s">
        <v>963</v>
      </c>
      <c r="F140" s="258" t="s">
        <v>964</v>
      </c>
      <c r="G140" s="258"/>
      <c r="H140" s="258"/>
      <c r="I140" s="258"/>
      <c r="J140" s="165" t="s">
        <v>354</v>
      </c>
      <c r="K140" s="166">
        <v>3</v>
      </c>
      <c r="L140" s="259">
        <v>0</v>
      </c>
      <c r="M140" s="259"/>
      <c r="N140" s="257">
        <f t="shared" si="5"/>
        <v>0</v>
      </c>
      <c r="O140" s="257"/>
      <c r="P140" s="257"/>
      <c r="Q140" s="257"/>
      <c r="R140" s="137"/>
      <c r="T140" s="168" t="s">
        <v>5</v>
      </c>
      <c r="U140" s="46" t="s">
        <v>45</v>
      </c>
      <c r="V140" s="38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21" t="s">
        <v>528</v>
      </c>
      <c r="AT140" s="21" t="s">
        <v>161</v>
      </c>
      <c r="AU140" s="21" t="s">
        <v>139</v>
      </c>
      <c r="AY140" s="21" t="s">
        <v>160</v>
      </c>
      <c r="BE140" s="108">
        <f t="shared" si="9"/>
        <v>0</v>
      </c>
      <c r="BF140" s="108">
        <f t="shared" si="10"/>
        <v>0</v>
      </c>
      <c r="BG140" s="108">
        <f t="shared" si="11"/>
        <v>0</v>
      </c>
      <c r="BH140" s="108">
        <f t="shared" si="12"/>
        <v>0</v>
      </c>
      <c r="BI140" s="108">
        <f t="shared" si="13"/>
        <v>0</v>
      </c>
      <c r="BJ140" s="21" t="s">
        <v>139</v>
      </c>
      <c r="BK140" s="108">
        <f t="shared" si="14"/>
        <v>0</v>
      </c>
      <c r="BL140" s="21" t="s">
        <v>528</v>
      </c>
      <c r="BM140" s="21" t="s">
        <v>338</v>
      </c>
    </row>
    <row r="141" spans="2:65" s="1" customFormat="1" ht="22.9" customHeight="1">
      <c r="B141" s="134"/>
      <c r="C141" s="194" t="s">
        <v>256</v>
      </c>
      <c r="D141" s="194" t="s">
        <v>343</v>
      </c>
      <c r="E141" s="195" t="s">
        <v>965</v>
      </c>
      <c r="F141" s="254" t="s">
        <v>966</v>
      </c>
      <c r="G141" s="254"/>
      <c r="H141" s="254"/>
      <c r="I141" s="254"/>
      <c r="J141" s="196" t="s">
        <v>354</v>
      </c>
      <c r="K141" s="197">
        <v>3</v>
      </c>
      <c r="L141" s="255">
        <v>0</v>
      </c>
      <c r="M141" s="255"/>
      <c r="N141" s="256">
        <f t="shared" si="5"/>
        <v>0</v>
      </c>
      <c r="O141" s="257"/>
      <c r="P141" s="257"/>
      <c r="Q141" s="257"/>
      <c r="R141" s="137"/>
      <c r="T141" s="168" t="s">
        <v>5</v>
      </c>
      <c r="U141" s="46" t="s">
        <v>45</v>
      </c>
      <c r="V141" s="38"/>
      <c r="W141" s="169">
        <f t="shared" si="6"/>
        <v>0</v>
      </c>
      <c r="X141" s="169">
        <v>5.13E-3</v>
      </c>
      <c r="Y141" s="169">
        <f t="shared" si="7"/>
        <v>1.5390000000000001E-2</v>
      </c>
      <c r="Z141" s="169">
        <v>0</v>
      </c>
      <c r="AA141" s="170">
        <f t="shared" si="8"/>
        <v>0</v>
      </c>
      <c r="AR141" s="21" t="s">
        <v>944</v>
      </c>
      <c r="AT141" s="21" t="s">
        <v>343</v>
      </c>
      <c r="AU141" s="21" t="s">
        <v>139</v>
      </c>
      <c r="AY141" s="21" t="s">
        <v>160</v>
      </c>
      <c r="BE141" s="108">
        <f t="shared" si="9"/>
        <v>0</v>
      </c>
      <c r="BF141" s="108">
        <f t="shared" si="10"/>
        <v>0</v>
      </c>
      <c r="BG141" s="108">
        <f t="shared" si="11"/>
        <v>0</v>
      </c>
      <c r="BH141" s="108">
        <f t="shared" si="12"/>
        <v>0</v>
      </c>
      <c r="BI141" s="108">
        <f t="shared" si="13"/>
        <v>0</v>
      </c>
      <c r="BJ141" s="21" t="s">
        <v>139</v>
      </c>
      <c r="BK141" s="108">
        <f t="shared" si="14"/>
        <v>0</v>
      </c>
      <c r="BL141" s="21" t="s">
        <v>528</v>
      </c>
      <c r="BM141" s="21" t="s">
        <v>347</v>
      </c>
    </row>
    <row r="142" spans="2:65" s="1" customFormat="1" ht="45.6" customHeight="1">
      <c r="B142" s="134"/>
      <c r="C142" s="163" t="s">
        <v>264</v>
      </c>
      <c r="D142" s="163" t="s">
        <v>161</v>
      </c>
      <c r="E142" s="164" t="s">
        <v>967</v>
      </c>
      <c r="F142" s="258" t="s">
        <v>968</v>
      </c>
      <c r="G142" s="258"/>
      <c r="H142" s="258"/>
      <c r="I142" s="258"/>
      <c r="J142" s="165" t="s">
        <v>354</v>
      </c>
      <c r="K142" s="166">
        <v>2</v>
      </c>
      <c r="L142" s="259">
        <v>0</v>
      </c>
      <c r="M142" s="259"/>
      <c r="N142" s="257">
        <f t="shared" si="5"/>
        <v>0</v>
      </c>
      <c r="O142" s="257"/>
      <c r="P142" s="257"/>
      <c r="Q142" s="257"/>
      <c r="R142" s="137"/>
      <c r="T142" s="168" t="s">
        <v>5</v>
      </c>
      <c r="U142" s="46" t="s">
        <v>45</v>
      </c>
      <c r="V142" s="38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21" t="s">
        <v>528</v>
      </c>
      <c r="AT142" s="21" t="s">
        <v>161</v>
      </c>
      <c r="AU142" s="21" t="s">
        <v>139</v>
      </c>
      <c r="AY142" s="21" t="s">
        <v>160</v>
      </c>
      <c r="BE142" s="108">
        <f t="shared" si="9"/>
        <v>0</v>
      </c>
      <c r="BF142" s="108">
        <f t="shared" si="10"/>
        <v>0</v>
      </c>
      <c r="BG142" s="108">
        <f t="shared" si="11"/>
        <v>0</v>
      </c>
      <c r="BH142" s="108">
        <f t="shared" si="12"/>
        <v>0</v>
      </c>
      <c r="BI142" s="108">
        <f t="shared" si="13"/>
        <v>0</v>
      </c>
      <c r="BJ142" s="21" t="s">
        <v>139</v>
      </c>
      <c r="BK142" s="108">
        <f t="shared" si="14"/>
        <v>0</v>
      </c>
      <c r="BL142" s="21" t="s">
        <v>528</v>
      </c>
      <c r="BM142" s="21" t="s">
        <v>358</v>
      </c>
    </row>
    <row r="143" spans="2:65" s="1" customFormat="1" ht="14.45" customHeight="1">
      <c r="B143" s="134"/>
      <c r="C143" s="194" t="s">
        <v>269</v>
      </c>
      <c r="D143" s="194" t="s">
        <v>343</v>
      </c>
      <c r="E143" s="195" t="s">
        <v>969</v>
      </c>
      <c r="F143" s="254" t="s">
        <v>970</v>
      </c>
      <c r="G143" s="254"/>
      <c r="H143" s="254"/>
      <c r="I143" s="254"/>
      <c r="J143" s="196" t="s">
        <v>354</v>
      </c>
      <c r="K143" s="197">
        <v>2</v>
      </c>
      <c r="L143" s="255">
        <v>0</v>
      </c>
      <c r="M143" s="255"/>
      <c r="N143" s="256">
        <f t="shared" si="5"/>
        <v>0</v>
      </c>
      <c r="O143" s="257"/>
      <c r="P143" s="257"/>
      <c r="Q143" s="257"/>
      <c r="R143" s="137"/>
      <c r="T143" s="168" t="s">
        <v>5</v>
      </c>
      <c r="U143" s="46" t="s">
        <v>45</v>
      </c>
      <c r="V143" s="38"/>
      <c r="W143" s="169">
        <f t="shared" si="6"/>
        <v>0</v>
      </c>
      <c r="X143" s="169">
        <v>5.13E-3</v>
      </c>
      <c r="Y143" s="169">
        <f t="shared" si="7"/>
        <v>1.026E-2</v>
      </c>
      <c r="Z143" s="169">
        <v>0</v>
      </c>
      <c r="AA143" s="170">
        <f t="shared" si="8"/>
        <v>0</v>
      </c>
      <c r="AR143" s="21" t="s">
        <v>944</v>
      </c>
      <c r="AT143" s="21" t="s">
        <v>343</v>
      </c>
      <c r="AU143" s="21" t="s">
        <v>139</v>
      </c>
      <c r="AY143" s="21" t="s">
        <v>160</v>
      </c>
      <c r="BE143" s="108">
        <f t="shared" si="9"/>
        <v>0</v>
      </c>
      <c r="BF143" s="108">
        <f t="shared" si="10"/>
        <v>0</v>
      </c>
      <c r="BG143" s="108">
        <f t="shared" si="11"/>
        <v>0</v>
      </c>
      <c r="BH143" s="108">
        <f t="shared" si="12"/>
        <v>0</v>
      </c>
      <c r="BI143" s="108">
        <f t="shared" si="13"/>
        <v>0</v>
      </c>
      <c r="BJ143" s="21" t="s">
        <v>139</v>
      </c>
      <c r="BK143" s="108">
        <f t="shared" si="14"/>
        <v>0</v>
      </c>
      <c r="BL143" s="21" t="s">
        <v>528</v>
      </c>
      <c r="BM143" s="21" t="s">
        <v>367</v>
      </c>
    </row>
    <row r="144" spans="2:65" s="1" customFormat="1" ht="42" customHeight="1">
      <c r="B144" s="134"/>
      <c r="C144" s="163" t="s">
        <v>274</v>
      </c>
      <c r="D144" s="163" t="s">
        <v>161</v>
      </c>
      <c r="E144" s="164" t="s">
        <v>971</v>
      </c>
      <c r="F144" s="258" t="s">
        <v>972</v>
      </c>
      <c r="G144" s="258"/>
      <c r="H144" s="258"/>
      <c r="I144" s="258"/>
      <c r="J144" s="165" t="s">
        <v>354</v>
      </c>
      <c r="K144" s="166">
        <v>17</v>
      </c>
      <c r="L144" s="259">
        <v>0</v>
      </c>
      <c r="M144" s="259"/>
      <c r="N144" s="257">
        <f t="shared" si="5"/>
        <v>0</v>
      </c>
      <c r="O144" s="257"/>
      <c r="P144" s="257"/>
      <c r="Q144" s="257"/>
      <c r="R144" s="137"/>
      <c r="T144" s="168" t="s">
        <v>5</v>
      </c>
      <c r="U144" s="46" t="s">
        <v>45</v>
      </c>
      <c r="V144" s="38"/>
      <c r="W144" s="169">
        <f t="shared" si="6"/>
        <v>0</v>
      </c>
      <c r="X144" s="169">
        <v>0</v>
      </c>
      <c r="Y144" s="169">
        <f t="shared" si="7"/>
        <v>0</v>
      </c>
      <c r="Z144" s="169">
        <v>0</v>
      </c>
      <c r="AA144" s="170">
        <f t="shared" si="8"/>
        <v>0</v>
      </c>
      <c r="AR144" s="21" t="s">
        <v>528</v>
      </c>
      <c r="AT144" s="21" t="s">
        <v>161</v>
      </c>
      <c r="AU144" s="21" t="s">
        <v>139</v>
      </c>
      <c r="AY144" s="21" t="s">
        <v>160</v>
      </c>
      <c r="BE144" s="108">
        <f t="shared" si="9"/>
        <v>0</v>
      </c>
      <c r="BF144" s="108">
        <f t="shared" si="10"/>
        <v>0</v>
      </c>
      <c r="BG144" s="108">
        <f t="shared" si="11"/>
        <v>0</v>
      </c>
      <c r="BH144" s="108">
        <f t="shared" si="12"/>
        <v>0</v>
      </c>
      <c r="BI144" s="108">
        <f t="shared" si="13"/>
        <v>0</v>
      </c>
      <c r="BJ144" s="21" t="s">
        <v>139</v>
      </c>
      <c r="BK144" s="108">
        <f t="shared" si="14"/>
        <v>0</v>
      </c>
      <c r="BL144" s="21" t="s">
        <v>528</v>
      </c>
      <c r="BM144" s="21" t="s">
        <v>381</v>
      </c>
    </row>
    <row r="145" spans="2:65" s="1" customFormat="1" ht="42" customHeight="1">
      <c r="B145" s="134"/>
      <c r="C145" s="163" t="s">
        <v>283</v>
      </c>
      <c r="D145" s="163" t="s">
        <v>161</v>
      </c>
      <c r="E145" s="164" t="s">
        <v>973</v>
      </c>
      <c r="F145" s="258" t="s">
        <v>974</v>
      </c>
      <c r="G145" s="258"/>
      <c r="H145" s="258"/>
      <c r="I145" s="258"/>
      <c r="J145" s="165" t="s">
        <v>354</v>
      </c>
      <c r="K145" s="166">
        <v>33</v>
      </c>
      <c r="L145" s="259">
        <v>0</v>
      </c>
      <c r="M145" s="259"/>
      <c r="N145" s="257">
        <f t="shared" si="5"/>
        <v>0</v>
      </c>
      <c r="O145" s="257"/>
      <c r="P145" s="257"/>
      <c r="Q145" s="257"/>
      <c r="R145" s="137"/>
      <c r="T145" s="168" t="s">
        <v>5</v>
      </c>
      <c r="U145" s="46" t="s">
        <v>45</v>
      </c>
      <c r="V145" s="38"/>
      <c r="W145" s="169">
        <f t="shared" si="6"/>
        <v>0</v>
      </c>
      <c r="X145" s="169">
        <v>0</v>
      </c>
      <c r="Y145" s="169">
        <f t="shared" si="7"/>
        <v>0</v>
      </c>
      <c r="Z145" s="169">
        <v>0</v>
      </c>
      <c r="AA145" s="170">
        <f t="shared" si="8"/>
        <v>0</v>
      </c>
      <c r="AR145" s="21" t="s">
        <v>528</v>
      </c>
      <c r="AT145" s="21" t="s">
        <v>161</v>
      </c>
      <c r="AU145" s="21" t="s">
        <v>139</v>
      </c>
      <c r="AY145" s="21" t="s">
        <v>160</v>
      </c>
      <c r="BE145" s="108">
        <f t="shared" si="9"/>
        <v>0</v>
      </c>
      <c r="BF145" s="108">
        <f t="shared" si="10"/>
        <v>0</v>
      </c>
      <c r="BG145" s="108">
        <f t="shared" si="11"/>
        <v>0</v>
      </c>
      <c r="BH145" s="108">
        <f t="shared" si="12"/>
        <v>0</v>
      </c>
      <c r="BI145" s="108">
        <f t="shared" si="13"/>
        <v>0</v>
      </c>
      <c r="BJ145" s="21" t="s">
        <v>139</v>
      </c>
      <c r="BK145" s="108">
        <f t="shared" si="14"/>
        <v>0</v>
      </c>
      <c r="BL145" s="21" t="s">
        <v>528</v>
      </c>
      <c r="BM145" s="21" t="s">
        <v>394</v>
      </c>
    </row>
    <row r="146" spans="2:65" s="1" customFormat="1" ht="22.9" customHeight="1">
      <c r="B146" s="134"/>
      <c r="C146" s="194" t="s">
        <v>303</v>
      </c>
      <c r="D146" s="194" t="s">
        <v>343</v>
      </c>
      <c r="E146" s="195" t="s">
        <v>975</v>
      </c>
      <c r="F146" s="254" t="s">
        <v>976</v>
      </c>
      <c r="G146" s="254"/>
      <c r="H146" s="254"/>
      <c r="I146" s="254"/>
      <c r="J146" s="196" t="s">
        <v>354</v>
      </c>
      <c r="K146" s="197">
        <v>21</v>
      </c>
      <c r="L146" s="255">
        <v>0</v>
      </c>
      <c r="M146" s="255"/>
      <c r="N146" s="256">
        <f t="shared" si="5"/>
        <v>0</v>
      </c>
      <c r="O146" s="257"/>
      <c r="P146" s="257"/>
      <c r="Q146" s="257"/>
      <c r="R146" s="137"/>
      <c r="T146" s="168" t="s">
        <v>5</v>
      </c>
      <c r="U146" s="46" t="s">
        <v>45</v>
      </c>
      <c r="V146" s="38"/>
      <c r="W146" s="169">
        <f t="shared" si="6"/>
        <v>0</v>
      </c>
      <c r="X146" s="169">
        <v>4.9100000000000003E-3</v>
      </c>
      <c r="Y146" s="169">
        <f t="shared" si="7"/>
        <v>0.10311000000000001</v>
      </c>
      <c r="Z146" s="169">
        <v>0</v>
      </c>
      <c r="AA146" s="170">
        <f t="shared" si="8"/>
        <v>0</v>
      </c>
      <c r="AR146" s="21" t="s">
        <v>944</v>
      </c>
      <c r="AT146" s="21" t="s">
        <v>343</v>
      </c>
      <c r="AU146" s="21" t="s">
        <v>139</v>
      </c>
      <c r="AY146" s="21" t="s">
        <v>160</v>
      </c>
      <c r="BE146" s="108">
        <f t="shared" si="9"/>
        <v>0</v>
      </c>
      <c r="BF146" s="108">
        <f t="shared" si="10"/>
        <v>0</v>
      </c>
      <c r="BG146" s="108">
        <f t="shared" si="11"/>
        <v>0</v>
      </c>
      <c r="BH146" s="108">
        <f t="shared" si="12"/>
        <v>0</v>
      </c>
      <c r="BI146" s="108">
        <f t="shared" si="13"/>
        <v>0</v>
      </c>
      <c r="BJ146" s="21" t="s">
        <v>139</v>
      </c>
      <c r="BK146" s="108">
        <f t="shared" si="14"/>
        <v>0</v>
      </c>
      <c r="BL146" s="21" t="s">
        <v>528</v>
      </c>
      <c r="BM146" s="21" t="s">
        <v>402</v>
      </c>
    </row>
    <row r="147" spans="2:65" s="1" customFormat="1" ht="27.75" customHeight="1">
      <c r="B147" s="134"/>
      <c r="C147" s="194" t="s">
        <v>10</v>
      </c>
      <c r="D147" s="194" t="s">
        <v>343</v>
      </c>
      <c r="E147" s="195" t="s">
        <v>977</v>
      </c>
      <c r="F147" s="254" t="s">
        <v>978</v>
      </c>
      <c r="G147" s="254"/>
      <c r="H147" s="254"/>
      <c r="I147" s="254"/>
      <c r="J147" s="196" t="s">
        <v>354</v>
      </c>
      <c r="K147" s="197">
        <v>12</v>
      </c>
      <c r="L147" s="255">
        <v>0</v>
      </c>
      <c r="M147" s="255"/>
      <c r="N147" s="256">
        <f t="shared" si="5"/>
        <v>0</v>
      </c>
      <c r="O147" s="257"/>
      <c r="P147" s="257"/>
      <c r="Q147" s="257"/>
      <c r="R147" s="137"/>
      <c r="T147" s="168" t="s">
        <v>5</v>
      </c>
      <c r="U147" s="46" t="s">
        <v>45</v>
      </c>
      <c r="V147" s="38"/>
      <c r="W147" s="169">
        <f t="shared" si="6"/>
        <v>0</v>
      </c>
      <c r="X147" s="169">
        <v>4.9100000000000003E-3</v>
      </c>
      <c r="Y147" s="169">
        <f t="shared" si="7"/>
        <v>5.892E-2</v>
      </c>
      <c r="Z147" s="169">
        <v>0</v>
      </c>
      <c r="AA147" s="170">
        <f t="shared" si="8"/>
        <v>0</v>
      </c>
      <c r="AR147" s="21" t="s">
        <v>944</v>
      </c>
      <c r="AT147" s="21" t="s">
        <v>343</v>
      </c>
      <c r="AU147" s="21" t="s">
        <v>139</v>
      </c>
      <c r="AY147" s="21" t="s">
        <v>160</v>
      </c>
      <c r="BE147" s="108">
        <f t="shared" si="9"/>
        <v>0</v>
      </c>
      <c r="BF147" s="108">
        <f t="shared" si="10"/>
        <v>0</v>
      </c>
      <c r="BG147" s="108">
        <f t="shared" si="11"/>
        <v>0</v>
      </c>
      <c r="BH147" s="108">
        <f t="shared" si="12"/>
        <v>0</v>
      </c>
      <c r="BI147" s="108">
        <f t="shared" si="13"/>
        <v>0</v>
      </c>
      <c r="BJ147" s="21" t="s">
        <v>139</v>
      </c>
      <c r="BK147" s="108">
        <f t="shared" si="14"/>
        <v>0</v>
      </c>
      <c r="BL147" s="21" t="s">
        <v>528</v>
      </c>
      <c r="BM147" s="21" t="s">
        <v>410</v>
      </c>
    </row>
    <row r="148" spans="2:65" s="1" customFormat="1" ht="22.9" customHeight="1">
      <c r="B148" s="134"/>
      <c r="C148" s="163" t="s">
        <v>313</v>
      </c>
      <c r="D148" s="163" t="s">
        <v>161</v>
      </c>
      <c r="E148" s="164" t="s">
        <v>979</v>
      </c>
      <c r="F148" s="258" t="s">
        <v>980</v>
      </c>
      <c r="G148" s="258"/>
      <c r="H148" s="258"/>
      <c r="I148" s="258"/>
      <c r="J148" s="165" t="s">
        <v>354</v>
      </c>
      <c r="K148" s="166">
        <v>17</v>
      </c>
      <c r="L148" s="259">
        <v>0</v>
      </c>
      <c r="M148" s="259"/>
      <c r="N148" s="257">
        <f t="shared" si="5"/>
        <v>0</v>
      </c>
      <c r="O148" s="257"/>
      <c r="P148" s="257"/>
      <c r="Q148" s="257"/>
      <c r="R148" s="137"/>
      <c r="T148" s="168" t="s">
        <v>5</v>
      </c>
      <c r="U148" s="46" t="s">
        <v>45</v>
      </c>
      <c r="V148" s="38"/>
      <c r="W148" s="169">
        <f t="shared" si="6"/>
        <v>0</v>
      </c>
      <c r="X148" s="169">
        <v>0</v>
      </c>
      <c r="Y148" s="169">
        <f t="shared" si="7"/>
        <v>0</v>
      </c>
      <c r="Z148" s="169">
        <v>0</v>
      </c>
      <c r="AA148" s="170">
        <f t="shared" si="8"/>
        <v>0</v>
      </c>
      <c r="AR148" s="21" t="s">
        <v>528</v>
      </c>
      <c r="AT148" s="21" t="s">
        <v>161</v>
      </c>
      <c r="AU148" s="21" t="s">
        <v>139</v>
      </c>
      <c r="AY148" s="21" t="s">
        <v>160</v>
      </c>
      <c r="BE148" s="108">
        <f t="shared" si="9"/>
        <v>0</v>
      </c>
      <c r="BF148" s="108">
        <f t="shared" si="10"/>
        <v>0</v>
      </c>
      <c r="BG148" s="108">
        <f t="shared" si="11"/>
        <v>0</v>
      </c>
      <c r="BH148" s="108">
        <f t="shared" si="12"/>
        <v>0</v>
      </c>
      <c r="BI148" s="108">
        <f t="shared" si="13"/>
        <v>0</v>
      </c>
      <c r="BJ148" s="21" t="s">
        <v>139</v>
      </c>
      <c r="BK148" s="108">
        <f t="shared" si="14"/>
        <v>0</v>
      </c>
      <c r="BL148" s="21" t="s">
        <v>528</v>
      </c>
      <c r="BM148" s="21" t="s">
        <v>418</v>
      </c>
    </row>
    <row r="149" spans="2:65" s="1" customFormat="1" ht="22.9" customHeight="1">
      <c r="B149" s="134"/>
      <c r="C149" s="163" t="s">
        <v>317</v>
      </c>
      <c r="D149" s="163" t="s">
        <v>161</v>
      </c>
      <c r="E149" s="164" t="s">
        <v>981</v>
      </c>
      <c r="F149" s="258" t="s">
        <v>982</v>
      </c>
      <c r="G149" s="258"/>
      <c r="H149" s="258"/>
      <c r="I149" s="258"/>
      <c r="J149" s="165" t="s">
        <v>354</v>
      </c>
      <c r="K149" s="166">
        <v>31</v>
      </c>
      <c r="L149" s="259">
        <v>0</v>
      </c>
      <c r="M149" s="259"/>
      <c r="N149" s="257">
        <f t="shared" si="5"/>
        <v>0</v>
      </c>
      <c r="O149" s="257"/>
      <c r="P149" s="257"/>
      <c r="Q149" s="257"/>
      <c r="R149" s="137"/>
      <c r="T149" s="168" t="s">
        <v>5</v>
      </c>
      <c r="U149" s="46" t="s">
        <v>45</v>
      </c>
      <c r="V149" s="38"/>
      <c r="W149" s="169">
        <f t="shared" si="6"/>
        <v>0</v>
      </c>
      <c r="X149" s="169">
        <v>0</v>
      </c>
      <c r="Y149" s="169">
        <f t="shared" si="7"/>
        <v>0</v>
      </c>
      <c r="Z149" s="169">
        <v>0</v>
      </c>
      <c r="AA149" s="170">
        <f t="shared" si="8"/>
        <v>0</v>
      </c>
      <c r="AR149" s="21" t="s">
        <v>528</v>
      </c>
      <c r="AT149" s="21" t="s">
        <v>161</v>
      </c>
      <c r="AU149" s="21" t="s">
        <v>139</v>
      </c>
      <c r="AY149" s="21" t="s">
        <v>160</v>
      </c>
      <c r="BE149" s="108">
        <f t="shared" si="9"/>
        <v>0</v>
      </c>
      <c r="BF149" s="108">
        <f t="shared" si="10"/>
        <v>0</v>
      </c>
      <c r="BG149" s="108">
        <f t="shared" si="11"/>
        <v>0</v>
      </c>
      <c r="BH149" s="108">
        <f t="shared" si="12"/>
        <v>0</v>
      </c>
      <c r="BI149" s="108">
        <f t="shared" si="13"/>
        <v>0</v>
      </c>
      <c r="BJ149" s="21" t="s">
        <v>139</v>
      </c>
      <c r="BK149" s="108">
        <f t="shared" si="14"/>
        <v>0</v>
      </c>
      <c r="BL149" s="21" t="s">
        <v>528</v>
      </c>
      <c r="BM149" s="21" t="s">
        <v>427</v>
      </c>
    </row>
    <row r="150" spans="2:65" s="1" customFormat="1" ht="14.45" customHeight="1">
      <c r="B150" s="134"/>
      <c r="C150" s="194" t="s">
        <v>321</v>
      </c>
      <c r="D150" s="194" t="s">
        <v>343</v>
      </c>
      <c r="E150" s="195" t="s">
        <v>983</v>
      </c>
      <c r="F150" s="254" t="s">
        <v>984</v>
      </c>
      <c r="G150" s="254"/>
      <c r="H150" s="254"/>
      <c r="I150" s="254"/>
      <c r="J150" s="196" t="s">
        <v>354</v>
      </c>
      <c r="K150" s="197">
        <v>12</v>
      </c>
      <c r="L150" s="255">
        <v>0</v>
      </c>
      <c r="M150" s="255"/>
      <c r="N150" s="256">
        <f t="shared" si="5"/>
        <v>0</v>
      </c>
      <c r="O150" s="257"/>
      <c r="P150" s="257"/>
      <c r="Q150" s="257"/>
      <c r="R150" s="137"/>
      <c r="T150" s="168" t="s">
        <v>5</v>
      </c>
      <c r="U150" s="46" t="s">
        <v>45</v>
      </c>
      <c r="V150" s="38"/>
      <c r="W150" s="169">
        <f t="shared" si="6"/>
        <v>0</v>
      </c>
      <c r="X150" s="169">
        <v>5.1729999999999998E-2</v>
      </c>
      <c r="Y150" s="169">
        <f t="shared" si="7"/>
        <v>0.62075999999999998</v>
      </c>
      <c r="Z150" s="169">
        <v>0</v>
      </c>
      <c r="AA150" s="170">
        <f t="shared" si="8"/>
        <v>0</v>
      </c>
      <c r="AR150" s="21" t="s">
        <v>944</v>
      </c>
      <c r="AT150" s="21" t="s">
        <v>343</v>
      </c>
      <c r="AU150" s="21" t="s">
        <v>139</v>
      </c>
      <c r="AY150" s="21" t="s">
        <v>160</v>
      </c>
      <c r="BE150" s="108">
        <f t="shared" si="9"/>
        <v>0</v>
      </c>
      <c r="BF150" s="108">
        <f t="shared" si="10"/>
        <v>0</v>
      </c>
      <c r="BG150" s="108">
        <f t="shared" si="11"/>
        <v>0</v>
      </c>
      <c r="BH150" s="108">
        <f t="shared" si="12"/>
        <v>0</v>
      </c>
      <c r="BI150" s="108">
        <f t="shared" si="13"/>
        <v>0</v>
      </c>
      <c r="BJ150" s="21" t="s">
        <v>139</v>
      </c>
      <c r="BK150" s="108">
        <f t="shared" si="14"/>
        <v>0</v>
      </c>
      <c r="BL150" s="21" t="s">
        <v>528</v>
      </c>
      <c r="BM150" s="21" t="s">
        <v>443</v>
      </c>
    </row>
    <row r="151" spans="2:65" s="1" customFormat="1" ht="14.45" customHeight="1">
      <c r="B151" s="134"/>
      <c r="C151" s="194" t="s">
        <v>325</v>
      </c>
      <c r="D151" s="194" t="s">
        <v>343</v>
      </c>
      <c r="E151" s="195" t="s">
        <v>985</v>
      </c>
      <c r="F151" s="254" t="s">
        <v>986</v>
      </c>
      <c r="G151" s="254"/>
      <c r="H151" s="254"/>
      <c r="I151" s="254"/>
      <c r="J151" s="196" t="s">
        <v>354</v>
      </c>
      <c r="K151" s="197">
        <v>19</v>
      </c>
      <c r="L151" s="255">
        <v>0</v>
      </c>
      <c r="M151" s="255"/>
      <c r="N151" s="256">
        <f t="shared" si="5"/>
        <v>0</v>
      </c>
      <c r="O151" s="257"/>
      <c r="P151" s="257"/>
      <c r="Q151" s="257"/>
      <c r="R151" s="137"/>
      <c r="T151" s="168" t="s">
        <v>5</v>
      </c>
      <c r="U151" s="46" t="s">
        <v>45</v>
      </c>
      <c r="V151" s="38"/>
      <c r="W151" s="169">
        <f t="shared" si="6"/>
        <v>0</v>
      </c>
      <c r="X151" s="169">
        <v>4.3839999999999997E-2</v>
      </c>
      <c r="Y151" s="169">
        <f t="shared" si="7"/>
        <v>0.83295999999999992</v>
      </c>
      <c r="Z151" s="169">
        <v>0</v>
      </c>
      <c r="AA151" s="170">
        <f t="shared" si="8"/>
        <v>0</v>
      </c>
      <c r="AR151" s="21" t="s">
        <v>944</v>
      </c>
      <c r="AT151" s="21" t="s">
        <v>343</v>
      </c>
      <c r="AU151" s="21" t="s">
        <v>139</v>
      </c>
      <c r="AY151" s="21" t="s">
        <v>160</v>
      </c>
      <c r="BE151" s="108">
        <f t="shared" si="9"/>
        <v>0</v>
      </c>
      <c r="BF151" s="108">
        <f t="shared" si="10"/>
        <v>0</v>
      </c>
      <c r="BG151" s="108">
        <f t="shared" si="11"/>
        <v>0</v>
      </c>
      <c r="BH151" s="108">
        <f t="shared" si="12"/>
        <v>0</v>
      </c>
      <c r="BI151" s="108">
        <f t="shared" si="13"/>
        <v>0</v>
      </c>
      <c r="BJ151" s="21" t="s">
        <v>139</v>
      </c>
      <c r="BK151" s="108">
        <f t="shared" si="14"/>
        <v>0</v>
      </c>
      <c r="BL151" s="21" t="s">
        <v>528</v>
      </c>
      <c r="BM151" s="21" t="s">
        <v>451</v>
      </c>
    </row>
    <row r="152" spans="2:65" s="1" customFormat="1" ht="27.75" customHeight="1">
      <c r="B152" s="134"/>
      <c r="C152" s="163" t="s">
        <v>334</v>
      </c>
      <c r="D152" s="163" t="s">
        <v>161</v>
      </c>
      <c r="E152" s="164" t="s">
        <v>987</v>
      </c>
      <c r="F152" s="258" t="s">
        <v>988</v>
      </c>
      <c r="G152" s="258"/>
      <c r="H152" s="258"/>
      <c r="I152" s="258"/>
      <c r="J152" s="165" t="s">
        <v>354</v>
      </c>
      <c r="K152" s="166">
        <v>17</v>
      </c>
      <c r="L152" s="259">
        <v>0</v>
      </c>
      <c r="M152" s="259"/>
      <c r="N152" s="257">
        <f t="shared" si="5"/>
        <v>0</v>
      </c>
      <c r="O152" s="257"/>
      <c r="P152" s="257"/>
      <c r="Q152" s="257"/>
      <c r="R152" s="137"/>
      <c r="T152" s="168" t="s">
        <v>5</v>
      </c>
      <c r="U152" s="46" t="s">
        <v>45</v>
      </c>
      <c r="V152" s="38"/>
      <c r="W152" s="169">
        <f t="shared" si="6"/>
        <v>0</v>
      </c>
      <c r="X152" s="169">
        <v>0</v>
      </c>
      <c r="Y152" s="169">
        <f t="shared" si="7"/>
        <v>0</v>
      </c>
      <c r="Z152" s="169">
        <v>0</v>
      </c>
      <c r="AA152" s="170">
        <f t="shared" si="8"/>
        <v>0</v>
      </c>
      <c r="AR152" s="21" t="s">
        <v>528</v>
      </c>
      <c r="AT152" s="21" t="s">
        <v>161</v>
      </c>
      <c r="AU152" s="21" t="s">
        <v>139</v>
      </c>
      <c r="AY152" s="21" t="s">
        <v>160</v>
      </c>
      <c r="BE152" s="108">
        <f t="shared" si="9"/>
        <v>0</v>
      </c>
      <c r="BF152" s="108">
        <f t="shared" si="10"/>
        <v>0</v>
      </c>
      <c r="BG152" s="108">
        <f t="shared" si="11"/>
        <v>0</v>
      </c>
      <c r="BH152" s="108">
        <f t="shared" si="12"/>
        <v>0</v>
      </c>
      <c r="BI152" s="108">
        <f t="shared" si="13"/>
        <v>0</v>
      </c>
      <c r="BJ152" s="21" t="s">
        <v>139</v>
      </c>
      <c r="BK152" s="108">
        <f t="shared" si="14"/>
        <v>0</v>
      </c>
      <c r="BL152" s="21" t="s">
        <v>528</v>
      </c>
      <c r="BM152" s="21" t="s">
        <v>460</v>
      </c>
    </row>
    <row r="153" spans="2:65" s="1" customFormat="1" ht="25.5" customHeight="1">
      <c r="B153" s="134"/>
      <c r="C153" s="163" t="s">
        <v>338</v>
      </c>
      <c r="D153" s="163" t="s">
        <v>161</v>
      </c>
      <c r="E153" s="164" t="s">
        <v>989</v>
      </c>
      <c r="F153" s="258" t="s">
        <v>990</v>
      </c>
      <c r="G153" s="258"/>
      <c r="H153" s="258"/>
      <c r="I153" s="258"/>
      <c r="J153" s="165" t="s">
        <v>354</v>
      </c>
      <c r="K153" s="166">
        <v>31</v>
      </c>
      <c r="L153" s="259">
        <v>0</v>
      </c>
      <c r="M153" s="259"/>
      <c r="N153" s="257">
        <f t="shared" si="5"/>
        <v>0</v>
      </c>
      <c r="O153" s="257"/>
      <c r="P153" s="257"/>
      <c r="Q153" s="257"/>
      <c r="R153" s="137"/>
      <c r="T153" s="168" t="s">
        <v>5</v>
      </c>
      <c r="U153" s="46" t="s">
        <v>45</v>
      </c>
      <c r="V153" s="38"/>
      <c r="W153" s="169">
        <f t="shared" si="6"/>
        <v>0</v>
      </c>
      <c r="X153" s="169">
        <v>0</v>
      </c>
      <c r="Y153" s="169">
        <f t="shared" si="7"/>
        <v>0</v>
      </c>
      <c r="Z153" s="169">
        <v>0</v>
      </c>
      <c r="AA153" s="170">
        <f t="shared" si="8"/>
        <v>0</v>
      </c>
      <c r="AR153" s="21" t="s">
        <v>528</v>
      </c>
      <c r="AT153" s="21" t="s">
        <v>161</v>
      </c>
      <c r="AU153" s="21" t="s">
        <v>139</v>
      </c>
      <c r="AY153" s="21" t="s">
        <v>160</v>
      </c>
      <c r="BE153" s="108">
        <f t="shared" si="9"/>
        <v>0</v>
      </c>
      <c r="BF153" s="108">
        <f t="shared" si="10"/>
        <v>0</v>
      </c>
      <c r="BG153" s="108">
        <f t="shared" si="11"/>
        <v>0</v>
      </c>
      <c r="BH153" s="108">
        <f t="shared" si="12"/>
        <v>0</v>
      </c>
      <c r="BI153" s="108">
        <f t="shared" si="13"/>
        <v>0</v>
      </c>
      <c r="BJ153" s="21" t="s">
        <v>139</v>
      </c>
      <c r="BK153" s="108">
        <f t="shared" si="14"/>
        <v>0</v>
      </c>
      <c r="BL153" s="21" t="s">
        <v>528</v>
      </c>
      <c r="BM153" s="21" t="s">
        <v>469</v>
      </c>
    </row>
    <row r="154" spans="2:65" s="1" customFormat="1" ht="34.15" customHeight="1">
      <c r="B154" s="134"/>
      <c r="C154" s="194" t="s">
        <v>342</v>
      </c>
      <c r="D154" s="194" t="s">
        <v>343</v>
      </c>
      <c r="E154" s="195" t="s">
        <v>991</v>
      </c>
      <c r="F154" s="254" t="s">
        <v>992</v>
      </c>
      <c r="G154" s="254"/>
      <c r="H154" s="254"/>
      <c r="I154" s="254"/>
      <c r="J154" s="196" t="s">
        <v>354</v>
      </c>
      <c r="K154" s="197">
        <v>16</v>
      </c>
      <c r="L154" s="255">
        <v>0</v>
      </c>
      <c r="M154" s="255"/>
      <c r="N154" s="256">
        <f t="shared" si="5"/>
        <v>0</v>
      </c>
      <c r="O154" s="257"/>
      <c r="P154" s="257"/>
      <c r="Q154" s="257"/>
      <c r="R154" s="137"/>
      <c r="T154" s="168" t="s">
        <v>5</v>
      </c>
      <c r="U154" s="46" t="s">
        <v>45</v>
      </c>
      <c r="V154" s="38"/>
      <c r="W154" s="169">
        <f t="shared" si="6"/>
        <v>0</v>
      </c>
      <c r="X154" s="169">
        <v>8.5000000000000006E-3</v>
      </c>
      <c r="Y154" s="169">
        <f t="shared" si="7"/>
        <v>0.13600000000000001</v>
      </c>
      <c r="Z154" s="169">
        <v>0</v>
      </c>
      <c r="AA154" s="170">
        <f t="shared" si="8"/>
        <v>0</v>
      </c>
      <c r="AR154" s="21" t="s">
        <v>944</v>
      </c>
      <c r="AT154" s="21" t="s">
        <v>343</v>
      </c>
      <c r="AU154" s="21" t="s">
        <v>139</v>
      </c>
      <c r="AY154" s="21" t="s">
        <v>160</v>
      </c>
      <c r="BE154" s="108">
        <f t="shared" si="9"/>
        <v>0</v>
      </c>
      <c r="BF154" s="108">
        <f t="shared" si="10"/>
        <v>0</v>
      </c>
      <c r="BG154" s="108">
        <f t="shared" si="11"/>
        <v>0</v>
      </c>
      <c r="BH154" s="108">
        <f t="shared" si="12"/>
        <v>0</v>
      </c>
      <c r="BI154" s="108">
        <f t="shared" si="13"/>
        <v>0</v>
      </c>
      <c r="BJ154" s="21" t="s">
        <v>139</v>
      </c>
      <c r="BK154" s="108">
        <f t="shared" si="14"/>
        <v>0</v>
      </c>
      <c r="BL154" s="21" t="s">
        <v>528</v>
      </c>
      <c r="BM154" s="21" t="s">
        <v>484</v>
      </c>
    </row>
    <row r="155" spans="2:65" s="1" customFormat="1" ht="26.25" customHeight="1">
      <c r="B155" s="134"/>
      <c r="C155" s="194" t="s">
        <v>347</v>
      </c>
      <c r="D155" s="194" t="s">
        <v>343</v>
      </c>
      <c r="E155" s="195" t="s">
        <v>993</v>
      </c>
      <c r="F155" s="254" t="s">
        <v>994</v>
      </c>
      <c r="G155" s="254"/>
      <c r="H155" s="254"/>
      <c r="I155" s="254"/>
      <c r="J155" s="196" t="s">
        <v>354</v>
      </c>
      <c r="K155" s="197">
        <v>5</v>
      </c>
      <c r="L155" s="255">
        <v>0</v>
      </c>
      <c r="M155" s="255"/>
      <c r="N155" s="256">
        <f t="shared" si="5"/>
        <v>0</v>
      </c>
      <c r="O155" s="257"/>
      <c r="P155" s="257"/>
      <c r="Q155" s="257"/>
      <c r="R155" s="137"/>
      <c r="T155" s="168" t="s">
        <v>5</v>
      </c>
      <c r="U155" s="46" t="s">
        <v>45</v>
      </c>
      <c r="V155" s="38"/>
      <c r="W155" s="169">
        <f t="shared" si="6"/>
        <v>0</v>
      </c>
      <c r="X155" s="169">
        <v>1.7999999999999999E-2</v>
      </c>
      <c r="Y155" s="169">
        <f t="shared" si="7"/>
        <v>0.09</v>
      </c>
      <c r="Z155" s="169">
        <v>0</v>
      </c>
      <c r="AA155" s="170">
        <f t="shared" si="8"/>
        <v>0</v>
      </c>
      <c r="AR155" s="21" t="s">
        <v>944</v>
      </c>
      <c r="AT155" s="21" t="s">
        <v>343</v>
      </c>
      <c r="AU155" s="21" t="s">
        <v>139</v>
      </c>
      <c r="AY155" s="21" t="s">
        <v>160</v>
      </c>
      <c r="BE155" s="108">
        <f t="shared" si="9"/>
        <v>0</v>
      </c>
      <c r="BF155" s="108">
        <f t="shared" si="10"/>
        <v>0</v>
      </c>
      <c r="BG155" s="108">
        <f t="shared" si="11"/>
        <v>0</v>
      </c>
      <c r="BH155" s="108">
        <f t="shared" si="12"/>
        <v>0</v>
      </c>
      <c r="BI155" s="108">
        <f t="shared" si="13"/>
        <v>0</v>
      </c>
      <c r="BJ155" s="21" t="s">
        <v>139</v>
      </c>
      <c r="BK155" s="108">
        <f t="shared" si="14"/>
        <v>0</v>
      </c>
      <c r="BL155" s="21" t="s">
        <v>528</v>
      </c>
      <c r="BM155" s="21" t="s">
        <v>493</v>
      </c>
    </row>
    <row r="156" spans="2:65" s="1" customFormat="1" ht="27" customHeight="1">
      <c r="B156" s="134"/>
      <c r="C156" s="194" t="s">
        <v>351</v>
      </c>
      <c r="D156" s="194" t="s">
        <v>343</v>
      </c>
      <c r="E156" s="195" t="s">
        <v>995</v>
      </c>
      <c r="F156" s="254" t="s">
        <v>996</v>
      </c>
      <c r="G156" s="254"/>
      <c r="H156" s="254"/>
      <c r="I156" s="254"/>
      <c r="J156" s="196" t="s">
        <v>354</v>
      </c>
      <c r="K156" s="197">
        <v>8</v>
      </c>
      <c r="L156" s="255">
        <v>0</v>
      </c>
      <c r="M156" s="255"/>
      <c r="N156" s="256">
        <f t="shared" si="5"/>
        <v>0</v>
      </c>
      <c r="O156" s="257"/>
      <c r="P156" s="257"/>
      <c r="Q156" s="257"/>
      <c r="R156" s="137"/>
      <c r="T156" s="168" t="s">
        <v>5</v>
      </c>
      <c r="U156" s="46" t="s">
        <v>45</v>
      </c>
      <c r="V156" s="38"/>
      <c r="W156" s="169">
        <f t="shared" si="6"/>
        <v>0</v>
      </c>
      <c r="X156" s="169">
        <v>3.7999999999999999E-2</v>
      </c>
      <c r="Y156" s="169">
        <f t="shared" si="7"/>
        <v>0.30399999999999999</v>
      </c>
      <c r="Z156" s="169">
        <v>0</v>
      </c>
      <c r="AA156" s="170">
        <f t="shared" si="8"/>
        <v>0</v>
      </c>
      <c r="AR156" s="21" t="s">
        <v>944</v>
      </c>
      <c r="AT156" s="21" t="s">
        <v>343</v>
      </c>
      <c r="AU156" s="21" t="s">
        <v>139</v>
      </c>
      <c r="AY156" s="21" t="s">
        <v>160</v>
      </c>
      <c r="BE156" s="108">
        <f t="shared" si="9"/>
        <v>0</v>
      </c>
      <c r="BF156" s="108">
        <f t="shared" si="10"/>
        <v>0</v>
      </c>
      <c r="BG156" s="108">
        <f t="shared" si="11"/>
        <v>0</v>
      </c>
      <c r="BH156" s="108">
        <f t="shared" si="12"/>
        <v>0</v>
      </c>
      <c r="BI156" s="108">
        <f t="shared" si="13"/>
        <v>0</v>
      </c>
      <c r="BJ156" s="21" t="s">
        <v>139</v>
      </c>
      <c r="BK156" s="108">
        <f t="shared" si="14"/>
        <v>0</v>
      </c>
      <c r="BL156" s="21" t="s">
        <v>528</v>
      </c>
      <c r="BM156" s="21" t="s">
        <v>504</v>
      </c>
    </row>
    <row r="157" spans="2:65" s="1" customFormat="1" ht="34.15" customHeight="1">
      <c r="B157" s="134"/>
      <c r="C157" s="194" t="s">
        <v>358</v>
      </c>
      <c r="D157" s="194" t="s">
        <v>343</v>
      </c>
      <c r="E157" s="195" t="s">
        <v>997</v>
      </c>
      <c r="F157" s="254" t="s">
        <v>998</v>
      </c>
      <c r="G157" s="254"/>
      <c r="H157" s="254"/>
      <c r="I157" s="254"/>
      <c r="J157" s="196" t="s">
        <v>354</v>
      </c>
      <c r="K157" s="197">
        <v>2</v>
      </c>
      <c r="L157" s="255">
        <v>0</v>
      </c>
      <c r="M157" s="255"/>
      <c r="N157" s="256">
        <f t="shared" si="5"/>
        <v>0</v>
      </c>
      <c r="O157" s="257"/>
      <c r="P157" s="257"/>
      <c r="Q157" s="257"/>
      <c r="R157" s="137"/>
      <c r="T157" s="168" t="s">
        <v>5</v>
      </c>
      <c r="U157" s="46" t="s">
        <v>45</v>
      </c>
      <c r="V157" s="38"/>
      <c r="W157" s="169">
        <f t="shared" si="6"/>
        <v>0</v>
      </c>
      <c r="X157" s="169">
        <v>1.4999999999999999E-2</v>
      </c>
      <c r="Y157" s="169">
        <f t="shared" si="7"/>
        <v>0.03</v>
      </c>
      <c r="Z157" s="169">
        <v>0</v>
      </c>
      <c r="AA157" s="170">
        <f t="shared" si="8"/>
        <v>0</v>
      </c>
      <c r="AR157" s="21" t="s">
        <v>944</v>
      </c>
      <c r="AT157" s="21" t="s">
        <v>343</v>
      </c>
      <c r="AU157" s="21" t="s">
        <v>139</v>
      </c>
      <c r="AY157" s="21" t="s">
        <v>160</v>
      </c>
      <c r="BE157" s="108">
        <f t="shared" si="9"/>
        <v>0</v>
      </c>
      <c r="BF157" s="108">
        <f t="shared" si="10"/>
        <v>0</v>
      </c>
      <c r="BG157" s="108">
        <f t="shared" si="11"/>
        <v>0</v>
      </c>
      <c r="BH157" s="108">
        <f t="shared" si="12"/>
        <v>0</v>
      </c>
      <c r="BI157" s="108">
        <f t="shared" si="13"/>
        <v>0</v>
      </c>
      <c r="BJ157" s="21" t="s">
        <v>139</v>
      </c>
      <c r="BK157" s="108">
        <f t="shared" si="14"/>
        <v>0</v>
      </c>
      <c r="BL157" s="21" t="s">
        <v>528</v>
      </c>
      <c r="BM157" s="21" t="s">
        <v>512</v>
      </c>
    </row>
    <row r="158" spans="2:65" s="1" customFormat="1" ht="14.45" customHeight="1">
      <c r="B158" s="134"/>
      <c r="C158" s="163" t="s">
        <v>362</v>
      </c>
      <c r="D158" s="163" t="s">
        <v>161</v>
      </c>
      <c r="E158" s="164" t="s">
        <v>999</v>
      </c>
      <c r="F158" s="258" t="s">
        <v>1000</v>
      </c>
      <c r="G158" s="258"/>
      <c r="H158" s="258"/>
      <c r="I158" s="258"/>
      <c r="J158" s="165" t="s">
        <v>354</v>
      </c>
      <c r="K158" s="166">
        <v>31</v>
      </c>
      <c r="L158" s="259">
        <v>0</v>
      </c>
      <c r="M158" s="259"/>
      <c r="N158" s="257">
        <f t="shared" si="5"/>
        <v>0</v>
      </c>
      <c r="O158" s="257"/>
      <c r="P158" s="257"/>
      <c r="Q158" s="257"/>
      <c r="R158" s="137"/>
      <c r="T158" s="168" t="s">
        <v>5</v>
      </c>
      <c r="U158" s="46" t="s">
        <v>45</v>
      </c>
      <c r="V158" s="38"/>
      <c r="W158" s="169">
        <f t="shared" si="6"/>
        <v>0</v>
      </c>
      <c r="X158" s="169">
        <v>0</v>
      </c>
      <c r="Y158" s="169">
        <f t="shared" si="7"/>
        <v>0</v>
      </c>
      <c r="Z158" s="169">
        <v>0</v>
      </c>
      <c r="AA158" s="170">
        <f t="shared" si="8"/>
        <v>0</v>
      </c>
      <c r="AR158" s="21" t="s">
        <v>528</v>
      </c>
      <c r="AT158" s="21" t="s">
        <v>161</v>
      </c>
      <c r="AU158" s="21" t="s">
        <v>139</v>
      </c>
      <c r="AY158" s="21" t="s">
        <v>160</v>
      </c>
      <c r="BE158" s="108">
        <f t="shared" si="9"/>
        <v>0</v>
      </c>
      <c r="BF158" s="108">
        <f t="shared" si="10"/>
        <v>0</v>
      </c>
      <c r="BG158" s="108">
        <f t="shared" si="11"/>
        <v>0</v>
      </c>
      <c r="BH158" s="108">
        <f t="shared" si="12"/>
        <v>0</v>
      </c>
      <c r="BI158" s="108">
        <f t="shared" si="13"/>
        <v>0</v>
      </c>
      <c r="BJ158" s="21" t="s">
        <v>139</v>
      </c>
      <c r="BK158" s="108">
        <f t="shared" si="14"/>
        <v>0</v>
      </c>
      <c r="BL158" s="21" t="s">
        <v>528</v>
      </c>
      <c r="BM158" s="21" t="s">
        <v>520</v>
      </c>
    </row>
    <row r="159" spans="2:65" s="1" customFormat="1" ht="14.45" customHeight="1">
      <c r="B159" s="134"/>
      <c r="C159" s="194" t="s">
        <v>367</v>
      </c>
      <c r="D159" s="194" t="s">
        <v>343</v>
      </c>
      <c r="E159" s="195" t="s">
        <v>1001</v>
      </c>
      <c r="F159" s="254" t="s">
        <v>1002</v>
      </c>
      <c r="G159" s="254"/>
      <c r="H159" s="254"/>
      <c r="I159" s="254"/>
      <c r="J159" s="196" t="s">
        <v>354</v>
      </c>
      <c r="K159" s="197">
        <v>31</v>
      </c>
      <c r="L159" s="255">
        <v>0</v>
      </c>
      <c r="M159" s="255"/>
      <c r="N159" s="256">
        <f t="shared" si="5"/>
        <v>0</v>
      </c>
      <c r="O159" s="257"/>
      <c r="P159" s="257"/>
      <c r="Q159" s="257"/>
      <c r="R159" s="137"/>
      <c r="T159" s="168" t="s">
        <v>5</v>
      </c>
      <c r="U159" s="46" t="s">
        <v>45</v>
      </c>
      <c r="V159" s="38"/>
      <c r="W159" s="169">
        <f t="shared" si="6"/>
        <v>0</v>
      </c>
      <c r="X159" s="169">
        <v>4.0000000000000001E-3</v>
      </c>
      <c r="Y159" s="169">
        <f t="shared" si="7"/>
        <v>0.124</v>
      </c>
      <c r="Z159" s="169">
        <v>0</v>
      </c>
      <c r="AA159" s="170">
        <f t="shared" si="8"/>
        <v>0</v>
      </c>
      <c r="AR159" s="21" t="s">
        <v>944</v>
      </c>
      <c r="AT159" s="21" t="s">
        <v>343</v>
      </c>
      <c r="AU159" s="21" t="s">
        <v>139</v>
      </c>
      <c r="AY159" s="21" t="s">
        <v>160</v>
      </c>
      <c r="BE159" s="108">
        <f t="shared" si="9"/>
        <v>0</v>
      </c>
      <c r="BF159" s="108">
        <f t="shared" si="10"/>
        <v>0</v>
      </c>
      <c r="BG159" s="108">
        <f t="shared" si="11"/>
        <v>0</v>
      </c>
      <c r="BH159" s="108">
        <f t="shared" si="12"/>
        <v>0</v>
      </c>
      <c r="BI159" s="108">
        <f t="shared" si="13"/>
        <v>0</v>
      </c>
      <c r="BJ159" s="21" t="s">
        <v>139</v>
      </c>
      <c r="BK159" s="108">
        <f t="shared" si="14"/>
        <v>0</v>
      </c>
      <c r="BL159" s="21" t="s">
        <v>528</v>
      </c>
      <c r="BM159" s="21" t="s">
        <v>528</v>
      </c>
    </row>
    <row r="160" spans="2:65" s="1" customFormat="1" ht="14.45" customHeight="1">
      <c r="B160" s="134"/>
      <c r="C160" s="163" t="s">
        <v>371</v>
      </c>
      <c r="D160" s="163" t="s">
        <v>161</v>
      </c>
      <c r="E160" s="164" t="s">
        <v>1003</v>
      </c>
      <c r="F160" s="258" t="s">
        <v>1004</v>
      </c>
      <c r="G160" s="258"/>
      <c r="H160" s="258"/>
      <c r="I160" s="258"/>
      <c r="J160" s="165" t="s">
        <v>354</v>
      </c>
      <c r="K160" s="166">
        <v>31</v>
      </c>
      <c r="L160" s="259">
        <v>0</v>
      </c>
      <c r="M160" s="259"/>
      <c r="N160" s="257">
        <f t="shared" si="5"/>
        <v>0</v>
      </c>
      <c r="O160" s="257"/>
      <c r="P160" s="257"/>
      <c r="Q160" s="257"/>
      <c r="R160" s="137"/>
      <c r="T160" s="168" t="s">
        <v>5</v>
      </c>
      <c r="U160" s="46" t="s">
        <v>45</v>
      </c>
      <c r="V160" s="38"/>
      <c r="W160" s="169">
        <f t="shared" si="6"/>
        <v>0</v>
      </c>
      <c r="X160" s="169">
        <v>0</v>
      </c>
      <c r="Y160" s="169">
        <f t="shared" si="7"/>
        <v>0</v>
      </c>
      <c r="Z160" s="169">
        <v>0</v>
      </c>
      <c r="AA160" s="170">
        <f t="shared" si="8"/>
        <v>0</v>
      </c>
      <c r="AR160" s="21" t="s">
        <v>528</v>
      </c>
      <c r="AT160" s="21" t="s">
        <v>161</v>
      </c>
      <c r="AU160" s="21" t="s">
        <v>139</v>
      </c>
      <c r="AY160" s="21" t="s">
        <v>160</v>
      </c>
      <c r="BE160" s="108">
        <f t="shared" si="9"/>
        <v>0</v>
      </c>
      <c r="BF160" s="108">
        <f t="shared" si="10"/>
        <v>0</v>
      </c>
      <c r="BG160" s="108">
        <f t="shared" si="11"/>
        <v>0</v>
      </c>
      <c r="BH160" s="108">
        <f t="shared" si="12"/>
        <v>0</v>
      </c>
      <c r="BI160" s="108">
        <f t="shared" si="13"/>
        <v>0</v>
      </c>
      <c r="BJ160" s="21" t="s">
        <v>139</v>
      </c>
      <c r="BK160" s="108">
        <f t="shared" si="14"/>
        <v>0</v>
      </c>
      <c r="BL160" s="21" t="s">
        <v>528</v>
      </c>
      <c r="BM160" s="21" t="s">
        <v>693</v>
      </c>
    </row>
    <row r="161" spans="2:65" s="1" customFormat="1" ht="34.15" customHeight="1">
      <c r="B161" s="134"/>
      <c r="C161" s="194" t="s">
        <v>381</v>
      </c>
      <c r="D161" s="194" t="s">
        <v>343</v>
      </c>
      <c r="E161" s="195" t="s">
        <v>1005</v>
      </c>
      <c r="F161" s="254" t="s">
        <v>1006</v>
      </c>
      <c r="G161" s="254"/>
      <c r="H161" s="254"/>
      <c r="I161" s="254"/>
      <c r="J161" s="196" t="s">
        <v>354</v>
      </c>
      <c r="K161" s="197">
        <v>23</v>
      </c>
      <c r="L161" s="255">
        <v>0</v>
      </c>
      <c r="M161" s="255"/>
      <c r="N161" s="256">
        <f t="shared" ref="N161:N177" si="15">ROUND(L161*K161,2)</f>
        <v>0</v>
      </c>
      <c r="O161" s="257"/>
      <c r="P161" s="257"/>
      <c r="Q161" s="257"/>
      <c r="R161" s="137"/>
      <c r="T161" s="168" t="s">
        <v>5</v>
      </c>
      <c r="U161" s="46" t="s">
        <v>45</v>
      </c>
      <c r="V161" s="38"/>
      <c r="W161" s="169">
        <f t="shared" ref="W161:W177" si="16">V161*K161</f>
        <v>0</v>
      </c>
      <c r="X161" s="169">
        <v>4.13E-3</v>
      </c>
      <c r="Y161" s="169">
        <f t="shared" ref="Y161:Y177" si="17">X161*K161</f>
        <v>9.4990000000000005E-2</v>
      </c>
      <c r="Z161" s="169">
        <v>0</v>
      </c>
      <c r="AA161" s="170">
        <f t="shared" ref="AA161:AA177" si="18">Z161*K161</f>
        <v>0</v>
      </c>
      <c r="AR161" s="21" t="s">
        <v>944</v>
      </c>
      <c r="AT161" s="21" t="s">
        <v>343</v>
      </c>
      <c r="AU161" s="21" t="s">
        <v>139</v>
      </c>
      <c r="AY161" s="21" t="s">
        <v>160</v>
      </c>
      <c r="BE161" s="108">
        <f t="shared" ref="BE161:BE177" si="19">IF(U161="základná",N161,0)</f>
        <v>0</v>
      </c>
      <c r="BF161" s="108">
        <f t="shared" ref="BF161:BF177" si="20">IF(U161="znížená",N161,0)</f>
        <v>0</v>
      </c>
      <c r="BG161" s="108">
        <f t="shared" ref="BG161:BG177" si="21">IF(U161="zákl. prenesená",N161,0)</f>
        <v>0</v>
      </c>
      <c r="BH161" s="108">
        <f t="shared" ref="BH161:BH177" si="22">IF(U161="zníž. prenesená",N161,0)</f>
        <v>0</v>
      </c>
      <c r="BI161" s="108">
        <f t="shared" ref="BI161:BI177" si="23">IF(U161="nulová",N161,0)</f>
        <v>0</v>
      </c>
      <c r="BJ161" s="21" t="s">
        <v>139</v>
      </c>
      <c r="BK161" s="108">
        <f t="shared" ref="BK161:BK177" si="24">ROUND(L161*K161,2)</f>
        <v>0</v>
      </c>
      <c r="BL161" s="21" t="s">
        <v>528</v>
      </c>
      <c r="BM161" s="21" t="s">
        <v>696</v>
      </c>
    </row>
    <row r="162" spans="2:65" s="1" customFormat="1" ht="34.15" customHeight="1">
      <c r="B162" s="134"/>
      <c r="C162" s="194" t="s">
        <v>385</v>
      </c>
      <c r="D162" s="194" t="s">
        <v>343</v>
      </c>
      <c r="E162" s="195" t="s">
        <v>1007</v>
      </c>
      <c r="F162" s="254" t="s">
        <v>1008</v>
      </c>
      <c r="G162" s="254"/>
      <c r="H162" s="254"/>
      <c r="I162" s="254"/>
      <c r="J162" s="196" t="s">
        <v>354</v>
      </c>
      <c r="K162" s="197">
        <v>8</v>
      </c>
      <c r="L162" s="255">
        <v>0</v>
      </c>
      <c r="M162" s="255"/>
      <c r="N162" s="256">
        <f t="shared" si="15"/>
        <v>0</v>
      </c>
      <c r="O162" s="257"/>
      <c r="P162" s="257"/>
      <c r="Q162" s="257"/>
      <c r="R162" s="137"/>
      <c r="T162" s="168" t="s">
        <v>5</v>
      </c>
      <c r="U162" s="46" t="s">
        <v>45</v>
      </c>
      <c r="V162" s="38"/>
      <c r="W162" s="169">
        <f t="shared" si="16"/>
        <v>0</v>
      </c>
      <c r="X162" s="169">
        <v>4.3699999999999998E-3</v>
      </c>
      <c r="Y162" s="169">
        <f t="shared" si="17"/>
        <v>3.4959999999999998E-2</v>
      </c>
      <c r="Z162" s="169">
        <v>0</v>
      </c>
      <c r="AA162" s="170">
        <f t="shared" si="18"/>
        <v>0</v>
      </c>
      <c r="AR162" s="21" t="s">
        <v>944</v>
      </c>
      <c r="AT162" s="21" t="s">
        <v>343</v>
      </c>
      <c r="AU162" s="21" t="s">
        <v>139</v>
      </c>
      <c r="AY162" s="21" t="s">
        <v>160</v>
      </c>
      <c r="BE162" s="108">
        <f t="shared" si="19"/>
        <v>0</v>
      </c>
      <c r="BF162" s="108">
        <f t="shared" si="20"/>
        <v>0</v>
      </c>
      <c r="BG162" s="108">
        <f t="shared" si="21"/>
        <v>0</v>
      </c>
      <c r="BH162" s="108">
        <f t="shared" si="22"/>
        <v>0</v>
      </c>
      <c r="BI162" s="108">
        <f t="shared" si="23"/>
        <v>0</v>
      </c>
      <c r="BJ162" s="21" t="s">
        <v>139</v>
      </c>
      <c r="BK162" s="108">
        <f t="shared" si="24"/>
        <v>0</v>
      </c>
      <c r="BL162" s="21" t="s">
        <v>528</v>
      </c>
      <c r="BM162" s="21" t="s">
        <v>699</v>
      </c>
    </row>
    <row r="163" spans="2:65" s="1" customFormat="1" ht="27" customHeight="1">
      <c r="B163" s="134"/>
      <c r="C163" s="163" t="s">
        <v>394</v>
      </c>
      <c r="D163" s="163" t="s">
        <v>161</v>
      </c>
      <c r="E163" s="164" t="s">
        <v>1009</v>
      </c>
      <c r="F163" s="258" t="s">
        <v>1010</v>
      </c>
      <c r="G163" s="258"/>
      <c r="H163" s="258"/>
      <c r="I163" s="258"/>
      <c r="J163" s="165" t="s">
        <v>204</v>
      </c>
      <c r="K163" s="166">
        <v>830</v>
      </c>
      <c r="L163" s="259">
        <v>0</v>
      </c>
      <c r="M163" s="259"/>
      <c r="N163" s="257">
        <f t="shared" si="15"/>
        <v>0</v>
      </c>
      <c r="O163" s="257"/>
      <c r="P163" s="257"/>
      <c r="Q163" s="257"/>
      <c r="R163" s="137"/>
      <c r="T163" s="168" t="s">
        <v>5</v>
      </c>
      <c r="U163" s="46" t="s">
        <v>45</v>
      </c>
      <c r="V163" s="38"/>
      <c r="W163" s="169">
        <f t="shared" si="16"/>
        <v>0</v>
      </c>
      <c r="X163" s="169">
        <v>0</v>
      </c>
      <c r="Y163" s="169">
        <f t="shared" si="17"/>
        <v>0</v>
      </c>
      <c r="Z163" s="169">
        <v>0</v>
      </c>
      <c r="AA163" s="170">
        <f t="shared" si="18"/>
        <v>0</v>
      </c>
      <c r="AR163" s="21" t="s">
        <v>528</v>
      </c>
      <c r="AT163" s="21" t="s">
        <v>161</v>
      </c>
      <c r="AU163" s="21" t="s">
        <v>139</v>
      </c>
      <c r="AY163" s="21" t="s">
        <v>160</v>
      </c>
      <c r="BE163" s="108">
        <f t="shared" si="19"/>
        <v>0</v>
      </c>
      <c r="BF163" s="108">
        <f t="shared" si="20"/>
        <v>0</v>
      </c>
      <c r="BG163" s="108">
        <f t="shared" si="21"/>
        <v>0</v>
      </c>
      <c r="BH163" s="108">
        <f t="shared" si="22"/>
        <v>0</v>
      </c>
      <c r="BI163" s="108">
        <f t="shared" si="23"/>
        <v>0</v>
      </c>
      <c r="BJ163" s="21" t="s">
        <v>139</v>
      </c>
      <c r="BK163" s="108">
        <f t="shared" si="24"/>
        <v>0</v>
      </c>
      <c r="BL163" s="21" t="s">
        <v>528</v>
      </c>
      <c r="BM163" s="21" t="s">
        <v>702</v>
      </c>
    </row>
    <row r="164" spans="2:65" s="1" customFormat="1" ht="34.15" customHeight="1">
      <c r="B164" s="134"/>
      <c r="C164" s="194" t="s">
        <v>398</v>
      </c>
      <c r="D164" s="194" t="s">
        <v>343</v>
      </c>
      <c r="E164" s="195" t="s">
        <v>1011</v>
      </c>
      <c r="F164" s="254" t="s">
        <v>1012</v>
      </c>
      <c r="G164" s="254"/>
      <c r="H164" s="254"/>
      <c r="I164" s="254"/>
      <c r="J164" s="196" t="s">
        <v>648</v>
      </c>
      <c r="K164" s="197">
        <v>830</v>
      </c>
      <c r="L164" s="255">
        <v>0</v>
      </c>
      <c r="M164" s="255"/>
      <c r="N164" s="256">
        <f t="shared" si="15"/>
        <v>0</v>
      </c>
      <c r="O164" s="257"/>
      <c r="P164" s="257"/>
      <c r="Q164" s="257"/>
      <c r="R164" s="137"/>
      <c r="T164" s="168" t="s">
        <v>5</v>
      </c>
      <c r="U164" s="46" t="s">
        <v>45</v>
      </c>
      <c r="V164" s="38"/>
      <c r="W164" s="169">
        <f t="shared" si="16"/>
        <v>0</v>
      </c>
      <c r="X164" s="169">
        <v>1E-3</v>
      </c>
      <c r="Y164" s="169">
        <f t="shared" si="17"/>
        <v>0.83000000000000007</v>
      </c>
      <c r="Z164" s="169">
        <v>0</v>
      </c>
      <c r="AA164" s="170">
        <f t="shared" si="18"/>
        <v>0</v>
      </c>
      <c r="AR164" s="21" t="s">
        <v>944</v>
      </c>
      <c r="AT164" s="21" t="s">
        <v>343</v>
      </c>
      <c r="AU164" s="21" t="s">
        <v>139</v>
      </c>
      <c r="AY164" s="21" t="s">
        <v>160</v>
      </c>
      <c r="BE164" s="108">
        <f t="shared" si="19"/>
        <v>0</v>
      </c>
      <c r="BF164" s="108">
        <f t="shared" si="20"/>
        <v>0</v>
      </c>
      <c r="BG164" s="108">
        <f t="shared" si="21"/>
        <v>0</v>
      </c>
      <c r="BH164" s="108">
        <f t="shared" si="22"/>
        <v>0</v>
      </c>
      <c r="BI164" s="108">
        <f t="shared" si="23"/>
        <v>0</v>
      </c>
      <c r="BJ164" s="21" t="s">
        <v>139</v>
      </c>
      <c r="BK164" s="108">
        <f t="shared" si="24"/>
        <v>0</v>
      </c>
      <c r="BL164" s="21" t="s">
        <v>528</v>
      </c>
      <c r="BM164" s="21" t="s">
        <v>705</v>
      </c>
    </row>
    <row r="165" spans="2:65" s="1" customFormat="1" ht="14.45" customHeight="1">
      <c r="B165" s="134"/>
      <c r="C165" s="163" t="s">
        <v>402</v>
      </c>
      <c r="D165" s="163" t="s">
        <v>161</v>
      </c>
      <c r="E165" s="164" t="s">
        <v>1013</v>
      </c>
      <c r="F165" s="258" t="s">
        <v>1014</v>
      </c>
      <c r="G165" s="258"/>
      <c r="H165" s="258"/>
      <c r="I165" s="258"/>
      <c r="J165" s="165" t="s">
        <v>354</v>
      </c>
      <c r="K165" s="166">
        <v>40</v>
      </c>
      <c r="L165" s="259">
        <v>0</v>
      </c>
      <c r="M165" s="259"/>
      <c r="N165" s="257">
        <f t="shared" si="15"/>
        <v>0</v>
      </c>
      <c r="O165" s="257"/>
      <c r="P165" s="257"/>
      <c r="Q165" s="257"/>
      <c r="R165" s="137"/>
      <c r="T165" s="168" t="s">
        <v>5</v>
      </c>
      <c r="U165" s="46" t="s">
        <v>45</v>
      </c>
      <c r="V165" s="38"/>
      <c r="W165" s="169">
        <f t="shared" si="16"/>
        <v>0</v>
      </c>
      <c r="X165" s="169">
        <v>0</v>
      </c>
      <c r="Y165" s="169">
        <f t="shared" si="17"/>
        <v>0</v>
      </c>
      <c r="Z165" s="169">
        <v>0</v>
      </c>
      <c r="AA165" s="170">
        <f t="shared" si="18"/>
        <v>0</v>
      </c>
      <c r="AR165" s="21" t="s">
        <v>528</v>
      </c>
      <c r="AT165" s="21" t="s">
        <v>161</v>
      </c>
      <c r="AU165" s="21" t="s">
        <v>139</v>
      </c>
      <c r="AY165" s="21" t="s">
        <v>160</v>
      </c>
      <c r="BE165" s="108">
        <f t="shared" si="19"/>
        <v>0</v>
      </c>
      <c r="BF165" s="108">
        <f t="shared" si="20"/>
        <v>0</v>
      </c>
      <c r="BG165" s="108">
        <f t="shared" si="21"/>
        <v>0</v>
      </c>
      <c r="BH165" s="108">
        <f t="shared" si="22"/>
        <v>0</v>
      </c>
      <c r="BI165" s="108">
        <f t="shared" si="23"/>
        <v>0</v>
      </c>
      <c r="BJ165" s="21" t="s">
        <v>139</v>
      </c>
      <c r="BK165" s="108">
        <f t="shared" si="24"/>
        <v>0</v>
      </c>
      <c r="BL165" s="21" t="s">
        <v>528</v>
      </c>
      <c r="BM165" s="21" t="s">
        <v>709</v>
      </c>
    </row>
    <row r="166" spans="2:65" s="1" customFormat="1" ht="34.15" customHeight="1">
      <c r="B166" s="134"/>
      <c r="C166" s="194" t="s">
        <v>406</v>
      </c>
      <c r="D166" s="194" t="s">
        <v>343</v>
      </c>
      <c r="E166" s="195" t="s">
        <v>1015</v>
      </c>
      <c r="F166" s="254" t="s">
        <v>1016</v>
      </c>
      <c r="G166" s="254"/>
      <c r="H166" s="254"/>
      <c r="I166" s="254"/>
      <c r="J166" s="196" t="s">
        <v>354</v>
      </c>
      <c r="K166" s="197">
        <v>40</v>
      </c>
      <c r="L166" s="255">
        <v>0</v>
      </c>
      <c r="M166" s="255"/>
      <c r="N166" s="256">
        <f t="shared" si="15"/>
        <v>0</v>
      </c>
      <c r="O166" s="257"/>
      <c r="P166" s="257"/>
      <c r="Q166" s="257"/>
      <c r="R166" s="137"/>
      <c r="T166" s="168" t="s">
        <v>5</v>
      </c>
      <c r="U166" s="46" t="s">
        <v>45</v>
      </c>
      <c r="V166" s="38"/>
      <c r="W166" s="169">
        <f t="shared" si="16"/>
        <v>0</v>
      </c>
      <c r="X166" s="169">
        <v>2.7999999999999998E-4</v>
      </c>
      <c r="Y166" s="169">
        <f t="shared" si="17"/>
        <v>1.1199999999999998E-2</v>
      </c>
      <c r="Z166" s="169">
        <v>0</v>
      </c>
      <c r="AA166" s="170">
        <f t="shared" si="18"/>
        <v>0</v>
      </c>
      <c r="AR166" s="21" t="s">
        <v>944</v>
      </c>
      <c r="AT166" s="21" t="s">
        <v>343</v>
      </c>
      <c r="AU166" s="21" t="s">
        <v>139</v>
      </c>
      <c r="AY166" s="21" t="s">
        <v>160</v>
      </c>
      <c r="BE166" s="108">
        <f t="shared" si="19"/>
        <v>0</v>
      </c>
      <c r="BF166" s="108">
        <f t="shared" si="20"/>
        <v>0</v>
      </c>
      <c r="BG166" s="108">
        <f t="shared" si="21"/>
        <v>0</v>
      </c>
      <c r="BH166" s="108">
        <f t="shared" si="22"/>
        <v>0</v>
      </c>
      <c r="BI166" s="108">
        <f t="shared" si="23"/>
        <v>0</v>
      </c>
      <c r="BJ166" s="21" t="s">
        <v>139</v>
      </c>
      <c r="BK166" s="108">
        <f t="shared" si="24"/>
        <v>0</v>
      </c>
      <c r="BL166" s="21" t="s">
        <v>528</v>
      </c>
      <c r="BM166" s="21" t="s">
        <v>712</v>
      </c>
    </row>
    <row r="167" spans="2:65" s="1" customFormat="1" ht="34.15" customHeight="1">
      <c r="B167" s="134"/>
      <c r="C167" s="194" t="s">
        <v>410</v>
      </c>
      <c r="D167" s="194" t="s">
        <v>343</v>
      </c>
      <c r="E167" s="195" t="s">
        <v>1017</v>
      </c>
      <c r="F167" s="254" t="s">
        <v>1018</v>
      </c>
      <c r="G167" s="254"/>
      <c r="H167" s="254"/>
      <c r="I167" s="254"/>
      <c r="J167" s="196" t="s">
        <v>354</v>
      </c>
      <c r="K167" s="197">
        <v>32</v>
      </c>
      <c r="L167" s="255">
        <v>0</v>
      </c>
      <c r="M167" s="255"/>
      <c r="N167" s="256">
        <f t="shared" si="15"/>
        <v>0</v>
      </c>
      <c r="O167" s="257"/>
      <c r="P167" s="257"/>
      <c r="Q167" s="257"/>
      <c r="R167" s="137"/>
      <c r="T167" s="168" t="s">
        <v>5</v>
      </c>
      <c r="U167" s="46" t="s">
        <v>45</v>
      </c>
      <c r="V167" s="38"/>
      <c r="W167" s="169">
        <f t="shared" si="16"/>
        <v>0</v>
      </c>
      <c r="X167" s="169">
        <v>2.5999999999999998E-4</v>
      </c>
      <c r="Y167" s="169">
        <f t="shared" si="17"/>
        <v>8.3199999999999993E-3</v>
      </c>
      <c r="Z167" s="169">
        <v>0</v>
      </c>
      <c r="AA167" s="170">
        <f t="shared" si="18"/>
        <v>0</v>
      </c>
      <c r="AR167" s="21" t="s">
        <v>944</v>
      </c>
      <c r="AT167" s="21" t="s">
        <v>343</v>
      </c>
      <c r="AU167" s="21" t="s">
        <v>139</v>
      </c>
      <c r="AY167" s="21" t="s">
        <v>160</v>
      </c>
      <c r="BE167" s="108">
        <f t="shared" si="19"/>
        <v>0</v>
      </c>
      <c r="BF167" s="108">
        <f t="shared" si="20"/>
        <v>0</v>
      </c>
      <c r="BG167" s="108">
        <f t="shared" si="21"/>
        <v>0</v>
      </c>
      <c r="BH167" s="108">
        <f t="shared" si="22"/>
        <v>0</v>
      </c>
      <c r="BI167" s="108">
        <f t="shared" si="23"/>
        <v>0</v>
      </c>
      <c r="BJ167" s="21" t="s">
        <v>139</v>
      </c>
      <c r="BK167" s="108">
        <f t="shared" si="24"/>
        <v>0</v>
      </c>
      <c r="BL167" s="21" t="s">
        <v>528</v>
      </c>
      <c r="BM167" s="21" t="s">
        <v>715</v>
      </c>
    </row>
    <row r="168" spans="2:65" s="1" customFormat="1" ht="26.25" customHeight="1">
      <c r="B168" s="134"/>
      <c r="C168" s="163" t="s">
        <v>414</v>
      </c>
      <c r="D168" s="163" t="s">
        <v>161</v>
      </c>
      <c r="E168" s="164" t="s">
        <v>1019</v>
      </c>
      <c r="F168" s="258" t="s">
        <v>1020</v>
      </c>
      <c r="G168" s="258"/>
      <c r="H168" s="258"/>
      <c r="I168" s="258"/>
      <c r="J168" s="165" t="s">
        <v>204</v>
      </c>
      <c r="K168" s="166">
        <v>420</v>
      </c>
      <c r="L168" s="259">
        <v>0</v>
      </c>
      <c r="M168" s="259"/>
      <c r="N168" s="257">
        <f t="shared" si="15"/>
        <v>0</v>
      </c>
      <c r="O168" s="257"/>
      <c r="P168" s="257"/>
      <c r="Q168" s="257"/>
      <c r="R168" s="137"/>
      <c r="T168" s="168" t="s">
        <v>5</v>
      </c>
      <c r="U168" s="46" t="s">
        <v>45</v>
      </c>
      <c r="V168" s="38"/>
      <c r="W168" s="169">
        <f t="shared" si="16"/>
        <v>0</v>
      </c>
      <c r="X168" s="169">
        <v>0</v>
      </c>
      <c r="Y168" s="169">
        <f t="shared" si="17"/>
        <v>0</v>
      </c>
      <c r="Z168" s="169">
        <v>0</v>
      </c>
      <c r="AA168" s="170">
        <f t="shared" si="18"/>
        <v>0</v>
      </c>
      <c r="AR168" s="21" t="s">
        <v>528</v>
      </c>
      <c r="AT168" s="21" t="s">
        <v>161</v>
      </c>
      <c r="AU168" s="21" t="s">
        <v>139</v>
      </c>
      <c r="AY168" s="21" t="s">
        <v>160</v>
      </c>
      <c r="BE168" s="108">
        <f t="shared" si="19"/>
        <v>0</v>
      </c>
      <c r="BF168" s="108">
        <f t="shared" si="20"/>
        <v>0</v>
      </c>
      <c r="BG168" s="108">
        <f t="shared" si="21"/>
        <v>0</v>
      </c>
      <c r="BH168" s="108">
        <f t="shared" si="22"/>
        <v>0</v>
      </c>
      <c r="BI168" s="108">
        <f t="shared" si="23"/>
        <v>0</v>
      </c>
      <c r="BJ168" s="21" t="s">
        <v>139</v>
      </c>
      <c r="BK168" s="108">
        <f t="shared" si="24"/>
        <v>0</v>
      </c>
      <c r="BL168" s="21" t="s">
        <v>528</v>
      </c>
      <c r="BM168" s="21" t="s">
        <v>718</v>
      </c>
    </row>
    <row r="169" spans="2:65" s="1" customFormat="1" ht="25.5" customHeight="1">
      <c r="B169" s="134"/>
      <c r="C169" s="194" t="s">
        <v>418</v>
      </c>
      <c r="D169" s="194" t="s">
        <v>343</v>
      </c>
      <c r="E169" s="195" t="s">
        <v>1021</v>
      </c>
      <c r="F169" s="254" t="s">
        <v>1022</v>
      </c>
      <c r="G169" s="254"/>
      <c r="H169" s="254"/>
      <c r="I169" s="254"/>
      <c r="J169" s="196" t="s">
        <v>204</v>
      </c>
      <c r="K169" s="197">
        <v>420</v>
      </c>
      <c r="L169" s="255">
        <v>0</v>
      </c>
      <c r="M169" s="255"/>
      <c r="N169" s="256">
        <f t="shared" si="15"/>
        <v>0</v>
      </c>
      <c r="O169" s="257"/>
      <c r="P169" s="257"/>
      <c r="Q169" s="257"/>
      <c r="R169" s="137"/>
      <c r="T169" s="168" t="s">
        <v>5</v>
      </c>
      <c r="U169" s="46" t="s">
        <v>45</v>
      </c>
      <c r="V169" s="38"/>
      <c r="W169" s="169">
        <f t="shared" si="16"/>
        <v>0</v>
      </c>
      <c r="X169" s="169">
        <v>1.3999999999999999E-4</v>
      </c>
      <c r="Y169" s="169">
        <f t="shared" si="17"/>
        <v>5.8799999999999998E-2</v>
      </c>
      <c r="Z169" s="169">
        <v>0</v>
      </c>
      <c r="AA169" s="170">
        <f t="shared" si="18"/>
        <v>0</v>
      </c>
      <c r="AR169" s="21" t="s">
        <v>944</v>
      </c>
      <c r="AT169" s="21" t="s">
        <v>343</v>
      </c>
      <c r="AU169" s="21" t="s">
        <v>139</v>
      </c>
      <c r="AY169" s="21" t="s">
        <v>160</v>
      </c>
      <c r="BE169" s="108">
        <f t="shared" si="19"/>
        <v>0</v>
      </c>
      <c r="BF169" s="108">
        <f t="shared" si="20"/>
        <v>0</v>
      </c>
      <c r="BG169" s="108">
        <f t="shared" si="21"/>
        <v>0</v>
      </c>
      <c r="BH169" s="108">
        <f t="shared" si="22"/>
        <v>0</v>
      </c>
      <c r="BI169" s="108">
        <f t="shared" si="23"/>
        <v>0</v>
      </c>
      <c r="BJ169" s="21" t="s">
        <v>139</v>
      </c>
      <c r="BK169" s="108">
        <f t="shared" si="24"/>
        <v>0</v>
      </c>
      <c r="BL169" s="21" t="s">
        <v>528</v>
      </c>
      <c r="BM169" s="21" t="s">
        <v>724</v>
      </c>
    </row>
    <row r="170" spans="2:65" s="1" customFormat="1" ht="27.75" customHeight="1">
      <c r="B170" s="134"/>
      <c r="C170" s="163" t="s">
        <v>423</v>
      </c>
      <c r="D170" s="163" t="s">
        <v>161</v>
      </c>
      <c r="E170" s="164" t="s">
        <v>1023</v>
      </c>
      <c r="F170" s="258" t="s">
        <v>1024</v>
      </c>
      <c r="G170" s="258"/>
      <c r="H170" s="258"/>
      <c r="I170" s="258"/>
      <c r="J170" s="165" t="s">
        <v>204</v>
      </c>
      <c r="K170" s="166">
        <v>45</v>
      </c>
      <c r="L170" s="259">
        <v>0</v>
      </c>
      <c r="M170" s="259"/>
      <c r="N170" s="257">
        <f t="shared" si="15"/>
        <v>0</v>
      </c>
      <c r="O170" s="257"/>
      <c r="P170" s="257"/>
      <c r="Q170" s="257"/>
      <c r="R170" s="137"/>
      <c r="T170" s="168" t="s">
        <v>5</v>
      </c>
      <c r="U170" s="46" t="s">
        <v>45</v>
      </c>
      <c r="V170" s="38"/>
      <c r="W170" s="169">
        <f t="shared" si="16"/>
        <v>0</v>
      </c>
      <c r="X170" s="169">
        <v>0</v>
      </c>
      <c r="Y170" s="169">
        <f t="shared" si="17"/>
        <v>0</v>
      </c>
      <c r="Z170" s="169">
        <v>0</v>
      </c>
      <c r="AA170" s="170">
        <f t="shared" si="18"/>
        <v>0</v>
      </c>
      <c r="AR170" s="21" t="s">
        <v>528</v>
      </c>
      <c r="AT170" s="21" t="s">
        <v>161</v>
      </c>
      <c r="AU170" s="21" t="s">
        <v>139</v>
      </c>
      <c r="AY170" s="21" t="s">
        <v>160</v>
      </c>
      <c r="BE170" s="108">
        <f t="shared" si="19"/>
        <v>0</v>
      </c>
      <c r="BF170" s="108">
        <f t="shared" si="20"/>
        <v>0</v>
      </c>
      <c r="BG170" s="108">
        <f t="shared" si="21"/>
        <v>0</v>
      </c>
      <c r="BH170" s="108">
        <f t="shared" si="22"/>
        <v>0</v>
      </c>
      <c r="BI170" s="108">
        <f t="shared" si="23"/>
        <v>0</v>
      </c>
      <c r="BJ170" s="21" t="s">
        <v>139</v>
      </c>
      <c r="BK170" s="108">
        <f t="shared" si="24"/>
        <v>0</v>
      </c>
      <c r="BL170" s="21" t="s">
        <v>528</v>
      </c>
      <c r="BM170" s="21" t="s">
        <v>727</v>
      </c>
    </row>
    <row r="171" spans="2:65" s="1" customFormat="1" ht="27" customHeight="1">
      <c r="B171" s="134"/>
      <c r="C171" s="194" t="s">
        <v>427</v>
      </c>
      <c r="D171" s="194" t="s">
        <v>343</v>
      </c>
      <c r="E171" s="195" t="s">
        <v>1025</v>
      </c>
      <c r="F171" s="254" t="s">
        <v>1026</v>
      </c>
      <c r="G171" s="254"/>
      <c r="H171" s="254"/>
      <c r="I171" s="254"/>
      <c r="J171" s="196" t="s">
        <v>204</v>
      </c>
      <c r="K171" s="197">
        <v>45</v>
      </c>
      <c r="L171" s="255">
        <v>0</v>
      </c>
      <c r="M171" s="255"/>
      <c r="N171" s="256">
        <f t="shared" si="15"/>
        <v>0</v>
      </c>
      <c r="O171" s="257"/>
      <c r="P171" s="257"/>
      <c r="Q171" s="257"/>
      <c r="R171" s="137"/>
      <c r="T171" s="168" t="s">
        <v>5</v>
      </c>
      <c r="U171" s="46" t="s">
        <v>45</v>
      </c>
      <c r="V171" s="38"/>
      <c r="W171" s="169">
        <f t="shared" si="16"/>
        <v>0</v>
      </c>
      <c r="X171" s="169">
        <v>3.2000000000000003E-4</v>
      </c>
      <c r="Y171" s="169">
        <f t="shared" si="17"/>
        <v>1.4400000000000001E-2</v>
      </c>
      <c r="Z171" s="169">
        <v>0</v>
      </c>
      <c r="AA171" s="170">
        <f t="shared" si="18"/>
        <v>0</v>
      </c>
      <c r="AR171" s="21" t="s">
        <v>944</v>
      </c>
      <c r="AT171" s="21" t="s">
        <v>343</v>
      </c>
      <c r="AU171" s="21" t="s">
        <v>139</v>
      </c>
      <c r="AY171" s="21" t="s">
        <v>160</v>
      </c>
      <c r="BE171" s="108">
        <f t="shared" si="19"/>
        <v>0</v>
      </c>
      <c r="BF171" s="108">
        <f t="shared" si="20"/>
        <v>0</v>
      </c>
      <c r="BG171" s="108">
        <f t="shared" si="21"/>
        <v>0</v>
      </c>
      <c r="BH171" s="108">
        <f t="shared" si="22"/>
        <v>0</v>
      </c>
      <c r="BI171" s="108">
        <f t="shared" si="23"/>
        <v>0</v>
      </c>
      <c r="BJ171" s="21" t="s">
        <v>139</v>
      </c>
      <c r="BK171" s="108">
        <f t="shared" si="24"/>
        <v>0</v>
      </c>
      <c r="BL171" s="21" t="s">
        <v>528</v>
      </c>
      <c r="BM171" s="21" t="s">
        <v>731</v>
      </c>
    </row>
    <row r="172" spans="2:65" s="1" customFormat="1" ht="27" customHeight="1">
      <c r="B172" s="134"/>
      <c r="C172" s="163" t="s">
        <v>439</v>
      </c>
      <c r="D172" s="163" t="s">
        <v>161</v>
      </c>
      <c r="E172" s="164" t="s">
        <v>1027</v>
      </c>
      <c r="F172" s="258" t="s">
        <v>1028</v>
      </c>
      <c r="G172" s="258"/>
      <c r="H172" s="258"/>
      <c r="I172" s="258"/>
      <c r="J172" s="165" t="s">
        <v>204</v>
      </c>
      <c r="K172" s="166">
        <v>820</v>
      </c>
      <c r="L172" s="259">
        <v>0</v>
      </c>
      <c r="M172" s="259"/>
      <c r="N172" s="257">
        <f t="shared" si="15"/>
        <v>0</v>
      </c>
      <c r="O172" s="257"/>
      <c r="P172" s="257"/>
      <c r="Q172" s="257"/>
      <c r="R172" s="137"/>
      <c r="T172" s="168" t="s">
        <v>5</v>
      </c>
      <c r="U172" s="46" t="s">
        <v>45</v>
      </c>
      <c r="V172" s="38"/>
      <c r="W172" s="169">
        <f t="shared" si="16"/>
        <v>0</v>
      </c>
      <c r="X172" s="169">
        <v>0</v>
      </c>
      <c r="Y172" s="169">
        <f t="shared" si="17"/>
        <v>0</v>
      </c>
      <c r="Z172" s="169">
        <v>0</v>
      </c>
      <c r="AA172" s="170">
        <f t="shared" si="18"/>
        <v>0</v>
      </c>
      <c r="AR172" s="21" t="s">
        <v>528</v>
      </c>
      <c r="AT172" s="21" t="s">
        <v>161</v>
      </c>
      <c r="AU172" s="21" t="s">
        <v>139</v>
      </c>
      <c r="AY172" s="21" t="s">
        <v>160</v>
      </c>
      <c r="BE172" s="108">
        <f t="shared" si="19"/>
        <v>0</v>
      </c>
      <c r="BF172" s="108">
        <f t="shared" si="20"/>
        <v>0</v>
      </c>
      <c r="BG172" s="108">
        <f t="shared" si="21"/>
        <v>0</v>
      </c>
      <c r="BH172" s="108">
        <f t="shared" si="22"/>
        <v>0</v>
      </c>
      <c r="BI172" s="108">
        <f t="shared" si="23"/>
        <v>0</v>
      </c>
      <c r="BJ172" s="21" t="s">
        <v>139</v>
      </c>
      <c r="BK172" s="108">
        <f t="shared" si="24"/>
        <v>0</v>
      </c>
      <c r="BL172" s="21" t="s">
        <v>528</v>
      </c>
      <c r="BM172" s="21" t="s">
        <v>735</v>
      </c>
    </row>
    <row r="173" spans="2:65" s="1" customFormat="1" ht="27" customHeight="1">
      <c r="B173" s="134"/>
      <c r="C173" s="194" t="s">
        <v>443</v>
      </c>
      <c r="D173" s="194" t="s">
        <v>343</v>
      </c>
      <c r="E173" s="195" t="s">
        <v>1029</v>
      </c>
      <c r="F173" s="254" t="s">
        <v>1030</v>
      </c>
      <c r="G173" s="254"/>
      <c r="H173" s="254"/>
      <c r="I173" s="254"/>
      <c r="J173" s="196" t="s">
        <v>204</v>
      </c>
      <c r="K173" s="197">
        <v>820</v>
      </c>
      <c r="L173" s="255">
        <v>0</v>
      </c>
      <c r="M173" s="255"/>
      <c r="N173" s="256">
        <f t="shared" si="15"/>
        <v>0</v>
      </c>
      <c r="O173" s="257"/>
      <c r="P173" s="257"/>
      <c r="Q173" s="257"/>
      <c r="R173" s="137"/>
      <c r="T173" s="168" t="s">
        <v>5</v>
      </c>
      <c r="U173" s="46" t="s">
        <v>45</v>
      </c>
      <c r="V173" s="38"/>
      <c r="W173" s="169">
        <f t="shared" si="16"/>
        <v>0</v>
      </c>
      <c r="X173" s="169">
        <v>6.2E-4</v>
      </c>
      <c r="Y173" s="169">
        <f t="shared" si="17"/>
        <v>0.50839999999999996</v>
      </c>
      <c r="Z173" s="169">
        <v>0</v>
      </c>
      <c r="AA173" s="170">
        <f t="shared" si="18"/>
        <v>0</v>
      </c>
      <c r="AR173" s="21" t="s">
        <v>944</v>
      </c>
      <c r="AT173" s="21" t="s">
        <v>343</v>
      </c>
      <c r="AU173" s="21" t="s">
        <v>139</v>
      </c>
      <c r="AY173" s="21" t="s">
        <v>160</v>
      </c>
      <c r="BE173" s="108">
        <f t="shared" si="19"/>
        <v>0</v>
      </c>
      <c r="BF173" s="108">
        <f t="shared" si="20"/>
        <v>0</v>
      </c>
      <c r="BG173" s="108">
        <f t="shared" si="21"/>
        <v>0</v>
      </c>
      <c r="BH173" s="108">
        <f t="shared" si="22"/>
        <v>0</v>
      </c>
      <c r="BI173" s="108">
        <f t="shared" si="23"/>
        <v>0</v>
      </c>
      <c r="BJ173" s="21" t="s">
        <v>139</v>
      </c>
      <c r="BK173" s="108">
        <f t="shared" si="24"/>
        <v>0</v>
      </c>
      <c r="BL173" s="21" t="s">
        <v>528</v>
      </c>
      <c r="BM173" s="21" t="s">
        <v>741</v>
      </c>
    </row>
    <row r="174" spans="2:65" s="1" customFormat="1" ht="43.5" customHeight="1">
      <c r="B174" s="134"/>
      <c r="C174" s="163" t="s">
        <v>447</v>
      </c>
      <c r="D174" s="163" t="s">
        <v>161</v>
      </c>
      <c r="E174" s="164" t="s">
        <v>1031</v>
      </c>
      <c r="F174" s="258" t="s">
        <v>1032</v>
      </c>
      <c r="G174" s="258"/>
      <c r="H174" s="258"/>
      <c r="I174" s="258"/>
      <c r="J174" s="165" t="s">
        <v>354</v>
      </c>
      <c r="K174" s="166">
        <v>3</v>
      </c>
      <c r="L174" s="259">
        <v>0</v>
      </c>
      <c r="M174" s="259"/>
      <c r="N174" s="257">
        <f t="shared" si="15"/>
        <v>0</v>
      </c>
      <c r="O174" s="257"/>
      <c r="P174" s="257"/>
      <c r="Q174" s="257"/>
      <c r="R174" s="137"/>
      <c r="T174" s="168" t="s">
        <v>5</v>
      </c>
      <c r="U174" s="46" t="s">
        <v>45</v>
      </c>
      <c r="V174" s="38"/>
      <c r="W174" s="169">
        <f t="shared" si="16"/>
        <v>0</v>
      </c>
      <c r="X174" s="169">
        <v>0</v>
      </c>
      <c r="Y174" s="169">
        <f t="shared" si="17"/>
        <v>0</v>
      </c>
      <c r="Z174" s="169">
        <v>0</v>
      </c>
      <c r="AA174" s="170">
        <f t="shared" si="18"/>
        <v>0</v>
      </c>
      <c r="AR174" s="21" t="s">
        <v>528</v>
      </c>
      <c r="AT174" s="21" t="s">
        <v>161</v>
      </c>
      <c r="AU174" s="21" t="s">
        <v>139</v>
      </c>
      <c r="AY174" s="21" t="s">
        <v>160</v>
      </c>
      <c r="BE174" s="108">
        <f t="shared" si="19"/>
        <v>0</v>
      </c>
      <c r="BF174" s="108">
        <f t="shared" si="20"/>
        <v>0</v>
      </c>
      <c r="BG174" s="108">
        <f t="shared" si="21"/>
        <v>0</v>
      </c>
      <c r="BH174" s="108">
        <f t="shared" si="22"/>
        <v>0</v>
      </c>
      <c r="BI174" s="108">
        <f t="shared" si="23"/>
        <v>0</v>
      </c>
      <c r="BJ174" s="21" t="s">
        <v>139</v>
      </c>
      <c r="BK174" s="108">
        <f t="shared" si="24"/>
        <v>0</v>
      </c>
      <c r="BL174" s="21" t="s">
        <v>528</v>
      </c>
      <c r="BM174" s="21" t="s">
        <v>744</v>
      </c>
    </row>
    <row r="175" spans="2:65" s="1" customFormat="1" ht="42.75" customHeight="1">
      <c r="B175" s="134"/>
      <c r="C175" s="163" t="s">
        <v>451</v>
      </c>
      <c r="D175" s="163" t="s">
        <v>161</v>
      </c>
      <c r="E175" s="164" t="s">
        <v>1033</v>
      </c>
      <c r="F175" s="258" t="s">
        <v>1034</v>
      </c>
      <c r="G175" s="258"/>
      <c r="H175" s="258"/>
      <c r="I175" s="258"/>
      <c r="J175" s="165" t="s">
        <v>354</v>
      </c>
      <c r="K175" s="166">
        <v>3</v>
      </c>
      <c r="L175" s="259">
        <v>0</v>
      </c>
      <c r="M175" s="259"/>
      <c r="N175" s="257">
        <f t="shared" si="15"/>
        <v>0</v>
      </c>
      <c r="O175" s="257"/>
      <c r="P175" s="257"/>
      <c r="Q175" s="257"/>
      <c r="R175" s="137"/>
      <c r="T175" s="168" t="s">
        <v>5</v>
      </c>
      <c r="U175" s="46" t="s">
        <v>45</v>
      </c>
      <c r="V175" s="38"/>
      <c r="W175" s="169">
        <f t="shared" si="16"/>
        <v>0</v>
      </c>
      <c r="X175" s="169">
        <v>0</v>
      </c>
      <c r="Y175" s="169">
        <f t="shared" si="17"/>
        <v>0</v>
      </c>
      <c r="Z175" s="169">
        <v>0</v>
      </c>
      <c r="AA175" s="170">
        <f t="shared" si="18"/>
        <v>0</v>
      </c>
      <c r="AR175" s="21" t="s">
        <v>528</v>
      </c>
      <c r="AT175" s="21" t="s">
        <v>161</v>
      </c>
      <c r="AU175" s="21" t="s">
        <v>139</v>
      </c>
      <c r="AY175" s="21" t="s">
        <v>160</v>
      </c>
      <c r="BE175" s="108">
        <f t="shared" si="19"/>
        <v>0</v>
      </c>
      <c r="BF175" s="108">
        <f t="shared" si="20"/>
        <v>0</v>
      </c>
      <c r="BG175" s="108">
        <f t="shared" si="21"/>
        <v>0</v>
      </c>
      <c r="BH175" s="108">
        <f t="shared" si="22"/>
        <v>0</v>
      </c>
      <c r="BI175" s="108">
        <f t="shared" si="23"/>
        <v>0</v>
      </c>
      <c r="BJ175" s="21" t="s">
        <v>139</v>
      </c>
      <c r="BK175" s="108">
        <f t="shared" si="24"/>
        <v>0</v>
      </c>
      <c r="BL175" s="21" t="s">
        <v>528</v>
      </c>
      <c r="BM175" s="21" t="s">
        <v>747</v>
      </c>
    </row>
    <row r="176" spans="2:65" s="1" customFormat="1" ht="28.5" customHeight="1">
      <c r="B176" s="134"/>
      <c r="C176" s="163" t="s">
        <v>455</v>
      </c>
      <c r="D176" s="163" t="s">
        <v>161</v>
      </c>
      <c r="E176" s="164" t="s">
        <v>1035</v>
      </c>
      <c r="F176" s="258" t="s">
        <v>1036</v>
      </c>
      <c r="G176" s="258"/>
      <c r="H176" s="258"/>
      <c r="I176" s="258"/>
      <c r="J176" s="165" t="s">
        <v>354</v>
      </c>
      <c r="K176" s="166">
        <v>3</v>
      </c>
      <c r="L176" s="259">
        <v>0</v>
      </c>
      <c r="M176" s="259"/>
      <c r="N176" s="257">
        <f t="shared" si="15"/>
        <v>0</v>
      </c>
      <c r="O176" s="257"/>
      <c r="P176" s="257"/>
      <c r="Q176" s="257"/>
      <c r="R176" s="137"/>
      <c r="T176" s="168" t="s">
        <v>5</v>
      </c>
      <c r="U176" s="46" t="s">
        <v>45</v>
      </c>
      <c r="V176" s="38"/>
      <c r="W176" s="169">
        <f t="shared" si="16"/>
        <v>0</v>
      </c>
      <c r="X176" s="169">
        <v>0</v>
      </c>
      <c r="Y176" s="169">
        <f t="shared" si="17"/>
        <v>0</v>
      </c>
      <c r="Z176" s="169">
        <v>0</v>
      </c>
      <c r="AA176" s="170">
        <f t="shared" si="18"/>
        <v>0</v>
      </c>
      <c r="AR176" s="21" t="s">
        <v>528</v>
      </c>
      <c r="AT176" s="21" t="s">
        <v>161</v>
      </c>
      <c r="AU176" s="21" t="s">
        <v>139</v>
      </c>
      <c r="AY176" s="21" t="s">
        <v>160</v>
      </c>
      <c r="BE176" s="108">
        <f t="shared" si="19"/>
        <v>0</v>
      </c>
      <c r="BF176" s="108">
        <f t="shared" si="20"/>
        <v>0</v>
      </c>
      <c r="BG176" s="108">
        <f t="shared" si="21"/>
        <v>0</v>
      </c>
      <c r="BH176" s="108">
        <f t="shared" si="22"/>
        <v>0</v>
      </c>
      <c r="BI176" s="108">
        <f t="shared" si="23"/>
        <v>0</v>
      </c>
      <c r="BJ176" s="21" t="s">
        <v>139</v>
      </c>
      <c r="BK176" s="108">
        <f t="shared" si="24"/>
        <v>0</v>
      </c>
      <c r="BL176" s="21" t="s">
        <v>528</v>
      </c>
      <c r="BM176" s="21" t="s">
        <v>750</v>
      </c>
    </row>
    <row r="177" spans="2:65" s="1" customFormat="1" ht="42.75" customHeight="1">
      <c r="B177" s="134"/>
      <c r="C177" s="194" t="s">
        <v>460</v>
      </c>
      <c r="D177" s="194" t="s">
        <v>343</v>
      </c>
      <c r="E177" s="195" t="s">
        <v>1037</v>
      </c>
      <c r="F177" s="254" t="s">
        <v>1038</v>
      </c>
      <c r="G177" s="254"/>
      <c r="H177" s="254"/>
      <c r="I177" s="254"/>
      <c r="J177" s="196" t="s">
        <v>354</v>
      </c>
      <c r="K177" s="197">
        <v>3</v>
      </c>
      <c r="L177" s="255">
        <v>0</v>
      </c>
      <c r="M177" s="255"/>
      <c r="N177" s="256">
        <f t="shared" si="15"/>
        <v>0</v>
      </c>
      <c r="O177" s="257"/>
      <c r="P177" s="257"/>
      <c r="Q177" s="257"/>
      <c r="R177" s="137"/>
      <c r="T177" s="168" t="s">
        <v>5</v>
      </c>
      <c r="U177" s="46" t="s">
        <v>45</v>
      </c>
      <c r="V177" s="38"/>
      <c r="W177" s="169">
        <f t="shared" si="16"/>
        <v>0</v>
      </c>
      <c r="X177" s="169">
        <v>3.2000000000000001E-2</v>
      </c>
      <c r="Y177" s="169">
        <f t="shared" si="17"/>
        <v>9.6000000000000002E-2</v>
      </c>
      <c r="Z177" s="169">
        <v>0</v>
      </c>
      <c r="AA177" s="170">
        <f t="shared" si="18"/>
        <v>0</v>
      </c>
      <c r="AR177" s="21" t="s">
        <v>944</v>
      </c>
      <c r="AT177" s="21" t="s">
        <v>343</v>
      </c>
      <c r="AU177" s="21" t="s">
        <v>139</v>
      </c>
      <c r="AY177" s="21" t="s">
        <v>160</v>
      </c>
      <c r="BE177" s="108">
        <f t="shared" si="19"/>
        <v>0</v>
      </c>
      <c r="BF177" s="108">
        <f t="shared" si="20"/>
        <v>0</v>
      </c>
      <c r="BG177" s="108">
        <f t="shared" si="21"/>
        <v>0</v>
      </c>
      <c r="BH177" s="108">
        <f t="shared" si="22"/>
        <v>0</v>
      </c>
      <c r="BI177" s="108">
        <f t="shared" si="23"/>
        <v>0</v>
      </c>
      <c r="BJ177" s="21" t="s">
        <v>139</v>
      </c>
      <c r="BK177" s="108">
        <f t="shared" si="24"/>
        <v>0</v>
      </c>
      <c r="BL177" s="21" t="s">
        <v>528</v>
      </c>
      <c r="BM177" s="21" t="s">
        <v>753</v>
      </c>
    </row>
    <row r="178" spans="2:65" s="9" customFormat="1" ht="29.85" customHeight="1">
      <c r="B178" s="152"/>
      <c r="C178" s="153"/>
      <c r="D178" s="162" t="s">
        <v>935</v>
      </c>
      <c r="E178" s="162"/>
      <c r="F178" s="162"/>
      <c r="G178" s="162"/>
      <c r="H178" s="162"/>
      <c r="I178" s="162"/>
      <c r="J178" s="162"/>
      <c r="K178" s="162"/>
      <c r="L178" s="162"/>
      <c r="M178" s="162"/>
      <c r="N178" s="260">
        <f>BK178</f>
        <v>0</v>
      </c>
      <c r="O178" s="261"/>
      <c r="P178" s="261"/>
      <c r="Q178" s="261"/>
      <c r="R178" s="155"/>
      <c r="T178" s="156"/>
      <c r="U178" s="153"/>
      <c r="V178" s="153"/>
      <c r="W178" s="157">
        <f>SUM(W179:W187)</f>
        <v>0</v>
      </c>
      <c r="X178" s="153"/>
      <c r="Y178" s="157">
        <f>SUM(Y179:Y187)</f>
        <v>37.672199999999997</v>
      </c>
      <c r="Z178" s="153"/>
      <c r="AA178" s="158">
        <f>SUM(AA179:AA187)</f>
        <v>0</v>
      </c>
      <c r="AR178" s="159" t="s">
        <v>180</v>
      </c>
      <c r="AT178" s="160" t="s">
        <v>77</v>
      </c>
      <c r="AU178" s="160" t="s">
        <v>86</v>
      </c>
      <c r="AY178" s="159" t="s">
        <v>160</v>
      </c>
      <c r="BK178" s="161">
        <f>SUM(BK179:BK187)</f>
        <v>0</v>
      </c>
    </row>
    <row r="179" spans="2:65" s="1" customFormat="1" ht="34.15" customHeight="1">
      <c r="B179" s="134"/>
      <c r="C179" s="163" t="s">
        <v>464</v>
      </c>
      <c r="D179" s="163" t="s">
        <v>161</v>
      </c>
      <c r="E179" s="164" t="s">
        <v>1039</v>
      </c>
      <c r="F179" s="258" t="s">
        <v>1040</v>
      </c>
      <c r="G179" s="258"/>
      <c r="H179" s="258"/>
      <c r="I179" s="258"/>
      <c r="J179" s="165" t="s">
        <v>204</v>
      </c>
      <c r="K179" s="166">
        <v>820</v>
      </c>
      <c r="L179" s="259">
        <v>0</v>
      </c>
      <c r="M179" s="259"/>
      <c r="N179" s="257">
        <f t="shared" ref="N179:N187" si="25">ROUND(L179*K179,2)</f>
        <v>0</v>
      </c>
      <c r="O179" s="257"/>
      <c r="P179" s="257"/>
      <c r="Q179" s="257"/>
      <c r="R179" s="137"/>
      <c r="T179" s="168" t="s">
        <v>5</v>
      </c>
      <c r="U179" s="46" t="s">
        <v>45</v>
      </c>
      <c r="V179" s="38"/>
      <c r="W179" s="169">
        <f t="shared" ref="W179:W187" si="26">V179*K179</f>
        <v>0</v>
      </c>
      <c r="X179" s="169">
        <v>0</v>
      </c>
      <c r="Y179" s="169">
        <f t="shared" ref="Y179:Y187" si="27">X179*K179</f>
        <v>0</v>
      </c>
      <c r="Z179" s="169">
        <v>0</v>
      </c>
      <c r="AA179" s="170">
        <f t="shared" ref="AA179:AA187" si="28">Z179*K179</f>
        <v>0</v>
      </c>
      <c r="AR179" s="21" t="s">
        <v>528</v>
      </c>
      <c r="AT179" s="21" t="s">
        <v>161</v>
      </c>
      <c r="AU179" s="21" t="s">
        <v>139</v>
      </c>
      <c r="AY179" s="21" t="s">
        <v>160</v>
      </c>
      <c r="BE179" s="108">
        <f t="shared" ref="BE179:BE187" si="29">IF(U179="základná",N179,0)</f>
        <v>0</v>
      </c>
      <c r="BF179" s="108">
        <f t="shared" ref="BF179:BF187" si="30">IF(U179="znížená",N179,0)</f>
        <v>0</v>
      </c>
      <c r="BG179" s="108">
        <f t="shared" ref="BG179:BG187" si="31">IF(U179="zákl. prenesená",N179,0)</f>
        <v>0</v>
      </c>
      <c r="BH179" s="108">
        <f t="shared" ref="BH179:BH187" si="32">IF(U179="zníž. prenesená",N179,0)</f>
        <v>0</v>
      </c>
      <c r="BI179" s="108">
        <f t="shared" ref="BI179:BI187" si="33">IF(U179="nulová",N179,0)</f>
        <v>0</v>
      </c>
      <c r="BJ179" s="21" t="s">
        <v>139</v>
      </c>
      <c r="BK179" s="108">
        <f t="shared" ref="BK179:BK187" si="34">ROUND(L179*K179,2)</f>
        <v>0</v>
      </c>
      <c r="BL179" s="21" t="s">
        <v>528</v>
      </c>
      <c r="BM179" s="21" t="s">
        <v>756</v>
      </c>
    </row>
    <row r="180" spans="2:65" s="1" customFormat="1" ht="45" customHeight="1">
      <c r="B180" s="134"/>
      <c r="C180" s="163" t="s">
        <v>469</v>
      </c>
      <c r="D180" s="163" t="s">
        <v>161</v>
      </c>
      <c r="E180" s="164" t="s">
        <v>1041</v>
      </c>
      <c r="F180" s="258" t="s">
        <v>1042</v>
      </c>
      <c r="G180" s="258"/>
      <c r="H180" s="258"/>
      <c r="I180" s="258"/>
      <c r="J180" s="165" t="s">
        <v>215</v>
      </c>
      <c r="K180" s="166">
        <v>180</v>
      </c>
      <c r="L180" s="259">
        <v>0</v>
      </c>
      <c r="M180" s="259"/>
      <c r="N180" s="257">
        <f t="shared" si="25"/>
        <v>0</v>
      </c>
      <c r="O180" s="257"/>
      <c r="P180" s="257"/>
      <c r="Q180" s="257"/>
      <c r="R180" s="137"/>
      <c r="T180" s="168" t="s">
        <v>5</v>
      </c>
      <c r="U180" s="46" t="s">
        <v>45</v>
      </c>
      <c r="V180" s="38"/>
      <c r="W180" s="169">
        <f t="shared" si="26"/>
        <v>0</v>
      </c>
      <c r="X180" s="169">
        <v>0</v>
      </c>
      <c r="Y180" s="169">
        <f t="shared" si="27"/>
        <v>0</v>
      </c>
      <c r="Z180" s="169">
        <v>0</v>
      </c>
      <c r="AA180" s="170">
        <f t="shared" si="28"/>
        <v>0</v>
      </c>
      <c r="AR180" s="21" t="s">
        <v>528</v>
      </c>
      <c r="AT180" s="21" t="s">
        <v>161</v>
      </c>
      <c r="AU180" s="21" t="s">
        <v>139</v>
      </c>
      <c r="AY180" s="21" t="s">
        <v>160</v>
      </c>
      <c r="BE180" s="108">
        <f t="shared" si="29"/>
        <v>0</v>
      </c>
      <c r="BF180" s="108">
        <f t="shared" si="30"/>
        <v>0</v>
      </c>
      <c r="BG180" s="108">
        <f t="shared" si="31"/>
        <v>0</v>
      </c>
      <c r="BH180" s="108">
        <f t="shared" si="32"/>
        <v>0</v>
      </c>
      <c r="BI180" s="108">
        <f t="shared" si="33"/>
        <v>0</v>
      </c>
      <c r="BJ180" s="21" t="s">
        <v>139</v>
      </c>
      <c r="BK180" s="108">
        <f t="shared" si="34"/>
        <v>0</v>
      </c>
      <c r="BL180" s="21" t="s">
        <v>528</v>
      </c>
      <c r="BM180" s="21" t="s">
        <v>759</v>
      </c>
    </row>
    <row r="181" spans="2:65" s="1" customFormat="1" ht="39.75" customHeight="1">
      <c r="B181" s="134"/>
      <c r="C181" s="163" t="s">
        <v>480</v>
      </c>
      <c r="D181" s="163" t="s">
        <v>161</v>
      </c>
      <c r="E181" s="164" t="s">
        <v>1043</v>
      </c>
      <c r="F181" s="258" t="s">
        <v>1044</v>
      </c>
      <c r="G181" s="258"/>
      <c r="H181" s="258"/>
      <c r="I181" s="258"/>
      <c r="J181" s="165" t="s">
        <v>204</v>
      </c>
      <c r="K181" s="166">
        <v>50</v>
      </c>
      <c r="L181" s="259">
        <v>0</v>
      </c>
      <c r="M181" s="259"/>
      <c r="N181" s="257">
        <f t="shared" si="25"/>
        <v>0</v>
      </c>
      <c r="O181" s="257"/>
      <c r="P181" s="257"/>
      <c r="Q181" s="257"/>
      <c r="R181" s="137"/>
      <c r="T181" s="168" t="s">
        <v>5</v>
      </c>
      <c r="U181" s="46" t="s">
        <v>45</v>
      </c>
      <c r="V181" s="38"/>
      <c r="W181" s="169">
        <f t="shared" si="26"/>
        <v>0</v>
      </c>
      <c r="X181" s="169">
        <v>0</v>
      </c>
      <c r="Y181" s="169">
        <f t="shared" si="27"/>
        <v>0</v>
      </c>
      <c r="Z181" s="169">
        <v>0</v>
      </c>
      <c r="AA181" s="170">
        <f t="shared" si="28"/>
        <v>0</v>
      </c>
      <c r="AR181" s="21" t="s">
        <v>528</v>
      </c>
      <c r="AT181" s="21" t="s">
        <v>161</v>
      </c>
      <c r="AU181" s="21" t="s">
        <v>139</v>
      </c>
      <c r="AY181" s="21" t="s">
        <v>160</v>
      </c>
      <c r="BE181" s="108">
        <f t="shared" si="29"/>
        <v>0</v>
      </c>
      <c r="BF181" s="108">
        <f t="shared" si="30"/>
        <v>0</v>
      </c>
      <c r="BG181" s="108">
        <f t="shared" si="31"/>
        <v>0</v>
      </c>
      <c r="BH181" s="108">
        <f t="shared" si="32"/>
        <v>0</v>
      </c>
      <c r="BI181" s="108">
        <f t="shared" si="33"/>
        <v>0</v>
      </c>
      <c r="BJ181" s="21" t="s">
        <v>139</v>
      </c>
      <c r="BK181" s="108">
        <f t="shared" si="34"/>
        <v>0</v>
      </c>
      <c r="BL181" s="21" t="s">
        <v>528</v>
      </c>
      <c r="BM181" s="21" t="s">
        <v>762</v>
      </c>
    </row>
    <row r="182" spans="2:65" s="1" customFormat="1" ht="34.15" customHeight="1">
      <c r="B182" s="134"/>
      <c r="C182" s="163" t="s">
        <v>484</v>
      </c>
      <c r="D182" s="163" t="s">
        <v>161</v>
      </c>
      <c r="E182" s="164" t="s">
        <v>1045</v>
      </c>
      <c r="F182" s="258" t="s">
        <v>1046</v>
      </c>
      <c r="G182" s="258"/>
      <c r="H182" s="258"/>
      <c r="I182" s="258"/>
      <c r="J182" s="165" t="s">
        <v>204</v>
      </c>
      <c r="K182" s="166">
        <v>750</v>
      </c>
      <c r="L182" s="259">
        <v>0</v>
      </c>
      <c r="M182" s="259"/>
      <c r="N182" s="257">
        <f t="shared" si="25"/>
        <v>0</v>
      </c>
      <c r="O182" s="257"/>
      <c r="P182" s="257"/>
      <c r="Q182" s="257"/>
      <c r="R182" s="137"/>
      <c r="T182" s="168" t="s">
        <v>5</v>
      </c>
      <c r="U182" s="46" t="s">
        <v>45</v>
      </c>
      <c r="V182" s="38"/>
      <c r="W182" s="169">
        <f t="shared" si="26"/>
        <v>0</v>
      </c>
      <c r="X182" s="169">
        <v>0</v>
      </c>
      <c r="Y182" s="169">
        <f t="shared" si="27"/>
        <v>0</v>
      </c>
      <c r="Z182" s="169">
        <v>0</v>
      </c>
      <c r="AA182" s="170">
        <f t="shared" si="28"/>
        <v>0</v>
      </c>
      <c r="AR182" s="21" t="s">
        <v>528</v>
      </c>
      <c r="AT182" s="21" t="s">
        <v>161</v>
      </c>
      <c r="AU182" s="21" t="s">
        <v>139</v>
      </c>
      <c r="AY182" s="21" t="s">
        <v>160</v>
      </c>
      <c r="BE182" s="108">
        <f t="shared" si="29"/>
        <v>0</v>
      </c>
      <c r="BF182" s="108">
        <f t="shared" si="30"/>
        <v>0</v>
      </c>
      <c r="BG182" s="108">
        <f t="shared" si="31"/>
        <v>0</v>
      </c>
      <c r="BH182" s="108">
        <f t="shared" si="32"/>
        <v>0</v>
      </c>
      <c r="BI182" s="108">
        <f t="shared" si="33"/>
        <v>0</v>
      </c>
      <c r="BJ182" s="21" t="s">
        <v>139</v>
      </c>
      <c r="BK182" s="108">
        <f t="shared" si="34"/>
        <v>0</v>
      </c>
      <c r="BL182" s="21" t="s">
        <v>528</v>
      </c>
      <c r="BM182" s="21" t="s">
        <v>765</v>
      </c>
    </row>
    <row r="183" spans="2:65" s="1" customFormat="1" ht="14.45" customHeight="1">
      <c r="B183" s="134"/>
      <c r="C183" s="194" t="s">
        <v>489</v>
      </c>
      <c r="D183" s="194" t="s">
        <v>343</v>
      </c>
      <c r="E183" s="195" t="s">
        <v>1047</v>
      </c>
      <c r="F183" s="254" t="s">
        <v>1048</v>
      </c>
      <c r="G183" s="254"/>
      <c r="H183" s="254"/>
      <c r="I183" s="254"/>
      <c r="J183" s="196" t="s">
        <v>215</v>
      </c>
      <c r="K183" s="197">
        <v>37.5</v>
      </c>
      <c r="L183" s="255">
        <v>0</v>
      </c>
      <c r="M183" s="255"/>
      <c r="N183" s="256">
        <f t="shared" si="25"/>
        <v>0</v>
      </c>
      <c r="O183" s="257"/>
      <c r="P183" s="257"/>
      <c r="Q183" s="257"/>
      <c r="R183" s="137"/>
      <c r="T183" s="168" t="s">
        <v>5</v>
      </c>
      <c r="U183" s="46" t="s">
        <v>45</v>
      </c>
      <c r="V183" s="38"/>
      <c r="W183" s="169">
        <f t="shared" si="26"/>
        <v>0</v>
      </c>
      <c r="X183" s="169">
        <v>1</v>
      </c>
      <c r="Y183" s="169">
        <f t="shared" si="27"/>
        <v>37.5</v>
      </c>
      <c r="Z183" s="169">
        <v>0</v>
      </c>
      <c r="AA183" s="170">
        <f t="shared" si="28"/>
        <v>0</v>
      </c>
      <c r="AR183" s="21" t="s">
        <v>944</v>
      </c>
      <c r="AT183" s="21" t="s">
        <v>343</v>
      </c>
      <c r="AU183" s="21" t="s">
        <v>139</v>
      </c>
      <c r="AY183" s="21" t="s">
        <v>160</v>
      </c>
      <c r="BE183" s="108">
        <f t="shared" si="29"/>
        <v>0</v>
      </c>
      <c r="BF183" s="108">
        <f t="shared" si="30"/>
        <v>0</v>
      </c>
      <c r="BG183" s="108">
        <f t="shared" si="31"/>
        <v>0</v>
      </c>
      <c r="BH183" s="108">
        <f t="shared" si="32"/>
        <v>0</v>
      </c>
      <c r="BI183" s="108">
        <f t="shared" si="33"/>
        <v>0</v>
      </c>
      <c r="BJ183" s="21" t="s">
        <v>139</v>
      </c>
      <c r="BK183" s="108">
        <f t="shared" si="34"/>
        <v>0</v>
      </c>
      <c r="BL183" s="21" t="s">
        <v>528</v>
      </c>
      <c r="BM183" s="21" t="s">
        <v>768</v>
      </c>
    </row>
    <row r="184" spans="2:65" s="1" customFormat="1" ht="22.9" customHeight="1">
      <c r="B184" s="134"/>
      <c r="C184" s="163" t="s">
        <v>493</v>
      </c>
      <c r="D184" s="163" t="s">
        <v>161</v>
      </c>
      <c r="E184" s="164" t="s">
        <v>1049</v>
      </c>
      <c r="F184" s="258" t="s">
        <v>1050</v>
      </c>
      <c r="G184" s="258"/>
      <c r="H184" s="258"/>
      <c r="I184" s="258"/>
      <c r="J184" s="165" t="s">
        <v>204</v>
      </c>
      <c r="K184" s="166">
        <v>820</v>
      </c>
      <c r="L184" s="259">
        <v>0</v>
      </c>
      <c r="M184" s="259"/>
      <c r="N184" s="257">
        <f t="shared" si="25"/>
        <v>0</v>
      </c>
      <c r="O184" s="257"/>
      <c r="P184" s="257"/>
      <c r="Q184" s="257"/>
      <c r="R184" s="137"/>
      <c r="T184" s="168" t="s">
        <v>5</v>
      </c>
      <c r="U184" s="46" t="s">
        <v>45</v>
      </c>
      <c r="V184" s="38"/>
      <c r="W184" s="169">
        <f t="shared" si="26"/>
        <v>0</v>
      </c>
      <c r="X184" s="169">
        <v>0</v>
      </c>
      <c r="Y184" s="169">
        <f t="shared" si="27"/>
        <v>0</v>
      </c>
      <c r="Z184" s="169">
        <v>0</v>
      </c>
      <c r="AA184" s="170">
        <f t="shared" si="28"/>
        <v>0</v>
      </c>
      <c r="AR184" s="21" t="s">
        <v>528</v>
      </c>
      <c r="AT184" s="21" t="s">
        <v>161</v>
      </c>
      <c r="AU184" s="21" t="s">
        <v>139</v>
      </c>
      <c r="AY184" s="21" t="s">
        <v>160</v>
      </c>
      <c r="BE184" s="108">
        <f t="shared" si="29"/>
        <v>0</v>
      </c>
      <c r="BF184" s="108">
        <f t="shared" si="30"/>
        <v>0</v>
      </c>
      <c r="BG184" s="108">
        <f t="shared" si="31"/>
        <v>0</v>
      </c>
      <c r="BH184" s="108">
        <f t="shared" si="32"/>
        <v>0</v>
      </c>
      <c r="BI184" s="108">
        <f t="shared" si="33"/>
        <v>0</v>
      </c>
      <c r="BJ184" s="21" t="s">
        <v>139</v>
      </c>
      <c r="BK184" s="108">
        <f t="shared" si="34"/>
        <v>0</v>
      </c>
      <c r="BL184" s="21" t="s">
        <v>528</v>
      </c>
      <c r="BM184" s="21" t="s">
        <v>771</v>
      </c>
    </row>
    <row r="185" spans="2:65" s="1" customFormat="1" ht="14.45" customHeight="1">
      <c r="B185" s="134"/>
      <c r="C185" s="194" t="s">
        <v>499</v>
      </c>
      <c r="D185" s="194" t="s">
        <v>343</v>
      </c>
      <c r="E185" s="195" t="s">
        <v>1051</v>
      </c>
      <c r="F185" s="254" t="s">
        <v>1052</v>
      </c>
      <c r="G185" s="254"/>
      <c r="H185" s="254"/>
      <c r="I185" s="254"/>
      <c r="J185" s="196" t="s">
        <v>204</v>
      </c>
      <c r="K185" s="197">
        <v>820</v>
      </c>
      <c r="L185" s="255">
        <v>0</v>
      </c>
      <c r="M185" s="255"/>
      <c r="N185" s="256">
        <f t="shared" si="25"/>
        <v>0</v>
      </c>
      <c r="O185" s="257"/>
      <c r="P185" s="257"/>
      <c r="Q185" s="257"/>
      <c r="R185" s="137"/>
      <c r="T185" s="168" t="s">
        <v>5</v>
      </c>
      <c r="U185" s="46" t="s">
        <v>45</v>
      </c>
      <c r="V185" s="38"/>
      <c r="W185" s="169">
        <f t="shared" si="26"/>
        <v>0</v>
      </c>
      <c r="X185" s="169">
        <v>2.1000000000000001E-4</v>
      </c>
      <c r="Y185" s="169">
        <f t="shared" si="27"/>
        <v>0.17220000000000002</v>
      </c>
      <c r="Z185" s="169">
        <v>0</v>
      </c>
      <c r="AA185" s="170">
        <f t="shared" si="28"/>
        <v>0</v>
      </c>
      <c r="AR185" s="21" t="s">
        <v>944</v>
      </c>
      <c r="AT185" s="21" t="s">
        <v>343</v>
      </c>
      <c r="AU185" s="21" t="s">
        <v>139</v>
      </c>
      <c r="AY185" s="21" t="s">
        <v>160</v>
      </c>
      <c r="BE185" s="108">
        <f t="shared" si="29"/>
        <v>0</v>
      </c>
      <c r="BF185" s="108">
        <f t="shared" si="30"/>
        <v>0</v>
      </c>
      <c r="BG185" s="108">
        <f t="shared" si="31"/>
        <v>0</v>
      </c>
      <c r="BH185" s="108">
        <f t="shared" si="32"/>
        <v>0</v>
      </c>
      <c r="BI185" s="108">
        <f t="shared" si="33"/>
        <v>0</v>
      </c>
      <c r="BJ185" s="21" t="s">
        <v>139</v>
      </c>
      <c r="BK185" s="108">
        <f t="shared" si="34"/>
        <v>0</v>
      </c>
      <c r="BL185" s="21" t="s">
        <v>528</v>
      </c>
      <c r="BM185" s="21" t="s">
        <v>774</v>
      </c>
    </row>
    <row r="186" spans="2:65" s="1" customFormat="1" ht="34.15" customHeight="1">
      <c r="B186" s="134"/>
      <c r="C186" s="163" t="s">
        <v>504</v>
      </c>
      <c r="D186" s="163" t="s">
        <v>161</v>
      </c>
      <c r="E186" s="164" t="s">
        <v>1053</v>
      </c>
      <c r="F186" s="258" t="s">
        <v>1054</v>
      </c>
      <c r="G186" s="258"/>
      <c r="H186" s="258"/>
      <c r="I186" s="258"/>
      <c r="J186" s="165" t="s">
        <v>215</v>
      </c>
      <c r="K186" s="166">
        <v>30</v>
      </c>
      <c r="L186" s="259">
        <v>0</v>
      </c>
      <c r="M186" s="259"/>
      <c r="N186" s="257">
        <f t="shared" si="25"/>
        <v>0</v>
      </c>
      <c r="O186" s="257"/>
      <c r="P186" s="257"/>
      <c r="Q186" s="257"/>
      <c r="R186" s="137"/>
      <c r="T186" s="168" t="s">
        <v>5</v>
      </c>
      <c r="U186" s="46" t="s">
        <v>45</v>
      </c>
      <c r="V186" s="38"/>
      <c r="W186" s="169">
        <f t="shared" si="26"/>
        <v>0</v>
      </c>
      <c r="X186" s="169">
        <v>0</v>
      </c>
      <c r="Y186" s="169">
        <f t="shared" si="27"/>
        <v>0</v>
      </c>
      <c r="Z186" s="169">
        <v>0</v>
      </c>
      <c r="AA186" s="170">
        <f t="shared" si="28"/>
        <v>0</v>
      </c>
      <c r="AR186" s="21" t="s">
        <v>528</v>
      </c>
      <c r="AT186" s="21" t="s">
        <v>161</v>
      </c>
      <c r="AU186" s="21" t="s">
        <v>139</v>
      </c>
      <c r="AY186" s="21" t="s">
        <v>160</v>
      </c>
      <c r="BE186" s="108">
        <f t="shared" si="29"/>
        <v>0</v>
      </c>
      <c r="BF186" s="108">
        <f t="shared" si="30"/>
        <v>0</v>
      </c>
      <c r="BG186" s="108">
        <f t="shared" si="31"/>
        <v>0</v>
      </c>
      <c r="BH186" s="108">
        <f t="shared" si="32"/>
        <v>0</v>
      </c>
      <c r="BI186" s="108">
        <f t="shared" si="33"/>
        <v>0</v>
      </c>
      <c r="BJ186" s="21" t="s">
        <v>139</v>
      </c>
      <c r="BK186" s="108">
        <f t="shared" si="34"/>
        <v>0</v>
      </c>
      <c r="BL186" s="21" t="s">
        <v>528</v>
      </c>
      <c r="BM186" s="21" t="s">
        <v>777</v>
      </c>
    </row>
    <row r="187" spans="2:65" s="1" customFormat="1" ht="26.25" customHeight="1">
      <c r="B187" s="134"/>
      <c r="C187" s="163" t="s">
        <v>508</v>
      </c>
      <c r="D187" s="163" t="s">
        <v>161</v>
      </c>
      <c r="E187" s="164" t="s">
        <v>1055</v>
      </c>
      <c r="F187" s="258" t="s">
        <v>1056</v>
      </c>
      <c r="G187" s="258"/>
      <c r="H187" s="258"/>
      <c r="I187" s="258"/>
      <c r="J187" s="165" t="s">
        <v>215</v>
      </c>
      <c r="K187" s="166">
        <v>30</v>
      </c>
      <c r="L187" s="259">
        <v>0</v>
      </c>
      <c r="M187" s="259"/>
      <c r="N187" s="257">
        <f t="shared" si="25"/>
        <v>0</v>
      </c>
      <c r="O187" s="257"/>
      <c r="P187" s="257"/>
      <c r="Q187" s="257"/>
      <c r="R187" s="137"/>
      <c r="T187" s="168" t="s">
        <v>5</v>
      </c>
      <c r="U187" s="46" t="s">
        <v>45</v>
      </c>
      <c r="V187" s="38"/>
      <c r="W187" s="169">
        <f t="shared" si="26"/>
        <v>0</v>
      </c>
      <c r="X187" s="169">
        <v>0</v>
      </c>
      <c r="Y187" s="169">
        <f t="shared" si="27"/>
        <v>0</v>
      </c>
      <c r="Z187" s="169">
        <v>0</v>
      </c>
      <c r="AA187" s="170">
        <f t="shared" si="28"/>
        <v>0</v>
      </c>
      <c r="AR187" s="21" t="s">
        <v>528</v>
      </c>
      <c r="AT187" s="21" t="s">
        <v>161</v>
      </c>
      <c r="AU187" s="21" t="s">
        <v>139</v>
      </c>
      <c r="AY187" s="21" t="s">
        <v>160</v>
      </c>
      <c r="BE187" s="108">
        <f t="shared" si="29"/>
        <v>0</v>
      </c>
      <c r="BF187" s="108">
        <f t="shared" si="30"/>
        <v>0</v>
      </c>
      <c r="BG187" s="108">
        <f t="shared" si="31"/>
        <v>0</v>
      </c>
      <c r="BH187" s="108">
        <f t="shared" si="32"/>
        <v>0</v>
      </c>
      <c r="BI187" s="108">
        <f t="shared" si="33"/>
        <v>0</v>
      </c>
      <c r="BJ187" s="21" t="s">
        <v>139</v>
      </c>
      <c r="BK187" s="108">
        <f t="shared" si="34"/>
        <v>0</v>
      </c>
      <c r="BL187" s="21" t="s">
        <v>528</v>
      </c>
      <c r="BM187" s="21" t="s">
        <v>780</v>
      </c>
    </row>
    <row r="188" spans="2:65" s="9" customFormat="1" ht="37.35" customHeight="1">
      <c r="B188" s="152"/>
      <c r="C188" s="153"/>
      <c r="D188" s="154" t="s">
        <v>936</v>
      </c>
      <c r="E188" s="154"/>
      <c r="F188" s="154"/>
      <c r="G188" s="154"/>
      <c r="H188" s="154"/>
      <c r="I188" s="154"/>
      <c r="J188" s="154"/>
      <c r="K188" s="154"/>
      <c r="L188" s="154"/>
      <c r="M188" s="154"/>
      <c r="N188" s="295">
        <f>BK188</f>
        <v>0</v>
      </c>
      <c r="O188" s="296"/>
      <c r="P188" s="296"/>
      <c r="Q188" s="296"/>
      <c r="R188" s="155"/>
      <c r="T188" s="156"/>
      <c r="U188" s="153"/>
      <c r="V188" s="153"/>
      <c r="W188" s="157">
        <f>W189</f>
        <v>0</v>
      </c>
      <c r="X188" s="153"/>
      <c r="Y188" s="157">
        <f>Y189</f>
        <v>0</v>
      </c>
      <c r="Z188" s="153"/>
      <c r="AA188" s="158">
        <f>AA189</f>
        <v>0</v>
      </c>
      <c r="AR188" s="159" t="s">
        <v>165</v>
      </c>
      <c r="AT188" s="160" t="s">
        <v>77</v>
      </c>
      <c r="AU188" s="160" t="s">
        <v>78</v>
      </c>
      <c r="AY188" s="159" t="s">
        <v>160</v>
      </c>
      <c r="BK188" s="161">
        <f>BK189</f>
        <v>0</v>
      </c>
    </row>
    <row r="189" spans="2:65" s="1" customFormat="1" ht="14.45" customHeight="1">
      <c r="B189" s="134"/>
      <c r="C189" s="163" t="s">
        <v>512</v>
      </c>
      <c r="D189" s="163" t="s">
        <v>161</v>
      </c>
      <c r="E189" s="164" t="s">
        <v>1057</v>
      </c>
      <c r="F189" s="258" t="s">
        <v>1058</v>
      </c>
      <c r="G189" s="258"/>
      <c r="H189" s="258"/>
      <c r="I189" s="258"/>
      <c r="J189" s="165" t="s">
        <v>643</v>
      </c>
      <c r="K189" s="166">
        <v>20</v>
      </c>
      <c r="L189" s="259">
        <v>0</v>
      </c>
      <c r="M189" s="259"/>
      <c r="N189" s="257">
        <f>ROUND(L189*K189,2)</f>
        <v>0</v>
      </c>
      <c r="O189" s="257"/>
      <c r="P189" s="257"/>
      <c r="Q189" s="257"/>
      <c r="R189" s="137"/>
      <c r="T189" s="168" t="s">
        <v>5</v>
      </c>
      <c r="U189" s="46" t="s">
        <v>45</v>
      </c>
      <c r="V189" s="38"/>
      <c r="W189" s="169">
        <f>V189*K189</f>
        <v>0</v>
      </c>
      <c r="X189" s="169">
        <v>0</v>
      </c>
      <c r="Y189" s="169">
        <f>X189*K189</f>
        <v>0</v>
      </c>
      <c r="Z189" s="169">
        <v>0</v>
      </c>
      <c r="AA189" s="170">
        <f>Z189*K189</f>
        <v>0</v>
      </c>
      <c r="AR189" s="21" t="s">
        <v>1059</v>
      </c>
      <c r="AT189" s="21" t="s">
        <v>161</v>
      </c>
      <c r="AU189" s="21" t="s">
        <v>86</v>
      </c>
      <c r="AY189" s="21" t="s">
        <v>160</v>
      </c>
      <c r="BE189" s="108">
        <f>IF(U189="základná",N189,0)</f>
        <v>0</v>
      </c>
      <c r="BF189" s="108">
        <f>IF(U189="znížená",N189,0)</f>
        <v>0</v>
      </c>
      <c r="BG189" s="108">
        <f>IF(U189="zákl. prenesená",N189,0)</f>
        <v>0</v>
      </c>
      <c r="BH189" s="108">
        <f>IF(U189="zníž. prenesená",N189,0)</f>
        <v>0</v>
      </c>
      <c r="BI189" s="108">
        <f>IF(U189="nulová",N189,0)</f>
        <v>0</v>
      </c>
      <c r="BJ189" s="21" t="s">
        <v>139</v>
      </c>
      <c r="BK189" s="108">
        <f>ROUND(L189*K189,2)</f>
        <v>0</v>
      </c>
      <c r="BL189" s="21" t="s">
        <v>1059</v>
      </c>
      <c r="BM189" s="21" t="s">
        <v>783</v>
      </c>
    </row>
    <row r="190" spans="2:65" s="9" customFormat="1" ht="37.35" customHeight="1">
      <c r="B190" s="152"/>
      <c r="C190" s="153"/>
      <c r="D190" s="154" t="s">
        <v>937</v>
      </c>
      <c r="E190" s="154"/>
      <c r="F190" s="154"/>
      <c r="G190" s="154"/>
      <c r="H190" s="154"/>
      <c r="I190" s="154"/>
      <c r="J190" s="154"/>
      <c r="K190" s="154"/>
      <c r="L190" s="154"/>
      <c r="M190" s="154"/>
      <c r="N190" s="295">
        <f>BK190</f>
        <v>0</v>
      </c>
      <c r="O190" s="296"/>
      <c r="P190" s="296"/>
      <c r="Q190" s="296"/>
      <c r="R190" s="155"/>
      <c r="T190" s="156"/>
      <c r="U190" s="153"/>
      <c r="V190" s="153"/>
      <c r="W190" s="157">
        <f>SUM(W191:W192)</f>
        <v>0</v>
      </c>
      <c r="X190" s="153"/>
      <c r="Y190" s="157">
        <f>SUM(Y191:Y192)</f>
        <v>0</v>
      </c>
      <c r="Z190" s="153"/>
      <c r="AA190" s="158">
        <f>SUM(AA191:AA192)</f>
        <v>0</v>
      </c>
      <c r="AR190" s="159" t="s">
        <v>165</v>
      </c>
      <c r="AT190" s="160" t="s">
        <v>77</v>
      </c>
      <c r="AU190" s="160" t="s">
        <v>78</v>
      </c>
      <c r="AY190" s="159" t="s">
        <v>160</v>
      </c>
      <c r="BK190" s="161">
        <f>SUM(BK191:BK192)</f>
        <v>0</v>
      </c>
    </row>
    <row r="191" spans="2:65" s="1" customFormat="1" ht="14.45" customHeight="1">
      <c r="B191" s="134"/>
      <c r="C191" s="163" t="s">
        <v>516</v>
      </c>
      <c r="D191" s="163" t="s">
        <v>161</v>
      </c>
      <c r="E191" s="164" t="s">
        <v>1060</v>
      </c>
      <c r="F191" s="258" t="s">
        <v>1061</v>
      </c>
      <c r="G191" s="258"/>
      <c r="H191" s="258"/>
      <c r="I191" s="258"/>
      <c r="J191" s="165" t="s">
        <v>643</v>
      </c>
      <c r="K191" s="166">
        <v>20</v>
      </c>
      <c r="L191" s="259">
        <v>0</v>
      </c>
      <c r="M191" s="259"/>
      <c r="N191" s="257">
        <f>ROUND(L191*K191,2)</f>
        <v>0</v>
      </c>
      <c r="O191" s="257"/>
      <c r="P191" s="257"/>
      <c r="Q191" s="257"/>
      <c r="R191" s="137"/>
      <c r="T191" s="168" t="s">
        <v>5</v>
      </c>
      <c r="U191" s="46" t="s">
        <v>45</v>
      </c>
      <c r="V191" s="38"/>
      <c r="W191" s="169">
        <f>V191*K191</f>
        <v>0</v>
      </c>
      <c r="X191" s="169">
        <v>0</v>
      </c>
      <c r="Y191" s="169">
        <f>X191*K191</f>
        <v>0</v>
      </c>
      <c r="Z191" s="169">
        <v>0</v>
      </c>
      <c r="AA191" s="170">
        <f>Z191*K191</f>
        <v>0</v>
      </c>
      <c r="AR191" s="21" t="s">
        <v>1059</v>
      </c>
      <c r="AT191" s="21" t="s">
        <v>161</v>
      </c>
      <c r="AU191" s="21" t="s">
        <v>86</v>
      </c>
      <c r="AY191" s="21" t="s">
        <v>160</v>
      </c>
      <c r="BE191" s="108">
        <f>IF(U191="základná",N191,0)</f>
        <v>0</v>
      </c>
      <c r="BF191" s="108">
        <f>IF(U191="znížená",N191,0)</f>
        <v>0</v>
      </c>
      <c r="BG191" s="108">
        <f>IF(U191="zákl. prenesená",N191,0)</f>
        <v>0</v>
      </c>
      <c r="BH191" s="108">
        <f>IF(U191="zníž. prenesená",N191,0)</f>
        <v>0</v>
      </c>
      <c r="BI191" s="108">
        <f>IF(U191="nulová",N191,0)</f>
        <v>0</v>
      </c>
      <c r="BJ191" s="21" t="s">
        <v>139</v>
      </c>
      <c r="BK191" s="108">
        <f>ROUND(L191*K191,2)</f>
        <v>0</v>
      </c>
      <c r="BL191" s="21" t="s">
        <v>1059</v>
      </c>
      <c r="BM191" s="21" t="s">
        <v>786</v>
      </c>
    </row>
    <row r="192" spans="2:65" s="1" customFormat="1" ht="14.45" customHeight="1">
      <c r="B192" s="134"/>
      <c r="C192" s="163" t="s">
        <v>520</v>
      </c>
      <c r="D192" s="163" t="s">
        <v>161</v>
      </c>
      <c r="E192" s="164" t="s">
        <v>1062</v>
      </c>
      <c r="F192" s="258" t="s">
        <v>1063</v>
      </c>
      <c r="G192" s="258"/>
      <c r="H192" s="258"/>
      <c r="I192" s="258"/>
      <c r="J192" s="165" t="s">
        <v>643</v>
      </c>
      <c r="K192" s="166">
        <v>25</v>
      </c>
      <c r="L192" s="259">
        <v>0</v>
      </c>
      <c r="M192" s="259"/>
      <c r="N192" s="257">
        <f>ROUND(L192*K192,2)</f>
        <v>0</v>
      </c>
      <c r="O192" s="257"/>
      <c r="P192" s="257"/>
      <c r="Q192" s="257"/>
      <c r="R192" s="137"/>
      <c r="T192" s="168" t="s">
        <v>5</v>
      </c>
      <c r="U192" s="46" t="s">
        <v>45</v>
      </c>
      <c r="V192" s="38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1" t="s">
        <v>1059</v>
      </c>
      <c r="AT192" s="21" t="s">
        <v>161</v>
      </c>
      <c r="AU192" s="21" t="s">
        <v>86</v>
      </c>
      <c r="AY192" s="21" t="s">
        <v>160</v>
      </c>
      <c r="BE192" s="108">
        <f>IF(U192="základná",N192,0)</f>
        <v>0</v>
      </c>
      <c r="BF192" s="108">
        <f>IF(U192="znížená",N192,0)</f>
        <v>0</v>
      </c>
      <c r="BG192" s="108">
        <f>IF(U192="zákl. prenesená",N192,0)</f>
        <v>0</v>
      </c>
      <c r="BH192" s="108">
        <f>IF(U192="zníž. prenesená",N192,0)</f>
        <v>0</v>
      </c>
      <c r="BI192" s="108">
        <f>IF(U192="nulová",N192,0)</f>
        <v>0</v>
      </c>
      <c r="BJ192" s="21" t="s">
        <v>139</v>
      </c>
      <c r="BK192" s="108">
        <f>ROUND(L192*K192,2)</f>
        <v>0</v>
      </c>
      <c r="BL192" s="21" t="s">
        <v>1059</v>
      </c>
      <c r="BM192" s="21" t="s">
        <v>789</v>
      </c>
    </row>
    <row r="193" spans="2:63" s="1" customFormat="1" ht="49.9" customHeight="1">
      <c r="B193" s="37"/>
      <c r="C193" s="38"/>
      <c r="D193" s="154" t="s">
        <v>536</v>
      </c>
      <c r="E193" s="38"/>
      <c r="F193" s="38"/>
      <c r="G193" s="38"/>
      <c r="H193" s="38"/>
      <c r="I193" s="38"/>
      <c r="J193" s="38"/>
      <c r="K193" s="38"/>
      <c r="L193" s="38"/>
      <c r="M193" s="38"/>
      <c r="N193" s="295">
        <f t="shared" ref="N193:N198" si="35">BK193</f>
        <v>0</v>
      </c>
      <c r="O193" s="296"/>
      <c r="P193" s="296"/>
      <c r="Q193" s="296"/>
      <c r="R193" s="39"/>
      <c r="T193" s="198"/>
      <c r="U193" s="38"/>
      <c r="V193" s="38"/>
      <c r="W193" s="38"/>
      <c r="X193" s="38"/>
      <c r="Y193" s="38"/>
      <c r="Z193" s="38"/>
      <c r="AA193" s="76"/>
      <c r="AT193" s="21" t="s">
        <v>77</v>
      </c>
      <c r="AU193" s="21" t="s">
        <v>78</v>
      </c>
      <c r="AY193" s="21" t="s">
        <v>537</v>
      </c>
      <c r="BK193" s="108">
        <f>SUM(BK194:BK198)</f>
        <v>0</v>
      </c>
    </row>
    <row r="194" spans="2:63" s="1" customFormat="1" ht="22.35" customHeight="1">
      <c r="B194" s="37"/>
      <c r="C194" s="199" t="s">
        <v>5</v>
      </c>
      <c r="D194" s="199" t="s">
        <v>161</v>
      </c>
      <c r="E194" s="200" t="s">
        <v>5</v>
      </c>
      <c r="F194" s="297" t="s">
        <v>5</v>
      </c>
      <c r="G194" s="297"/>
      <c r="H194" s="297"/>
      <c r="I194" s="297"/>
      <c r="J194" s="201" t="s">
        <v>5</v>
      </c>
      <c r="K194" s="167"/>
      <c r="L194" s="259"/>
      <c r="M194" s="294"/>
      <c r="N194" s="294">
        <f t="shared" si="35"/>
        <v>0</v>
      </c>
      <c r="O194" s="294"/>
      <c r="P194" s="294"/>
      <c r="Q194" s="294"/>
      <c r="R194" s="39"/>
      <c r="T194" s="168" t="s">
        <v>5</v>
      </c>
      <c r="U194" s="202" t="s">
        <v>45</v>
      </c>
      <c r="V194" s="38"/>
      <c r="W194" s="38"/>
      <c r="X194" s="38"/>
      <c r="Y194" s="38"/>
      <c r="Z194" s="38"/>
      <c r="AA194" s="76"/>
      <c r="AT194" s="21" t="s">
        <v>537</v>
      </c>
      <c r="AU194" s="21" t="s">
        <v>86</v>
      </c>
      <c r="AY194" s="21" t="s">
        <v>537</v>
      </c>
      <c r="BE194" s="108">
        <f>IF(U194="základná",N194,0)</f>
        <v>0</v>
      </c>
      <c r="BF194" s="108">
        <f>IF(U194="znížená",N194,0)</f>
        <v>0</v>
      </c>
      <c r="BG194" s="108">
        <f>IF(U194="zákl. prenesená",N194,0)</f>
        <v>0</v>
      </c>
      <c r="BH194" s="108">
        <f>IF(U194="zníž. prenesená",N194,0)</f>
        <v>0</v>
      </c>
      <c r="BI194" s="108">
        <f>IF(U194="nulová",N194,0)</f>
        <v>0</v>
      </c>
      <c r="BJ194" s="21" t="s">
        <v>139</v>
      </c>
      <c r="BK194" s="108">
        <f>L194*K194</f>
        <v>0</v>
      </c>
    </row>
    <row r="195" spans="2:63" s="1" customFormat="1" ht="22.35" customHeight="1">
      <c r="B195" s="37"/>
      <c r="C195" s="199" t="s">
        <v>5</v>
      </c>
      <c r="D195" s="199" t="s">
        <v>161</v>
      </c>
      <c r="E195" s="200" t="s">
        <v>5</v>
      </c>
      <c r="F195" s="297" t="s">
        <v>5</v>
      </c>
      <c r="G195" s="297"/>
      <c r="H195" s="297"/>
      <c r="I195" s="297"/>
      <c r="J195" s="201" t="s">
        <v>5</v>
      </c>
      <c r="K195" s="167"/>
      <c r="L195" s="259"/>
      <c r="M195" s="294"/>
      <c r="N195" s="294">
        <f t="shared" si="35"/>
        <v>0</v>
      </c>
      <c r="O195" s="294"/>
      <c r="P195" s="294"/>
      <c r="Q195" s="294"/>
      <c r="R195" s="39"/>
      <c r="T195" s="168" t="s">
        <v>5</v>
      </c>
      <c r="U195" s="202" t="s">
        <v>45</v>
      </c>
      <c r="V195" s="38"/>
      <c r="W195" s="38"/>
      <c r="X195" s="38"/>
      <c r="Y195" s="38"/>
      <c r="Z195" s="38"/>
      <c r="AA195" s="76"/>
      <c r="AT195" s="21" t="s">
        <v>537</v>
      </c>
      <c r="AU195" s="21" t="s">
        <v>86</v>
      </c>
      <c r="AY195" s="21" t="s">
        <v>537</v>
      </c>
      <c r="BE195" s="108">
        <f>IF(U195="základná",N195,0)</f>
        <v>0</v>
      </c>
      <c r="BF195" s="108">
        <f>IF(U195="znížená",N195,0)</f>
        <v>0</v>
      </c>
      <c r="BG195" s="108">
        <f>IF(U195="zákl. prenesená",N195,0)</f>
        <v>0</v>
      </c>
      <c r="BH195" s="108">
        <f>IF(U195="zníž. prenesená",N195,0)</f>
        <v>0</v>
      </c>
      <c r="BI195" s="108">
        <f>IF(U195="nulová",N195,0)</f>
        <v>0</v>
      </c>
      <c r="BJ195" s="21" t="s">
        <v>139</v>
      </c>
      <c r="BK195" s="108">
        <f>L195*K195</f>
        <v>0</v>
      </c>
    </row>
    <row r="196" spans="2:63" s="1" customFormat="1" ht="22.35" customHeight="1">
      <c r="B196" s="37"/>
      <c r="C196" s="199" t="s">
        <v>5</v>
      </c>
      <c r="D196" s="199" t="s">
        <v>161</v>
      </c>
      <c r="E196" s="200" t="s">
        <v>5</v>
      </c>
      <c r="F196" s="297" t="s">
        <v>5</v>
      </c>
      <c r="G196" s="297"/>
      <c r="H196" s="297"/>
      <c r="I196" s="297"/>
      <c r="J196" s="201" t="s">
        <v>5</v>
      </c>
      <c r="K196" s="167"/>
      <c r="L196" s="259"/>
      <c r="M196" s="294"/>
      <c r="N196" s="294">
        <f t="shared" si="35"/>
        <v>0</v>
      </c>
      <c r="O196" s="294"/>
      <c r="P196" s="294"/>
      <c r="Q196" s="294"/>
      <c r="R196" s="39"/>
      <c r="T196" s="168" t="s">
        <v>5</v>
      </c>
      <c r="U196" s="202" t="s">
        <v>45</v>
      </c>
      <c r="V196" s="38"/>
      <c r="W196" s="38"/>
      <c r="X196" s="38"/>
      <c r="Y196" s="38"/>
      <c r="Z196" s="38"/>
      <c r="AA196" s="76"/>
      <c r="AT196" s="21" t="s">
        <v>537</v>
      </c>
      <c r="AU196" s="21" t="s">
        <v>86</v>
      </c>
      <c r="AY196" s="21" t="s">
        <v>537</v>
      </c>
      <c r="BE196" s="108">
        <f>IF(U196="základná",N196,0)</f>
        <v>0</v>
      </c>
      <c r="BF196" s="108">
        <f>IF(U196="znížená",N196,0)</f>
        <v>0</v>
      </c>
      <c r="BG196" s="108">
        <f>IF(U196="zákl. prenesená",N196,0)</f>
        <v>0</v>
      </c>
      <c r="BH196" s="108">
        <f>IF(U196="zníž. prenesená",N196,0)</f>
        <v>0</v>
      </c>
      <c r="BI196" s="108">
        <f>IF(U196="nulová",N196,0)</f>
        <v>0</v>
      </c>
      <c r="BJ196" s="21" t="s">
        <v>139</v>
      </c>
      <c r="BK196" s="108">
        <f>L196*K196</f>
        <v>0</v>
      </c>
    </row>
    <row r="197" spans="2:63" s="1" customFormat="1" ht="22.35" customHeight="1">
      <c r="B197" s="37"/>
      <c r="C197" s="199" t="s">
        <v>5</v>
      </c>
      <c r="D197" s="199" t="s">
        <v>161</v>
      </c>
      <c r="E197" s="200" t="s">
        <v>5</v>
      </c>
      <c r="F197" s="297" t="s">
        <v>5</v>
      </c>
      <c r="G197" s="297"/>
      <c r="H197" s="297"/>
      <c r="I197" s="297"/>
      <c r="J197" s="201" t="s">
        <v>5</v>
      </c>
      <c r="K197" s="167"/>
      <c r="L197" s="259"/>
      <c r="M197" s="294"/>
      <c r="N197" s="294">
        <f t="shared" si="35"/>
        <v>0</v>
      </c>
      <c r="O197" s="294"/>
      <c r="P197" s="294"/>
      <c r="Q197" s="294"/>
      <c r="R197" s="39"/>
      <c r="T197" s="168" t="s">
        <v>5</v>
      </c>
      <c r="U197" s="202" t="s">
        <v>45</v>
      </c>
      <c r="V197" s="38"/>
      <c r="W197" s="38"/>
      <c r="X197" s="38"/>
      <c r="Y197" s="38"/>
      <c r="Z197" s="38"/>
      <c r="AA197" s="76"/>
      <c r="AT197" s="21" t="s">
        <v>537</v>
      </c>
      <c r="AU197" s="21" t="s">
        <v>86</v>
      </c>
      <c r="AY197" s="21" t="s">
        <v>537</v>
      </c>
      <c r="BE197" s="108">
        <f>IF(U197="základná",N197,0)</f>
        <v>0</v>
      </c>
      <c r="BF197" s="108">
        <f>IF(U197="znížená",N197,0)</f>
        <v>0</v>
      </c>
      <c r="BG197" s="108">
        <f>IF(U197="zákl. prenesená",N197,0)</f>
        <v>0</v>
      </c>
      <c r="BH197" s="108">
        <f>IF(U197="zníž. prenesená",N197,0)</f>
        <v>0</v>
      </c>
      <c r="BI197" s="108">
        <f>IF(U197="nulová",N197,0)</f>
        <v>0</v>
      </c>
      <c r="BJ197" s="21" t="s">
        <v>139</v>
      </c>
      <c r="BK197" s="108">
        <f>L197*K197</f>
        <v>0</v>
      </c>
    </row>
    <row r="198" spans="2:63" s="1" customFormat="1" ht="22.35" customHeight="1">
      <c r="B198" s="37"/>
      <c r="C198" s="199" t="s">
        <v>5</v>
      </c>
      <c r="D198" s="199" t="s">
        <v>161</v>
      </c>
      <c r="E198" s="200" t="s">
        <v>5</v>
      </c>
      <c r="F198" s="297" t="s">
        <v>5</v>
      </c>
      <c r="G198" s="297"/>
      <c r="H198" s="297"/>
      <c r="I198" s="297"/>
      <c r="J198" s="201" t="s">
        <v>5</v>
      </c>
      <c r="K198" s="167"/>
      <c r="L198" s="259"/>
      <c r="M198" s="294"/>
      <c r="N198" s="294">
        <f t="shared" si="35"/>
        <v>0</v>
      </c>
      <c r="O198" s="294"/>
      <c r="P198" s="294"/>
      <c r="Q198" s="294"/>
      <c r="R198" s="39"/>
      <c r="T198" s="168" t="s">
        <v>5</v>
      </c>
      <c r="U198" s="202" t="s">
        <v>45</v>
      </c>
      <c r="V198" s="58"/>
      <c r="W198" s="58"/>
      <c r="X198" s="58"/>
      <c r="Y198" s="58"/>
      <c r="Z198" s="58"/>
      <c r="AA198" s="60"/>
      <c r="AT198" s="21" t="s">
        <v>537</v>
      </c>
      <c r="AU198" s="21" t="s">
        <v>86</v>
      </c>
      <c r="AY198" s="21" t="s">
        <v>537</v>
      </c>
      <c r="BE198" s="108">
        <f>IF(U198="základná",N198,0)</f>
        <v>0</v>
      </c>
      <c r="BF198" s="108">
        <f>IF(U198="znížená",N198,0)</f>
        <v>0</v>
      </c>
      <c r="BG198" s="108">
        <f>IF(U198="zákl. prenesená",N198,0)</f>
        <v>0</v>
      </c>
      <c r="BH198" s="108">
        <f>IF(U198="zníž. prenesená",N198,0)</f>
        <v>0</v>
      </c>
      <c r="BI198" s="108">
        <f>IF(U198="nulová",N198,0)</f>
        <v>0</v>
      </c>
      <c r="BJ198" s="21" t="s">
        <v>139</v>
      </c>
      <c r="BK198" s="108">
        <f>L198*K198</f>
        <v>0</v>
      </c>
    </row>
    <row r="199" spans="2:63" s="1" customFormat="1" ht="6.95" customHeight="1"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3"/>
    </row>
  </sheetData>
  <mergeCells count="280">
    <mergeCell ref="N194:Q194"/>
    <mergeCell ref="N192:Q192"/>
    <mergeCell ref="N195:Q195"/>
    <mergeCell ref="N196:Q196"/>
    <mergeCell ref="N197:Q197"/>
    <mergeCell ref="N198:Q198"/>
    <mergeCell ref="N193:Q193"/>
    <mergeCell ref="F195:I195"/>
    <mergeCell ref="F194:I194"/>
    <mergeCell ref="F196:I196"/>
    <mergeCell ref="F197:I197"/>
    <mergeCell ref="F198:I198"/>
    <mergeCell ref="L198:M198"/>
    <mergeCell ref="L197:M197"/>
    <mergeCell ref="F192:I192"/>
    <mergeCell ref="L194:M194"/>
    <mergeCell ref="L195:M195"/>
    <mergeCell ref="L196:M196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N171:Q171"/>
    <mergeCell ref="N172:Q172"/>
    <mergeCell ref="N173:Q173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L160:M160"/>
    <mergeCell ref="L161:M161"/>
    <mergeCell ref="L162:M162"/>
    <mergeCell ref="L163:M163"/>
    <mergeCell ref="F174:I174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N191:Q191"/>
    <mergeCell ref="N189:Q189"/>
    <mergeCell ref="N188:Q188"/>
    <mergeCell ref="N190:Q190"/>
    <mergeCell ref="F175:I175"/>
    <mergeCell ref="F176:I176"/>
    <mergeCell ref="F177:I177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9:I189"/>
    <mergeCell ref="F191:I191"/>
    <mergeCell ref="L179:M179"/>
    <mergeCell ref="L181:M181"/>
    <mergeCell ref="L180:M180"/>
    <mergeCell ref="L182:M182"/>
    <mergeCell ref="L183:M183"/>
    <mergeCell ref="L184:M184"/>
    <mergeCell ref="L185:M185"/>
    <mergeCell ref="L186:M186"/>
    <mergeCell ref="L187:M187"/>
    <mergeCell ref="L189:M189"/>
    <mergeCell ref="L191:M191"/>
    <mergeCell ref="L192:M192"/>
    <mergeCell ref="N174:Q174"/>
    <mergeCell ref="N175:Q175"/>
    <mergeCell ref="N176:Q176"/>
    <mergeCell ref="N177:Q177"/>
    <mergeCell ref="N179:Q179"/>
    <mergeCell ref="N180:Q180"/>
    <mergeCell ref="N181:Q181"/>
    <mergeCell ref="N182:Q182"/>
    <mergeCell ref="N183:Q183"/>
    <mergeCell ref="N184:Q184"/>
    <mergeCell ref="N185:Q185"/>
    <mergeCell ref="N186:Q186"/>
    <mergeCell ref="N187:Q187"/>
    <mergeCell ref="N178:Q17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N128:Q128"/>
    <mergeCell ref="L130:M130"/>
    <mergeCell ref="L131:M131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N137:Q137"/>
    <mergeCell ref="N138:Q138"/>
    <mergeCell ref="N139:Q139"/>
    <mergeCell ref="F114:P114"/>
    <mergeCell ref="F115:P115"/>
    <mergeCell ref="M117:P117"/>
    <mergeCell ref="M119:Q119"/>
    <mergeCell ref="M120:Q120"/>
    <mergeCell ref="L122:M122"/>
    <mergeCell ref="N122:Q122"/>
    <mergeCell ref="F122:I122"/>
    <mergeCell ref="N132:Q132"/>
    <mergeCell ref="N123:Q123"/>
    <mergeCell ref="N124:Q124"/>
    <mergeCell ref="N125:Q125"/>
    <mergeCell ref="F126:I126"/>
    <mergeCell ref="F129:I129"/>
    <mergeCell ref="L126:M126"/>
    <mergeCell ref="N126:Q126"/>
    <mergeCell ref="L129:M129"/>
    <mergeCell ref="N129:Q129"/>
    <mergeCell ref="N130:Q130"/>
    <mergeCell ref="N131:Q131"/>
    <mergeCell ref="N127:Q127"/>
    <mergeCell ref="N140:Q140"/>
    <mergeCell ref="N141:Q141"/>
    <mergeCell ref="N142:Q142"/>
    <mergeCell ref="N143:Q143"/>
    <mergeCell ref="F130:I130"/>
    <mergeCell ref="F133:I133"/>
    <mergeCell ref="F131:I131"/>
    <mergeCell ref="F132:I132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L132:M132"/>
    <mergeCell ref="L133:M133"/>
    <mergeCell ref="N133:Q133"/>
    <mergeCell ref="N134:Q134"/>
    <mergeCell ref="N135:Q135"/>
    <mergeCell ref="N136:Q136"/>
    <mergeCell ref="F144:I144"/>
    <mergeCell ref="L134:M134"/>
    <mergeCell ref="L139:M139"/>
    <mergeCell ref="L135:M135"/>
    <mergeCell ref="L136:M136"/>
    <mergeCell ref="L137:M137"/>
    <mergeCell ref="L138:M138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48:M148"/>
    <mergeCell ref="N144:Q144"/>
    <mergeCell ref="N145:Q145"/>
    <mergeCell ref="N146:Q146"/>
    <mergeCell ref="N147:Q147"/>
    <mergeCell ref="N148:Q148"/>
    <mergeCell ref="N158:Q158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N149:Q149"/>
    <mergeCell ref="N150:Q150"/>
    <mergeCell ref="N151:Q151"/>
    <mergeCell ref="N152:Q152"/>
    <mergeCell ref="N153:Q153"/>
    <mergeCell ref="N154:Q154"/>
    <mergeCell ref="N155:Q155"/>
    <mergeCell ref="N156:Q156"/>
    <mergeCell ref="N157:Q157"/>
    <mergeCell ref="F159:I159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E15:L15"/>
    <mergeCell ref="O15:P15"/>
    <mergeCell ref="O17:P17"/>
    <mergeCell ref="O18:P18"/>
    <mergeCell ref="O20:P20"/>
    <mergeCell ref="O21:P21"/>
    <mergeCell ref="H1:K1"/>
    <mergeCell ref="C2:Q2"/>
    <mergeCell ref="C4:Q4"/>
    <mergeCell ref="F6:P6"/>
    <mergeCell ref="F7:P7"/>
    <mergeCell ref="O9:P9"/>
    <mergeCell ref="O11:P11"/>
    <mergeCell ref="O12:P12"/>
    <mergeCell ref="O14:P14"/>
  </mergeCells>
  <dataValidations count="2">
    <dataValidation type="list" allowBlank="1" showInputMessage="1" showErrorMessage="1" error="Povolené sú hodnoty K, M." sqref="D194:D199" xr:uid="{00000000-0002-0000-0400-000000000000}">
      <formula1>"K, M"</formula1>
    </dataValidation>
    <dataValidation type="list" allowBlank="1" showInputMessage="1" showErrorMessage="1" error="Povolené sú hodnoty základná, znížená, nulová." sqref="U194:U199" xr:uid="{00000000-0002-0000-0400-000001000000}">
      <formula1>"základná, znížená, nulová"</formula1>
    </dataValidation>
  </dataValidations>
  <hyperlinks>
    <hyperlink ref="F1:G1" location="C2" display="1) Krycí list rozpočtu" xr:uid="{00000000-0004-0000-0400-000000000000}"/>
    <hyperlink ref="H1:K1" location="C86" display="2) Rekapitulácia rozpočtu" xr:uid="{00000000-0004-0000-0400-000001000000}"/>
    <hyperlink ref="L1" location="C122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929001 - SO 01 - Cyklotrasa</vt:lpstr>
      <vt:lpstr>929002 - SO 01.1 Autobuso...</vt:lpstr>
      <vt:lpstr>929003 - SO-02 - Krajinno...</vt:lpstr>
      <vt:lpstr>929004 - SO-03 - Elektroi...</vt:lpstr>
      <vt:lpstr>'929001 - SO 01 - Cyklotrasa'!Názvy_tlače</vt:lpstr>
      <vt:lpstr>'929002 - SO 01.1 Autobuso...'!Názvy_tlače</vt:lpstr>
      <vt:lpstr>'929003 - SO-02 - Krajinno...'!Názvy_tlače</vt:lpstr>
      <vt:lpstr>'929004 - SO-03 - Elektroi...'!Názvy_tlače</vt:lpstr>
      <vt:lpstr>'Rekapitulácia stavby'!Názvy_tlače</vt:lpstr>
      <vt:lpstr>'929001 - SO 01 - Cyklotrasa'!Oblasť_tlače</vt:lpstr>
      <vt:lpstr>'929002 - SO 01.1 Autobuso...'!Oblasť_tlače</vt:lpstr>
      <vt:lpstr>'929003 - SO-02 - Krajinno...'!Oblasť_tlače</vt:lpstr>
      <vt:lpstr>'929004 - SO-03 - Elektroi...'!Oblasť_tlače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Marika-PC\Marika</dc:creator>
  <cp:lastModifiedBy>Mgr. Renata Gregušová</cp:lastModifiedBy>
  <dcterms:created xsi:type="dcterms:W3CDTF">2019-04-03T05:00:43Z</dcterms:created>
  <dcterms:modified xsi:type="dcterms:W3CDTF">2020-06-08T10:23:34Z</dcterms:modified>
</cp:coreProperties>
</file>