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tredoslovenské múzeum BB - Tihányiovský kaštieľ - Sanácia vonkajšej fasády a súvisiace práce II. etapa\"/>
    </mc:Choice>
  </mc:AlternateContent>
  <bookViews>
    <workbookView xWindow="0" yWindow="0" windowWidth="2040" windowHeight="1125" activeTab="1"/>
  </bookViews>
  <sheets>
    <sheet name="Rekapitulácia stavby" sheetId="1" r:id="rId1"/>
    <sheet name="01 b - Sanácia vonkajšej ..." sheetId="2" r:id="rId2"/>
  </sheets>
  <definedNames>
    <definedName name="_xlnm.Print_Titles" localSheetId="1">'01 b - Sanácia vonkajšej ...'!$128:$128</definedName>
    <definedName name="_xlnm.Print_Titles" localSheetId="0">'Rekapitulácia stavby'!$85:$85</definedName>
    <definedName name="_xlnm.Print_Area" localSheetId="1">'01 b - Sanácia vonkajšej ...'!$C$4:$Q$70,'01 b - Sanácia vonkajšej ...'!$C$76:$Q$112,'01 b - Sanácia vonkajšej ...'!$C$118:$Q$217</definedName>
    <definedName name="_xlnm.Print_Area" localSheetId="0">'Rekapitulácia stavby'!$C$4:$AP$70,'Rekapitulácia stavby'!$C$76:$AP$97</definedName>
  </definedNames>
  <calcPr calcId="162913" fullCalcOnLoad="1"/>
</workbook>
</file>

<file path=xl/calcChain.xml><?xml version="1.0" encoding="utf-8"?>
<calcChain xmlns="http://schemas.openxmlformats.org/spreadsheetml/2006/main">
  <c r="L77" i="1" l="1"/>
  <c r="L78" i="1"/>
  <c r="L80" i="1"/>
  <c r="AM80" i="1"/>
  <c r="L82" i="1"/>
  <c r="AM82" i="1"/>
  <c r="L83" i="1"/>
  <c r="AM83" i="1"/>
  <c r="AX88" i="1"/>
  <c r="AY88" i="1"/>
  <c r="AX89" i="1"/>
  <c r="AY89" i="1"/>
  <c r="BZ92" i="1"/>
  <c r="CE92" i="1"/>
  <c r="CF92" i="1"/>
  <c r="CG92" i="1"/>
  <c r="CH92" i="1"/>
  <c r="CI92" i="1"/>
  <c r="CJ92" i="1"/>
  <c r="CK92" i="1"/>
  <c r="BZ93" i="1"/>
  <c r="CA93" i="1"/>
  <c r="CB93" i="1"/>
  <c r="CC93" i="1"/>
  <c r="CE93" i="1"/>
  <c r="CF93" i="1"/>
  <c r="CG93" i="1"/>
  <c r="CH93" i="1"/>
  <c r="CI93" i="1"/>
  <c r="CJ93" i="1"/>
  <c r="CK93" i="1"/>
  <c r="BZ94" i="1"/>
  <c r="CA94" i="1"/>
  <c r="CB94" i="1"/>
  <c r="CC94" i="1"/>
  <c r="CE94" i="1"/>
  <c r="CF94" i="1"/>
  <c r="CG94" i="1"/>
  <c r="CH94" i="1"/>
  <c r="CI94" i="1"/>
  <c r="CJ94" i="1"/>
  <c r="CK94" i="1"/>
  <c r="BZ95" i="1"/>
  <c r="CA95" i="1"/>
  <c r="CB95" i="1"/>
  <c r="CC95" i="1"/>
  <c r="CE95" i="1"/>
  <c r="CF95" i="1"/>
  <c r="CG95" i="1"/>
  <c r="CH95" i="1"/>
  <c r="CI95" i="1"/>
  <c r="CJ95" i="1"/>
  <c r="CK95" i="1"/>
  <c r="F6" i="2"/>
  <c r="F120" i="2"/>
  <c r="M81" i="2"/>
  <c r="O14" i="2"/>
  <c r="E15" i="2"/>
  <c r="O15" i="2"/>
  <c r="O17" i="2"/>
  <c r="E18" i="2"/>
  <c r="M125" i="2"/>
  <c r="O18" i="2"/>
  <c r="F78" i="2"/>
  <c r="F79" i="2"/>
  <c r="F81" i="2"/>
  <c r="F83" i="2"/>
  <c r="M83" i="2"/>
  <c r="F84" i="2"/>
  <c r="M84" i="2"/>
  <c r="BE105" i="2"/>
  <c r="BG105" i="2"/>
  <c r="BH105" i="2"/>
  <c r="BI105" i="2"/>
  <c r="BE106" i="2"/>
  <c r="BG106" i="2"/>
  <c r="BH106" i="2"/>
  <c r="BI106" i="2"/>
  <c r="BE107" i="2"/>
  <c r="BG107" i="2"/>
  <c r="BH107" i="2"/>
  <c r="BI107" i="2"/>
  <c r="BE108" i="2"/>
  <c r="BG108" i="2"/>
  <c r="BH108" i="2"/>
  <c r="BI108" i="2"/>
  <c r="BE109" i="2"/>
  <c r="BG109" i="2"/>
  <c r="BH109" i="2"/>
  <c r="BI109" i="2"/>
  <c r="BE110" i="2"/>
  <c r="BG110" i="2"/>
  <c r="BH110" i="2"/>
  <c r="BI110" i="2"/>
  <c r="F121" i="2"/>
  <c r="F123" i="2"/>
  <c r="M123" i="2"/>
  <c r="F125" i="2"/>
  <c r="F126" i="2"/>
  <c r="M126" i="2"/>
  <c r="N132" i="2"/>
  <c r="W132" i="2"/>
  <c r="Y132" i="2"/>
  <c r="AA132" i="2"/>
  <c r="BE132" i="2"/>
  <c r="BF132" i="2"/>
  <c r="BG132" i="2"/>
  <c r="BH132" i="2"/>
  <c r="BI132" i="2"/>
  <c r="BK132" i="2"/>
  <c r="N133" i="2"/>
  <c r="BF133" i="2"/>
  <c r="W133" i="2"/>
  <c r="Y133" i="2"/>
  <c r="AA133" i="2"/>
  <c r="BE133" i="2"/>
  <c r="BG133" i="2"/>
  <c r="BH133" i="2"/>
  <c r="BI133" i="2"/>
  <c r="BK133" i="2"/>
  <c r="N134" i="2"/>
  <c r="BF134" i="2"/>
  <c r="W134" i="2"/>
  <c r="Y134" i="2"/>
  <c r="AA134" i="2"/>
  <c r="BE134" i="2"/>
  <c r="BG134" i="2"/>
  <c r="BH134" i="2"/>
  <c r="BI134" i="2"/>
  <c r="BK134" i="2"/>
  <c r="N135" i="2"/>
  <c r="BF135" i="2"/>
  <c r="W135" i="2"/>
  <c r="W131" i="2"/>
  <c r="Y135" i="2"/>
  <c r="AA135" i="2"/>
  <c r="BE135" i="2"/>
  <c r="BG135" i="2"/>
  <c r="BH135" i="2"/>
  <c r="BI135" i="2"/>
  <c r="BK135" i="2"/>
  <c r="N136" i="2"/>
  <c r="BF136" i="2"/>
  <c r="W136" i="2"/>
  <c r="Y136" i="2"/>
  <c r="AA136" i="2"/>
  <c r="BE136" i="2"/>
  <c r="BG136" i="2"/>
  <c r="BH136" i="2"/>
  <c r="BI136" i="2"/>
  <c r="BK136" i="2"/>
  <c r="N137" i="2"/>
  <c r="BF137" i="2"/>
  <c r="W137" i="2"/>
  <c r="Y137" i="2"/>
  <c r="AA137" i="2"/>
  <c r="BE137" i="2"/>
  <c r="BG137" i="2"/>
  <c r="BH137" i="2"/>
  <c r="BI137" i="2"/>
  <c r="BK137" i="2"/>
  <c r="N138" i="2"/>
  <c r="BF138" i="2"/>
  <c r="W138" i="2"/>
  <c r="Y138" i="2"/>
  <c r="AA138" i="2"/>
  <c r="BE138" i="2"/>
  <c r="BG138" i="2"/>
  <c r="BH138" i="2"/>
  <c r="BI138" i="2"/>
  <c r="BK138" i="2"/>
  <c r="N139" i="2"/>
  <c r="BF139" i="2"/>
  <c r="W139" i="2"/>
  <c r="Y139" i="2"/>
  <c r="AA139" i="2"/>
  <c r="BE139" i="2"/>
  <c r="BG139" i="2"/>
  <c r="BH139" i="2"/>
  <c r="BI139" i="2"/>
  <c r="BK139" i="2"/>
  <c r="N140" i="2"/>
  <c r="BF140" i="2"/>
  <c r="W140" i="2"/>
  <c r="Y140" i="2"/>
  <c r="AA140" i="2"/>
  <c r="BE140" i="2"/>
  <c r="BG140" i="2"/>
  <c r="BH140" i="2"/>
  <c r="BI140" i="2"/>
  <c r="BK140" i="2"/>
  <c r="N141" i="2"/>
  <c r="BF141" i="2"/>
  <c r="W141" i="2"/>
  <c r="Y141" i="2"/>
  <c r="AA141" i="2"/>
  <c r="BE141" i="2"/>
  <c r="BG141" i="2"/>
  <c r="BH141" i="2"/>
  <c r="BI141" i="2"/>
  <c r="BK141" i="2"/>
  <c r="N142" i="2"/>
  <c r="BF142" i="2"/>
  <c r="W142" i="2"/>
  <c r="Y142" i="2"/>
  <c r="AA142" i="2"/>
  <c r="BE142" i="2"/>
  <c r="BG142" i="2"/>
  <c r="BH142" i="2"/>
  <c r="BI142" i="2"/>
  <c r="BK142" i="2"/>
  <c r="N143" i="2"/>
  <c r="BF143" i="2"/>
  <c r="W143" i="2"/>
  <c r="Y143" i="2"/>
  <c r="AA143" i="2"/>
  <c r="BE143" i="2"/>
  <c r="BG143" i="2"/>
  <c r="BH143" i="2"/>
  <c r="BI143" i="2"/>
  <c r="BK143" i="2"/>
  <c r="N145" i="2"/>
  <c r="BF145" i="2"/>
  <c r="W145" i="2"/>
  <c r="W144" i="2"/>
  <c r="Y145" i="2"/>
  <c r="AA145" i="2"/>
  <c r="AA144" i="2"/>
  <c r="BE145" i="2"/>
  <c r="BG145" i="2"/>
  <c r="BH145" i="2"/>
  <c r="BI145" i="2"/>
  <c r="BK145" i="2"/>
  <c r="BK144" i="2"/>
  <c r="N144" i="2"/>
  <c r="N91" i="2"/>
  <c r="N146" i="2"/>
  <c r="BF146" i="2"/>
  <c r="W146" i="2"/>
  <c r="Y146" i="2"/>
  <c r="AA146" i="2"/>
  <c r="BE146" i="2"/>
  <c r="BG146" i="2"/>
  <c r="BH146" i="2"/>
  <c r="BI146" i="2"/>
  <c r="BK146" i="2"/>
  <c r="N147" i="2"/>
  <c r="BF147" i="2"/>
  <c r="W147" i="2"/>
  <c r="Y147" i="2"/>
  <c r="AA147" i="2"/>
  <c r="BE147" i="2"/>
  <c r="BG147" i="2"/>
  <c r="BH147" i="2"/>
  <c r="BI147" i="2"/>
  <c r="BK147" i="2"/>
  <c r="N148" i="2"/>
  <c r="BF148" i="2"/>
  <c r="W148" i="2"/>
  <c r="Y148" i="2"/>
  <c r="AA148" i="2"/>
  <c r="BE148" i="2"/>
  <c r="BG148" i="2"/>
  <c r="BH148" i="2"/>
  <c r="BI148" i="2"/>
  <c r="BK148" i="2"/>
  <c r="N149" i="2"/>
  <c r="BF149" i="2"/>
  <c r="W149" i="2"/>
  <c r="Y149" i="2"/>
  <c r="AA149" i="2"/>
  <c r="BE149" i="2"/>
  <c r="BG149" i="2"/>
  <c r="BH149" i="2"/>
  <c r="BI149" i="2"/>
  <c r="BK149" i="2"/>
  <c r="N150" i="2"/>
  <c r="BF150" i="2"/>
  <c r="W150" i="2"/>
  <c r="Y150" i="2"/>
  <c r="AA150" i="2"/>
  <c r="BE150" i="2"/>
  <c r="BG150" i="2"/>
  <c r="BH150" i="2"/>
  <c r="BI150" i="2"/>
  <c r="BK150" i="2"/>
  <c r="N151" i="2"/>
  <c r="BF151" i="2"/>
  <c r="W151" i="2"/>
  <c r="Y151" i="2"/>
  <c r="AA151" i="2"/>
  <c r="BE151" i="2"/>
  <c r="BG151" i="2"/>
  <c r="BH151" i="2"/>
  <c r="BI151" i="2"/>
  <c r="BK151" i="2"/>
  <c r="N152" i="2"/>
  <c r="BF152" i="2"/>
  <c r="W152" i="2"/>
  <c r="Y152" i="2"/>
  <c r="AA152" i="2"/>
  <c r="BE152" i="2"/>
  <c r="BG152" i="2"/>
  <c r="BH152" i="2"/>
  <c r="BI152" i="2"/>
  <c r="BK152" i="2"/>
  <c r="N153" i="2"/>
  <c r="BF153" i="2"/>
  <c r="W153" i="2"/>
  <c r="Y153" i="2"/>
  <c r="AA153" i="2"/>
  <c r="BE153" i="2"/>
  <c r="BG153" i="2"/>
  <c r="BH153" i="2"/>
  <c r="BI153" i="2"/>
  <c r="BK153" i="2"/>
  <c r="N154" i="2"/>
  <c r="BF154" i="2"/>
  <c r="W154" i="2"/>
  <c r="Y154" i="2"/>
  <c r="AA154" i="2"/>
  <c r="BE154" i="2"/>
  <c r="BG154" i="2"/>
  <c r="BH154" i="2"/>
  <c r="BI154" i="2"/>
  <c r="BK154" i="2"/>
  <c r="N155" i="2"/>
  <c r="BF155" i="2"/>
  <c r="W155" i="2"/>
  <c r="Y155" i="2"/>
  <c r="AA155" i="2"/>
  <c r="BE155" i="2"/>
  <c r="BG155" i="2"/>
  <c r="BH155" i="2"/>
  <c r="BI155" i="2"/>
  <c r="BK155" i="2"/>
  <c r="N156" i="2"/>
  <c r="BF156" i="2"/>
  <c r="W156" i="2"/>
  <c r="Y156" i="2"/>
  <c r="AA156" i="2"/>
  <c r="BE156" i="2"/>
  <c r="BG156" i="2"/>
  <c r="BH156" i="2"/>
  <c r="BI156" i="2"/>
  <c r="BK156" i="2"/>
  <c r="N157" i="2"/>
  <c r="BF157" i="2"/>
  <c r="W157" i="2"/>
  <c r="Y157" i="2"/>
  <c r="AA157" i="2"/>
  <c r="BE157" i="2"/>
  <c r="BG157" i="2"/>
  <c r="BH157" i="2"/>
  <c r="BI157" i="2"/>
  <c r="BK157" i="2"/>
  <c r="N158" i="2"/>
  <c r="BF158" i="2"/>
  <c r="W158" i="2"/>
  <c r="Y158" i="2"/>
  <c r="AA158" i="2"/>
  <c r="BE158" i="2"/>
  <c r="BG158" i="2"/>
  <c r="BH158" i="2"/>
  <c r="BI158" i="2"/>
  <c r="BK158" i="2"/>
  <c r="BK159" i="2"/>
  <c r="N159" i="2"/>
  <c r="N92" i="2"/>
  <c r="N160" i="2"/>
  <c r="BF160" i="2"/>
  <c r="W160" i="2"/>
  <c r="W159" i="2"/>
  <c r="Y160" i="2"/>
  <c r="Y159" i="2"/>
  <c r="AA160" i="2"/>
  <c r="AA159" i="2"/>
  <c r="BE160" i="2"/>
  <c r="BG160" i="2"/>
  <c r="BH160" i="2"/>
  <c r="BI160" i="2"/>
  <c r="BK160" i="2"/>
  <c r="N163" i="2"/>
  <c r="BF163" i="2"/>
  <c r="W163" i="2"/>
  <c r="Y163" i="2"/>
  <c r="Y162" i="2"/>
  <c r="AA163" i="2"/>
  <c r="BE163" i="2"/>
  <c r="BG163" i="2"/>
  <c r="BH163" i="2"/>
  <c r="H35" i="2"/>
  <c r="BC88" i="1"/>
  <c r="BC87" i="1"/>
  <c r="BI163" i="2"/>
  <c r="BK163" i="2"/>
  <c r="N164" i="2"/>
  <c r="W164" i="2"/>
  <c r="Y164" i="2"/>
  <c r="AA164" i="2"/>
  <c r="BE164" i="2"/>
  <c r="BF164" i="2"/>
  <c r="BG164" i="2"/>
  <c r="BH164" i="2"/>
  <c r="BI164" i="2"/>
  <c r="BK164" i="2"/>
  <c r="N166" i="2"/>
  <c r="W166" i="2"/>
  <c r="Y166" i="2"/>
  <c r="AA166" i="2"/>
  <c r="BE166" i="2"/>
  <c r="BF166" i="2"/>
  <c r="BG166" i="2"/>
  <c r="BH166" i="2"/>
  <c r="BI166" i="2"/>
  <c r="BK166" i="2"/>
  <c r="N167" i="2"/>
  <c r="W167" i="2"/>
  <c r="Y167" i="2"/>
  <c r="AA167" i="2"/>
  <c r="BE167" i="2"/>
  <c r="BF167" i="2"/>
  <c r="BG167" i="2"/>
  <c r="BH167" i="2"/>
  <c r="BI167" i="2"/>
  <c r="BK167" i="2"/>
  <c r="N168" i="2"/>
  <c r="BF168" i="2"/>
  <c r="W168" i="2"/>
  <c r="Y168" i="2"/>
  <c r="AA168" i="2"/>
  <c r="BE168" i="2"/>
  <c r="BG168" i="2"/>
  <c r="BH168" i="2"/>
  <c r="BI168" i="2"/>
  <c r="BK168" i="2"/>
  <c r="N169" i="2"/>
  <c r="BF169" i="2"/>
  <c r="W169" i="2"/>
  <c r="Y169" i="2"/>
  <c r="AA169" i="2"/>
  <c r="BE169" i="2"/>
  <c r="BG169" i="2"/>
  <c r="BH169" i="2"/>
  <c r="BI169" i="2"/>
  <c r="BK169" i="2"/>
  <c r="N170" i="2"/>
  <c r="BF170" i="2"/>
  <c r="W170" i="2"/>
  <c r="Y170" i="2"/>
  <c r="AA170" i="2"/>
  <c r="BE170" i="2"/>
  <c r="BG170" i="2"/>
  <c r="BH170" i="2"/>
  <c r="BI170" i="2"/>
  <c r="BK170" i="2"/>
  <c r="N172" i="2"/>
  <c r="BF172" i="2"/>
  <c r="W172" i="2"/>
  <c r="Y172" i="2"/>
  <c r="Y171" i="2"/>
  <c r="AA172" i="2"/>
  <c r="BE172" i="2"/>
  <c r="BG172" i="2"/>
  <c r="BH172" i="2"/>
  <c r="BI172" i="2"/>
  <c r="BK172" i="2"/>
  <c r="N173" i="2"/>
  <c r="BF173" i="2"/>
  <c r="W173" i="2"/>
  <c r="W171" i="2"/>
  <c r="Y173" i="2"/>
  <c r="AA173" i="2"/>
  <c r="AA171" i="2"/>
  <c r="BE173" i="2"/>
  <c r="BG173" i="2"/>
  <c r="BH173" i="2"/>
  <c r="BI173" i="2"/>
  <c r="BK173" i="2"/>
  <c r="BK171" i="2"/>
  <c r="N171" i="2"/>
  <c r="N96" i="2"/>
  <c r="N174" i="2"/>
  <c r="BF174" i="2"/>
  <c r="W174" i="2"/>
  <c r="Y174" i="2"/>
  <c r="AA174" i="2"/>
  <c r="BE174" i="2"/>
  <c r="BG174" i="2"/>
  <c r="BH174" i="2"/>
  <c r="BI174" i="2"/>
  <c r="BK174" i="2"/>
  <c r="N175" i="2"/>
  <c r="W175" i="2"/>
  <c r="Y175" i="2"/>
  <c r="AA175" i="2"/>
  <c r="BE175" i="2"/>
  <c r="BF175" i="2"/>
  <c r="BG175" i="2"/>
  <c r="BH175" i="2"/>
  <c r="BI175" i="2"/>
  <c r="BK175" i="2"/>
  <c r="N176" i="2"/>
  <c r="BF176" i="2"/>
  <c r="W176" i="2"/>
  <c r="Y176" i="2"/>
  <c r="AA176" i="2"/>
  <c r="BE176" i="2"/>
  <c r="BG176" i="2"/>
  <c r="BH176" i="2"/>
  <c r="BI176" i="2"/>
  <c r="BK176" i="2"/>
  <c r="N177" i="2"/>
  <c r="W177" i="2"/>
  <c r="Y177" i="2"/>
  <c r="AA177" i="2"/>
  <c r="BE177" i="2"/>
  <c r="BF177" i="2"/>
  <c r="BG177" i="2"/>
  <c r="BH177" i="2"/>
  <c r="BI177" i="2"/>
  <c r="BK177" i="2"/>
  <c r="N178" i="2"/>
  <c r="W178" i="2"/>
  <c r="Y178" i="2"/>
  <c r="AA178" i="2"/>
  <c r="BE178" i="2"/>
  <c r="BF178" i="2"/>
  <c r="BG178" i="2"/>
  <c r="BH178" i="2"/>
  <c r="BI178" i="2"/>
  <c r="BK178" i="2"/>
  <c r="N179" i="2"/>
  <c r="W179" i="2"/>
  <c r="Y179" i="2"/>
  <c r="AA179" i="2"/>
  <c r="BE179" i="2"/>
  <c r="BF179" i="2"/>
  <c r="BG179" i="2"/>
  <c r="BH179" i="2"/>
  <c r="BI179" i="2"/>
  <c r="BK179" i="2"/>
  <c r="N180" i="2"/>
  <c r="W180" i="2"/>
  <c r="Y180" i="2"/>
  <c r="AA180" i="2"/>
  <c r="BE180" i="2"/>
  <c r="BF180" i="2"/>
  <c r="BG180" i="2"/>
  <c r="BH180" i="2"/>
  <c r="BI180" i="2"/>
  <c r="BK180" i="2"/>
  <c r="N181" i="2"/>
  <c r="W181" i="2"/>
  <c r="Y181" i="2"/>
  <c r="AA181" i="2"/>
  <c r="BE181" i="2"/>
  <c r="BF181" i="2"/>
  <c r="BG181" i="2"/>
  <c r="BH181" i="2"/>
  <c r="BI181" i="2"/>
  <c r="BK181" i="2"/>
  <c r="N182" i="2"/>
  <c r="W182" i="2"/>
  <c r="Y182" i="2"/>
  <c r="AA182" i="2"/>
  <c r="BE182" i="2"/>
  <c r="BF182" i="2"/>
  <c r="BG182" i="2"/>
  <c r="BH182" i="2"/>
  <c r="BI182" i="2"/>
  <c r="BK182" i="2"/>
  <c r="N183" i="2"/>
  <c r="W183" i="2"/>
  <c r="Y183" i="2"/>
  <c r="AA183" i="2"/>
  <c r="BE183" i="2"/>
  <c r="BF183" i="2"/>
  <c r="BG183" i="2"/>
  <c r="BH183" i="2"/>
  <c r="BI183" i="2"/>
  <c r="BK183" i="2"/>
  <c r="N184" i="2"/>
  <c r="W184" i="2"/>
  <c r="Y184" i="2"/>
  <c r="AA184" i="2"/>
  <c r="BE184" i="2"/>
  <c r="BF184" i="2"/>
  <c r="BG184" i="2"/>
  <c r="BH184" i="2"/>
  <c r="BI184" i="2"/>
  <c r="BK184" i="2"/>
  <c r="N185" i="2"/>
  <c r="W185" i="2"/>
  <c r="Y185" i="2"/>
  <c r="AA185" i="2"/>
  <c r="BE185" i="2"/>
  <c r="BF185" i="2"/>
  <c r="BG185" i="2"/>
  <c r="BH185" i="2"/>
  <c r="BI185" i="2"/>
  <c r="BK185" i="2"/>
  <c r="N186" i="2"/>
  <c r="W186" i="2"/>
  <c r="Y186" i="2"/>
  <c r="AA186" i="2"/>
  <c r="BE186" i="2"/>
  <c r="BF186" i="2"/>
  <c r="BG186" i="2"/>
  <c r="BH186" i="2"/>
  <c r="BI186" i="2"/>
  <c r="BK186" i="2"/>
  <c r="N187" i="2"/>
  <c r="W187" i="2"/>
  <c r="Y187" i="2"/>
  <c r="AA187" i="2"/>
  <c r="BE187" i="2"/>
  <c r="BF187" i="2"/>
  <c r="BG187" i="2"/>
  <c r="BH187" i="2"/>
  <c r="BI187" i="2"/>
  <c r="BK187" i="2"/>
  <c r="N188" i="2"/>
  <c r="W188" i="2"/>
  <c r="Y188" i="2"/>
  <c r="AA188" i="2"/>
  <c r="BE188" i="2"/>
  <c r="BF188" i="2"/>
  <c r="BG188" i="2"/>
  <c r="BH188" i="2"/>
  <c r="BI188" i="2"/>
  <c r="BK188" i="2"/>
  <c r="N189" i="2"/>
  <c r="W189" i="2"/>
  <c r="Y189" i="2"/>
  <c r="AA189" i="2"/>
  <c r="BE189" i="2"/>
  <c r="BF189" i="2"/>
  <c r="BG189" i="2"/>
  <c r="BH189" i="2"/>
  <c r="BI189" i="2"/>
  <c r="BK189" i="2"/>
  <c r="N190" i="2"/>
  <c r="W190" i="2"/>
  <c r="Y190" i="2"/>
  <c r="AA190" i="2"/>
  <c r="BE190" i="2"/>
  <c r="BF190" i="2"/>
  <c r="BG190" i="2"/>
  <c r="BH190" i="2"/>
  <c r="BI190" i="2"/>
  <c r="BK190" i="2"/>
  <c r="N191" i="2"/>
  <c r="W191" i="2"/>
  <c r="Y191" i="2"/>
  <c r="AA191" i="2"/>
  <c r="BE191" i="2"/>
  <c r="BF191" i="2"/>
  <c r="BG191" i="2"/>
  <c r="BH191" i="2"/>
  <c r="BI191" i="2"/>
  <c r="BK191" i="2"/>
  <c r="N193" i="2"/>
  <c r="BF193" i="2"/>
  <c r="W193" i="2"/>
  <c r="W192" i="2"/>
  <c r="Y193" i="2"/>
  <c r="Y192" i="2"/>
  <c r="AA193" i="2"/>
  <c r="AA192" i="2"/>
  <c r="BE193" i="2"/>
  <c r="BG193" i="2"/>
  <c r="BH193" i="2"/>
  <c r="BI193" i="2"/>
  <c r="BK193" i="2"/>
  <c r="BK192" i="2"/>
  <c r="N192" i="2"/>
  <c r="N97" i="2"/>
  <c r="N195" i="2"/>
  <c r="W195" i="2"/>
  <c r="W194" i="2"/>
  <c r="Y195" i="2"/>
  <c r="AA195" i="2"/>
  <c r="BE195" i="2"/>
  <c r="BF195" i="2"/>
  <c r="BG195" i="2"/>
  <c r="BH195" i="2"/>
  <c r="BI195" i="2"/>
  <c r="BK195" i="2"/>
  <c r="BK194" i="2"/>
  <c r="N194" i="2"/>
  <c r="N98" i="2"/>
  <c r="N196" i="2"/>
  <c r="W196" i="2"/>
  <c r="Y196" i="2"/>
  <c r="AA196" i="2"/>
  <c r="BE196" i="2"/>
  <c r="BF196" i="2"/>
  <c r="BG196" i="2"/>
  <c r="BH196" i="2"/>
  <c r="BI196" i="2"/>
  <c r="BK196" i="2"/>
  <c r="N197" i="2"/>
  <c r="BF197" i="2"/>
  <c r="W197" i="2"/>
  <c r="Y197" i="2"/>
  <c r="AA197" i="2"/>
  <c r="BE197" i="2"/>
  <c r="BG197" i="2"/>
  <c r="BH197" i="2"/>
  <c r="BI197" i="2"/>
  <c r="BK197" i="2"/>
  <c r="N198" i="2"/>
  <c r="BF198" i="2"/>
  <c r="W198" i="2"/>
  <c r="Y198" i="2"/>
  <c r="Y194" i="2"/>
  <c r="AA198" i="2"/>
  <c r="BE198" i="2"/>
  <c r="BG198" i="2"/>
  <c r="BH198" i="2"/>
  <c r="BI198" i="2"/>
  <c r="BK198" i="2"/>
  <c r="N199" i="2"/>
  <c r="BF199" i="2"/>
  <c r="W199" i="2"/>
  <c r="Y199" i="2"/>
  <c r="AA199" i="2"/>
  <c r="BE199" i="2"/>
  <c r="BG199" i="2"/>
  <c r="BH199" i="2"/>
  <c r="BI199" i="2"/>
  <c r="BK199" i="2"/>
  <c r="N200" i="2"/>
  <c r="BF200" i="2"/>
  <c r="W200" i="2"/>
  <c r="Y200" i="2"/>
  <c r="AA200" i="2"/>
  <c r="BE200" i="2"/>
  <c r="BG200" i="2"/>
  <c r="BH200" i="2"/>
  <c r="BI200" i="2"/>
  <c r="BK200" i="2"/>
  <c r="N201" i="2"/>
  <c r="BF201" i="2"/>
  <c r="W201" i="2"/>
  <c r="Y201" i="2"/>
  <c r="AA201" i="2"/>
  <c r="BE201" i="2"/>
  <c r="BG201" i="2"/>
  <c r="BH201" i="2"/>
  <c r="BI201" i="2"/>
  <c r="BK201" i="2"/>
  <c r="N202" i="2"/>
  <c r="BF202" i="2"/>
  <c r="W202" i="2"/>
  <c r="Y202" i="2"/>
  <c r="AA202" i="2"/>
  <c r="BE202" i="2"/>
  <c r="BG202" i="2"/>
  <c r="BH202" i="2"/>
  <c r="BI202" i="2"/>
  <c r="BK202" i="2"/>
  <c r="N203" i="2"/>
  <c r="BF203" i="2"/>
  <c r="W203" i="2"/>
  <c r="Y203" i="2"/>
  <c r="AA203" i="2"/>
  <c r="BE203" i="2"/>
  <c r="BG203" i="2"/>
  <c r="BH203" i="2"/>
  <c r="BI203" i="2"/>
  <c r="BK203" i="2"/>
  <c r="N204" i="2"/>
  <c r="BF204" i="2"/>
  <c r="W204" i="2"/>
  <c r="Y204" i="2"/>
  <c r="AA204" i="2"/>
  <c r="BE204" i="2"/>
  <c r="BG204" i="2"/>
  <c r="BH204" i="2"/>
  <c r="BI204" i="2"/>
  <c r="BK204" i="2"/>
  <c r="N205" i="2"/>
  <c r="BF205" i="2"/>
  <c r="W205" i="2"/>
  <c r="Y205" i="2"/>
  <c r="AA205" i="2"/>
  <c r="BE205" i="2"/>
  <c r="BG205" i="2"/>
  <c r="BH205" i="2"/>
  <c r="BI205" i="2"/>
  <c r="BK205" i="2"/>
  <c r="N206" i="2"/>
  <c r="BF206" i="2"/>
  <c r="W206" i="2"/>
  <c r="Y206" i="2"/>
  <c r="AA206" i="2"/>
  <c r="BE206" i="2"/>
  <c r="BG206" i="2"/>
  <c r="BH206" i="2"/>
  <c r="BI206" i="2"/>
  <c r="BK206" i="2"/>
  <c r="N208" i="2"/>
  <c r="BF208" i="2"/>
  <c r="W208" i="2"/>
  <c r="W207" i="2"/>
  <c r="Y208" i="2"/>
  <c r="Y207" i="2"/>
  <c r="AA208" i="2"/>
  <c r="AA207" i="2"/>
  <c r="BE208" i="2"/>
  <c r="BG208" i="2"/>
  <c r="BH208" i="2"/>
  <c r="BI208" i="2"/>
  <c r="BK208" i="2"/>
  <c r="BK207" i="2"/>
  <c r="N207" i="2"/>
  <c r="N99" i="2"/>
  <c r="N211" i="2"/>
  <c r="BF211" i="2"/>
  <c r="W211" i="2"/>
  <c r="W210" i="2"/>
  <c r="W209" i="2"/>
  <c r="Y211" i="2"/>
  <c r="Y210" i="2"/>
  <c r="Y209" i="2"/>
  <c r="AA211" i="2"/>
  <c r="AA210" i="2"/>
  <c r="AA209" i="2"/>
  <c r="BE211" i="2"/>
  <c r="BG211" i="2"/>
  <c r="BH211" i="2"/>
  <c r="BI211" i="2"/>
  <c r="BK211" i="2"/>
  <c r="BK210" i="2"/>
  <c r="BE213" i="2"/>
  <c r="BG213" i="2"/>
  <c r="BH213" i="2"/>
  <c r="BI213" i="2"/>
  <c r="BK213" i="2"/>
  <c r="BE214" i="2"/>
  <c r="BG214" i="2"/>
  <c r="BH214" i="2"/>
  <c r="BI214" i="2"/>
  <c r="BK214" i="2"/>
  <c r="N214" i="2"/>
  <c r="BF214" i="2"/>
  <c r="BE215" i="2"/>
  <c r="BG215" i="2"/>
  <c r="BH215" i="2"/>
  <c r="BI215" i="2"/>
  <c r="BK215" i="2"/>
  <c r="N215" i="2"/>
  <c r="BF215" i="2"/>
  <c r="BE216" i="2"/>
  <c r="BG216" i="2"/>
  <c r="BH216" i="2"/>
  <c r="BI216" i="2"/>
  <c r="BK216" i="2"/>
  <c r="N216" i="2"/>
  <c r="BF216" i="2"/>
  <c r="BE217" i="2"/>
  <c r="BG217" i="2"/>
  <c r="BH217" i="2"/>
  <c r="BI217" i="2"/>
  <c r="BK217" i="2"/>
  <c r="N217" i="2"/>
  <c r="BF217" i="2"/>
  <c r="BB89" i="1"/>
  <c r="BD89" i="1"/>
  <c r="AU89" i="1"/>
  <c r="BC89" i="1"/>
  <c r="AV89" i="1"/>
  <c r="AZ89" i="1"/>
  <c r="W165" i="2"/>
  <c r="AA162" i="2"/>
  <c r="H32" i="2"/>
  <c r="AZ88" i="1"/>
  <c r="AZ87" i="1"/>
  <c r="H36" i="2"/>
  <c r="BD88" i="1"/>
  <c r="BD87" i="1"/>
  <c r="W35" i="1"/>
  <c r="H34" i="2"/>
  <c r="BB88" i="1"/>
  <c r="BB87" i="1"/>
  <c r="W33" i="1"/>
  <c r="BK212" i="2"/>
  <c r="N212" i="2"/>
  <c r="N102" i="2"/>
  <c r="N213" i="2"/>
  <c r="BF213" i="2"/>
  <c r="BK162" i="2"/>
  <c r="BK131" i="2"/>
  <c r="N131" i="2"/>
  <c r="N90" i="2"/>
  <c r="AA131" i="2"/>
  <c r="AA130" i="2"/>
  <c r="N162" i="2"/>
  <c r="N94" i="2"/>
  <c r="AW89" i="1"/>
  <c r="AT89" i="1"/>
  <c r="BA89" i="1"/>
  <c r="AS89" i="1"/>
  <c r="AX87" i="1"/>
  <c r="AV87" i="1"/>
  <c r="AY87" i="1"/>
  <c r="W34" i="1"/>
  <c r="W130" i="2"/>
  <c r="AA194" i="2"/>
  <c r="BK165" i="2"/>
  <c r="AA165" i="2"/>
  <c r="AA161" i="2"/>
  <c r="AA129" i="2"/>
  <c r="W162" i="2"/>
  <c r="W161" i="2"/>
  <c r="BK130" i="2"/>
  <c r="N210" i="2"/>
  <c r="N101" i="2"/>
  <c r="BK209" i="2"/>
  <c r="N209" i="2"/>
  <c r="N100" i="2"/>
  <c r="Y165" i="2"/>
  <c r="Y161" i="2"/>
  <c r="Y144" i="2"/>
  <c r="M32" i="2"/>
  <c r="AV88" i="1"/>
  <c r="Y131" i="2"/>
  <c r="Y130" i="2"/>
  <c r="Y129" i="2"/>
  <c r="N130" i="2"/>
  <c r="N89" i="2"/>
  <c r="BK129" i="2"/>
  <c r="N129" i="2"/>
  <c r="N88" i="2"/>
  <c r="N165" i="2"/>
  <c r="N95" i="2"/>
  <c r="BK161" i="2"/>
  <c r="N161" i="2"/>
  <c r="N93" i="2"/>
  <c r="W129" i="2"/>
  <c r="AU88" i="1"/>
  <c r="AU87" i="1"/>
  <c r="AT87" i="1"/>
  <c r="N107" i="2"/>
  <c r="BF107" i="2"/>
  <c r="N109" i="2"/>
  <c r="BF109" i="2"/>
  <c r="N105" i="2"/>
  <c r="N106" i="2"/>
  <c r="BF106" i="2"/>
  <c r="N108" i="2"/>
  <c r="BF108" i="2"/>
  <c r="N110" i="2"/>
  <c r="BF110" i="2"/>
  <c r="M27" i="2"/>
  <c r="N104" i="2"/>
  <c r="BF105" i="2"/>
  <c r="M28" i="2"/>
  <c r="L112" i="2"/>
  <c r="M33" i="2"/>
  <c r="AW88" i="1"/>
  <c r="AT88" i="1"/>
  <c r="H33" i="2"/>
  <c r="BA88" i="1"/>
  <c r="BA87" i="1"/>
  <c r="W32" i="1"/>
  <c r="AW87" i="1"/>
  <c r="AK32" i="1"/>
  <c r="AS88" i="1"/>
  <c r="AS87" i="1"/>
  <c r="M30" i="2"/>
  <c r="AG88" i="1"/>
  <c r="L38" i="2"/>
  <c r="AN88" i="1"/>
  <c r="AG87" i="1"/>
  <c r="AK26" i="1"/>
  <c r="AG95" i="1"/>
  <c r="AN87" i="1"/>
  <c r="AG94" i="1"/>
  <c r="AG93" i="1"/>
  <c r="AG92" i="1"/>
  <c r="AV93" i="1"/>
  <c r="BY93" i="1"/>
  <c r="CD93" i="1"/>
  <c r="AN93" i="1"/>
  <c r="AV94" i="1"/>
  <c r="BY94" i="1"/>
  <c r="CD94" i="1"/>
  <c r="AN94" i="1"/>
  <c r="AV95" i="1"/>
  <c r="BY95" i="1"/>
  <c r="CD95" i="1"/>
  <c r="AG91" i="1"/>
  <c r="AV92" i="1"/>
  <c r="BY92" i="1"/>
  <c r="AK31" i="1"/>
  <c r="CD92" i="1"/>
  <c r="AK27" i="1"/>
  <c r="AK29" i="1"/>
  <c r="AK37" i="1"/>
  <c r="AG97" i="1"/>
  <c r="W31" i="1"/>
  <c r="AN92" i="1"/>
  <c r="AN91" i="1"/>
  <c r="AN97" i="1"/>
  <c r="AN95" i="1"/>
</calcChain>
</file>

<file path=xl/sharedStrings.xml><?xml version="1.0" encoding="utf-8"?>
<sst xmlns="http://schemas.openxmlformats.org/spreadsheetml/2006/main" count="1409" uniqueCount="432">
  <si>
    <t>2012</t>
  </si>
  <si>
    <t>Hárok obsahuje:</t>
  </si>
  <si>
    <t>2.0</t>
  </si>
  <si>
    <t/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</si>
  <si>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</si>
  <si>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</si>
  <si>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</si>
  <si>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</si>
  <si>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</si>
  <si>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</si>
  <si>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</si>
  <si>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Návod na vyplnenie</t>
  </si>
  <si>
    <t>Kód:</t>
  </si>
  <si>
    <t>062E-2016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</si>
  <si>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</si>
  <si>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</si>
  <si>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Tihányiovský kaštieľ - II. etapa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</si>
  <si>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</si>
  <si>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</si>
  <si>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</si>
  <si>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</si>
  <si>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</si>
  <si>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</si>
  <si>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</si>
  <si>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35984953</t>
  </si>
  <si>
    <t>STREDOSLOVENSKÉ MÚZEUM  v Banskej Bystrici</t>
  </si>
  <si>
    <t>IČO DPH:</t>
  </si>
  <si>
    <t>2021427133</t>
  </si>
  <si>
    <t>Zhotoviteľ:</t>
  </si>
  <si>
    <t>Vyplň údaj</t>
  </si>
  <si>
    <t>Projektant:</t>
  </si>
  <si>
    <t>True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</si>
  <si>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</si>
  <si>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</si>
  <si>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</si>
  <si>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</si>
  <si>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</si>
  <si>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</si>
  <si>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</si>
  <si>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</si>
  <si>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</si>
  <si>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</si>
  <si>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</si>
  <si>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</si>
  <si>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</si>
  <si>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</si>
  <si>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</si>
  <si>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</si>
  <si>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</si>
  <si>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</si>
  <si>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</si>
  <si>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</si>
  <si>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</si>
  <si>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</si>
  <si>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</si>
  <si>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</si>
  <si>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</si>
  <si>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</si>
  <si>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</si>
  <si>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</si>
  <si>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</si>
  <si>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</si>
  <si>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</si>
  <si>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</si>
  <si>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</si>
  <si>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</si>
  <si>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</si>
  <si>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</si>
  <si>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</si>
  <si>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</si>
  <si>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</si>
  <si>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</si>
  <si>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</si>
  <si>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</si>
  <si>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</si>
  <si>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</si>
  <si>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</si>
  <si>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{d3ab5326-244d-4542-90c0-41cc26fff990}</t>
  </si>
  <si>
    <t>{00000000-0000-0000-0000-000000000000}</t>
  </si>
  <si>
    <t>01 b</t>
  </si>
  <si>
    <t>Sanácia vonkajšej fasády a súvisiace práce II. etapa</t>
  </si>
  <si>
    <t>1</t>
  </si>
  <si>
    <t>{a7c85d54-3673-4045-b649-171f4fbe72e2}</t>
  </si>
  <si>
    <t>{0cbd81fd-7306-4c35-a715-324ed668c9dc}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</si>
  <si>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</si>
  <si>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</si>
  <si>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</si>
  <si>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</si>
  <si>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</si>
  <si>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</si>
  <si>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</si>
  <si>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</si>
  <si>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</si>
  <si>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Späť na hárok:</t>
  </si>
  <si>
    <t>KRYCÍ LIST ROZPOČTU</t>
  </si>
  <si>
    <t>Objekt:</t>
  </si>
  <si>
    <t>01 b - Sanácia vonkajšej fasády a súvisiace práce II. etapa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</si>
  <si>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</si>
  <si>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</si>
  <si>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</si>
  <si>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</si>
  <si>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</si>
  <si>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</si>
  <si>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</si>
  <si>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</si>
  <si>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</si>
  <si>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</si>
  <si>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</si>
  <si>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</t>
  </si>
  <si>
    <t xml:space="preserve">    762 - Konštrukcie tesárske</t>
  </si>
  <si>
    <t xml:space="preserve">    764 - Konštrukcie klampiarske</t>
  </si>
  <si>
    <t xml:space="preserve">    766 - Konštrukcie stolárske</t>
  </si>
  <si>
    <t xml:space="preserve">    783 - Dokončovacie práce - nátery</t>
  </si>
  <si>
    <t xml:space="preserve">    787 - Dokončovacie práce - zasklievanie</t>
  </si>
  <si>
    <t>M - Práce a dodávky M</t>
  </si>
  <si>
    <t xml:space="preserve">    21-M - Elektromontáže</t>
  </si>
  <si>
    <t>VP -   Práce naviac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</si>
  <si>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</si>
  <si>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</si>
  <si>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</si>
  <si>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</si>
  <si>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</si>
  <si>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</si>
  <si>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</si>
  <si>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</si>
  <si>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</si>
  <si>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</si>
  <si>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</si>
  <si>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</si>
  <si>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</si>
  <si>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</si>
  <si>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</si>
  <si>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</si>
  <si>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</si>
  <si>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</si>
  <si>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</si>
  <si>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</si>
  <si>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</si>
  <si>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</si>
  <si>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</si>
  <si>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</si>
  <si>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</si>
  <si>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610991111</t>
  </si>
  <si>
    <t>Zakrývanie okenných otvorov, predmetov a konštrukcií</t>
  </si>
  <si>
    <t>m2</t>
  </si>
  <si>
    <t>4</t>
  </si>
  <si>
    <t>-1436367756</t>
  </si>
  <si>
    <t>622901110</t>
  </si>
  <si>
    <t>Očistenie vonkajších omietok oškrabaním, prebrúsením</t>
  </si>
  <si>
    <t>-2009282870</t>
  </si>
  <si>
    <t>3</t>
  </si>
  <si>
    <t>978015341</t>
  </si>
  <si>
    <t>Otlčenie omietok vonkajších, s vyškriabaním škár,  -0,01600t</t>
  </si>
  <si>
    <t>-13731117</t>
  </si>
  <si>
    <t>611901112</t>
  </si>
  <si>
    <t>Obrúsenie soklovej časti fasády</t>
  </si>
  <si>
    <t>1507018808</t>
  </si>
  <si>
    <t>5</t>
  </si>
  <si>
    <t>919726112</t>
  </si>
  <si>
    <t>Zarezanie  škár pozdĺžne,  šírky 4 mm hĺbky do 30 mm- fasády</t>
  </si>
  <si>
    <t>m</t>
  </si>
  <si>
    <t>315446086</t>
  </si>
  <si>
    <t>6</t>
  </si>
  <si>
    <t>622463026</t>
  </si>
  <si>
    <t>Príprava vonkajšieho podkladu stien VSP sanačný postrek s trassom</t>
  </si>
  <si>
    <t>1017883382</t>
  </si>
  <si>
    <t>7</t>
  </si>
  <si>
    <t>621462423</t>
  </si>
  <si>
    <t>Vonkajšia sanačná omietka púrovitá vápenná s trassom TKP - základ</t>
  </si>
  <si>
    <t>-872808624</t>
  </si>
  <si>
    <t>8</t>
  </si>
  <si>
    <t>621462423-1</t>
  </si>
  <si>
    <t>Vonkajšia sanačná omietka púrovitá vápenná s trassom TKS - vrchná časť</t>
  </si>
  <si>
    <t>-1880957563</t>
  </si>
  <si>
    <t>9</t>
  </si>
  <si>
    <t>621462429</t>
  </si>
  <si>
    <t>Vonkajšia jemná vápenná omietka TKFP s trassom</t>
  </si>
  <si>
    <t>-390968609</t>
  </si>
  <si>
    <t>10</t>
  </si>
  <si>
    <t>772501180</t>
  </si>
  <si>
    <t>Zriadenie obkladu sokla a doplnenie ríms odlievacou hmotou Giesmasse do šablóny - komplet</t>
  </si>
  <si>
    <t>16</t>
  </si>
  <si>
    <t>-1501461648</t>
  </si>
  <si>
    <t>11</t>
  </si>
  <si>
    <t>959941061</t>
  </si>
  <si>
    <t>Kotvenie soklových tvárnic do muriva chemickým kotvením</t>
  </si>
  <si>
    <t>ks</t>
  </si>
  <si>
    <t>224753296</t>
  </si>
  <si>
    <t>12</t>
  </si>
  <si>
    <t>624601111</t>
  </si>
  <si>
    <t xml:space="preserve">Tmelenie škár, škárovacia malta TKFs terassom  </t>
  </si>
  <si>
    <t>-1925917961</t>
  </si>
  <si>
    <t>13</t>
  </si>
  <si>
    <t>6324515R8</t>
  </si>
  <si>
    <t>Dodávka a montáž trvalopružný tesniaci  tmel</t>
  </si>
  <si>
    <t>139810573</t>
  </si>
  <si>
    <t>14</t>
  </si>
  <si>
    <t>6324516R8</t>
  </si>
  <si>
    <t>Dodávka  a montáž  tesniaci pás z polyuretánovej komprinovanej peny</t>
  </si>
  <si>
    <t>-512830010</t>
  </si>
  <si>
    <t>15</t>
  </si>
  <si>
    <t>953996617</t>
  </si>
  <si>
    <t>Začisťovací okenný APU profil PVC</t>
  </si>
  <si>
    <t>1234844356</t>
  </si>
  <si>
    <t>941941052</t>
  </si>
  <si>
    <t>Montáž lešenia ľahkého pracovného radového s podlahami šírky nad 1,20 m do 1,50 m, výšky nad 10 do 24 m</t>
  </si>
  <si>
    <t>1418094146</t>
  </si>
  <si>
    <t>17</t>
  </si>
  <si>
    <t>941941392</t>
  </si>
  <si>
    <t>Príplatok za prvý a každý ďalší i začatý mesiac použitia lešenia ľahkého pracovného radového s podlahami šírky nad 1,20 do 1,50 m, výšky nad 10 do 24 m</t>
  </si>
  <si>
    <t>-1717484698</t>
  </si>
  <si>
    <t>18</t>
  </si>
  <si>
    <t>941941852</t>
  </si>
  <si>
    <t>Demontáž lešenia ľahkého pracovného radového s podlahami šírky nad 1,20 do 1,50 m, výšky do 24 m</t>
  </si>
  <si>
    <t>963470232</t>
  </si>
  <si>
    <t>19</t>
  </si>
  <si>
    <t>944944103</t>
  </si>
  <si>
    <t>Ochranná sieť na boku lešenia zo siete Baumit</t>
  </si>
  <si>
    <t>-611169484</t>
  </si>
  <si>
    <t>979011111</t>
  </si>
  <si>
    <t>Zvislá doprava sutiny a vybúraných hmôt za prvé podlažie nad alebo pod základným podlažím</t>
  </si>
  <si>
    <t>t</t>
  </si>
  <si>
    <t>1269007902</t>
  </si>
  <si>
    <t>21</t>
  </si>
  <si>
    <t>979011121</t>
  </si>
  <si>
    <t>Zvislá doprava sutiny a vybúraných hmôt za každé ďalšie podlažie</t>
  </si>
  <si>
    <t>-1188101052</t>
  </si>
  <si>
    <t>22</t>
  </si>
  <si>
    <t>979081111</t>
  </si>
  <si>
    <t>Odvoz sutiny a vybúraných hmôt na skládku do 1 km</t>
  </si>
  <si>
    <t>-1887124343</t>
  </si>
  <si>
    <t>23</t>
  </si>
  <si>
    <t>979081121</t>
  </si>
  <si>
    <t>Odvoz sutiny a vybúraných hmôt na skládku za každý ďalší 1 km</t>
  </si>
  <si>
    <t>-1695971347</t>
  </si>
  <si>
    <t>24</t>
  </si>
  <si>
    <t>979082111</t>
  </si>
  <si>
    <t>Vnútrostavenisková doprava sutiny a vybúraných hmôt do 10 m</t>
  </si>
  <si>
    <t>-2056026479</t>
  </si>
  <si>
    <t>25</t>
  </si>
  <si>
    <t>979089012</t>
  </si>
  <si>
    <t>Poplatok za skladovanie - betón, tehly, dlaždice (17 01 ), ostatné</t>
  </si>
  <si>
    <t>-314848642</t>
  </si>
  <si>
    <t>26</t>
  </si>
  <si>
    <t>979089712</t>
  </si>
  <si>
    <t>Pristavenie a prenájom kontajneru do 10 m3</t>
  </si>
  <si>
    <t>-361481395</t>
  </si>
  <si>
    <t>27</t>
  </si>
  <si>
    <t>999281111</t>
  </si>
  <si>
    <t>Presun hmôt pre opravy a údržbu objektov vrátane vonkajších plášťov výšky do 25 m</t>
  </si>
  <si>
    <t>-845167072</t>
  </si>
  <si>
    <t>28</t>
  </si>
  <si>
    <t>712290020</t>
  </si>
  <si>
    <t>Zhotovenie parozábrany pre strechy šikmé do 45°</t>
  </si>
  <si>
    <t>-1010942936</t>
  </si>
  <si>
    <t>29</t>
  </si>
  <si>
    <t>M</t>
  </si>
  <si>
    <t>2832990190</t>
  </si>
  <si>
    <t xml:space="preserve">Parozábrana </t>
  </si>
  <si>
    <t>32</t>
  </si>
  <si>
    <t>-1456948734</t>
  </si>
  <si>
    <t>30</t>
  </si>
  <si>
    <t>762341004</t>
  </si>
  <si>
    <t>Montáž debnenia striech z dosiek na zraz probitím</t>
  </si>
  <si>
    <t>-12007304</t>
  </si>
  <si>
    <t>31</t>
  </si>
  <si>
    <t>6051119000</t>
  </si>
  <si>
    <t>Neopracované dosky a fošne neomietané borovica akosť A hr.24-32mm x B=60-160mm</t>
  </si>
  <si>
    <t>m3</t>
  </si>
  <si>
    <t>-749998710</t>
  </si>
  <si>
    <t>762341811</t>
  </si>
  <si>
    <t>Demontáž debnenia striech rovných, oblúkových do 60°, z dosiek hrubých, hobľovaných,  -0.01600t</t>
  </si>
  <si>
    <t>1478915127</t>
  </si>
  <si>
    <t>33</t>
  </si>
  <si>
    <t>762495000</t>
  </si>
  <si>
    <t>Spojovacie prostriedky</t>
  </si>
  <si>
    <t>-1962552561</t>
  </si>
  <si>
    <t>34</t>
  </si>
  <si>
    <t>998762103</t>
  </si>
  <si>
    <t>Presun hmôt pre konštrukcie tesárske v objektoch výšky  do 24 m</t>
  </si>
  <si>
    <t>1911288491</t>
  </si>
  <si>
    <t>35</t>
  </si>
  <si>
    <t>764311822</t>
  </si>
  <si>
    <t>Demontáž krytiny hladkej strešnej z tabúľ  so sklonom do 45st.,  -0,00732t  5% z celkovej plochy strechy</t>
  </si>
  <si>
    <t>860338287</t>
  </si>
  <si>
    <t>36</t>
  </si>
  <si>
    <t>764212912</t>
  </si>
  <si>
    <t>Krytiny z medeného plechu hladké streš. z tabúľ 2000 x 670 mm, v ploche so sklonom do 45°</t>
  </si>
  <si>
    <t>38909883</t>
  </si>
  <si>
    <t>37</t>
  </si>
  <si>
    <t>764421284</t>
  </si>
  <si>
    <t>Oplechovanie ríms a ozdobných prvkov z medeného Cu plechu, r.š. do 700 mm 10% celkovej plochy)</t>
  </si>
  <si>
    <t>-1615820619</t>
  </si>
  <si>
    <t>38</t>
  </si>
  <si>
    <t>764422810</t>
  </si>
  <si>
    <t>Demontáž oplechovania ríms rš od 600 do 800 mm,  -0,00395t (10% z celkovej plochy)</t>
  </si>
  <si>
    <t>838094455</t>
  </si>
  <si>
    <t>39</t>
  </si>
  <si>
    <t>764351810</t>
  </si>
  <si>
    <t>Demontáž žľabov pododkvap. rš 250 a 330 mm,  -0,00347t</t>
  </si>
  <si>
    <t>2116725144</t>
  </si>
  <si>
    <t>40</t>
  </si>
  <si>
    <t>764451804</t>
  </si>
  <si>
    <t>Demontáž odpadových rúr do 150 mm,  -0,00418t</t>
  </si>
  <si>
    <t>-1063235983</t>
  </si>
  <si>
    <t>41</t>
  </si>
  <si>
    <t>764453844</t>
  </si>
  <si>
    <t>Demontáž odpadového kolena   -0,00290t</t>
  </si>
  <si>
    <t>-993322385</t>
  </si>
  <si>
    <t>42</t>
  </si>
  <si>
    <t>764453864</t>
  </si>
  <si>
    <t>Demontáž odpadového kolena výtokového   -0,00170t</t>
  </si>
  <si>
    <t>1240413370</t>
  </si>
  <si>
    <t>43</t>
  </si>
  <si>
    <t>764453875</t>
  </si>
  <si>
    <t>Demontáž kotlíka  -0,00209t</t>
  </si>
  <si>
    <t>-1635227496</t>
  </si>
  <si>
    <t>44</t>
  </si>
  <si>
    <t>764251203</t>
  </si>
  <si>
    <t>Žľaby z medeného Cu plechu, pododkvapové štvorhranné r.š. 330 mm</t>
  </si>
  <si>
    <t>-1468542419</t>
  </si>
  <si>
    <t>45</t>
  </si>
  <si>
    <t>764459131</t>
  </si>
  <si>
    <t>Montáž zvodových rúr z medeného Cu plechu, kruhové s priemerom 60 - 150 mm</t>
  </si>
  <si>
    <t>1816588985</t>
  </si>
  <si>
    <t>46</t>
  </si>
  <si>
    <t>764459133</t>
  </si>
  <si>
    <t>Montáž kotlíka z medeného Cu plechu, pre odpadové rúry s priemerom 80 - 150 mm</t>
  </si>
  <si>
    <t>1790670230</t>
  </si>
  <si>
    <t>47</t>
  </si>
  <si>
    <t>5534418160</t>
  </si>
  <si>
    <t>Odkvapové systémy -  MEĎ, kotlík lisovaný 400/150 mm - zváraný</t>
  </si>
  <si>
    <t>61112682</t>
  </si>
  <si>
    <t>48</t>
  </si>
  <si>
    <t>764459134</t>
  </si>
  <si>
    <t xml:space="preserve">Montáž kruhových kolien z medeného Cu plechu, pre odpadové rúry s priemerom 60 - 150 mm   </t>
  </si>
  <si>
    <t>1143540668</t>
  </si>
  <si>
    <t>49</t>
  </si>
  <si>
    <t>5534418320</t>
  </si>
  <si>
    <t>Odkvapové systémy -  MEĎ, koleno lisované, D 150 mm</t>
  </si>
  <si>
    <t>-146752993</t>
  </si>
  <si>
    <t>50</t>
  </si>
  <si>
    <t>764459143</t>
  </si>
  <si>
    <t xml:space="preserve">Montáž objímky bez hrotu z medeného Cu plechu, pre kruhové odpadové rúry s priemerom 60 - 150 mm   </t>
  </si>
  <si>
    <t>483839899</t>
  </si>
  <si>
    <t>51</t>
  </si>
  <si>
    <t>5534418550</t>
  </si>
  <si>
    <t>Odkvapové systémy -  MEĎ, objímka lisovaná, bez hrotu, D 150 mm</t>
  </si>
  <si>
    <t>-253105071</t>
  </si>
  <si>
    <t>52</t>
  </si>
  <si>
    <t>764554255</t>
  </si>
  <si>
    <t>Zvodové rúry z medeného Cu plechu, kruhové priemer 150 mm</t>
  </si>
  <si>
    <t>1746943641</t>
  </si>
  <si>
    <t>53</t>
  </si>
  <si>
    <t>711712015</t>
  </si>
  <si>
    <t xml:space="preserve">Tesnenie škár polyuretánovým tmelom </t>
  </si>
  <si>
    <t>512</t>
  </si>
  <si>
    <t>-1865185925</t>
  </si>
  <si>
    <t>54</t>
  </si>
  <si>
    <t>998764103</t>
  </si>
  <si>
    <t>Presun hmôt pre konštrukcie klampiarske v objektoch výšky  do 24 m</t>
  </si>
  <si>
    <t>-1031267286</t>
  </si>
  <si>
    <t>55</t>
  </si>
  <si>
    <t>766620012</t>
  </si>
  <si>
    <t>Vyvesenie alebo zavesenie drevených  krídiel  okien, pre vykonanie stavebných  zmien, plochy nad 1,5 m2</t>
  </si>
  <si>
    <t>1687656863</t>
  </si>
  <si>
    <t>56</t>
  </si>
  <si>
    <t>783101812</t>
  </si>
  <si>
    <t>Odstránenie starých náterov a nečistôt zo strešnej konštrukcie oceľovou kefou</t>
  </si>
  <si>
    <t>1027163012</t>
  </si>
  <si>
    <t>57</t>
  </si>
  <si>
    <t>783904811</t>
  </si>
  <si>
    <t xml:space="preserve">Ostatné práce odmastenie chemickými odhrdzavenie </t>
  </si>
  <si>
    <t>-223415356</t>
  </si>
  <si>
    <t>58</t>
  </si>
  <si>
    <t>783225400</t>
  </si>
  <si>
    <t>Nátery strešnej konštrukcie farba na vzduchu schnúca dvojnás. BALAKRYL špeciál STRECHA 2v1 s pretmelením spojov</t>
  </si>
  <si>
    <t>238351956</t>
  </si>
  <si>
    <t>59</t>
  </si>
  <si>
    <t>783226100</t>
  </si>
  <si>
    <t>Nátery strešnej krytiny protikoróznou farbou Hammerrline (zelený matný odtieň) snežníky</t>
  </si>
  <si>
    <t>-525694384</t>
  </si>
  <si>
    <t>60</t>
  </si>
  <si>
    <t>783601814</t>
  </si>
  <si>
    <t xml:space="preserve">Odstránenie starých náterov zo stolár. výrobkov okien oškrabaním s obrúsením, okien a dverí  výplňových, vyspravenie a vytmelenie rámov okien a dverí s prípadným novým zasklením poškodených výplní </t>
  </si>
  <si>
    <t>929764127</t>
  </si>
  <si>
    <t>61</t>
  </si>
  <si>
    <t>783726200</t>
  </si>
  <si>
    <t>Nátery tesárskych konštrukcií okien syntetické na vzduchu schnúce lazurovacím lakom 2x lakovaním</t>
  </si>
  <si>
    <t>871282918</t>
  </si>
  <si>
    <t>62</t>
  </si>
  <si>
    <t>783782203</t>
  </si>
  <si>
    <t>Nátery tesárskych konštrukcií povrchová impregnácia Bochemitom QB</t>
  </si>
  <si>
    <t>2011446497</t>
  </si>
  <si>
    <t>63</t>
  </si>
  <si>
    <t>783892220</t>
  </si>
  <si>
    <t>Nátery omietok Thermo náter   okolo okien- šambrány rš. do 500 mm</t>
  </si>
  <si>
    <t>1900084288</t>
  </si>
  <si>
    <t>64</t>
  </si>
  <si>
    <t>783891220-1</t>
  </si>
  <si>
    <t>Nátery omietok a betónových povrchov LK 300 silikátová fasádna farba - okenné púzdro -ostenie</t>
  </si>
  <si>
    <t>-65689150</t>
  </si>
  <si>
    <t>65</t>
  </si>
  <si>
    <t>783891270-1</t>
  </si>
  <si>
    <t>Nátery omietok a betónových povrchov penetračným náterom MTG silikátová penetrácia  - okenné púzdro - ostenie</t>
  </si>
  <si>
    <t>178393985</t>
  </si>
  <si>
    <t>66</t>
  </si>
  <si>
    <t>783891270</t>
  </si>
  <si>
    <t>Nátery omietok a betónových povrchov penetračným náterom MTG silikátová penetrácia</t>
  </si>
  <si>
    <t>-1047350846</t>
  </si>
  <si>
    <t>67</t>
  </si>
  <si>
    <t>783891220</t>
  </si>
  <si>
    <t>Nátery omietok a betónových povrchov LK 300 silikátová fasádna farba 2x</t>
  </si>
  <si>
    <t>1355642424</t>
  </si>
  <si>
    <t>68</t>
  </si>
  <si>
    <t>787613541</t>
  </si>
  <si>
    <t>Demontáž poškodeného zasklievanie, nové zasklenie okien s pretmelením a vyspravením  ( 10% celkovej plochy okien)</t>
  </si>
  <si>
    <t>-2093248971</t>
  </si>
  <si>
    <t>69</t>
  </si>
  <si>
    <t>210.....</t>
  </si>
  <si>
    <t>sub</t>
  </si>
  <si>
    <t>-575970697</t>
  </si>
  <si>
    <t>VP - Práce naviac</t>
  </si>
  <si>
    <t>PN</t>
  </si>
  <si>
    <t>1) Súhrnný list stavby</t>
  </si>
  <si>
    <t>2) Rekapitulácia objektov</t>
  </si>
  <si>
    <t>/</t>
  </si>
  <si>
    <t>1) Krycí list rozpočtu</t>
  </si>
  <si>
    <t>2) Rekapitulácia rozpočtu</t>
  </si>
  <si>
    <t>3) Rozpočet</t>
  </si>
  <si>
    <t>Rekapitulácia stavby</t>
  </si>
  <si>
    <t>Výmena ističov elektrorozvodných skríň 3ks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</si>
</sst>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0" formatCode="#,##0.00%"/>
    <numFmt numFmtId="181" formatCode="dd\.mm\.yyyy"/>
    <numFmt numFmtId="182" formatCode="#,##0.00000"/>
    <numFmt numFmtId="183" formatCode="#,##0.000"/>
  </numFmts>
  <fonts count="37" x14ac:knownFonts="1">
    <font>
      <sz val="8"/>
      <name val="Trebuchet MS"/>
      <family val="2"/>
    </font>
    <font>
      <sz val="8"/>
      <name val="Trebuchet MS"/>
      <family val="2"/>
    </font>
    <font>
      <sz val="9"/>
      <name val="Trebuchet MS"/>
      <family val="2"/>
    </font>
    <font>
      <b/>
      <sz val="12"/>
      <name val="Trebuchet MS"/>
      <family val="2"/>
    </font>
    <font>
      <sz val="11"/>
      <name val="Trebuchet MS"/>
      <family val="2"/>
    </font>
    <font>
      <b/>
      <sz val="16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12"/>
      <name val="Trebuchet MS"/>
      <family val="2"/>
    </font>
    <font>
      <b/>
      <sz val="8"/>
      <name val="Trebuchet MS"/>
      <family val="2"/>
    </font>
    <font>
      <sz val="10"/>
      <name val="Trebuchet MS"/>
      <family val="2"/>
      <charset val="238"/>
    </font>
    <font>
      <u/>
      <sz val="11"/>
      <color theme="10"/>
      <name val="Calibri"/>
      <family val="2"/>
    </font>
    <font>
      <sz val="8"/>
      <color rgb="FF969696"/>
      <name val="Trebuchet MS"/>
      <family val="2"/>
    </font>
    <font>
      <sz val="12"/>
      <color rgb="FF003366"/>
      <name val="Trebuchet MS"/>
      <family val="2"/>
    </font>
    <font>
      <sz val="10"/>
      <color rgb="FF003366"/>
      <name val="Trebuchet MS"/>
      <family val="2"/>
    </font>
    <font>
      <sz val="8"/>
      <color rgb="FF003366"/>
      <name val="Trebuchet MS"/>
      <family val="2"/>
    </font>
    <font>
      <sz val="8"/>
      <color rgb="FFFAE682"/>
      <name val="Trebuchet MS"/>
      <family val="2"/>
    </font>
    <font>
      <sz val="8"/>
      <color rgb="FF3366FF"/>
      <name val="Trebuchet MS"/>
      <family val="2"/>
    </font>
    <font>
      <b/>
      <sz val="12"/>
      <color rgb="FF969696"/>
      <name val="Trebuchet MS"/>
      <family val="2"/>
    </font>
    <font>
      <sz val="9"/>
      <color rgb="FF969696"/>
      <name val="Trebuchet MS"/>
      <family val="2"/>
    </font>
    <font>
      <sz val="10"/>
      <color rgb="FF464646"/>
      <name val="Trebuchet MS"/>
      <family val="2"/>
    </font>
    <font>
      <b/>
      <sz val="10"/>
      <color rgb="FF464646"/>
      <name val="Trebuchet MS"/>
      <family val="2"/>
    </font>
    <font>
      <sz val="10"/>
      <color rgb="FF969696"/>
      <name val="Trebuchet MS"/>
      <family val="2"/>
    </font>
    <font>
      <b/>
      <sz val="12"/>
      <color rgb="FF960000"/>
      <name val="Trebuchet MS"/>
      <family val="2"/>
    </font>
    <font>
      <sz val="12"/>
      <color rgb="FF969696"/>
      <name val="Trebuchet MS"/>
      <family val="2"/>
    </font>
    <font>
      <b/>
      <sz val="11"/>
      <color rgb="FF003366"/>
      <name val="Trebuchet MS"/>
      <family val="2"/>
    </font>
    <font>
      <sz val="11"/>
      <color rgb="FF003366"/>
      <name val="Trebuchet MS"/>
      <family val="2"/>
    </font>
    <font>
      <sz val="11"/>
      <color rgb="FF969696"/>
      <name val="Trebuchet MS"/>
      <family val="2"/>
    </font>
    <font>
      <b/>
      <sz val="12"/>
      <color rgb="FF800000"/>
      <name val="Trebuchet MS"/>
      <family val="2"/>
    </font>
    <font>
      <sz val="8"/>
      <color rgb="FF960000"/>
      <name val="Trebuchet MS"/>
      <family val="2"/>
    </font>
    <font>
      <i/>
      <sz val="8"/>
      <color rgb="FF0000FF"/>
      <name val="Trebuchet MS"/>
      <family val="2"/>
    </font>
    <font>
      <sz val="18"/>
      <color theme="10"/>
      <name val="Wingdings 2"/>
      <family val="1"/>
      <charset val="2"/>
    </font>
    <font>
      <sz val="10"/>
      <color rgb="FF960000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b/>
      <sz val="8"/>
      <color rgb="FF969696"/>
      <name val="Trebuchet MS"/>
      <family val="2"/>
    </font>
    <font>
      <sz val="9"/>
      <color rgb="FF00000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AE682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C0C0C0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dotted">
        <color rgb="FF969696"/>
      </left>
      <right/>
      <top style="dotted">
        <color rgb="FF969696"/>
      </top>
      <bottom/>
      <diagonal/>
    </border>
    <border>
      <left/>
      <right/>
      <top style="dotted">
        <color rgb="FF969696"/>
      </top>
      <bottom/>
      <diagonal/>
    </border>
    <border>
      <left/>
      <right style="dotted">
        <color rgb="FF969696"/>
      </right>
      <top style="dotted">
        <color rgb="FF969696"/>
      </top>
      <bottom/>
      <diagonal/>
    </border>
    <border>
      <left style="dotted">
        <color rgb="FF969696"/>
      </left>
      <right/>
      <top/>
      <bottom/>
      <diagonal/>
    </border>
    <border>
      <left/>
      <right style="dotted">
        <color rgb="FF969696"/>
      </right>
      <top/>
      <bottom/>
      <diagonal/>
    </border>
    <border>
      <left style="dotted">
        <color rgb="FF969696"/>
      </left>
      <right/>
      <top/>
      <bottom style="dotted">
        <color rgb="FF969696"/>
      </bottom>
      <diagonal/>
    </border>
    <border>
      <left/>
      <right/>
      <top/>
      <bottom style="dotted">
        <color rgb="FF969696"/>
      </bottom>
      <diagonal/>
    </border>
    <border>
      <left/>
      <right style="dotted">
        <color rgb="FF969696"/>
      </right>
      <top/>
      <bottom style="dotted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tted">
        <color rgb="FF969696"/>
      </left>
      <right/>
      <top style="dotted">
        <color rgb="FF969696"/>
      </top>
      <bottom style="dotted">
        <color rgb="FF969696"/>
      </bottom>
      <diagonal/>
    </border>
    <border>
      <left/>
      <right/>
      <top style="dotted">
        <color rgb="FF969696"/>
      </top>
      <bottom style="dotted">
        <color rgb="FF969696"/>
      </bottom>
      <diagonal/>
    </border>
    <border>
      <left/>
      <right style="dotted">
        <color rgb="FF969696"/>
      </right>
      <top style="dotted">
        <color rgb="FF969696"/>
      </top>
      <bottom style="dotted">
        <color rgb="FF969696"/>
      </bottom>
      <diagonal/>
    </border>
    <border>
      <left style="dotted">
        <color rgb="FF969696"/>
      </left>
      <right style="dotted">
        <color rgb="FF969696"/>
      </right>
      <top style="dotted">
        <color rgb="FF969696"/>
      </top>
      <bottom style="dotted">
        <color rgb="FF969696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64">
    <xf numFmtId="0" fontId="1" fillId="0" borderId="0" xfId="0" applyFont="1"/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6" fillId="0" borderId="0" xfId="0" applyFont="1" applyAlignment="1"/>
    <xf numFmtId="0" fontId="17" fillId="3" borderId="0" xfId="0" applyFont="1" applyFill="1" applyAlignment="1">
      <alignment horizontal="left" vertical="center"/>
    </xf>
    <xf numFmtId="0" fontId="1" fillId="3" borderId="0" xfId="0" applyFont="1" applyFill="1"/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left" vertical="center"/>
      <protection locked="0"/>
    </xf>
    <xf numFmtId="49" fontId="2" fillId="2" borderId="0" xfId="0" applyNumberFormat="1" applyFont="1" applyFill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21" fillId="0" borderId="0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7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180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/>
    <xf numFmtId="0" fontId="1" fillId="0" borderId="14" xfId="0" applyFont="1" applyBorder="1"/>
    <xf numFmtId="0" fontId="23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vertical="center"/>
    </xf>
    <xf numFmtId="0" fontId="23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81" fontId="2" fillId="0" borderId="0" xfId="0" applyNumberFormat="1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5" borderId="9" xfId="0" applyFont="1" applyFill="1" applyBorder="1" applyAlignment="1">
      <alignment vertical="center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vertical="center"/>
    </xf>
    <xf numFmtId="4" fontId="25" fillId="0" borderId="13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82" fontId="25" fillId="0" borderId="0" xfId="0" applyNumberFormat="1" applyFont="1" applyBorder="1" applyAlignment="1">
      <alignment vertical="center"/>
    </xf>
    <xf numFmtId="4" fontId="25" fillId="0" borderId="14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8" fillId="0" borderId="13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82" fontId="28" fillId="0" borderId="0" xfId="0" applyNumberFormat="1" applyFont="1" applyBorder="1" applyAlignment="1">
      <alignment vertical="center"/>
    </xf>
    <xf numFmtId="4" fontId="28" fillId="0" borderId="14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28" fillId="0" borderId="15" xfId="0" applyNumberFormat="1" applyFont="1" applyBorder="1" applyAlignment="1">
      <alignment vertical="center"/>
    </xf>
    <xf numFmtId="4" fontId="28" fillId="0" borderId="16" xfId="0" applyNumberFormat="1" applyFont="1" applyBorder="1" applyAlignment="1">
      <alignment vertical="center"/>
    </xf>
    <xf numFmtId="182" fontId="28" fillId="0" borderId="16" xfId="0" applyNumberFormat="1" applyFont="1" applyBorder="1" applyAlignment="1">
      <alignment vertical="center"/>
    </xf>
    <xf numFmtId="4" fontId="28" fillId="0" borderId="17" xfId="0" applyNumberFormat="1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180" fontId="23" fillId="2" borderId="10" xfId="0" applyNumberFormat="1" applyFont="1" applyFill="1" applyBorder="1" applyAlignment="1" applyProtection="1">
      <alignment horizontal="center" vertical="center"/>
      <protection locked="0"/>
    </xf>
    <xf numFmtId="0" fontId="23" fillId="2" borderId="11" xfId="0" applyFont="1" applyFill="1" applyBorder="1" applyAlignment="1" applyProtection="1">
      <alignment horizontal="center" vertical="center"/>
      <protection locked="0"/>
    </xf>
    <xf numFmtId="4" fontId="23" fillId="0" borderId="12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80" fontId="23" fillId="2" borderId="13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 applyProtection="1">
      <alignment horizontal="center" vertical="center"/>
      <protection locked="0"/>
    </xf>
    <xf numFmtId="4" fontId="23" fillId="0" borderId="14" xfId="0" applyNumberFormat="1" applyFont="1" applyBorder="1" applyAlignment="1">
      <alignment vertical="center"/>
    </xf>
    <xf numFmtId="180" fontId="23" fillId="2" borderId="15" xfId="0" applyNumberFormat="1" applyFont="1" applyFill="1" applyBorder="1" applyAlignment="1" applyProtection="1">
      <alignment horizontal="center" vertical="center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4" fontId="23" fillId="0" borderId="17" xfId="0" applyNumberFormat="1" applyFont="1" applyBorder="1" applyAlignment="1">
      <alignment vertical="center"/>
    </xf>
    <xf numFmtId="0" fontId="24" fillId="5" borderId="0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14" fillId="0" borderId="4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20" fillId="0" borderId="24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82" fontId="30" fillId="0" borderId="11" xfId="0" applyNumberFormat="1" applyFont="1" applyBorder="1" applyAlignment="1"/>
    <xf numFmtId="182" fontId="30" fillId="0" borderId="12" xfId="0" applyNumberFormat="1" applyFont="1" applyBorder="1" applyAlignment="1"/>
    <xf numFmtId="183" fontId="10" fillId="0" borderId="0" xfId="0" applyNumberFormat="1" applyFont="1" applyAlignment="1">
      <alignment vertical="center"/>
    </xf>
    <xf numFmtId="0" fontId="16" fillId="0" borderId="4" xfId="0" applyFont="1" applyBorder="1" applyAlignment="1"/>
    <xf numFmtId="0" fontId="16" fillId="0" borderId="0" xfId="0" applyFont="1" applyBorder="1" applyAlignment="1"/>
    <xf numFmtId="0" fontId="14" fillId="0" borderId="0" xfId="0" applyFont="1" applyBorder="1" applyAlignment="1">
      <alignment horizontal="left"/>
    </xf>
    <xf numFmtId="0" fontId="16" fillId="0" borderId="5" xfId="0" applyFont="1" applyBorder="1" applyAlignment="1"/>
    <xf numFmtId="0" fontId="16" fillId="0" borderId="13" xfId="0" applyFont="1" applyBorder="1" applyAlignment="1"/>
    <xf numFmtId="182" fontId="16" fillId="0" borderId="0" xfId="0" applyNumberFormat="1" applyFont="1" applyBorder="1" applyAlignment="1"/>
    <xf numFmtId="182" fontId="16" fillId="0" borderId="14" xfId="0" applyNumberFormat="1" applyFont="1" applyBorder="1" applyAlignme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83" fontId="16" fillId="0" borderId="0" xfId="0" applyNumberFormat="1" applyFont="1" applyAlignment="1">
      <alignment vertical="center"/>
    </xf>
    <xf numFmtId="0" fontId="15" fillId="0" borderId="0" xfId="0" applyFont="1" applyBorder="1" applyAlignment="1">
      <alignment horizontal="left"/>
    </xf>
    <xf numFmtId="0" fontId="1" fillId="0" borderId="24" xfId="0" applyFont="1" applyBorder="1" applyAlignment="1" applyProtection="1">
      <alignment horizontal="center" vertical="center"/>
      <protection locked="0"/>
    </xf>
    <xf numFmtId="49" fontId="1" fillId="0" borderId="24" xfId="0" applyNumberFormat="1" applyFont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183" fontId="1" fillId="0" borderId="24" xfId="0" applyNumberFormat="1" applyFont="1" applyBorder="1" applyAlignment="1" applyProtection="1">
      <alignment vertical="center"/>
      <protection locked="0"/>
    </xf>
    <xf numFmtId="183" fontId="1" fillId="2" borderId="24" xfId="0" applyNumberFormat="1" applyFont="1" applyFill="1" applyBorder="1" applyAlignment="1" applyProtection="1">
      <alignment vertical="center"/>
      <protection locked="0"/>
    </xf>
    <xf numFmtId="0" fontId="13" fillId="2" borderId="24" xfId="0" applyFont="1" applyFill="1" applyBorder="1" applyAlignment="1" applyProtection="1">
      <alignment horizontal="left" vertical="center"/>
      <protection locked="0"/>
    </xf>
    <xf numFmtId="182" fontId="13" fillId="0" borderId="0" xfId="0" applyNumberFormat="1" applyFont="1" applyBorder="1" applyAlignment="1">
      <alignment vertical="center"/>
    </xf>
    <xf numFmtId="182" fontId="13" fillId="0" borderId="14" xfId="0" applyNumberFormat="1" applyFont="1" applyBorder="1" applyAlignment="1">
      <alignment vertical="center"/>
    </xf>
    <xf numFmtId="183" fontId="1" fillId="0" borderId="0" xfId="0" applyNumberFormat="1" applyFont="1" applyAlignment="1">
      <alignment vertical="center"/>
    </xf>
    <xf numFmtId="0" fontId="31" fillId="0" borderId="24" xfId="0" applyFont="1" applyBorder="1" applyAlignment="1" applyProtection="1">
      <alignment horizontal="center" vertical="center"/>
      <protection locked="0"/>
    </xf>
    <xf numFmtId="49" fontId="31" fillId="0" borderId="24" xfId="0" applyNumberFormat="1" applyFont="1" applyBorder="1" applyAlignment="1" applyProtection="1">
      <alignment horizontal="left" vertical="center" wrapText="1"/>
      <protection locked="0"/>
    </xf>
    <xf numFmtId="0" fontId="31" fillId="0" borderId="24" xfId="0" applyFont="1" applyBorder="1" applyAlignment="1" applyProtection="1">
      <alignment horizontal="center" vertical="center" wrapText="1"/>
      <protection locked="0"/>
    </xf>
    <xf numFmtId="183" fontId="31" fillId="0" borderId="24" xfId="0" applyNumberFormat="1" applyFont="1" applyBorder="1" applyAlignment="1" applyProtection="1">
      <alignment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49" fontId="1" fillId="2" borderId="24" xfId="0" applyNumberFormat="1" applyFont="1" applyFill="1" applyBorder="1" applyAlignment="1" applyProtection="1">
      <alignment horizontal="left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0" fontId="32" fillId="0" borderId="0" xfId="1" applyFont="1" applyAlignment="1">
      <alignment horizontal="center" vertical="center"/>
    </xf>
    <xf numFmtId="0" fontId="17" fillId="3" borderId="0" xfId="0" applyFont="1" applyFill="1" applyAlignment="1" applyProtection="1">
      <alignment horizontal="left" vertical="center"/>
    </xf>
    <xf numFmtId="0" fontId="11" fillId="3" borderId="0" xfId="0" applyFont="1" applyFill="1" applyAlignment="1" applyProtection="1">
      <alignment vertical="center"/>
    </xf>
    <xf numFmtId="0" fontId="33" fillId="3" borderId="0" xfId="0" applyFont="1" applyFill="1" applyAlignment="1" applyProtection="1">
      <alignment horizontal="left" vertical="center"/>
    </xf>
    <xf numFmtId="0" fontId="34" fillId="3" borderId="0" xfId="1" applyFont="1" applyFill="1" applyAlignment="1" applyProtection="1">
      <alignment vertical="center"/>
    </xf>
    <xf numFmtId="0" fontId="1" fillId="3" borderId="0" xfId="0" applyFont="1" applyFill="1" applyProtection="1"/>
    <xf numFmtId="0" fontId="18" fillId="0" borderId="0" xfId="0" applyFont="1" applyBorder="1" applyAlignment="1">
      <alignment horizontal="center" vertical="center"/>
    </xf>
    <xf numFmtId="0" fontId="1" fillId="0" borderId="0" xfId="0" applyFont="1"/>
    <xf numFmtId="0" fontId="5" fillId="0" borderId="0" xfId="0" applyFont="1" applyBorder="1" applyAlignment="1">
      <alignment horizontal="center" vertical="center"/>
    </xf>
    <xf numFmtId="0" fontId="1" fillId="0" borderId="0" xfId="0" applyFont="1" applyBorder="1"/>
    <xf numFmtId="0" fontId="35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49" fontId="2" fillId="2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vertical="center"/>
    </xf>
    <xf numFmtId="4" fontId="7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80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4" fontId="35" fillId="0" borderId="0" xfId="0" applyNumberFormat="1" applyFont="1" applyBorder="1" applyAlignment="1">
      <alignment vertical="center"/>
    </xf>
    <xf numFmtId="0" fontId="3" fillId="4" borderId="9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1" fillId="4" borderId="25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5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vertical="center"/>
    </xf>
    <xf numFmtId="0" fontId="2" fillId="5" borderId="9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 wrapText="1"/>
    </xf>
    <xf numFmtId="4" fontId="15" fillId="2" borderId="0" xfId="0" applyNumberFormat="1" applyFont="1" applyFill="1" applyBorder="1" applyAlignment="1" applyProtection="1">
      <alignment vertical="center"/>
      <protection locked="0"/>
    </xf>
    <xf numFmtId="4" fontId="15" fillId="0" borderId="0" xfId="0" applyNumberFormat="1" applyFont="1" applyBorder="1" applyAlignment="1">
      <alignment vertical="center"/>
    </xf>
    <xf numFmtId="0" fontId="15" fillId="2" borderId="0" xfId="0" applyFont="1" applyFill="1" applyBorder="1" applyAlignment="1" applyProtection="1">
      <alignment horizontal="left" vertical="center"/>
      <protection locked="0"/>
    </xf>
    <xf numFmtId="4" fontId="24" fillId="5" borderId="0" xfId="0" applyNumberFormat="1" applyFont="1" applyFill="1" applyBorder="1" applyAlignment="1">
      <alignment vertical="center"/>
    </xf>
    <xf numFmtId="0" fontId="18" fillId="6" borderId="0" xfId="0" applyFont="1" applyFill="1" applyAlignment="1">
      <alignment horizontal="center" vertical="center"/>
    </xf>
    <xf numFmtId="4" fontId="24" fillId="0" borderId="0" xfId="0" applyNumberFormat="1" applyFont="1" applyBorder="1" applyAlignment="1">
      <alignment horizontal="right" vertical="center"/>
    </xf>
    <xf numFmtId="4" fontId="24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left" vertical="center" wrapText="1"/>
    </xf>
    <xf numFmtId="181" fontId="2" fillId="2" borderId="0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4" fontId="7" fillId="0" borderId="0" xfId="0" applyNumberFormat="1" applyFont="1" applyBorder="1" applyAlignment="1">
      <alignment vertical="center"/>
    </xf>
    <xf numFmtId="4" fontId="13" fillId="0" borderId="0" xfId="0" applyNumberFormat="1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181" fontId="2" fillId="0" borderId="0" xfId="0" applyNumberFormat="1" applyFont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vertical="center"/>
    </xf>
    <xf numFmtId="4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183" fontId="14" fillId="0" borderId="0" xfId="0" applyNumberFormat="1" applyFont="1" applyBorder="1" applyAlignment="1"/>
    <xf numFmtId="4" fontId="29" fillId="0" borderId="0" xfId="0" applyNumberFormat="1" applyFont="1" applyBorder="1" applyAlignment="1">
      <alignment vertical="center"/>
    </xf>
    <xf numFmtId="0" fontId="1" fillId="0" borderId="0" xfId="0" applyFont="1" applyBorder="1" applyAlignment="1" applyProtection="1">
      <alignment vertical="center"/>
      <protection locked="0"/>
    </xf>
    <xf numFmtId="0" fontId="2" fillId="5" borderId="22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36" fillId="5" borderId="22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 applyProtection="1">
      <alignment vertical="center"/>
      <protection locked="0"/>
    </xf>
    <xf numFmtId="183" fontId="1" fillId="2" borderId="24" xfId="0" applyNumberFormat="1" applyFont="1" applyFill="1" applyBorder="1" applyAlignment="1" applyProtection="1">
      <alignment vertical="center"/>
      <protection locked="0"/>
    </xf>
    <xf numFmtId="183" fontId="1" fillId="0" borderId="24" xfId="0" applyNumberFormat="1" applyFont="1" applyBorder="1" applyAlignment="1" applyProtection="1">
      <alignment vertical="center"/>
      <protection locked="0"/>
    </xf>
    <xf numFmtId="183" fontId="15" fillId="0" borderId="16" xfId="0" applyNumberFormat="1" applyFont="1" applyBorder="1" applyAlignment="1"/>
    <xf numFmtId="183" fontId="15" fillId="0" borderId="16" xfId="0" applyNumberFormat="1" applyFont="1" applyBorder="1" applyAlignment="1">
      <alignment vertical="center"/>
    </xf>
    <xf numFmtId="0" fontId="31" fillId="0" borderId="24" xfId="0" applyFont="1" applyBorder="1" applyAlignment="1" applyProtection="1">
      <alignment horizontal="left" vertical="center" wrapText="1"/>
      <protection locked="0"/>
    </xf>
    <xf numFmtId="0" fontId="31" fillId="0" borderId="24" xfId="0" applyFont="1" applyBorder="1" applyAlignment="1" applyProtection="1">
      <alignment vertical="center"/>
      <protection locked="0"/>
    </xf>
    <xf numFmtId="183" fontId="31" fillId="2" borderId="24" xfId="0" applyNumberFormat="1" applyFont="1" applyFill="1" applyBorder="1" applyAlignment="1" applyProtection="1">
      <alignment vertical="center"/>
      <protection locked="0"/>
    </xf>
    <xf numFmtId="183" fontId="31" fillId="0" borderId="24" xfId="0" applyNumberFormat="1" applyFont="1" applyBorder="1" applyAlignment="1" applyProtection="1">
      <alignment vertical="center"/>
      <protection locked="0"/>
    </xf>
    <xf numFmtId="183" fontId="15" fillId="0" borderId="22" xfId="0" applyNumberFormat="1" applyFont="1" applyBorder="1" applyAlignment="1"/>
    <xf numFmtId="183" fontId="15" fillId="0" borderId="22" xfId="0" applyNumberFormat="1" applyFont="1" applyBorder="1" applyAlignment="1">
      <alignment vertical="center"/>
    </xf>
    <xf numFmtId="0" fontId="0" fillId="0" borderId="24" xfId="0" applyFont="1" applyBorder="1" applyAlignment="1" applyProtection="1">
      <alignment horizontal="left" vertical="center" wrapText="1"/>
      <protection locked="0"/>
    </xf>
    <xf numFmtId="0" fontId="1" fillId="2" borderId="24" xfId="0" applyFont="1" applyFill="1" applyBorder="1" applyAlignment="1" applyProtection="1">
      <alignment horizontal="left" vertical="center" wrapText="1"/>
      <protection locked="0"/>
    </xf>
    <xf numFmtId="0" fontId="1" fillId="2" borderId="24" xfId="0" applyFont="1" applyFill="1" applyBorder="1" applyAlignment="1" applyProtection="1">
      <alignment vertical="center"/>
      <protection locked="0"/>
    </xf>
    <xf numFmtId="0" fontId="1" fillId="0" borderId="24" xfId="0" applyFont="1" applyBorder="1" applyAlignment="1">
      <alignment vertical="center"/>
    </xf>
    <xf numFmtId="183" fontId="1" fillId="0" borderId="24" xfId="0" applyNumberFormat="1" applyFont="1" applyBorder="1" applyAlignment="1">
      <alignment vertical="center"/>
    </xf>
    <xf numFmtId="183" fontId="14" fillId="0" borderId="22" xfId="0" applyNumberFormat="1" applyFont="1" applyBorder="1" applyAlignment="1"/>
    <xf numFmtId="183" fontId="14" fillId="0" borderId="22" xfId="0" applyNumberFormat="1" applyFont="1" applyBorder="1" applyAlignment="1">
      <alignment vertical="center"/>
    </xf>
    <xf numFmtId="183" fontId="14" fillId="0" borderId="11" xfId="0" applyNumberFormat="1" applyFont="1" applyBorder="1" applyAlignment="1"/>
    <xf numFmtId="183" fontId="14" fillId="0" borderId="11" xfId="0" applyNumberFormat="1" applyFont="1" applyBorder="1" applyAlignment="1">
      <alignment vertical="center"/>
    </xf>
    <xf numFmtId="183" fontId="24" fillId="0" borderId="11" xfId="0" applyNumberFormat="1" applyFont="1" applyBorder="1" applyAlignment="1"/>
    <xf numFmtId="183" fontId="3" fillId="0" borderId="11" xfId="0" applyNumberFormat="1" applyFont="1" applyBorder="1" applyAlignment="1">
      <alignment vertical="center"/>
    </xf>
    <xf numFmtId="183" fontId="14" fillId="0" borderId="0" xfId="0" applyNumberFormat="1" applyFont="1" applyBorder="1" applyAlignment="1">
      <alignment vertical="center"/>
    </xf>
    <xf numFmtId="0" fontId="34" fillId="3" borderId="0" xfId="1" applyFont="1" applyFill="1" applyAlignment="1" applyProtection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CENKROSplusData\System\Temp\rad2BC12.tm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kros.sk/11138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file:///C:\CENKROSplusData\System\Temp\radA9AFD.tm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kros.sk/1113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266700</xdr:colOff>
      <xdr:row>1</xdr:row>
      <xdr:rowOff>0</xdr:rowOff>
    </xdr:to>
    <xdr:pic>
      <xdr:nvPicPr>
        <xdr:cNvPr id="1028" name="rad2BC12.tmp" descr="C:\CENKROSplusData\System\Temp\rad2BC12.tmp">
          <a:hlinkClick xmlns:r="http://schemas.openxmlformats.org/officeDocument/2006/relationships" r:id="rId1" tooltip="www.kros.sk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276225</xdr:colOff>
      <xdr:row>1</xdr:row>
      <xdr:rowOff>0</xdr:rowOff>
    </xdr:to>
    <xdr:pic>
      <xdr:nvPicPr>
        <xdr:cNvPr id="2052" name="radA9AFD.tmp" descr="C:\CENKROSplusData\System\Temp\radA9AFD.tmp">
          <a:hlinkClick xmlns:r="http://schemas.openxmlformats.org/officeDocument/2006/relationships" r:id="rId1" tooltip="www.kros.sk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CK98"/>
  <sheetViews>
    <sheetView showGridLines="0" workbookViewId="0">
      <pane ySplit="1" topLeftCell="A2" activePane="bottomLeft" state="frozen"/>
      <selection pane="bottomLeft" activeCell="J20" sqref="J20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 customWidth="1"/>
  </cols>
  <sheetData>
    <row r="1" spans="1:73" ht="21.4" customHeight="1" x14ac:dyDescent="0.3">
      <c r="A1" s="173" t="s">
        <v>0</v>
      </c>
      <c r="B1" s="174"/>
      <c r="C1" s="174"/>
      <c r="D1" s="175" t="s">
        <v>1</v>
      </c>
      <c r="E1" s="174"/>
      <c r="F1" s="174"/>
      <c r="G1" s="174"/>
      <c r="H1" s="174"/>
      <c r="I1" s="174"/>
      <c r="J1" s="174"/>
      <c r="K1" s="176" t="s">
        <v>424</v>
      </c>
      <c r="L1" s="176"/>
      <c r="M1" s="176"/>
      <c r="N1" s="176"/>
      <c r="O1" s="176"/>
      <c r="P1" s="176"/>
      <c r="Q1" s="176"/>
      <c r="R1" s="176"/>
      <c r="S1" s="176"/>
      <c r="T1" s="174"/>
      <c r="U1" s="174"/>
      <c r="V1" s="174"/>
      <c r="W1" s="176" t="s">
        <v>425</v>
      </c>
      <c r="X1" s="176"/>
      <c r="Y1" s="176"/>
      <c r="Z1" s="176"/>
      <c r="AA1" s="176"/>
      <c r="AB1" s="176"/>
      <c r="AC1" s="176"/>
      <c r="AD1" s="176"/>
      <c r="AE1" s="176"/>
      <c r="AF1" s="176"/>
      <c r="AG1" s="174"/>
      <c r="AH1" s="174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0" t="s">
        <v>2</v>
      </c>
      <c r="BB1" s="10" t="s">
        <v>3</v>
      </c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T1" s="12" t="s">
        <v>4</v>
      </c>
      <c r="BU1" s="12" t="s">
        <v>4</v>
      </c>
    </row>
    <row r="2" spans="1:73" ht="36.950000000000003" customHeight="1" x14ac:dyDescent="0.3">
      <c r="C2" s="178" t="s">
        <v>5</v>
      </c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R2" s="217" t="s">
        <v>6</v>
      </c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S2" s="13" t="s">
        <v>7</v>
      </c>
      <c r="BT2" s="13" t="s">
        <v>8</v>
      </c>
    </row>
    <row r="3" spans="1:73" ht="6.95" customHeight="1" x14ac:dyDescent="0.3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6"/>
      <c r="BS3" s="13" t="s">
        <v>7</v>
      </c>
      <c r="BT3" s="13" t="s">
        <v>8</v>
      </c>
    </row>
    <row r="4" spans="1:73" ht="36.950000000000003" customHeight="1" x14ac:dyDescent="0.3">
      <c r="B4" s="17"/>
      <c r="C4" s="180" t="s">
        <v>9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181"/>
      <c r="AP4" s="181"/>
      <c r="AQ4" s="19"/>
      <c r="AS4" s="20" t="s">
        <v>10</v>
      </c>
      <c r="BE4" s="21" t="s">
        <v>11</v>
      </c>
      <c r="BS4" s="13" t="s">
        <v>7</v>
      </c>
    </row>
    <row r="5" spans="1:73" ht="14.45" customHeight="1" x14ac:dyDescent="0.3">
      <c r="B5" s="17"/>
      <c r="C5" s="18"/>
      <c r="D5" s="22" t="s">
        <v>12</v>
      </c>
      <c r="E5" s="18"/>
      <c r="F5" s="18"/>
      <c r="G5" s="18"/>
      <c r="H5" s="18"/>
      <c r="I5" s="18"/>
      <c r="J5" s="18"/>
      <c r="K5" s="185" t="s">
        <v>13</v>
      </c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18"/>
      <c r="AQ5" s="19"/>
      <c r="BE5" s="182" t="s">
        <v>14</v>
      </c>
      <c r="BS5" s="13" t="s">
        <v>7</v>
      </c>
    </row>
    <row r="6" spans="1:73" ht="36.950000000000003" customHeight="1" x14ac:dyDescent="0.3">
      <c r="B6" s="17"/>
      <c r="C6" s="18"/>
      <c r="D6" s="24" t="s">
        <v>15</v>
      </c>
      <c r="E6" s="18"/>
      <c r="F6" s="18"/>
      <c r="G6" s="18"/>
      <c r="H6" s="18"/>
      <c r="I6" s="18"/>
      <c r="J6" s="18"/>
      <c r="K6" s="186" t="s">
        <v>16</v>
      </c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P6" s="18"/>
      <c r="AQ6" s="19"/>
      <c r="BE6" s="179"/>
      <c r="BS6" s="13" t="s">
        <v>7</v>
      </c>
    </row>
    <row r="7" spans="1:73" ht="14.45" customHeight="1" x14ac:dyDescent="0.3">
      <c r="B7" s="17"/>
      <c r="C7" s="18"/>
      <c r="D7" s="25" t="s">
        <v>17</v>
      </c>
      <c r="E7" s="18"/>
      <c r="F7" s="18"/>
      <c r="G7" s="18"/>
      <c r="H7" s="18"/>
      <c r="I7" s="18"/>
      <c r="J7" s="18"/>
      <c r="K7" s="23" t="s">
        <v>3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25" t="s">
        <v>18</v>
      </c>
      <c r="AL7" s="18"/>
      <c r="AM7" s="18"/>
      <c r="AN7" s="23" t="s">
        <v>3</v>
      </c>
      <c r="AO7" s="18"/>
      <c r="AP7" s="18"/>
      <c r="AQ7" s="19"/>
      <c r="BE7" s="179"/>
      <c r="BS7" s="13" t="s">
        <v>7</v>
      </c>
    </row>
    <row r="8" spans="1:73" ht="14.45" customHeight="1" x14ac:dyDescent="0.3">
      <c r="B8" s="17"/>
      <c r="C8" s="18"/>
      <c r="D8" s="25" t="s">
        <v>19</v>
      </c>
      <c r="E8" s="18"/>
      <c r="F8" s="18"/>
      <c r="G8" s="18"/>
      <c r="H8" s="18"/>
      <c r="I8" s="18"/>
      <c r="J8" s="18"/>
      <c r="K8" s="23" t="s">
        <v>20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25" t="s">
        <v>21</v>
      </c>
      <c r="AL8" s="18"/>
      <c r="AM8" s="18"/>
      <c r="AN8" s="26"/>
      <c r="AO8" s="18"/>
      <c r="AP8" s="18"/>
      <c r="AQ8" s="19"/>
      <c r="BE8" s="179"/>
      <c r="BS8" s="13" t="s">
        <v>7</v>
      </c>
    </row>
    <row r="9" spans="1:73" ht="14.45" customHeight="1" x14ac:dyDescent="0.3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9"/>
      <c r="BE9" s="179"/>
      <c r="BS9" s="13" t="s">
        <v>7</v>
      </c>
    </row>
    <row r="10" spans="1:73" ht="14.45" customHeight="1" x14ac:dyDescent="0.3">
      <c r="B10" s="17"/>
      <c r="C10" s="18"/>
      <c r="D10" s="25" t="s">
        <v>22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5" t="s">
        <v>23</v>
      </c>
      <c r="AL10" s="18"/>
      <c r="AM10" s="18"/>
      <c r="AN10" s="23" t="s">
        <v>24</v>
      </c>
      <c r="AO10" s="18"/>
      <c r="AP10" s="18"/>
      <c r="AQ10" s="19"/>
      <c r="BE10" s="179"/>
      <c r="BS10" s="13" t="s">
        <v>7</v>
      </c>
    </row>
    <row r="11" spans="1:73" ht="18.399999999999999" customHeight="1" x14ac:dyDescent="0.3">
      <c r="B11" s="17"/>
      <c r="C11" s="18"/>
      <c r="D11" s="18"/>
      <c r="E11" s="23" t="s">
        <v>25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25" t="s">
        <v>26</v>
      </c>
      <c r="AL11" s="18"/>
      <c r="AM11" s="18"/>
      <c r="AN11" s="23" t="s">
        <v>27</v>
      </c>
      <c r="AO11" s="18"/>
      <c r="AP11" s="18"/>
      <c r="AQ11" s="19"/>
      <c r="BE11" s="179"/>
      <c r="BS11" s="13" t="s">
        <v>7</v>
      </c>
    </row>
    <row r="12" spans="1:73" ht="6.95" customHeight="1" x14ac:dyDescent="0.3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9"/>
      <c r="BE12" s="179"/>
      <c r="BS12" s="13" t="s">
        <v>7</v>
      </c>
    </row>
    <row r="13" spans="1:73" ht="14.45" customHeight="1" x14ac:dyDescent="0.3">
      <c r="B13" s="17"/>
      <c r="C13" s="18"/>
      <c r="D13" s="25" t="s">
        <v>28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25" t="s">
        <v>23</v>
      </c>
      <c r="AL13" s="18"/>
      <c r="AM13" s="18"/>
      <c r="AN13" s="27" t="s">
        <v>29</v>
      </c>
      <c r="AO13" s="18"/>
      <c r="AP13" s="18"/>
      <c r="AQ13" s="19"/>
      <c r="BE13" s="179"/>
      <c r="BS13" s="13" t="s">
        <v>7</v>
      </c>
    </row>
    <row r="14" spans="1:73" ht="15" x14ac:dyDescent="0.3">
      <c r="B14" s="17"/>
      <c r="C14" s="18"/>
      <c r="D14" s="18"/>
      <c r="E14" s="187" t="s">
        <v>29</v>
      </c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25" t="s">
        <v>26</v>
      </c>
      <c r="AL14" s="18"/>
      <c r="AM14" s="18"/>
      <c r="AN14" s="27" t="s">
        <v>29</v>
      </c>
      <c r="AO14" s="18"/>
      <c r="AP14" s="18"/>
      <c r="AQ14" s="19"/>
      <c r="BE14" s="179"/>
      <c r="BS14" s="13" t="s">
        <v>7</v>
      </c>
    </row>
    <row r="15" spans="1:73" ht="6.95" customHeight="1" x14ac:dyDescent="0.3"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9"/>
      <c r="BE15" s="179"/>
      <c r="BS15" s="13" t="s">
        <v>4</v>
      </c>
    </row>
    <row r="16" spans="1:73" ht="14.45" customHeight="1" x14ac:dyDescent="0.3">
      <c r="B16" s="17"/>
      <c r="C16" s="18"/>
      <c r="D16" s="25" t="s">
        <v>30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25" t="s">
        <v>23</v>
      </c>
      <c r="AL16" s="18"/>
      <c r="AM16" s="18"/>
      <c r="AN16" s="23" t="s">
        <v>3</v>
      </c>
      <c r="AO16" s="18"/>
      <c r="AP16" s="18"/>
      <c r="AQ16" s="19"/>
      <c r="BE16" s="179"/>
      <c r="BS16" s="13" t="s">
        <v>4</v>
      </c>
    </row>
    <row r="17" spans="2:71" ht="18.399999999999999" customHeight="1" x14ac:dyDescent="0.3">
      <c r="B17" s="17"/>
      <c r="C17" s="18"/>
      <c r="D17" s="18"/>
      <c r="E17" s="23" t="s">
        <v>20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5" t="s">
        <v>26</v>
      </c>
      <c r="AL17" s="18"/>
      <c r="AM17" s="18"/>
      <c r="AN17" s="23" t="s">
        <v>3</v>
      </c>
      <c r="AO17" s="18"/>
      <c r="AP17" s="18"/>
      <c r="AQ17" s="19"/>
      <c r="BE17" s="179"/>
      <c r="BS17" s="13" t="s">
        <v>31</v>
      </c>
    </row>
    <row r="18" spans="2:71" ht="6.95" customHeight="1" x14ac:dyDescent="0.3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9"/>
      <c r="BE18" s="179"/>
      <c r="BS18" s="13" t="s">
        <v>32</v>
      </c>
    </row>
    <row r="19" spans="2:71" ht="14.45" customHeight="1" x14ac:dyDescent="0.3">
      <c r="B19" s="17"/>
      <c r="C19" s="18"/>
      <c r="D19" s="25" t="s">
        <v>33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25" t="s">
        <v>23</v>
      </c>
      <c r="AL19" s="18"/>
      <c r="AM19" s="18"/>
      <c r="AN19" s="23" t="s">
        <v>3</v>
      </c>
      <c r="AO19" s="18"/>
      <c r="AP19" s="18"/>
      <c r="AQ19" s="19"/>
      <c r="BE19" s="179"/>
      <c r="BS19" s="13" t="s">
        <v>32</v>
      </c>
    </row>
    <row r="20" spans="2:71" ht="18.399999999999999" customHeight="1" x14ac:dyDescent="0.3">
      <c r="B20" s="17"/>
      <c r="C20" s="18"/>
      <c r="D20" s="18"/>
      <c r="E20" s="23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25" t="s">
        <v>26</v>
      </c>
      <c r="AL20" s="18"/>
      <c r="AM20" s="18"/>
      <c r="AN20" s="23" t="s">
        <v>3</v>
      </c>
      <c r="AO20" s="18"/>
      <c r="AP20" s="18"/>
      <c r="AQ20" s="19"/>
      <c r="BE20" s="179"/>
    </row>
    <row r="21" spans="2:71" ht="6.95" customHeight="1" x14ac:dyDescent="0.3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9"/>
      <c r="BE21" s="179"/>
    </row>
    <row r="22" spans="2:71" ht="15" x14ac:dyDescent="0.3">
      <c r="B22" s="17"/>
      <c r="C22" s="18"/>
      <c r="D22" s="25" t="s">
        <v>34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9"/>
      <c r="BE22" s="179"/>
    </row>
    <row r="23" spans="2:71" ht="22.5" customHeight="1" x14ac:dyDescent="0.3">
      <c r="B23" s="17"/>
      <c r="C23" s="18"/>
      <c r="D23" s="18"/>
      <c r="E23" s="188" t="s">
        <v>3</v>
      </c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O23" s="18"/>
      <c r="AP23" s="18"/>
      <c r="AQ23" s="19"/>
      <c r="BE23" s="179"/>
    </row>
    <row r="24" spans="2:71" ht="6.95" customHeight="1" x14ac:dyDescent="0.3"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9"/>
      <c r="BE24" s="179"/>
    </row>
    <row r="25" spans="2:71" ht="6.95" customHeight="1" x14ac:dyDescent="0.3">
      <c r="B25" s="17"/>
      <c r="C25" s="1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18"/>
      <c r="AQ25" s="19"/>
      <c r="BE25" s="179"/>
    </row>
    <row r="26" spans="2:71" ht="14.45" customHeight="1" x14ac:dyDescent="0.3">
      <c r="B26" s="17"/>
      <c r="C26" s="18"/>
      <c r="D26" s="29" t="s">
        <v>35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9">
        <f>ROUND(AG87,2)</f>
        <v>0</v>
      </c>
      <c r="AL26" s="181"/>
      <c r="AM26" s="181"/>
      <c r="AN26" s="181"/>
      <c r="AO26" s="181"/>
      <c r="AP26" s="18"/>
      <c r="AQ26" s="19"/>
      <c r="BE26" s="179"/>
    </row>
    <row r="27" spans="2:71" ht="14.45" customHeight="1" x14ac:dyDescent="0.3">
      <c r="B27" s="17"/>
      <c r="C27" s="18"/>
      <c r="D27" s="29" t="s">
        <v>36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9">
        <f>ROUND(AG91,2)</f>
        <v>0</v>
      </c>
      <c r="AL27" s="181"/>
      <c r="AM27" s="181"/>
      <c r="AN27" s="181"/>
      <c r="AO27" s="181"/>
      <c r="AP27" s="18"/>
      <c r="AQ27" s="19"/>
      <c r="BE27" s="179"/>
    </row>
    <row r="28" spans="2:71" s="1" customFormat="1" ht="6.95" customHeight="1" x14ac:dyDescent="0.3"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2"/>
      <c r="BE28" s="183"/>
    </row>
    <row r="29" spans="2:71" s="1" customFormat="1" ht="25.9" customHeight="1" x14ac:dyDescent="0.3">
      <c r="B29" s="30"/>
      <c r="C29" s="31"/>
      <c r="D29" s="33" t="s">
        <v>37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190">
        <f>ROUND(AK26+AK27,2)</f>
        <v>0</v>
      </c>
      <c r="AL29" s="191"/>
      <c r="AM29" s="191"/>
      <c r="AN29" s="191"/>
      <c r="AO29" s="191"/>
      <c r="AP29" s="31"/>
      <c r="AQ29" s="32"/>
      <c r="BE29" s="183"/>
    </row>
    <row r="30" spans="2:71" s="1" customFormat="1" ht="6.95" customHeight="1" x14ac:dyDescent="0.3"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2"/>
      <c r="BE30" s="183"/>
    </row>
    <row r="31" spans="2:71" s="2" customFormat="1" ht="14.45" customHeight="1" x14ac:dyDescent="0.3">
      <c r="B31" s="35"/>
      <c r="C31" s="36"/>
      <c r="D31" s="37" t="s">
        <v>38</v>
      </c>
      <c r="E31" s="36"/>
      <c r="F31" s="37" t="s">
        <v>39</v>
      </c>
      <c r="G31" s="36"/>
      <c r="H31" s="36"/>
      <c r="I31" s="36"/>
      <c r="J31" s="36"/>
      <c r="K31" s="36"/>
      <c r="L31" s="192">
        <v>0.2</v>
      </c>
      <c r="M31" s="193"/>
      <c r="N31" s="193"/>
      <c r="O31" s="193"/>
      <c r="P31" s="36"/>
      <c r="Q31" s="36"/>
      <c r="R31" s="36"/>
      <c r="S31" s="36"/>
      <c r="T31" s="39" t="s">
        <v>40</v>
      </c>
      <c r="U31" s="36"/>
      <c r="V31" s="36"/>
      <c r="W31" s="194" t="e">
        <f>ROUND(AZ87+SUM(CD92:CD96),2)</f>
        <v>#REF!</v>
      </c>
      <c r="X31" s="193"/>
      <c r="Y31" s="193"/>
      <c r="Z31" s="193"/>
      <c r="AA31" s="193"/>
      <c r="AB31" s="193"/>
      <c r="AC31" s="193"/>
      <c r="AD31" s="193"/>
      <c r="AE31" s="193"/>
      <c r="AF31" s="36"/>
      <c r="AG31" s="36"/>
      <c r="AH31" s="36"/>
      <c r="AI31" s="36"/>
      <c r="AJ31" s="36"/>
      <c r="AK31" s="194" t="e">
        <f>ROUND(AV87+SUM(BY92:BY96),2)</f>
        <v>#REF!</v>
      </c>
      <c r="AL31" s="193"/>
      <c r="AM31" s="193"/>
      <c r="AN31" s="193"/>
      <c r="AO31" s="193"/>
      <c r="AP31" s="36"/>
      <c r="AQ31" s="40"/>
      <c r="BE31" s="184"/>
    </row>
    <row r="32" spans="2:71" s="2" customFormat="1" ht="14.45" customHeight="1" x14ac:dyDescent="0.3">
      <c r="B32" s="35"/>
      <c r="C32" s="36"/>
      <c r="D32" s="36"/>
      <c r="E32" s="36"/>
      <c r="F32" s="37" t="s">
        <v>41</v>
      </c>
      <c r="G32" s="36"/>
      <c r="H32" s="36"/>
      <c r="I32" s="36"/>
      <c r="J32" s="36"/>
      <c r="K32" s="36"/>
      <c r="L32" s="192">
        <v>0.2</v>
      </c>
      <c r="M32" s="193"/>
      <c r="N32" s="193"/>
      <c r="O32" s="193"/>
      <c r="P32" s="36"/>
      <c r="Q32" s="36"/>
      <c r="R32" s="36"/>
      <c r="S32" s="36"/>
      <c r="T32" s="39" t="s">
        <v>40</v>
      </c>
      <c r="U32" s="36"/>
      <c r="V32" s="36"/>
      <c r="W32" s="194" t="e">
        <f>ROUND(BA87+SUM(CE92:CE96),2)</f>
        <v>#REF!</v>
      </c>
      <c r="X32" s="193"/>
      <c r="Y32" s="193"/>
      <c r="Z32" s="193"/>
      <c r="AA32" s="193"/>
      <c r="AB32" s="193"/>
      <c r="AC32" s="193"/>
      <c r="AD32" s="193"/>
      <c r="AE32" s="193"/>
      <c r="AF32" s="36"/>
      <c r="AG32" s="36"/>
      <c r="AH32" s="36"/>
      <c r="AI32" s="36"/>
      <c r="AJ32" s="36"/>
      <c r="AK32" s="194" t="e">
        <f>ROUND(AW87+SUM(BZ92:BZ96),2)</f>
        <v>#REF!</v>
      </c>
      <c r="AL32" s="193"/>
      <c r="AM32" s="193"/>
      <c r="AN32" s="193"/>
      <c r="AO32" s="193"/>
      <c r="AP32" s="36"/>
      <c r="AQ32" s="40"/>
      <c r="BE32" s="184"/>
    </row>
    <row r="33" spans="2:57" s="2" customFormat="1" ht="14.45" hidden="1" customHeight="1" x14ac:dyDescent="0.3">
      <c r="B33" s="35"/>
      <c r="C33" s="36"/>
      <c r="D33" s="36"/>
      <c r="E33" s="36"/>
      <c r="F33" s="37" t="s">
        <v>42</v>
      </c>
      <c r="G33" s="36"/>
      <c r="H33" s="36"/>
      <c r="I33" s="36"/>
      <c r="J33" s="36"/>
      <c r="K33" s="36"/>
      <c r="L33" s="192">
        <v>0.2</v>
      </c>
      <c r="M33" s="193"/>
      <c r="N33" s="193"/>
      <c r="O33" s="193"/>
      <c r="P33" s="36"/>
      <c r="Q33" s="36"/>
      <c r="R33" s="36"/>
      <c r="S33" s="36"/>
      <c r="T33" s="39" t="s">
        <v>40</v>
      </c>
      <c r="U33" s="36"/>
      <c r="V33" s="36"/>
      <c r="W33" s="194" t="e">
        <f>ROUND(BB87+SUM(CF92:CF96),2)</f>
        <v>#REF!</v>
      </c>
      <c r="X33" s="193"/>
      <c r="Y33" s="193"/>
      <c r="Z33" s="193"/>
      <c r="AA33" s="193"/>
      <c r="AB33" s="193"/>
      <c r="AC33" s="193"/>
      <c r="AD33" s="193"/>
      <c r="AE33" s="193"/>
      <c r="AF33" s="36"/>
      <c r="AG33" s="36"/>
      <c r="AH33" s="36"/>
      <c r="AI33" s="36"/>
      <c r="AJ33" s="36"/>
      <c r="AK33" s="194">
        <v>0</v>
      </c>
      <c r="AL33" s="193"/>
      <c r="AM33" s="193"/>
      <c r="AN33" s="193"/>
      <c r="AO33" s="193"/>
      <c r="AP33" s="36"/>
      <c r="AQ33" s="40"/>
      <c r="BE33" s="184"/>
    </row>
    <row r="34" spans="2:57" s="2" customFormat="1" ht="14.45" hidden="1" customHeight="1" x14ac:dyDescent="0.3">
      <c r="B34" s="35"/>
      <c r="C34" s="36"/>
      <c r="D34" s="36"/>
      <c r="E34" s="36"/>
      <c r="F34" s="37" t="s">
        <v>43</v>
      </c>
      <c r="G34" s="36"/>
      <c r="H34" s="36"/>
      <c r="I34" s="36"/>
      <c r="J34" s="36"/>
      <c r="K34" s="36"/>
      <c r="L34" s="192">
        <v>0.2</v>
      </c>
      <c r="M34" s="193"/>
      <c r="N34" s="193"/>
      <c r="O34" s="193"/>
      <c r="P34" s="36"/>
      <c r="Q34" s="36"/>
      <c r="R34" s="36"/>
      <c r="S34" s="36"/>
      <c r="T34" s="39" t="s">
        <v>40</v>
      </c>
      <c r="U34" s="36"/>
      <c r="V34" s="36"/>
      <c r="W34" s="194" t="e">
        <f>ROUND(BC87+SUM(CG92:CG96),2)</f>
        <v>#REF!</v>
      </c>
      <c r="X34" s="193"/>
      <c r="Y34" s="193"/>
      <c r="Z34" s="193"/>
      <c r="AA34" s="193"/>
      <c r="AB34" s="193"/>
      <c r="AC34" s="193"/>
      <c r="AD34" s="193"/>
      <c r="AE34" s="193"/>
      <c r="AF34" s="36"/>
      <c r="AG34" s="36"/>
      <c r="AH34" s="36"/>
      <c r="AI34" s="36"/>
      <c r="AJ34" s="36"/>
      <c r="AK34" s="194">
        <v>0</v>
      </c>
      <c r="AL34" s="193"/>
      <c r="AM34" s="193"/>
      <c r="AN34" s="193"/>
      <c r="AO34" s="193"/>
      <c r="AP34" s="36"/>
      <c r="AQ34" s="40"/>
      <c r="BE34" s="184"/>
    </row>
    <row r="35" spans="2:57" s="2" customFormat="1" ht="14.45" hidden="1" customHeight="1" x14ac:dyDescent="0.3">
      <c r="B35" s="35"/>
      <c r="C35" s="36"/>
      <c r="D35" s="36"/>
      <c r="E35" s="36"/>
      <c r="F35" s="37" t="s">
        <v>44</v>
      </c>
      <c r="G35" s="36"/>
      <c r="H35" s="36"/>
      <c r="I35" s="36"/>
      <c r="J35" s="36"/>
      <c r="K35" s="36"/>
      <c r="L35" s="192">
        <v>0</v>
      </c>
      <c r="M35" s="193"/>
      <c r="N35" s="193"/>
      <c r="O35" s="193"/>
      <c r="P35" s="36"/>
      <c r="Q35" s="36"/>
      <c r="R35" s="36"/>
      <c r="S35" s="36"/>
      <c r="T35" s="39" t="s">
        <v>40</v>
      </c>
      <c r="U35" s="36"/>
      <c r="V35" s="36"/>
      <c r="W35" s="194" t="e">
        <f>ROUND(BD87+SUM(CH92:CH96),2)</f>
        <v>#REF!</v>
      </c>
      <c r="X35" s="193"/>
      <c r="Y35" s="193"/>
      <c r="Z35" s="193"/>
      <c r="AA35" s="193"/>
      <c r="AB35" s="193"/>
      <c r="AC35" s="193"/>
      <c r="AD35" s="193"/>
      <c r="AE35" s="193"/>
      <c r="AF35" s="36"/>
      <c r="AG35" s="36"/>
      <c r="AH35" s="36"/>
      <c r="AI35" s="36"/>
      <c r="AJ35" s="36"/>
      <c r="AK35" s="194">
        <v>0</v>
      </c>
      <c r="AL35" s="193"/>
      <c r="AM35" s="193"/>
      <c r="AN35" s="193"/>
      <c r="AO35" s="193"/>
      <c r="AP35" s="36"/>
      <c r="AQ35" s="40"/>
    </row>
    <row r="36" spans="2:57" s="1" customFormat="1" ht="6.95" customHeight="1" x14ac:dyDescent="0.3"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2"/>
    </row>
    <row r="37" spans="2:57" s="1" customFormat="1" ht="25.9" customHeight="1" x14ac:dyDescent="0.3">
      <c r="B37" s="30"/>
      <c r="C37" s="41"/>
      <c r="D37" s="42" t="s">
        <v>45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4" t="s">
        <v>46</v>
      </c>
      <c r="U37" s="43"/>
      <c r="V37" s="43"/>
      <c r="W37" s="43"/>
      <c r="X37" s="195" t="s">
        <v>47</v>
      </c>
      <c r="Y37" s="196"/>
      <c r="Z37" s="196"/>
      <c r="AA37" s="196"/>
      <c r="AB37" s="196"/>
      <c r="AC37" s="43"/>
      <c r="AD37" s="43"/>
      <c r="AE37" s="43"/>
      <c r="AF37" s="43"/>
      <c r="AG37" s="43"/>
      <c r="AH37" s="43"/>
      <c r="AI37" s="43"/>
      <c r="AJ37" s="43"/>
      <c r="AK37" s="197" t="e">
        <f>SUM(AK29:AK35)</f>
        <v>#REF!</v>
      </c>
      <c r="AL37" s="196"/>
      <c r="AM37" s="196"/>
      <c r="AN37" s="196"/>
      <c r="AO37" s="198"/>
      <c r="AP37" s="41"/>
      <c r="AQ37" s="32"/>
    </row>
    <row r="38" spans="2:57" s="1" customFormat="1" ht="14.45" customHeight="1" x14ac:dyDescent="0.3">
      <c r="B38" s="30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2"/>
    </row>
    <row r="39" spans="2:57" x14ac:dyDescent="0.3"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9"/>
    </row>
    <row r="40" spans="2:57" x14ac:dyDescent="0.3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9"/>
    </row>
    <row r="41" spans="2:57" x14ac:dyDescent="0.3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9"/>
    </row>
    <row r="42" spans="2:57" x14ac:dyDescent="0.3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9"/>
    </row>
    <row r="43" spans="2:57" x14ac:dyDescent="0.3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9"/>
    </row>
    <row r="44" spans="2:57" x14ac:dyDescent="0.3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9"/>
    </row>
    <row r="45" spans="2:57" x14ac:dyDescent="0.3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9"/>
    </row>
    <row r="46" spans="2:57" x14ac:dyDescent="0.3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9"/>
    </row>
    <row r="47" spans="2:57" x14ac:dyDescent="0.3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9"/>
    </row>
    <row r="48" spans="2:57" x14ac:dyDescent="0.3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9"/>
    </row>
    <row r="49" spans="2:43" s="1" customFormat="1" ht="15" x14ac:dyDescent="0.3">
      <c r="B49" s="30"/>
      <c r="C49" s="31"/>
      <c r="D49" s="45" t="s">
        <v>48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31"/>
      <c r="AB49" s="31"/>
      <c r="AC49" s="45" t="s">
        <v>49</v>
      </c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7"/>
      <c r="AP49" s="31"/>
      <c r="AQ49" s="32"/>
    </row>
    <row r="50" spans="2:43" x14ac:dyDescent="0.3">
      <c r="B50" s="17"/>
      <c r="C50" s="18"/>
      <c r="D50" s="4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49"/>
      <c r="AA50" s="18"/>
      <c r="AB50" s="18"/>
      <c r="AC50" s="4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49"/>
      <c r="AP50" s="18"/>
      <c r="AQ50" s="19"/>
    </row>
    <row r="51" spans="2:43" x14ac:dyDescent="0.3">
      <c r="B51" s="17"/>
      <c r="C51" s="18"/>
      <c r="D51" s="4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49"/>
      <c r="AA51" s="18"/>
      <c r="AB51" s="18"/>
      <c r="AC51" s="4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49"/>
      <c r="AP51" s="18"/>
      <c r="AQ51" s="19"/>
    </row>
    <row r="52" spans="2:43" x14ac:dyDescent="0.3">
      <c r="B52" s="17"/>
      <c r="C52" s="18"/>
      <c r="D52" s="4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49"/>
      <c r="AA52" s="18"/>
      <c r="AB52" s="18"/>
      <c r="AC52" s="4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49"/>
      <c r="AP52" s="18"/>
      <c r="AQ52" s="19"/>
    </row>
    <row r="53" spans="2:43" x14ac:dyDescent="0.3">
      <c r="B53" s="17"/>
      <c r="C53" s="18"/>
      <c r="D53" s="4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49"/>
      <c r="AA53" s="18"/>
      <c r="AB53" s="18"/>
      <c r="AC53" s="4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49"/>
      <c r="AP53" s="18"/>
      <c r="AQ53" s="19"/>
    </row>
    <row r="54" spans="2:43" x14ac:dyDescent="0.3">
      <c r="B54" s="17"/>
      <c r="C54" s="18"/>
      <c r="D54" s="4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49"/>
      <c r="AA54" s="18"/>
      <c r="AB54" s="18"/>
      <c r="AC54" s="4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49"/>
      <c r="AP54" s="18"/>
      <c r="AQ54" s="19"/>
    </row>
    <row r="55" spans="2:43" x14ac:dyDescent="0.3">
      <c r="B55" s="17"/>
      <c r="C55" s="18"/>
      <c r="D55" s="4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49"/>
      <c r="AA55" s="18"/>
      <c r="AB55" s="18"/>
      <c r="AC55" s="4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49"/>
      <c r="AP55" s="18"/>
      <c r="AQ55" s="19"/>
    </row>
    <row r="56" spans="2:43" x14ac:dyDescent="0.3">
      <c r="B56" s="17"/>
      <c r="C56" s="18"/>
      <c r="D56" s="4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49"/>
      <c r="AA56" s="18"/>
      <c r="AB56" s="18"/>
      <c r="AC56" s="4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49"/>
      <c r="AP56" s="18"/>
      <c r="AQ56" s="19"/>
    </row>
    <row r="57" spans="2:43" x14ac:dyDescent="0.3">
      <c r="B57" s="17"/>
      <c r="C57" s="18"/>
      <c r="D57" s="4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49"/>
      <c r="AA57" s="18"/>
      <c r="AB57" s="18"/>
      <c r="AC57" s="4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49"/>
      <c r="AP57" s="18"/>
      <c r="AQ57" s="19"/>
    </row>
    <row r="58" spans="2:43" s="1" customFormat="1" ht="15" x14ac:dyDescent="0.3">
      <c r="B58" s="30"/>
      <c r="C58" s="31"/>
      <c r="D58" s="50" t="s">
        <v>50</v>
      </c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2" t="s">
        <v>51</v>
      </c>
      <c r="S58" s="51"/>
      <c r="T58" s="51"/>
      <c r="U58" s="51"/>
      <c r="V58" s="51"/>
      <c r="W58" s="51"/>
      <c r="X58" s="51"/>
      <c r="Y58" s="51"/>
      <c r="Z58" s="53"/>
      <c r="AA58" s="31"/>
      <c r="AB58" s="31"/>
      <c r="AC58" s="50" t="s">
        <v>50</v>
      </c>
      <c r="AD58" s="51"/>
      <c r="AE58" s="51"/>
      <c r="AF58" s="51"/>
      <c r="AG58" s="51"/>
      <c r="AH58" s="51"/>
      <c r="AI58" s="51"/>
      <c r="AJ58" s="51"/>
      <c r="AK58" s="51"/>
      <c r="AL58" s="51"/>
      <c r="AM58" s="52" t="s">
        <v>51</v>
      </c>
      <c r="AN58" s="51"/>
      <c r="AO58" s="53"/>
      <c r="AP58" s="31"/>
      <c r="AQ58" s="32"/>
    </row>
    <row r="59" spans="2:43" x14ac:dyDescent="0.3">
      <c r="B59" s="17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9"/>
    </row>
    <row r="60" spans="2:43" s="1" customFormat="1" ht="15" x14ac:dyDescent="0.3">
      <c r="B60" s="30"/>
      <c r="C60" s="31"/>
      <c r="D60" s="45" t="s">
        <v>52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7"/>
      <c r="AA60" s="31"/>
      <c r="AB60" s="31"/>
      <c r="AC60" s="45" t="s">
        <v>53</v>
      </c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7"/>
      <c r="AP60" s="31"/>
      <c r="AQ60" s="32"/>
    </row>
    <row r="61" spans="2:43" x14ac:dyDescent="0.3">
      <c r="B61" s="17"/>
      <c r="C61" s="18"/>
      <c r="D61" s="4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49"/>
      <c r="AA61" s="18"/>
      <c r="AB61" s="18"/>
      <c r="AC61" s="4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49"/>
      <c r="AP61" s="18"/>
      <c r="AQ61" s="19"/>
    </row>
    <row r="62" spans="2:43" x14ac:dyDescent="0.3">
      <c r="B62" s="17"/>
      <c r="C62" s="18"/>
      <c r="D62" s="4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49"/>
      <c r="AA62" s="18"/>
      <c r="AB62" s="18"/>
      <c r="AC62" s="4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49"/>
      <c r="AP62" s="18"/>
      <c r="AQ62" s="19"/>
    </row>
    <row r="63" spans="2:43" x14ac:dyDescent="0.3">
      <c r="B63" s="17"/>
      <c r="C63" s="18"/>
      <c r="D63" s="4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49"/>
      <c r="AA63" s="18"/>
      <c r="AB63" s="18"/>
      <c r="AC63" s="4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49"/>
      <c r="AP63" s="18"/>
      <c r="AQ63" s="19"/>
    </row>
    <row r="64" spans="2:43" x14ac:dyDescent="0.3">
      <c r="B64" s="17"/>
      <c r="C64" s="18"/>
      <c r="D64" s="4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49"/>
      <c r="AA64" s="18"/>
      <c r="AB64" s="18"/>
      <c r="AC64" s="4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49"/>
      <c r="AP64" s="18"/>
      <c r="AQ64" s="19"/>
    </row>
    <row r="65" spans="2:43" x14ac:dyDescent="0.3">
      <c r="B65" s="17"/>
      <c r="C65" s="18"/>
      <c r="D65" s="4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49"/>
      <c r="AA65" s="18"/>
      <c r="AB65" s="18"/>
      <c r="AC65" s="4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49"/>
      <c r="AP65" s="18"/>
      <c r="AQ65" s="19"/>
    </row>
    <row r="66" spans="2:43" x14ac:dyDescent="0.3">
      <c r="B66" s="17"/>
      <c r="C66" s="18"/>
      <c r="D66" s="4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49"/>
      <c r="AA66" s="18"/>
      <c r="AB66" s="18"/>
      <c r="AC66" s="4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49"/>
      <c r="AP66" s="18"/>
      <c r="AQ66" s="19"/>
    </row>
    <row r="67" spans="2:43" x14ac:dyDescent="0.3">
      <c r="B67" s="17"/>
      <c r="C67" s="18"/>
      <c r="D67" s="4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49"/>
      <c r="AA67" s="18"/>
      <c r="AB67" s="18"/>
      <c r="AC67" s="4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49"/>
      <c r="AP67" s="18"/>
      <c r="AQ67" s="19"/>
    </row>
    <row r="68" spans="2:43" x14ac:dyDescent="0.3">
      <c r="B68" s="17"/>
      <c r="C68" s="18"/>
      <c r="D68" s="4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49"/>
      <c r="AA68" s="18"/>
      <c r="AB68" s="18"/>
      <c r="AC68" s="4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49"/>
      <c r="AP68" s="18"/>
      <c r="AQ68" s="19"/>
    </row>
    <row r="69" spans="2:43" s="1" customFormat="1" ht="15" x14ac:dyDescent="0.3">
      <c r="B69" s="30"/>
      <c r="C69" s="31"/>
      <c r="D69" s="50" t="s">
        <v>50</v>
      </c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2" t="s">
        <v>51</v>
      </c>
      <c r="S69" s="51"/>
      <c r="T69" s="51"/>
      <c r="U69" s="51"/>
      <c r="V69" s="51"/>
      <c r="W69" s="51"/>
      <c r="X69" s="51"/>
      <c r="Y69" s="51"/>
      <c r="Z69" s="53"/>
      <c r="AA69" s="31"/>
      <c r="AB69" s="31"/>
      <c r="AC69" s="50" t="s">
        <v>50</v>
      </c>
      <c r="AD69" s="51"/>
      <c r="AE69" s="51"/>
      <c r="AF69" s="51"/>
      <c r="AG69" s="51"/>
      <c r="AH69" s="51"/>
      <c r="AI69" s="51"/>
      <c r="AJ69" s="51"/>
      <c r="AK69" s="51"/>
      <c r="AL69" s="51"/>
      <c r="AM69" s="52" t="s">
        <v>51</v>
      </c>
      <c r="AN69" s="51"/>
      <c r="AO69" s="53"/>
      <c r="AP69" s="31"/>
      <c r="AQ69" s="32"/>
    </row>
    <row r="70" spans="2:43" s="1" customFormat="1" ht="6.95" customHeight="1" x14ac:dyDescent="0.3">
      <c r="B70" s="30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2"/>
    </row>
    <row r="71" spans="2:43" s="1" customFormat="1" ht="6.95" customHeight="1" x14ac:dyDescent="0.3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6"/>
    </row>
    <row r="75" spans="2:43" s="1" customFormat="1" ht="6.95" customHeight="1" x14ac:dyDescent="0.3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9"/>
    </row>
    <row r="76" spans="2:43" s="1" customFormat="1" ht="36.950000000000003" customHeight="1" x14ac:dyDescent="0.3">
      <c r="B76" s="30"/>
      <c r="C76" s="180" t="s">
        <v>54</v>
      </c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32"/>
    </row>
    <row r="77" spans="2:43" s="3" customFormat="1" ht="14.45" customHeight="1" x14ac:dyDescent="0.3">
      <c r="B77" s="60"/>
      <c r="C77" s="25" t="s">
        <v>12</v>
      </c>
      <c r="D77" s="61"/>
      <c r="E77" s="61"/>
      <c r="F77" s="61"/>
      <c r="G77" s="61"/>
      <c r="H77" s="61"/>
      <c r="I77" s="61"/>
      <c r="J77" s="61"/>
      <c r="K77" s="61"/>
      <c r="L77" s="61" t="str">
        <f>K5</f>
        <v>062E-2016</v>
      </c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2"/>
    </row>
    <row r="78" spans="2:43" s="4" customFormat="1" ht="36.950000000000003" customHeight="1" x14ac:dyDescent="0.3">
      <c r="B78" s="63"/>
      <c r="C78" s="64" t="s">
        <v>15</v>
      </c>
      <c r="D78" s="65"/>
      <c r="E78" s="65"/>
      <c r="F78" s="65"/>
      <c r="G78" s="65"/>
      <c r="H78" s="65"/>
      <c r="I78" s="65"/>
      <c r="J78" s="65"/>
      <c r="K78" s="65"/>
      <c r="L78" s="200" t="str">
        <f>K6</f>
        <v>Tihányiovský kaštieľ - II. etapa</v>
      </c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01"/>
      <c r="AA78" s="201"/>
      <c r="AB78" s="201"/>
      <c r="AC78" s="201"/>
      <c r="AD78" s="201"/>
      <c r="AE78" s="201"/>
      <c r="AF78" s="201"/>
      <c r="AG78" s="201"/>
      <c r="AH78" s="201"/>
      <c r="AI78" s="201"/>
      <c r="AJ78" s="201"/>
      <c r="AK78" s="201"/>
      <c r="AL78" s="201"/>
      <c r="AM78" s="201"/>
      <c r="AN78" s="201"/>
      <c r="AO78" s="201"/>
      <c r="AP78" s="65"/>
      <c r="AQ78" s="66"/>
    </row>
    <row r="79" spans="2:43" s="1" customFormat="1" ht="6.95" customHeight="1" x14ac:dyDescent="0.3">
      <c r="B79" s="30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2"/>
    </row>
    <row r="80" spans="2:43" s="1" customFormat="1" ht="15" x14ac:dyDescent="0.3">
      <c r="B80" s="30"/>
      <c r="C80" s="25" t="s">
        <v>19</v>
      </c>
      <c r="D80" s="31"/>
      <c r="E80" s="31"/>
      <c r="F80" s="31"/>
      <c r="G80" s="31"/>
      <c r="H80" s="31"/>
      <c r="I80" s="31"/>
      <c r="J80" s="31"/>
      <c r="K80" s="31"/>
      <c r="L80" s="67" t="str">
        <f>IF(K8="","",K8)</f>
        <v xml:space="preserve"> </v>
      </c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25" t="s">
        <v>21</v>
      </c>
      <c r="AJ80" s="31"/>
      <c r="AK80" s="31"/>
      <c r="AL80" s="31"/>
      <c r="AM80" s="68" t="str">
        <f xml:space="preserve"> IF(AN8= "","",AN8)</f>
        <v/>
      </c>
      <c r="AN80" s="31"/>
      <c r="AO80" s="31"/>
      <c r="AP80" s="31"/>
      <c r="AQ80" s="32"/>
    </row>
    <row r="81" spans="1:89" s="1" customFormat="1" ht="6.95" customHeight="1" x14ac:dyDescent="0.3"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2"/>
    </row>
    <row r="82" spans="1:89" s="1" customFormat="1" ht="15" x14ac:dyDescent="0.3">
      <c r="B82" s="30"/>
      <c r="C82" s="25" t="s">
        <v>22</v>
      </c>
      <c r="D82" s="31"/>
      <c r="E82" s="31"/>
      <c r="F82" s="31"/>
      <c r="G82" s="31"/>
      <c r="H82" s="31"/>
      <c r="I82" s="31"/>
      <c r="J82" s="31"/>
      <c r="K82" s="31"/>
      <c r="L82" s="61" t="str">
        <f>IF(E11= "","",E11)</f>
        <v>STREDOSLOVENSKÉ MÚZEUM  v Banskej Bystrici</v>
      </c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25" t="s">
        <v>30</v>
      </c>
      <c r="AJ82" s="31"/>
      <c r="AK82" s="31"/>
      <c r="AL82" s="31"/>
      <c r="AM82" s="202" t="str">
        <f>IF(E17="","",E17)</f>
        <v xml:space="preserve"> </v>
      </c>
      <c r="AN82" s="199"/>
      <c r="AO82" s="199"/>
      <c r="AP82" s="199"/>
      <c r="AQ82" s="32"/>
      <c r="AS82" s="203" t="s">
        <v>55</v>
      </c>
      <c r="AT82" s="204"/>
      <c r="AU82" s="46"/>
      <c r="AV82" s="46"/>
      <c r="AW82" s="46"/>
      <c r="AX82" s="46"/>
      <c r="AY82" s="46"/>
      <c r="AZ82" s="46"/>
      <c r="BA82" s="46"/>
      <c r="BB82" s="46"/>
      <c r="BC82" s="46"/>
      <c r="BD82" s="47"/>
    </row>
    <row r="83" spans="1:89" s="1" customFormat="1" ht="15" x14ac:dyDescent="0.3">
      <c r="B83" s="30"/>
      <c r="C83" s="25" t="s">
        <v>28</v>
      </c>
      <c r="D83" s="31"/>
      <c r="E83" s="31"/>
      <c r="F83" s="31"/>
      <c r="G83" s="31"/>
      <c r="H83" s="31"/>
      <c r="I83" s="31"/>
      <c r="J83" s="31"/>
      <c r="K83" s="31"/>
      <c r="L83" s="61" t="str">
        <f>IF(E14= "Vyplň údaj","",E14)</f>
        <v/>
      </c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25" t="s">
        <v>33</v>
      </c>
      <c r="AJ83" s="31"/>
      <c r="AK83" s="31"/>
      <c r="AL83" s="31"/>
      <c r="AM83" s="202" t="str">
        <f>IF(E20="","",E20)</f>
        <v/>
      </c>
      <c r="AN83" s="199"/>
      <c r="AO83" s="199"/>
      <c r="AP83" s="199"/>
      <c r="AQ83" s="32"/>
      <c r="AS83" s="205"/>
      <c r="AT83" s="199"/>
      <c r="AU83" s="31"/>
      <c r="AV83" s="31"/>
      <c r="AW83" s="31"/>
      <c r="AX83" s="31"/>
      <c r="AY83" s="31"/>
      <c r="AZ83" s="31"/>
      <c r="BA83" s="31"/>
      <c r="BB83" s="31"/>
      <c r="BC83" s="31"/>
      <c r="BD83" s="70"/>
    </row>
    <row r="84" spans="1:89" s="1" customFormat="1" ht="10.9" customHeight="1" x14ac:dyDescent="0.3">
      <c r="B84" s="30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2"/>
      <c r="AS84" s="205"/>
      <c r="AT84" s="199"/>
      <c r="AU84" s="31"/>
      <c r="AV84" s="31"/>
      <c r="AW84" s="31"/>
      <c r="AX84" s="31"/>
      <c r="AY84" s="31"/>
      <c r="AZ84" s="31"/>
      <c r="BA84" s="31"/>
      <c r="BB84" s="31"/>
      <c r="BC84" s="31"/>
      <c r="BD84" s="70"/>
    </row>
    <row r="85" spans="1:89" s="1" customFormat="1" ht="29.25" customHeight="1" x14ac:dyDescent="0.3">
      <c r="B85" s="30"/>
      <c r="C85" s="206" t="s">
        <v>56</v>
      </c>
      <c r="D85" s="207"/>
      <c r="E85" s="207"/>
      <c r="F85" s="207"/>
      <c r="G85" s="207"/>
      <c r="H85" s="71"/>
      <c r="I85" s="208" t="s">
        <v>57</v>
      </c>
      <c r="J85" s="207"/>
      <c r="K85" s="207"/>
      <c r="L85" s="207"/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8" t="s">
        <v>58</v>
      </c>
      <c r="AH85" s="207"/>
      <c r="AI85" s="207"/>
      <c r="AJ85" s="207"/>
      <c r="AK85" s="207"/>
      <c r="AL85" s="207"/>
      <c r="AM85" s="207"/>
      <c r="AN85" s="208" t="s">
        <v>59</v>
      </c>
      <c r="AO85" s="207"/>
      <c r="AP85" s="209"/>
      <c r="AQ85" s="32"/>
      <c r="AS85" s="72" t="s">
        <v>60</v>
      </c>
      <c r="AT85" s="73" t="s">
        <v>61</v>
      </c>
      <c r="AU85" s="73" t="s">
        <v>62</v>
      </c>
      <c r="AV85" s="73" t="s">
        <v>63</v>
      </c>
      <c r="AW85" s="73" t="s">
        <v>64</v>
      </c>
      <c r="AX85" s="73" t="s">
        <v>65</v>
      </c>
      <c r="AY85" s="73" t="s">
        <v>66</v>
      </c>
      <c r="AZ85" s="73" t="s">
        <v>67</v>
      </c>
      <c r="BA85" s="73" t="s">
        <v>68</v>
      </c>
      <c r="BB85" s="73" t="s">
        <v>69</v>
      </c>
      <c r="BC85" s="73" t="s">
        <v>70</v>
      </c>
      <c r="BD85" s="74" t="s">
        <v>71</v>
      </c>
    </row>
    <row r="86" spans="1:89" s="1" customFormat="1" ht="10.9" customHeight="1" x14ac:dyDescent="0.3">
      <c r="B86" s="30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2"/>
      <c r="AS86" s="75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7"/>
    </row>
    <row r="87" spans="1:89" s="4" customFormat="1" ht="32.450000000000003" customHeight="1" x14ac:dyDescent="0.3">
      <c r="B87" s="63"/>
      <c r="C87" s="76" t="s">
        <v>72</v>
      </c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218">
        <f>ROUND(SUM(AG88:AG89),2)</f>
        <v>0</v>
      </c>
      <c r="AH87" s="218"/>
      <c r="AI87" s="218"/>
      <c r="AJ87" s="218"/>
      <c r="AK87" s="218"/>
      <c r="AL87" s="218"/>
      <c r="AM87" s="218"/>
      <c r="AN87" s="219" t="e">
        <f>SUM(AG87,AT87)</f>
        <v>#REF!</v>
      </c>
      <c r="AO87" s="219"/>
      <c r="AP87" s="219"/>
      <c r="AQ87" s="66"/>
      <c r="AS87" s="78" t="e">
        <f>ROUND(SUM(AS88:AS89),2)</f>
        <v>#REF!</v>
      </c>
      <c r="AT87" s="79" t="e">
        <f>ROUND(SUM(AV87:AW87),2)</f>
        <v>#REF!</v>
      </c>
      <c r="AU87" s="80" t="e">
        <f>ROUND(SUM(AU88:AU89),5)</f>
        <v>#REF!</v>
      </c>
      <c r="AV87" s="79" t="e">
        <f>ROUND(AZ87*L31,2)</f>
        <v>#REF!</v>
      </c>
      <c r="AW87" s="79" t="e">
        <f>ROUND(BA87*L32,2)</f>
        <v>#REF!</v>
      </c>
      <c r="AX87" s="79" t="e">
        <f>ROUND(BB87*L31,2)</f>
        <v>#REF!</v>
      </c>
      <c r="AY87" s="79" t="e">
        <f>ROUND(BC87*L32,2)</f>
        <v>#REF!</v>
      </c>
      <c r="AZ87" s="79" t="e">
        <f>ROUND(SUM(AZ88:AZ89),2)</f>
        <v>#REF!</v>
      </c>
      <c r="BA87" s="79" t="e">
        <f>ROUND(SUM(BA88:BA89),2)</f>
        <v>#REF!</v>
      </c>
      <c r="BB87" s="79" t="e">
        <f>ROUND(SUM(BB88:BB89),2)</f>
        <v>#REF!</v>
      </c>
      <c r="BC87" s="79" t="e">
        <f>ROUND(SUM(BC88:BC89),2)</f>
        <v>#REF!</v>
      </c>
      <c r="BD87" s="81" t="e">
        <f>ROUND(SUM(BD88:BD89),2)</f>
        <v>#REF!</v>
      </c>
      <c r="BS87" s="82" t="s">
        <v>73</v>
      </c>
      <c r="BT87" s="82" t="s">
        <v>74</v>
      </c>
      <c r="BU87" s="83" t="s">
        <v>75</v>
      </c>
      <c r="BV87" s="82" t="s">
        <v>76</v>
      </c>
      <c r="BW87" s="82" t="s">
        <v>77</v>
      </c>
      <c r="BX87" s="82" t="s">
        <v>78</v>
      </c>
    </row>
    <row r="88" spans="1:89" s="5" customFormat="1" ht="27.4" customHeight="1" x14ac:dyDescent="0.3">
      <c r="A88" s="172" t="s">
        <v>426</v>
      </c>
      <c r="B88" s="84"/>
      <c r="C88" s="85"/>
      <c r="D88" s="212" t="s">
        <v>79</v>
      </c>
      <c r="E88" s="211"/>
      <c r="F88" s="211"/>
      <c r="G88" s="211"/>
      <c r="H88" s="211"/>
      <c r="I88" s="86"/>
      <c r="J88" s="212" t="s">
        <v>80</v>
      </c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  <c r="AD88" s="211"/>
      <c r="AE88" s="211"/>
      <c r="AF88" s="211"/>
      <c r="AG88" s="210">
        <f>'01 b - Sanácia vonkajšej ...'!M30</f>
        <v>0</v>
      </c>
      <c r="AH88" s="211"/>
      <c r="AI88" s="211"/>
      <c r="AJ88" s="211"/>
      <c r="AK88" s="211"/>
      <c r="AL88" s="211"/>
      <c r="AM88" s="211"/>
      <c r="AN88" s="210">
        <f>SUM(AG88,AT88)</f>
        <v>0</v>
      </c>
      <c r="AO88" s="211"/>
      <c r="AP88" s="211"/>
      <c r="AQ88" s="87"/>
      <c r="AS88" s="88">
        <f>'01 b - Sanácia vonkajšej ...'!M28</f>
        <v>0</v>
      </c>
      <c r="AT88" s="89">
        <f>ROUND(SUM(AV88:AW88),2)</f>
        <v>0</v>
      </c>
      <c r="AU88" s="90">
        <f>'01 b - Sanácia vonkajšej ...'!W129</f>
        <v>0</v>
      </c>
      <c r="AV88" s="89">
        <f>'01 b - Sanácia vonkajšej ...'!M32</f>
        <v>0</v>
      </c>
      <c r="AW88" s="89">
        <f>'01 b - Sanácia vonkajšej ...'!M33</f>
        <v>0</v>
      </c>
      <c r="AX88" s="89">
        <f>'01 b - Sanácia vonkajšej ...'!M34</f>
        <v>0</v>
      </c>
      <c r="AY88" s="89">
        <f>'01 b - Sanácia vonkajšej ...'!M35</f>
        <v>0</v>
      </c>
      <c r="AZ88" s="89">
        <f>'01 b - Sanácia vonkajšej ...'!H32</f>
        <v>0</v>
      </c>
      <c r="BA88" s="89">
        <f>'01 b - Sanácia vonkajšej ...'!H33</f>
        <v>0</v>
      </c>
      <c r="BB88" s="89">
        <f>'01 b - Sanácia vonkajšej ...'!H34</f>
        <v>0</v>
      </c>
      <c r="BC88" s="89">
        <f>'01 b - Sanácia vonkajšej ...'!H35</f>
        <v>0</v>
      </c>
      <c r="BD88" s="91">
        <f>'01 b - Sanácia vonkajšej ...'!H36</f>
        <v>0</v>
      </c>
      <c r="BT88" s="92" t="s">
        <v>81</v>
      </c>
      <c r="BV88" s="92" t="s">
        <v>76</v>
      </c>
      <c r="BW88" s="92" t="s">
        <v>82</v>
      </c>
      <c r="BX88" s="92" t="s">
        <v>77</v>
      </c>
    </row>
    <row r="89" spans="1:89" s="5" customFormat="1" ht="27.4" customHeight="1" x14ac:dyDescent="0.3">
      <c r="A89" s="172" t="s">
        <v>426</v>
      </c>
      <c r="B89" s="84"/>
      <c r="C89" s="85"/>
      <c r="D89" s="212"/>
      <c r="E89" s="211"/>
      <c r="F89" s="211"/>
      <c r="G89" s="211"/>
      <c r="H89" s="211"/>
      <c r="I89" s="86"/>
      <c r="J89" s="212"/>
      <c r="K89" s="211"/>
      <c r="L89" s="211"/>
      <c r="M89" s="211"/>
      <c r="N89" s="211"/>
      <c r="O89" s="211"/>
      <c r="P89" s="211"/>
      <c r="Q89" s="211"/>
      <c r="R89" s="211"/>
      <c r="S89" s="211"/>
      <c r="T89" s="211"/>
      <c r="U89" s="211"/>
      <c r="V89" s="211"/>
      <c r="W89" s="211"/>
      <c r="X89" s="211"/>
      <c r="Y89" s="211"/>
      <c r="Z89" s="211"/>
      <c r="AA89" s="211"/>
      <c r="AB89" s="211"/>
      <c r="AC89" s="211"/>
      <c r="AD89" s="211"/>
      <c r="AE89" s="211"/>
      <c r="AF89" s="211"/>
      <c r="AG89" s="210"/>
      <c r="AH89" s="211"/>
      <c r="AI89" s="211"/>
      <c r="AJ89" s="211"/>
      <c r="AK89" s="211"/>
      <c r="AL89" s="211"/>
      <c r="AM89" s="211"/>
      <c r="AN89" s="210"/>
      <c r="AO89" s="211"/>
      <c r="AP89" s="211"/>
      <c r="AQ89" s="87"/>
      <c r="AS89" s="93" t="e">
        <f>#REF!</f>
        <v>#REF!</v>
      </c>
      <c r="AT89" s="94" t="e">
        <f>ROUND(SUM(AV89:AW89),2)</f>
        <v>#REF!</v>
      </c>
      <c r="AU89" s="95" t="e">
        <f>#REF!</f>
        <v>#REF!</v>
      </c>
      <c r="AV89" s="94" t="e">
        <f>#REF!</f>
        <v>#REF!</v>
      </c>
      <c r="AW89" s="94" t="e">
        <f>#REF!</f>
        <v>#REF!</v>
      </c>
      <c r="AX89" s="94" t="e">
        <f>#REF!</f>
        <v>#REF!</v>
      </c>
      <c r="AY89" s="94" t="e">
        <f>#REF!</f>
        <v>#REF!</v>
      </c>
      <c r="AZ89" s="94" t="e">
        <f>#REF!</f>
        <v>#REF!</v>
      </c>
      <c r="BA89" s="94" t="e">
        <f>#REF!</f>
        <v>#REF!</v>
      </c>
      <c r="BB89" s="94" t="e">
        <f>#REF!</f>
        <v>#REF!</v>
      </c>
      <c r="BC89" s="94" t="e">
        <f>#REF!</f>
        <v>#REF!</v>
      </c>
      <c r="BD89" s="96" t="e">
        <f>#REF!</f>
        <v>#REF!</v>
      </c>
      <c r="BT89" s="92" t="s">
        <v>81</v>
      </c>
      <c r="BV89" s="92" t="s">
        <v>76</v>
      </c>
      <c r="BW89" s="92" t="s">
        <v>83</v>
      </c>
      <c r="BX89" s="92" t="s">
        <v>77</v>
      </c>
    </row>
    <row r="90" spans="1:89" x14ac:dyDescent="0.3">
      <c r="B90" s="17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9"/>
    </row>
    <row r="91" spans="1:89" s="1" customFormat="1" ht="30" customHeight="1" x14ac:dyDescent="0.3">
      <c r="B91" s="30"/>
      <c r="C91" s="76" t="s">
        <v>84</v>
      </c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219">
        <f>ROUND(SUM(AG92:AG95),2)</f>
        <v>0</v>
      </c>
      <c r="AH91" s="199"/>
      <c r="AI91" s="199"/>
      <c r="AJ91" s="199"/>
      <c r="AK91" s="199"/>
      <c r="AL91" s="199"/>
      <c r="AM91" s="199"/>
      <c r="AN91" s="219">
        <f>ROUND(SUM(AN92:AN95),2)</f>
        <v>0</v>
      </c>
      <c r="AO91" s="199"/>
      <c r="AP91" s="199"/>
      <c r="AQ91" s="32"/>
      <c r="AS91" s="72" t="s">
        <v>85</v>
      </c>
      <c r="AT91" s="73" t="s">
        <v>86</v>
      </c>
      <c r="AU91" s="73" t="s">
        <v>38</v>
      </c>
      <c r="AV91" s="74" t="s">
        <v>61</v>
      </c>
    </row>
    <row r="92" spans="1:89" s="1" customFormat="1" ht="19.899999999999999" customHeight="1" x14ac:dyDescent="0.3">
      <c r="B92" s="30"/>
      <c r="C92" s="31"/>
      <c r="D92" s="97" t="s">
        <v>87</v>
      </c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213">
        <f>ROUND(AG87*AS92,2)</f>
        <v>0</v>
      </c>
      <c r="AH92" s="199"/>
      <c r="AI92" s="199"/>
      <c r="AJ92" s="199"/>
      <c r="AK92" s="199"/>
      <c r="AL92" s="199"/>
      <c r="AM92" s="199"/>
      <c r="AN92" s="214">
        <f>ROUND(AG92+AV92,2)</f>
        <v>0</v>
      </c>
      <c r="AO92" s="199"/>
      <c r="AP92" s="199"/>
      <c r="AQ92" s="32"/>
      <c r="AS92" s="98">
        <v>0</v>
      </c>
      <c r="AT92" s="99" t="s">
        <v>88</v>
      </c>
      <c r="AU92" s="99" t="s">
        <v>39</v>
      </c>
      <c r="AV92" s="100">
        <f>ROUND(IF(AU92="základná",AG92*L31,IF(AU92="znížená",AG92*L32,0)),2)</f>
        <v>0</v>
      </c>
      <c r="BV92" s="13" t="s">
        <v>89</v>
      </c>
      <c r="BY92" s="101">
        <f>IF(AU92="základná",AV92,0)</f>
        <v>0</v>
      </c>
      <c r="BZ92" s="101">
        <f>IF(AU92="znížená",AV92,0)</f>
        <v>0</v>
      </c>
      <c r="CA92" s="101">
        <v>0</v>
      </c>
      <c r="CB92" s="101">
        <v>0</v>
      </c>
      <c r="CC92" s="101">
        <v>0</v>
      </c>
      <c r="CD92" s="101">
        <f>IF(AU92="základná",AG92,0)</f>
        <v>0</v>
      </c>
      <c r="CE92" s="101">
        <f>IF(AU92="znížená",AG92,0)</f>
        <v>0</v>
      </c>
      <c r="CF92" s="101">
        <f>IF(AU92="zákl. prenesená",AG92,0)</f>
        <v>0</v>
      </c>
      <c r="CG92" s="101">
        <f>IF(AU92="zníž. prenesená",AG92,0)</f>
        <v>0</v>
      </c>
      <c r="CH92" s="101">
        <f>IF(AU92="nulová",AG92,0)</f>
        <v>0</v>
      </c>
      <c r="CI92" s="13">
        <f>IF(AU92="základná",1,IF(AU92="znížená",2,IF(AU92="zákl. prenesená",4,IF(AU92="zníž. prenesená",5,3))))</f>
        <v>1</v>
      </c>
      <c r="CJ92" s="13">
        <f>IF(AT92="stavebná časť",1,IF(8892="investičná časť",2,3))</f>
        <v>1</v>
      </c>
      <c r="CK92" s="13" t="str">
        <f>IF(D92="Vyplň vlastné","","x")</f>
        <v>x</v>
      </c>
    </row>
    <row r="93" spans="1:89" s="1" customFormat="1" ht="19.899999999999999" customHeight="1" x14ac:dyDescent="0.3">
      <c r="B93" s="30"/>
      <c r="C93" s="31"/>
      <c r="D93" s="215" t="s">
        <v>90</v>
      </c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  <c r="W93" s="199"/>
      <c r="X93" s="199"/>
      <c r="Y93" s="199"/>
      <c r="Z93" s="199"/>
      <c r="AA93" s="199"/>
      <c r="AB93" s="199"/>
      <c r="AC93" s="31"/>
      <c r="AD93" s="31"/>
      <c r="AE93" s="31"/>
      <c r="AF93" s="31"/>
      <c r="AG93" s="213">
        <f>AG87*AS93</f>
        <v>0</v>
      </c>
      <c r="AH93" s="199"/>
      <c r="AI93" s="199"/>
      <c r="AJ93" s="199"/>
      <c r="AK93" s="199"/>
      <c r="AL93" s="199"/>
      <c r="AM93" s="199"/>
      <c r="AN93" s="214">
        <f>AG93+AV93</f>
        <v>0</v>
      </c>
      <c r="AO93" s="199"/>
      <c r="AP93" s="199"/>
      <c r="AQ93" s="32"/>
      <c r="AS93" s="102">
        <v>0</v>
      </c>
      <c r="AT93" s="103" t="s">
        <v>88</v>
      </c>
      <c r="AU93" s="103" t="s">
        <v>39</v>
      </c>
      <c r="AV93" s="104">
        <f>ROUND(IF(AU93="nulová",0,IF(OR(AU93="základná",AU93="zákl. prenesená"),AG93*L31,AG93*L32)),2)</f>
        <v>0</v>
      </c>
      <c r="BV93" s="13" t="s">
        <v>91</v>
      </c>
      <c r="BY93" s="101">
        <f>IF(AU93="základná",AV93,0)</f>
        <v>0</v>
      </c>
      <c r="BZ93" s="101">
        <f>IF(AU93="znížená",AV93,0)</f>
        <v>0</v>
      </c>
      <c r="CA93" s="101">
        <f>IF(AU93="zákl. prenesená",AV93,0)</f>
        <v>0</v>
      </c>
      <c r="CB93" s="101">
        <f>IF(AU93="zníž. prenesená",AV93,0)</f>
        <v>0</v>
      </c>
      <c r="CC93" s="101">
        <f>IF(AU93="nulová",AV93,0)</f>
        <v>0</v>
      </c>
      <c r="CD93" s="101">
        <f>IF(AU93="základná",AG93,0)</f>
        <v>0</v>
      </c>
      <c r="CE93" s="101">
        <f>IF(AU93="znížená",AG93,0)</f>
        <v>0</v>
      </c>
      <c r="CF93" s="101">
        <f>IF(AU93="zákl. prenesená",AG93,0)</f>
        <v>0</v>
      </c>
      <c r="CG93" s="101">
        <f>IF(AU93="zníž. prenesená",AG93,0)</f>
        <v>0</v>
      </c>
      <c r="CH93" s="101">
        <f>IF(AU93="nulová",AG93,0)</f>
        <v>0</v>
      </c>
      <c r="CI93" s="13">
        <f>IF(AU93="základná",1,IF(AU93="znížená",2,IF(AU93="zákl. prenesená",4,IF(AU93="zníž. prenesená",5,3))))</f>
        <v>1</v>
      </c>
      <c r="CJ93" s="13">
        <f>IF(AT93="stavebná časť",1,IF(8893="investičná časť",2,3))</f>
        <v>1</v>
      </c>
      <c r="CK93" s="13" t="str">
        <f>IF(D93="Vyplň vlastné","","x")</f>
        <v/>
      </c>
    </row>
    <row r="94" spans="1:89" s="1" customFormat="1" ht="19.899999999999999" customHeight="1" x14ac:dyDescent="0.3">
      <c r="B94" s="30"/>
      <c r="C94" s="31"/>
      <c r="D94" s="215" t="s">
        <v>90</v>
      </c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  <c r="W94" s="199"/>
      <c r="X94" s="199"/>
      <c r="Y94" s="199"/>
      <c r="Z94" s="199"/>
      <c r="AA94" s="199"/>
      <c r="AB94" s="199"/>
      <c r="AC94" s="31"/>
      <c r="AD94" s="31"/>
      <c r="AE94" s="31"/>
      <c r="AF94" s="31"/>
      <c r="AG94" s="213">
        <f>AG87*AS94</f>
        <v>0</v>
      </c>
      <c r="AH94" s="199"/>
      <c r="AI94" s="199"/>
      <c r="AJ94" s="199"/>
      <c r="AK94" s="199"/>
      <c r="AL94" s="199"/>
      <c r="AM94" s="199"/>
      <c r="AN94" s="214">
        <f>AG94+AV94</f>
        <v>0</v>
      </c>
      <c r="AO94" s="199"/>
      <c r="AP94" s="199"/>
      <c r="AQ94" s="32"/>
      <c r="AS94" s="102">
        <v>0</v>
      </c>
      <c r="AT94" s="103" t="s">
        <v>88</v>
      </c>
      <c r="AU94" s="103" t="s">
        <v>39</v>
      </c>
      <c r="AV94" s="104">
        <f>ROUND(IF(AU94="nulová",0,IF(OR(AU94="základná",AU94="zákl. prenesená"),AG94*L31,AG94*L32)),2)</f>
        <v>0</v>
      </c>
      <c r="BV94" s="13" t="s">
        <v>91</v>
      </c>
      <c r="BY94" s="101">
        <f>IF(AU94="základná",AV94,0)</f>
        <v>0</v>
      </c>
      <c r="BZ94" s="101">
        <f>IF(AU94="znížená",AV94,0)</f>
        <v>0</v>
      </c>
      <c r="CA94" s="101">
        <f>IF(AU94="zákl. prenesená",AV94,0)</f>
        <v>0</v>
      </c>
      <c r="CB94" s="101">
        <f>IF(AU94="zníž. prenesená",AV94,0)</f>
        <v>0</v>
      </c>
      <c r="CC94" s="101">
        <f>IF(AU94="nulová",AV94,0)</f>
        <v>0</v>
      </c>
      <c r="CD94" s="101">
        <f>IF(AU94="základná",AG94,0)</f>
        <v>0</v>
      </c>
      <c r="CE94" s="101">
        <f>IF(AU94="znížená",AG94,0)</f>
        <v>0</v>
      </c>
      <c r="CF94" s="101">
        <f>IF(AU94="zákl. prenesená",AG94,0)</f>
        <v>0</v>
      </c>
      <c r="CG94" s="101">
        <f>IF(AU94="zníž. prenesená",AG94,0)</f>
        <v>0</v>
      </c>
      <c r="CH94" s="101">
        <f>IF(AU94="nulová",AG94,0)</f>
        <v>0</v>
      </c>
      <c r="CI94" s="13">
        <f>IF(AU94="základná",1,IF(AU94="znížená",2,IF(AU94="zákl. prenesená",4,IF(AU94="zníž. prenesená",5,3))))</f>
        <v>1</v>
      </c>
      <c r="CJ94" s="13">
        <f>IF(AT94="stavebná časť",1,IF(8894="investičná časť",2,3))</f>
        <v>1</v>
      </c>
      <c r="CK94" s="13" t="str">
        <f>IF(D94="Vyplň vlastné","","x")</f>
        <v/>
      </c>
    </row>
    <row r="95" spans="1:89" s="1" customFormat="1" ht="19.899999999999999" customHeight="1" x14ac:dyDescent="0.3">
      <c r="B95" s="30"/>
      <c r="C95" s="31"/>
      <c r="D95" s="215" t="s">
        <v>90</v>
      </c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31"/>
      <c r="AD95" s="31"/>
      <c r="AE95" s="31"/>
      <c r="AF95" s="31"/>
      <c r="AG95" s="213">
        <f>AG87*AS95</f>
        <v>0</v>
      </c>
      <c r="AH95" s="199"/>
      <c r="AI95" s="199"/>
      <c r="AJ95" s="199"/>
      <c r="AK95" s="199"/>
      <c r="AL95" s="199"/>
      <c r="AM95" s="199"/>
      <c r="AN95" s="214">
        <f>AG95+AV95</f>
        <v>0</v>
      </c>
      <c r="AO95" s="199"/>
      <c r="AP95" s="199"/>
      <c r="AQ95" s="32"/>
      <c r="AS95" s="105">
        <v>0</v>
      </c>
      <c r="AT95" s="106" t="s">
        <v>88</v>
      </c>
      <c r="AU95" s="106" t="s">
        <v>39</v>
      </c>
      <c r="AV95" s="107">
        <f>ROUND(IF(AU95="nulová",0,IF(OR(AU95="základná",AU95="zákl. prenesená"),AG95*L31,AG95*L32)),2)</f>
        <v>0</v>
      </c>
      <c r="BV95" s="13" t="s">
        <v>91</v>
      </c>
      <c r="BY95" s="101">
        <f>IF(AU95="základná",AV95,0)</f>
        <v>0</v>
      </c>
      <c r="BZ95" s="101">
        <f>IF(AU95="znížená",AV95,0)</f>
        <v>0</v>
      </c>
      <c r="CA95" s="101">
        <f>IF(AU95="zákl. prenesená",AV95,0)</f>
        <v>0</v>
      </c>
      <c r="CB95" s="101">
        <f>IF(AU95="zníž. prenesená",AV95,0)</f>
        <v>0</v>
      </c>
      <c r="CC95" s="101">
        <f>IF(AU95="nulová",AV95,0)</f>
        <v>0</v>
      </c>
      <c r="CD95" s="101">
        <f>IF(AU95="základná",AG95,0)</f>
        <v>0</v>
      </c>
      <c r="CE95" s="101">
        <f>IF(AU95="znížená",AG95,0)</f>
        <v>0</v>
      </c>
      <c r="CF95" s="101">
        <f>IF(AU95="zákl. prenesená",AG95,0)</f>
        <v>0</v>
      </c>
      <c r="CG95" s="101">
        <f>IF(AU95="zníž. prenesená",AG95,0)</f>
        <v>0</v>
      </c>
      <c r="CH95" s="101">
        <f>IF(AU95="nulová",AG95,0)</f>
        <v>0</v>
      </c>
      <c r="CI95" s="13">
        <f>IF(AU95="základná",1,IF(AU95="znížená",2,IF(AU95="zákl. prenesená",4,IF(AU95="zníž. prenesená",5,3))))</f>
        <v>1</v>
      </c>
      <c r="CJ95" s="13">
        <f>IF(AT95="stavebná časť",1,IF(8895="investičná časť",2,3))</f>
        <v>1</v>
      </c>
      <c r="CK95" s="13" t="str">
        <f>IF(D95="Vyplň vlastné","","x")</f>
        <v/>
      </c>
    </row>
    <row r="96" spans="1:89" s="1" customFormat="1" ht="10.9" customHeight="1" x14ac:dyDescent="0.3">
      <c r="B96" s="30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2"/>
    </row>
    <row r="97" spans="2:43" s="1" customFormat="1" ht="30" customHeight="1" x14ac:dyDescent="0.3">
      <c r="B97" s="30"/>
      <c r="C97" s="108" t="s">
        <v>92</v>
      </c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216">
        <f>ROUND(AG87+AG91,2)</f>
        <v>0</v>
      </c>
      <c r="AH97" s="216"/>
      <c r="AI97" s="216"/>
      <c r="AJ97" s="216"/>
      <c r="AK97" s="216"/>
      <c r="AL97" s="216"/>
      <c r="AM97" s="216"/>
      <c r="AN97" s="216" t="e">
        <f>AN87+AN91</f>
        <v>#REF!</v>
      </c>
      <c r="AO97" s="216"/>
      <c r="AP97" s="216"/>
      <c r="AQ97" s="32"/>
    </row>
    <row r="98" spans="2:43" s="1" customFormat="1" ht="6.95" customHeight="1" x14ac:dyDescent="0.3">
      <c r="B98" s="54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6"/>
    </row>
  </sheetData>
  <mergeCells count="62">
    <mergeCell ref="AG97:AM97"/>
    <mergeCell ref="AN97:AP97"/>
    <mergeCell ref="AR2:BE2"/>
    <mergeCell ref="D95:AB95"/>
    <mergeCell ref="AG95:AM95"/>
    <mergeCell ref="AN95:AP95"/>
    <mergeCell ref="AG87:AM87"/>
    <mergeCell ref="AN87:AP87"/>
    <mergeCell ref="AG91:AM91"/>
    <mergeCell ref="AN91:AP91"/>
    <mergeCell ref="AG92:AM92"/>
    <mergeCell ref="AN92:AP92"/>
    <mergeCell ref="D93:AB93"/>
    <mergeCell ref="AG93:AM93"/>
    <mergeCell ref="AN93:AP93"/>
    <mergeCell ref="D94:AB94"/>
    <mergeCell ref="AG94:AM94"/>
    <mergeCell ref="AN94:AP94"/>
    <mergeCell ref="AN88:AP88"/>
    <mergeCell ref="AG88:AM88"/>
    <mergeCell ref="D88:H88"/>
    <mergeCell ref="J88:AF88"/>
    <mergeCell ref="AN89:AP89"/>
    <mergeCell ref="AG89:AM89"/>
    <mergeCell ref="D89:H89"/>
    <mergeCell ref="J89:AF89"/>
    <mergeCell ref="L78:AO78"/>
    <mergeCell ref="AM82:AP82"/>
    <mergeCell ref="AS82:AT84"/>
    <mergeCell ref="AM83:AP83"/>
    <mergeCell ref="C85:G85"/>
    <mergeCell ref="I85:AF85"/>
    <mergeCell ref="AG85:AM85"/>
    <mergeCell ref="AN85:AP85"/>
    <mergeCell ref="L35:O35"/>
    <mergeCell ref="W35:AE35"/>
    <mergeCell ref="AK35:AO35"/>
    <mergeCell ref="X37:AB37"/>
    <mergeCell ref="AK37:AO37"/>
    <mergeCell ref="C76:AP76"/>
    <mergeCell ref="L33:O33"/>
    <mergeCell ref="W33:AE33"/>
    <mergeCell ref="AK33:AO33"/>
    <mergeCell ref="L34:O34"/>
    <mergeCell ref="W34:AE34"/>
    <mergeCell ref="AK34:AO34"/>
    <mergeCell ref="L31:O31"/>
    <mergeCell ref="W31:AE31"/>
    <mergeCell ref="AK31:AO31"/>
    <mergeCell ref="L32:O32"/>
    <mergeCell ref="W32:AE32"/>
    <mergeCell ref="AK32:AO32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</mergeCells>
  <dataValidations count="2">
    <dataValidation type="list" allowBlank="1" showInputMessage="1" showErrorMessage="1" error="Povolené sú hodnoty základná, znížená, nulová." sqref="AU92:AU96">
      <formula1>"základná,znížená,nulová"</formula1>
    </dataValidation>
    <dataValidation type="list" allowBlank="1" showInputMessage="1" showErrorMessage="1" error="Povolené sú hodnoty stavebná časť, technologická časť, investičná časť." sqref="AT92:AT96">
      <formula1>"stavebná časť,technologická časť,investičná časť"</formula1>
    </dataValidation>
  </dataValidations>
  <hyperlinks>
    <hyperlink ref="K1:S1" location="C2" tooltip="Súhrnný list stavby" display="1) Súhrnný list stavby"/>
    <hyperlink ref="W1:AF1" location="C87" tooltip="Rekapitulácia objektov" display="2) Rekapitulácia objektov"/>
    <hyperlink ref="A88" location="'01 b - Sanácia vonkajšej ...'!C2" tooltip="01 b - Sanácia vonkajšej ..." display="/"/>
    <hyperlink ref="A89" location="'02 - Oprava oplotenia areálu'!C2" tooltip="02 - Oprava oplotenia areálu" display="/"/>
  </hyperlinks>
  <pageMargins left="0.58333331346511841" right="0.58333331346511841" top="0.5" bottom="0.46666666865348816" header="0" footer="0"/>
  <pageSetup paperSize="9" scale="95" fitToHeight="100" orientation="portrait" blackAndWhite="1" errors="blank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BN218"/>
  <sheetViews>
    <sheetView showGridLines="0" tabSelected="1" workbookViewId="0">
      <pane ySplit="1" topLeftCell="A202" activePane="bottomLeft" state="frozen"/>
      <selection pane="bottomLeft" activeCell="E24" sqref="E24:L24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4" width="9.33203125" hidden="1" customWidth="1"/>
  </cols>
  <sheetData>
    <row r="1" spans="1:66" ht="21.75" customHeight="1" x14ac:dyDescent="0.3">
      <c r="A1" s="177"/>
      <c r="B1" s="174"/>
      <c r="C1" s="174"/>
      <c r="D1" s="175" t="s">
        <v>1</v>
      </c>
      <c r="E1" s="174"/>
      <c r="F1" s="176" t="s">
        <v>427</v>
      </c>
      <c r="G1" s="176"/>
      <c r="H1" s="263" t="s">
        <v>428</v>
      </c>
      <c r="I1" s="263"/>
      <c r="J1" s="263"/>
      <c r="K1" s="263"/>
      <c r="L1" s="176" t="s">
        <v>429</v>
      </c>
      <c r="M1" s="174"/>
      <c r="N1" s="174"/>
      <c r="O1" s="175" t="s">
        <v>93</v>
      </c>
      <c r="P1" s="174"/>
      <c r="Q1" s="174"/>
      <c r="R1" s="174"/>
      <c r="S1" s="176" t="s">
        <v>430</v>
      </c>
      <c r="T1" s="176"/>
      <c r="U1" s="177"/>
      <c r="V1" s="177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</row>
    <row r="2" spans="1:66" ht="36.950000000000003" customHeight="1" x14ac:dyDescent="0.3">
      <c r="C2" s="178" t="s">
        <v>5</v>
      </c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S2" s="217" t="s">
        <v>6</v>
      </c>
      <c r="T2" s="179"/>
      <c r="U2" s="179"/>
      <c r="V2" s="179"/>
      <c r="W2" s="179"/>
      <c r="X2" s="179"/>
      <c r="Y2" s="179"/>
      <c r="Z2" s="179"/>
      <c r="AA2" s="179"/>
      <c r="AB2" s="179"/>
      <c r="AC2" s="179"/>
      <c r="AT2" s="13" t="s">
        <v>82</v>
      </c>
    </row>
    <row r="3" spans="1:66" ht="6.95" customHeight="1" x14ac:dyDescent="0.3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AT3" s="13" t="s">
        <v>74</v>
      </c>
    </row>
    <row r="4" spans="1:66" ht="36.950000000000003" customHeight="1" x14ac:dyDescent="0.3">
      <c r="B4" s="17"/>
      <c r="C4" s="180" t="s">
        <v>94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9"/>
      <c r="T4" s="20" t="s">
        <v>10</v>
      </c>
      <c r="AT4" s="13" t="s">
        <v>4</v>
      </c>
    </row>
    <row r="5" spans="1:66" ht="6.95" customHeight="1" x14ac:dyDescent="0.3"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9"/>
    </row>
    <row r="6" spans="1:66" ht="25.35" customHeight="1" x14ac:dyDescent="0.3">
      <c r="B6" s="17"/>
      <c r="C6" s="18"/>
      <c r="D6" s="25" t="s">
        <v>15</v>
      </c>
      <c r="E6" s="18"/>
      <c r="F6" s="220" t="str">
        <f>'Rekapitulácia stavby'!K6</f>
        <v>Tihányiovský kaštieľ - II. etapa</v>
      </c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"/>
      <c r="R6" s="19"/>
    </row>
    <row r="7" spans="1:66" s="1" customFormat="1" ht="32.85" customHeight="1" x14ac:dyDescent="0.3">
      <c r="B7" s="30"/>
      <c r="C7" s="31"/>
      <c r="D7" s="24" t="s">
        <v>95</v>
      </c>
      <c r="E7" s="31"/>
      <c r="F7" s="186" t="s">
        <v>96</v>
      </c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31"/>
      <c r="R7" s="32"/>
    </row>
    <row r="8" spans="1:66" s="1" customFormat="1" ht="14.45" customHeight="1" x14ac:dyDescent="0.3">
      <c r="B8" s="30"/>
      <c r="C8" s="31"/>
      <c r="D8" s="25" t="s">
        <v>17</v>
      </c>
      <c r="E8" s="31"/>
      <c r="F8" s="23" t="s">
        <v>3</v>
      </c>
      <c r="G8" s="31"/>
      <c r="H8" s="31"/>
      <c r="I8" s="31"/>
      <c r="J8" s="31"/>
      <c r="K8" s="31"/>
      <c r="L8" s="31"/>
      <c r="M8" s="25" t="s">
        <v>18</v>
      </c>
      <c r="N8" s="31"/>
      <c r="O8" s="23" t="s">
        <v>3</v>
      </c>
      <c r="P8" s="31"/>
      <c r="Q8" s="31"/>
      <c r="R8" s="32"/>
    </row>
    <row r="9" spans="1:66" s="1" customFormat="1" ht="14.45" customHeight="1" x14ac:dyDescent="0.3">
      <c r="B9" s="30"/>
      <c r="C9" s="31"/>
      <c r="D9" s="25" t="s">
        <v>19</v>
      </c>
      <c r="E9" s="31"/>
      <c r="F9" s="23" t="s">
        <v>20</v>
      </c>
      <c r="G9" s="31"/>
      <c r="H9" s="31"/>
      <c r="I9" s="31"/>
      <c r="J9" s="31"/>
      <c r="K9" s="31"/>
      <c r="L9" s="31"/>
      <c r="M9" s="25" t="s">
        <v>21</v>
      </c>
      <c r="N9" s="31"/>
      <c r="O9" s="221"/>
      <c r="P9" s="199"/>
      <c r="Q9" s="31"/>
      <c r="R9" s="32"/>
    </row>
    <row r="10" spans="1:66" s="1" customFormat="1" ht="10.9" customHeight="1" x14ac:dyDescent="0.3"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2"/>
    </row>
    <row r="11" spans="1:66" s="1" customFormat="1" ht="14.45" customHeight="1" x14ac:dyDescent="0.3">
      <c r="B11" s="30"/>
      <c r="C11" s="31"/>
      <c r="D11" s="25" t="s">
        <v>22</v>
      </c>
      <c r="E11" s="31"/>
      <c r="F11" s="31"/>
      <c r="G11" s="31"/>
      <c r="H11" s="31"/>
      <c r="I11" s="31"/>
      <c r="J11" s="31"/>
      <c r="K11" s="31"/>
      <c r="L11" s="31"/>
      <c r="M11" s="25" t="s">
        <v>23</v>
      </c>
      <c r="N11" s="31"/>
      <c r="O11" s="185" t="s">
        <v>24</v>
      </c>
      <c r="P11" s="199"/>
      <c r="Q11" s="31"/>
      <c r="R11" s="32"/>
    </row>
    <row r="12" spans="1:66" s="1" customFormat="1" ht="18" customHeight="1" x14ac:dyDescent="0.3">
      <c r="B12" s="30"/>
      <c r="C12" s="31"/>
      <c r="D12" s="31"/>
      <c r="E12" s="23" t="s">
        <v>25</v>
      </c>
      <c r="F12" s="31"/>
      <c r="G12" s="31"/>
      <c r="H12" s="31"/>
      <c r="I12" s="31"/>
      <c r="J12" s="31"/>
      <c r="K12" s="31"/>
      <c r="L12" s="31"/>
      <c r="M12" s="25" t="s">
        <v>26</v>
      </c>
      <c r="N12" s="31"/>
      <c r="O12" s="185" t="s">
        <v>27</v>
      </c>
      <c r="P12" s="199"/>
      <c r="Q12" s="31"/>
      <c r="R12" s="32"/>
    </row>
    <row r="13" spans="1:66" s="1" customFormat="1" ht="6.95" customHeight="1" x14ac:dyDescent="0.3"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2"/>
    </row>
    <row r="14" spans="1:66" s="1" customFormat="1" ht="14.45" customHeight="1" x14ac:dyDescent="0.3">
      <c r="B14" s="30"/>
      <c r="C14" s="31"/>
      <c r="D14" s="25" t="s">
        <v>28</v>
      </c>
      <c r="E14" s="31"/>
      <c r="F14" s="31"/>
      <c r="G14" s="31"/>
      <c r="H14" s="31"/>
      <c r="I14" s="31"/>
      <c r="J14" s="31"/>
      <c r="K14" s="31"/>
      <c r="L14" s="31"/>
      <c r="M14" s="25" t="s">
        <v>23</v>
      </c>
      <c r="N14" s="31"/>
      <c r="O14" s="222" t="str">
        <f>IF('Rekapitulácia stavby'!AN13="","",'Rekapitulácia stavby'!AN13)</f>
        <v>Vyplň údaj</v>
      </c>
      <c r="P14" s="199"/>
      <c r="Q14" s="31"/>
      <c r="R14" s="32"/>
    </row>
    <row r="15" spans="1:66" s="1" customFormat="1" ht="18" customHeight="1" x14ac:dyDescent="0.3">
      <c r="B15" s="30"/>
      <c r="C15" s="31"/>
      <c r="D15" s="31"/>
      <c r="E15" s="222" t="str">
        <f>IF('Rekapitulácia stavby'!E14="","",'Rekapitulácia stavby'!E14)</f>
        <v>Vyplň údaj</v>
      </c>
      <c r="F15" s="199"/>
      <c r="G15" s="199"/>
      <c r="H15" s="199"/>
      <c r="I15" s="199"/>
      <c r="J15" s="199"/>
      <c r="K15" s="199"/>
      <c r="L15" s="199"/>
      <c r="M15" s="25" t="s">
        <v>26</v>
      </c>
      <c r="N15" s="31"/>
      <c r="O15" s="222" t="str">
        <f>IF('Rekapitulácia stavby'!AN14="","",'Rekapitulácia stavby'!AN14)</f>
        <v>Vyplň údaj</v>
      </c>
      <c r="P15" s="199"/>
      <c r="Q15" s="31"/>
      <c r="R15" s="32"/>
    </row>
    <row r="16" spans="1:66" s="1" customFormat="1" ht="6.95" customHeight="1" x14ac:dyDescent="0.3"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2"/>
    </row>
    <row r="17" spans="2:18" s="1" customFormat="1" ht="14.45" customHeight="1" x14ac:dyDescent="0.3">
      <c r="B17" s="30"/>
      <c r="C17" s="31"/>
      <c r="D17" s="25" t="s">
        <v>30</v>
      </c>
      <c r="E17" s="31"/>
      <c r="F17" s="31"/>
      <c r="G17" s="31"/>
      <c r="H17" s="31"/>
      <c r="I17" s="31"/>
      <c r="J17" s="31"/>
      <c r="K17" s="31"/>
      <c r="L17" s="31"/>
      <c r="M17" s="25" t="s">
        <v>23</v>
      </c>
      <c r="N17" s="31"/>
      <c r="O17" s="185" t="str">
        <f>IF('Rekapitulácia stavby'!AN16="","",'Rekapitulácia stavby'!AN16)</f>
        <v/>
      </c>
      <c r="P17" s="199"/>
      <c r="Q17" s="31"/>
      <c r="R17" s="32"/>
    </row>
    <row r="18" spans="2:18" s="1" customFormat="1" ht="18" customHeight="1" x14ac:dyDescent="0.3">
      <c r="B18" s="30"/>
      <c r="C18" s="31"/>
      <c r="D18" s="31"/>
      <c r="E18" s="23" t="str">
        <f>IF('Rekapitulácia stavby'!E17="","",'Rekapitulácia stavby'!E17)</f>
        <v xml:space="preserve"> </v>
      </c>
      <c r="F18" s="31"/>
      <c r="G18" s="31"/>
      <c r="H18" s="31"/>
      <c r="I18" s="31"/>
      <c r="J18" s="31"/>
      <c r="K18" s="31"/>
      <c r="L18" s="31"/>
      <c r="M18" s="25" t="s">
        <v>26</v>
      </c>
      <c r="N18" s="31"/>
      <c r="O18" s="185" t="str">
        <f>IF('Rekapitulácia stavby'!AN17="","",'Rekapitulácia stavby'!AN17)</f>
        <v/>
      </c>
      <c r="P18" s="199"/>
      <c r="Q18" s="31"/>
      <c r="R18" s="32"/>
    </row>
    <row r="19" spans="2:18" s="1" customFormat="1" ht="6.95" customHeight="1" x14ac:dyDescent="0.3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</row>
    <row r="20" spans="2:18" s="1" customFormat="1" ht="14.45" customHeight="1" x14ac:dyDescent="0.3">
      <c r="B20" s="30"/>
      <c r="C20" s="31"/>
      <c r="D20" s="25" t="s">
        <v>33</v>
      </c>
      <c r="E20" s="31"/>
      <c r="F20" s="31"/>
      <c r="G20" s="31"/>
      <c r="H20" s="31"/>
      <c r="I20" s="31"/>
      <c r="J20" s="31"/>
      <c r="K20" s="31"/>
      <c r="L20" s="31"/>
      <c r="M20" s="25" t="s">
        <v>23</v>
      </c>
      <c r="N20" s="31"/>
      <c r="O20" s="185" t="s">
        <v>3</v>
      </c>
      <c r="P20" s="199"/>
      <c r="Q20" s="31"/>
      <c r="R20" s="32"/>
    </row>
    <row r="21" spans="2:18" s="1" customFormat="1" ht="18" customHeight="1" x14ac:dyDescent="0.3">
      <c r="B21" s="30"/>
      <c r="C21" s="31"/>
      <c r="D21" s="31"/>
      <c r="E21" s="23"/>
      <c r="F21" s="31"/>
      <c r="G21" s="31"/>
      <c r="H21" s="31"/>
      <c r="I21" s="31"/>
      <c r="J21" s="31"/>
      <c r="K21" s="31"/>
      <c r="L21" s="31"/>
      <c r="M21" s="25" t="s">
        <v>26</v>
      </c>
      <c r="N21" s="31"/>
      <c r="O21" s="185" t="s">
        <v>3</v>
      </c>
      <c r="P21" s="199"/>
      <c r="Q21" s="31"/>
      <c r="R21" s="32"/>
    </row>
    <row r="22" spans="2:18" s="1" customFormat="1" ht="6.95" customHeight="1" x14ac:dyDescent="0.3">
      <c r="B22" s="30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2"/>
    </row>
    <row r="23" spans="2:18" s="1" customFormat="1" ht="14.45" customHeight="1" x14ac:dyDescent="0.3">
      <c r="B23" s="30"/>
      <c r="C23" s="31"/>
      <c r="D23" s="25" t="s">
        <v>34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2"/>
    </row>
    <row r="24" spans="2:18" s="1" customFormat="1" ht="22.5" customHeight="1" x14ac:dyDescent="0.3">
      <c r="B24" s="30"/>
      <c r="C24" s="31"/>
      <c r="D24" s="31"/>
      <c r="E24" s="188" t="s">
        <v>3</v>
      </c>
      <c r="F24" s="199"/>
      <c r="G24" s="199"/>
      <c r="H24" s="199"/>
      <c r="I24" s="199"/>
      <c r="J24" s="199"/>
      <c r="K24" s="199"/>
      <c r="L24" s="199"/>
      <c r="M24" s="31"/>
      <c r="N24" s="31"/>
      <c r="O24" s="31"/>
      <c r="P24" s="31"/>
      <c r="Q24" s="31"/>
      <c r="R24" s="32"/>
    </row>
    <row r="25" spans="2:18" s="1" customFormat="1" ht="6.95" customHeight="1" x14ac:dyDescent="0.3"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2"/>
    </row>
    <row r="26" spans="2:18" s="1" customFormat="1" ht="6.95" customHeight="1" x14ac:dyDescent="0.3">
      <c r="B26" s="30"/>
      <c r="C26" s="31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31"/>
      <c r="R26" s="32"/>
    </row>
    <row r="27" spans="2:18" s="1" customFormat="1" ht="14.45" customHeight="1" x14ac:dyDescent="0.3">
      <c r="B27" s="30"/>
      <c r="C27" s="31"/>
      <c r="D27" s="110" t="s">
        <v>97</v>
      </c>
      <c r="E27" s="31"/>
      <c r="F27" s="31"/>
      <c r="G27" s="31"/>
      <c r="H27" s="31"/>
      <c r="I27" s="31"/>
      <c r="J27" s="31"/>
      <c r="K27" s="31"/>
      <c r="L27" s="31"/>
      <c r="M27" s="189">
        <f>N88</f>
        <v>0</v>
      </c>
      <c r="N27" s="199"/>
      <c r="O27" s="199"/>
      <c r="P27" s="199"/>
      <c r="Q27" s="31"/>
      <c r="R27" s="32"/>
    </row>
    <row r="28" spans="2:18" s="1" customFormat="1" ht="14.45" customHeight="1" x14ac:dyDescent="0.3">
      <c r="B28" s="30"/>
      <c r="C28" s="31"/>
      <c r="D28" s="29" t="s">
        <v>87</v>
      </c>
      <c r="E28" s="31"/>
      <c r="F28" s="31"/>
      <c r="G28" s="31"/>
      <c r="H28" s="31"/>
      <c r="I28" s="31"/>
      <c r="J28" s="31"/>
      <c r="K28" s="31"/>
      <c r="L28" s="31"/>
      <c r="M28" s="189">
        <f>N104</f>
        <v>0</v>
      </c>
      <c r="N28" s="199"/>
      <c r="O28" s="199"/>
      <c r="P28" s="199"/>
      <c r="Q28" s="31"/>
      <c r="R28" s="32"/>
    </row>
    <row r="29" spans="2:18" s="1" customFormat="1" ht="6.95" customHeight="1" x14ac:dyDescent="0.3"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2"/>
    </row>
    <row r="30" spans="2:18" s="1" customFormat="1" ht="25.35" customHeight="1" x14ac:dyDescent="0.3">
      <c r="B30" s="30"/>
      <c r="C30" s="31"/>
      <c r="D30" s="111" t="s">
        <v>37</v>
      </c>
      <c r="E30" s="31"/>
      <c r="F30" s="31"/>
      <c r="G30" s="31"/>
      <c r="H30" s="31"/>
      <c r="I30" s="31"/>
      <c r="J30" s="31"/>
      <c r="K30" s="31"/>
      <c r="L30" s="31"/>
      <c r="M30" s="223">
        <f>ROUND(M27+M28,2)</f>
        <v>0</v>
      </c>
      <c r="N30" s="199"/>
      <c r="O30" s="199"/>
      <c r="P30" s="199"/>
      <c r="Q30" s="31"/>
      <c r="R30" s="32"/>
    </row>
    <row r="31" spans="2:18" s="1" customFormat="1" ht="6.95" customHeight="1" x14ac:dyDescent="0.3">
      <c r="B31" s="30"/>
      <c r="C31" s="31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31"/>
      <c r="R31" s="32"/>
    </row>
    <row r="32" spans="2:18" s="1" customFormat="1" ht="14.45" customHeight="1" x14ac:dyDescent="0.3">
      <c r="B32" s="30"/>
      <c r="C32" s="31"/>
      <c r="D32" s="37" t="s">
        <v>38</v>
      </c>
      <c r="E32" s="37" t="s">
        <v>39</v>
      </c>
      <c r="F32" s="38">
        <v>0.2</v>
      </c>
      <c r="G32" s="112" t="s">
        <v>40</v>
      </c>
      <c r="H32" s="224">
        <f>ROUND((((SUM(BE104:BE111)+SUM(BE129:BE211))+SUM(BE213:BE217))),2)</f>
        <v>0</v>
      </c>
      <c r="I32" s="199"/>
      <c r="J32" s="199"/>
      <c r="K32" s="31"/>
      <c r="L32" s="31"/>
      <c r="M32" s="224">
        <f>ROUND(((ROUND((SUM(BE104:BE111)+SUM(BE129:BE211)), 2)*F32)+SUM(BE213:BE217)*F32),2)</f>
        <v>0</v>
      </c>
      <c r="N32" s="199"/>
      <c r="O32" s="199"/>
      <c r="P32" s="199"/>
      <c r="Q32" s="31"/>
      <c r="R32" s="32"/>
    </row>
    <row r="33" spans="2:18" s="1" customFormat="1" ht="14.45" customHeight="1" x14ac:dyDescent="0.3">
      <c r="B33" s="30"/>
      <c r="C33" s="31"/>
      <c r="D33" s="31"/>
      <c r="E33" s="37" t="s">
        <v>41</v>
      </c>
      <c r="F33" s="38">
        <v>0.2</v>
      </c>
      <c r="G33" s="112" t="s">
        <v>40</v>
      </c>
      <c r="H33" s="224">
        <f>ROUND((((SUM(BF104:BF111)+SUM(BF129:BF211))+SUM(BF213:BF217))),2)</f>
        <v>0</v>
      </c>
      <c r="I33" s="199"/>
      <c r="J33" s="199"/>
      <c r="K33" s="31"/>
      <c r="L33" s="31"/>
      <c r="M33" s="224">
        <f>ROUND(((ROUND((SUM(BF104:BF111)+SUM(BF129:BF211)), 2)*F33)+SUM(BF213:BF217)*F33),2)</f>
        <v>0</v>
      </c>
      <c r="N33" s="199"/>
      <c r="O33" s="199"/>
      <c r="P33" s="199"/>
      <c r="Q33" s="31"/>
      <c r="R33" s="32"/>
    </row>
    <row r="34" spans="2:18" s="1" customFormat="1" ht="14.45" hidden="1" customHeight="1" x14ac:dyDescent="0.3">
      <c r="B34" s="30"/>
      <c r="C34" s="31"/>
      <c r="D34" s="31"/>
      <c r="E34" s="37" t="s">
        <v>42</v>
      </c>
      <c r="F34" s="38">
        <v>0.2</v>
      </c>
      <c r="G34" s="112" t="s">
        <v>40</v>
      </c>
      <c r="H34" s="224">
        <f>ROUND((((SUM(BG104:BG111)+SUM(BG129:BG211))+SUM(BG213:BG217))),2)</f>
        <v>0</v>
      </c>
      <c r="I34" s="199"/>
      <c r="J34" s="199"/>
      <c r="K34" s="31"/>
      <c r="L34" s="31"/>
      <c r="M34" s="224">
        <v>0</v>
      </c>
      <c r="N34" s="199"/>
      <c r="O34" s="199"/>
      <c r="P34" s="199"/>
      <c r="Q34" s="31"/>
      <c r="R34" s="32"/>
    </row>
    <row r="35" spans="2:18" s="1" customFormat="1" ht="14.45" hidden="1" customHeight="1" x14ac:dyDescent="0.3">
      <c r="B35" s="30"/>
      <c r="C35" s="31"/>
      <c r="D35" s="31"/>
      <c r="E35" s="37" t="s">
        <v>43</v>
      </c>
      <c r="F35" s="38">
        <v>0.2</v>
      </c>
      <c r="G35" s="112" t="s">
        <v>40</v>
      </c>
      <c r="H35" s="224">
        <f>ROUND((((SUM(BH104:BH111)+SUM(BH129:BH211))+SUM(BH213:BH217))),2)</f>
        <v>0</v>
      </c>
      <c r="I35" s="199"/>
      <c r="J35" s="199"/>
      <c r="K35" s="31"/>
      <c r="L35" s="31"/>
      <c r="M35" s="224">
        <v>0</v>
      </c>
      <c r="N35" s="199"/>
      <c r="O35" s="199"/>
      <c r="P35" s="199"/>
      <c r="Q35" s="31"/>
      <c r="R35" s="32"/>
    </row>
    <row r="36" spans="2:18" s="1" customFormat="1" ht="14.45" hidden="1" customHeight="1" x14ac:dyDescent="0.3">
      <c r="B36" s="30"/>
      <c r="C36" s="31"/>
      <c r="D36" s="31"/>
      <c r="E36" s="37" t="s">
        <v>44</v>
      </c>
      <c r="F36" s="38">
        <v>0</v>
      </c>
      <c r="G36" s="112" t="s">
        <v>40</v>
      </c>
      <c r="H36" s="224">
        <f>ROUND((((SUM(BI104:BI111)+SUM(BI129:BI211))+SUM(BI213:BI217))),2)</f>
        <v>0</v>
      </c>
      <c r="I36" s="199"/>
      <c r="J36" s="199"/>
      <c r="K36" s="31"/>
      <c r="L36" s="31"/>
      <c r="M36" s="224">
        <v>0</v>
      </c>
      <c r="N36" s="199"/>
      <c r="O36" s="199"/>
      <c r="P36" s="199"/>
      <c r="Q36" s="31"/>
      <c r="R36" s="32"/>
    </row>
    <row r="37" spans="2:18" s="1" customFormat="1" ht="6.95" customHeight="1" x14ac:dyDescent="0.3">
      <c r="B37" s="30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2"/>
    </row>
    <row r="38" spans="2:18" s="1" customFormat="1" ht="25.35" customHeight="1" x14ac:dyDescent="0.3">
      <c r="B38" s="30"/>
      <c r="C38" s="109"/>
      <c r="D38" s="113" t="s">
        <v>45</v>
      </c>
      <c r="E38" s="71"/>
      <c r="F38" s="71"/>
      <c r="G38" s="114" t="s">
        <v>46</v>
      </c>
      <c r="H38" s="115" t="s">
        <v>47</v>
      </c>
      <c r="I38" s="71"/>
      <c r="J38" s="71"/>
      <c r="K38" s="71"/>
      <c r="L38" s="225">
        <f>SUM(M30:M36)</f>
        <v>0</v>
      </c>
      <c r="M38" s="207"/>
      <c r="N38" s="207"/>
      <c r="O38" s="207"/>
      <c r="P38" s="209"/>
      <c r="Q38" s="109"/>
      <c r="R38" s="32"/>
    </row>
    <row r="39" spans="2:18" s="1" customFormat="1" ht="14.45" customHeight="1" x14ac:dyDescent="0.3">
      <c r="B39" s="30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2"/>
    </row>
    <row r="40" spans="2:18" s="1" customFormat="1" ht="14.45" customHeight="1" x14ac:dyDescent="0.3">
      <c r="B40" s="30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2"/>
    </row>
    <row r="41" spans="2:18" x14ac:dyDescent="0.3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9"/>
    </row>
    <row r="42" spans="2:18" x14ac:dyDescent="0.3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9"/>
    </row>
    <row r="43" spans="2:18" x14ac:dyDescent="0.3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9"/>
    </row>
    <row r="44" spans="2:18" x14ac:dyDescent="0.3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9"/>
    </row>
    <row r="45" spans="2:18" x14ac:dyDescent="0.3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9"/>
    </row>
    <row r="46" spans="2:18" x14ac:dyDescent="0.3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9"/>
    </row>
    <row r="47" spans="2:18" x14ac:dyDescent="0.3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9"/>
    </row>
    <row r="48" spans="2:18" x14ac:dyDescent="0.3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9"/>
    </row>
    <row r="49" spans="2:18" x14ac:dyDescent="0.3"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9"/>
    </row>
    <row r="50" spans="2:18" s="1" customFormat="1" ht="15" x14ac:dyDescent="0.3">
      <c r="B50" s="30"/>
      <c r="C50" s="31"/>
      <c r="D50" s="45" t="s">
        <v>48</v>
      </c>
      <c r="E50" s="46"/>
      <c r="F50" s="46"/>
      <c r="G50" s="46"/>
      <c r="H50" s="47"/>
      <c r="I50" s="31"/>
      <c r="J50" s="45" t="s">
        <v>49</v>
      </c>
      <c r="K50" s="46"/>
      <c r="L50" s="46"/>
      <c r="M50" s="46"/>
      <c r="N50" s="46"/>
      <c r="O50" s="46"/>
      <c r="P50" s="47"/>
      <c r="Q50" s="31"/>
      <c r="R50" s="32"/>
    </row>
    <row r="51" spans="2:18" x14ac:dyDescent="0.3">
      <c r="B51" s="17"/>
      <c r="C51" s="18"/>
      <c r="D51" s="48"/>
      <c r="E51" s="18"/>
      <c r="F51" s="18"/>
      <c r="G51" s="18"/>
      <c r="H51" s="49"/>
      <c r="I51" s="18"/>
      <c r="J51" s="48"/>
      <c r="K51" s="18"/>
      <c r="L51" s="18"/>
      <c r="M51" s="18"/>
      <c r="N51" s="18"/>
      <c r="O51" s="18"/>
      <c r="P51" s="49"/>
      <c r="Q51" s="18"/>
      <c r="R51" s="19"/>
    </row>
    <row r="52" spans="2:18" x14ac:dyDescent="0.3">
      <c r="B52" s="17"/>
      <c r="C52" s="18"/>
      <c r="D52" s="48"/>
      <c r="E52" s="18"/>
      <c r="F52" s="18"/>
      <c r="G52" s="18"/>
      <c r="H52" s="49"/>
      <c r="I52" s="18"/>
      <c r="J52" s="48"/>
      <c r="K52" s="18"/>
      <c r="L52" s="18"/>
      <c r="M52" s="18"/>
      <c r="N52" s="18"/>
      <c r="O52" s="18"/>
      <c r="P52" s="49"/>
      <c r="Q52" s="18"/>
      <c r="R52" s="19"/>
    </row>
    <row r="53" spans="2:18" x14ac:dyDescent="0.3">
      <c r="B53" s="17"/>
      <c r="C53" s="18"/>
      <c r="D53" s="48"/>
      <c r="E53" s="18"/>
      <c r="F53" s="18"/>
      <c r="G53" s="18"/>
      <c r="H53" s="49"/>
      <c r="I53" s="18"/>
      <c r="J53" s="48"/>
      <c r="K53" s="18"/>
      <c r="L53" s="18"/>
      <c r="M53" s="18"/>
      <c r="N53" s="18"/>
      <c r="O53" s="18"/>
      <c r="P53" s="49"/>
      <c r="Q53" s="18"/>
      <c r="R53" s="19"/>
    </row>
    <row r="54" spans="2:18" x14ac:dyDescent="0.3">
      <c r="B54" s="17"/>
      <c r="C54" s="18"/>
      <c r="D54" s="48"/>
      <c r="E54" s="18"/>
      <c r="F54" s="18"/>
      <c r="G54" s="18"/>
      <c r="H54" s="49"/>
      <c r="I54" s="18"/>
      <c r="J54" s="48"/>
      <c r="K54" s="18"/>
      <c r="L54" s="18"/>
      <c r="M54" s="18"/>
      <c r="N54" s="18"/>
      <c r="O54" s="18"/>
      <c r="P54" s="49"/>
      <c r="Q54" s="18"/>
      <c r="R54" s="19"/>
    </row>
    <row r="55" spans="2:18" x14ac:dyDescent="0.3">
      <c r="B55" s="17"/>
      <c r="C55" s="18"/>
      <c r="D55" s="48"/>
      <c r="E55" s="18"/>
      <c r="F55" s="18"/>
      <c r="G55" s="18"/>
      <c r="H55" s="49"/>
      <c r="I55" s="18"/>
      <c r="J55" s="48"/>
      <c r="K55" s="18"/>
      <c r="L55" s="18"/>
      <c r="M55" s="18"/>
      <c r="N55" s="18"/>
      <c r="O55" s="18"/>
      <c r="P55" s="49"/>
      <c r="Q55" s="18"/>
      <c r="R55" s="19"/>
    </row>
    <row r="56" spans="2:18" x14ac:dyDescent="0.3">
      <c r="B56" s="17"/>
      <c r="C56" s="18"/>
      <c r="D56" s="48"/>
      <c r="E56" s="18"/>
      <c r="F56" s="18"/>
      <c r="G56" s="18"/>
      <c r="H56" s="49"/>
      <c r="I56" s="18"/>
      <c r="J56" s="48"/>
      <c r="K56" s="18"/>
      <c r="L56" s="18"/>
      <c r="M56" s="18"/>
      <c r="N56" s="18"/>
      <c r="O56" s="18"/>
      <c r="P56" s="49"/>
      <c r="Q56" s="18"/>
      <c r="R56" s="19"/>
    </row>
    <row r="57" spans="2:18" x14ac:dyDescent="0.3">
      <c r="B57" s="17"/>
      <c r="C57" s="18"/>
      <c r="D57" s="48"/>
      <c r="E57" s="18"/>
      <c r="F57" s="18"/>
      <c r="G57" s="18"/>
      <c r="H57" s="49"/>
      <c r="I57" s="18"/>
      <c r="J57" s="48"/>
      <c r="K57" s="18"/>
      <c r="L57" s="18"/>
      <c r="M57" s="18"/>
      <c r="N57" s="18"/>
      <c r="O57" s="18"/>
      <c r="P57" s="49"/>
      <c r="Q57" s="18"/>
      <c r="R57" s="19"/>
    </row>
    <row r="58" spans="2:18" x14ac:dyDescent="0.3">
      <c r="B58" s="17"/>
      <c r="C58" s="18"/>
      <c r="D58" s="48"/>
      <c r="E58" s="18"/>
      <c r="F58" s="18"/>
      <c r="G58" s="18"/>
      <c r="H58" s="49"/>
      <c r="I58" s="18"/>
      <c r="J58" s="48"/>
      <c r="K58" s="18"/>
      <c r="L58" s="18"/>
      <c r="M58" s="18"/>
      <c r="N58" s="18"/>
      <c r="O58" s="18"/>
      <c r="P58" s="49"/>
      <c r="Q58" s="18"/>
      <c r="R58" s="19"/>
    </row>
    <row r="59" spans="2:18" s="1" customFormat="1" ht="15" x14ac:dyDescent="0.3">
      <c r="B59" s="30"/>
      <c r="C59" s="31"/>
      <c r="D59" s="50" t="s">
        <v>50</v>
      </c>
      <c r="E59" s="51"/>
      <c r="F59" s="51"/>
      <c r="G59" s="52" t="s">
        <v>51</v>
      </c>
      <c r="H59" s="53"/>
      <c r="I59" s="31"/>
      <c r="J59" s="50" t="s">
        <v>50</v>
      </c>
      <c r="K59" s="51"/>
      <c r="L59" s="51"/>
      <c r="M59" s="51"/>
      <c r="N59" s="52" t="s">
        <v>51</v>
      </c>
      <c r="O59" s="51"/>
      <c r="P59" s="53"/>
      <c r="Q59" s="31"/>
      <c r="R59" s="32"/>
    </row>
    <row r="60" spans="2:18" x14ac:dyDescent="0.3">
      <c r="B60" s="17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9"/>
    </row>
    <row r="61" spans="2:18" s="1" customFormat="1" ht="15" x14ac:dyDescent="0.3">
      <c r="B61" s="30"/>
      <c r="C61" s="31"/>
      <c r="D61" s="45" t="s">
        <v>52</v>
      </c>
      <c r="E61" s="46"/>
      <c r="F61" s="46"/>
      <c r="G61" s="46"/>
      <c r="H61" s="47"/>
      <c r="I61" s="31"/>
      <c r="J61" s="45" t="s">
        <v>53</v>
      </c>
      <c r="K61" s="46"/>
      <c r="L61" s="46"/>
      <c r="M61" s="46"/>
      <c r="N61" s="46"/>
      <c r="O61" s="46"/>
      <c r="P61" s="47"/>
      <c r="Q61" s="31"/>
      <c r="R61" s="32"/>
    </row>
    <row r="62" spans="2:18" x14ac:dyDescent="0.3">
      <c r="B62" s="17"/>
      <c r="C62" s="18"/>
      <c r="D62" s="48"/>
      <c r="E62" s="18"/>
      <c r="F62" s="18"/>
      <c r="G62" s="18"/>
      <c r="H62" s="49"/>
      <c r="I62" s="18"/>
      <c r="J62" s="48"/>
      <c r="K62" s="18"/>
      <c r="L62" s="18"/>
      <c r="M62" s="18"/>
      <c r="N62" s="18"/>
      <c r="O62" s="18"/>
      <c r="P62" s="49"/>
      <c r="Q62" s="18"/>
      <c r="R62" s="19"/>
    </row>
    <row r="63" spans="2:18" x14ac:dyDescent="0.3">
      <c r="B63" s="17"/>
      <c r="C63" s="18"/>
      <c r="D63" s="48"/>
      <c r="E63" s="18"/>
      <c r="F63" s="18"/>
      <c r="G63" s="18"/>
      <c r="H63" s="49"/>
      <c r="I63" s="18"/>
      <c r="J63" s="48"/>
      <c r="K63" s="18"/>
      <c r="L63" s="18"/>
      <c r="M63" s="18"/>
      <c r="N63" s="18"/>
      <c r="O63" s="18"/>
      <c r="P63" s="49"/>
      <c r="Q63" s="18"/>
      <c r="R63" s="19"/>
    </row>
    <row r="64" spans="2:18" x14ac:dyDescent="0.3">
      <c r="B64" s="17"/>
      <c r="C64" s="18"/>
      <c r="D64" s="48"/>
      <c r="E64" s="18"/>
      <c r="F64" s="18"/>
      <c r="G64" s="18"/>
      <c r="H64" s="49"/>
      <c r="I64" s="18"/>
      <c r="J64" s="48"/>
      <c r="K64" s="18"/>
      <c r="L64" s="18"/>
      <c r="M64" s="18"/>
      <c r="N64" s="18"/>
      <c r="O64" s="18"/>
      <c r="P64" s="49"/>
      <c r="Q64" s="18"/>
      <c r="R64" s="19"/>
    </row>
    <row r="65" spans="2:18" x14ac:dyDescent="0.3">
      <c r="B65" s="17"/>
      <c r="C65" s="18"/>
      <c r="D65" s="48"/>
      <c r="E65" s="18"/>
      <c r="F65" s="18"/>
      <c r="G65" s="18"/>
      <c r="H65" s="49"/>
      <c r="I65" s="18"/>
      <c r="J65" s="48"/>
      <c r="K65" s="18"/>
      <c r="L65" s="18"/>
      <c r="M65" s="18"/>
      <c r="N65" s="18"/>
      <c r="O65" s="18"/>
      <c r="P65" s="49"/>
      <c r="Q65" s="18"/>
      <c r="R65" s="19"/>
    </row>
    <row r="66" spans="2:18" x14ac:dyDescent="0.3">
      <c r="B66" s="17"/>
      <c r="C66" s="18"/>
      <c r="D66" s="48"/>
      <c r="E66" s="18"/>
      <c r="F66" s="18"/>
      <c r="G66" s="18"/>
      <c r="H66" s="49"/>
      <c r="I66" s="18"/>
      <c r="J66" s="48"/>
      <c r="K66" s="18"/>
      <c r="L66" s="18"/>
      <c r="M66" s="18"/>
      <c r="N66" s="18"/>
      <c r="O66" s="18"/>
      <c r="P66" s="49"/>
      <c r="Q66" s="18"/>
      <c r="R66" s="19"/>
    </row>
    <row r="67" spans="2:18" x14ac:dyDescent="0.3">
      <c r="B67" s="17"/>
      <c r="C67" s="18"/>
      <c r="D67" s="48"/>
      <c r="E67" s="18"/>
      <c r="F67" s="18"/>
      <c r="G67" s="18"/>
      <c r="H67" s="49"/>
      <c r="I67" s="18"/>
      <c r="J67" s="48"/>
      <c r="K67" s="18"/>
      <c r="L67" s="18"/>
      <c r="M67" s="18"/>
      <c r="N67" s="18"/>
      <c r="O67" s="18"/>
      <c r="P67" s="49"/>
      <c r="Q67" s="18"/>
      <c r="R67" s="19"/>
    </row>
    <row r="68" spans="2:18" x14ac:dyDescent="0.3">
      <c r="B68" s="17"/>
      <c r="C68" s="18"/>
      <c r="D68" s="48"/>
      <c r="E68" s="18"/>
      <c r="F68" s="18"/>
      <c r="G68" s="18"/>
      <c r="H68" s="49"/>
      <c r="I68" s="18"/>
      <c r="J68" s="48"/>
      <c r="K68" s="18"/>
      <c r="L68" s="18"/>
      <c r="M68" s="18"/>
      <c r="N68" s="18"/>
      <c r="O68" s="18"/>
      <c r="P68" s="49"/>
      <c r="Q68" s="18"/>
      <c r="R68" s="19"/>
    </row>
    <row r="69" spans="2:18" x14ac:dyDescent="0.3">
      <c r="B69" s="17"/>
      <c r="C69" s="18"/>
      <c r="D69" s="48"/>
      <c r="E69" s="18"/>
      <c r="F69" s="18"/>
      <c r="G69" s="18"/>
      <c r="H69" s="49"/>
      <c r="I69" s="18"/>
      <c r="J69" s="48"/>
      <c r="K69" s="18"/>
      <c r="L69" s="18"/>
      <c r="M69" s="18"/>
      <c r="N69" s="18"/>
      <c r="O69" s="18"/>
      <c r="P69" s="49"/>
      <c r="Q69" s="18"/>
      <c r="R69" s="19"/>
    </row>
    <row r="70" spans="2:18" s="1" customFormat="1" ht="15" x14ac:dyDescent="0.3">
      <c r="B70" s="30"/>
      <c r="C70" s="31"/>
      <c r="D70" s="50" t="s">
        <v>50</v>
      </c>
      <c r="E70" s="51"/>
      <c r="F70" s="51"/>
      <c r="G70" s="52" t="s">
        <v>51</v>
      </c>
      <c r="H70" s="53"/>
      <c r="I70" s="31"/>
      <c r="J70" s="50" t="s">
        <v>50</v>
      </c>
      <c r="K70" s="51"/>
      <c r="L70" s="51"/>
      <c r="M70" s="51"/>
      <c r="N70" s="52" t="s">
        <v>51</v>
      </c>
      <c r="O70" s="51"/>
      <c r="P70" s="53"/>
      <c r="Q70" s="31"/>
      <c r="R70" s="32"/>
    </row>
    <row r="71" spans="2:18" s="1" customFormat="1" ht="14.45" customHeight="1" x14ac:dyDescent="0.3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6"/>
    </row>
    <row r="75" spans="2:18" s="1" customFormat="1" ht="6.95" customHeight="1" x14ac:dyDescent="0.3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9"/>
    </row>
    <row r="76" spans="2:18" s="1" customFormat="1" ht="36.950000000000003" customHeight="1" x14ac:dyDescent="0.3">
      <c r="B76" s="30"/>
      <c r="C76" s="180" t="s">
        <v>98</v>
      </c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32"/>
    </row>
    <row r="77" spans="2:18" s="1" customFormat="1" ht="6.95" customHeight="1" x14ac:dyDescent="0.3"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2"/>
    </row>
    <row r="78" spans="2:18" s="1" customFormat="1" ht="30" customHeight="1" x14ac:dyDescent="0.3">
      <c r="B78" s="30"/>
      <c r="C78" s="25" t="s">
        <v>15</v>
      </c>
      <c r="D78" s="31"/>
      <c r="E78" s="31"/>
      <c r="F78" s="220" t="str">
        <f>F6</f>
        <v>Tihányiovský kaštieľ - II. etapa</v>
      </c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31"/>
      <c r="R78" s="32"/>
    </row>
    <row r="79" spans="2:18" s="1" customFormat="1" ht="36.950000000000003" customHeight="1" x14ac:dyDescent="0.3">
      <c r="B79" s="30"/>
      <c r="C79" s="64" t="s">
        <v>95</v>
      </c>
      <c r="D79" s="31"/>
      <c r="E79" s="31"/>
      <c r="F79" s="200" t="str">
        <f>F7</f>
        <v>01 b - Sanácia vonkajšej fasády a súvisiace práce II. etapa</v>
      </c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31"/>
      <c r="R79" s="32"/>
    </row>
    <row r="80" spans="2:18" s="1" customFormat="1" ht="6.95" customHeight="1" x14ac:dyDescent="0.3">
      <c r="B80" s="30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2"/>
    </row>
    <row r="81" spans="2:47" s="1" customFormat="1" ht="18" customHeight="1" x14ac:dyDescent="0.3">
      <c r="B81" s="30"/>
      <c r="C81" s="25" t="s">
        <v>19</v>
      </c>
      <c r="D81" s="31"/>
      <c r="E81" s="31"/>
      <c r="F81" s="23" t="str">
        <f>F9</f>
        <v xml:space="preserve"> </v>
      </c>
      <c r="G81" s="31"/>
      <c r="H81" s="31"/>
      <c r="I81" s="31"/>
      <c r="J81" s="31"/>
      <c r="K81" s="25" t="s">
        <v>21</v>
      </c>
      <c r="L81" s="31"/>
      <c r="M81" s="226" t="str">
        <f>IF(O9="","",O9)</f>
        <v/>
      </c>
      <c r="N81" s="199"/>
      <c r="O81" s="199"/>
      <c r="P81" s="199"/>
      <c r="Q81" s="31"/>
      <c r="R81" s="32"/>
    </row>
    <row r="82" spans="2:47" s="1" customFormat="1" ht="6.95" customHeight="1" x14ac:dyDescent="0.3">
      <c r="B82" s="30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2"/>
    </row>
    <row r="83" spans="2:47" s="1" customFormat="1" ht="15" x14ac:dyDescent="0.3">
      <c r="B83" s="30"/>
      <c r="C83" s="25" t="s">
        <v>22</v>
      </c>
      <c r="D83" s="31"/>
      <c r="E83" s="31"/>
      <c r="F83" s="23" t="str">
        <f>E12</f>
        <v>STREDOSLOVENSKÉ MÚZEUM  v Banskej Bystrici</v>
      </c>
      <c r="G83" s="31"/>
      <c r="H83" s="31"/>
      <c r="I83" s="31"/>
      <c r="J83" s="31"/>
      <c r="K83" s="25" t="s">
        <v>30</v>
      </c>
      <c r="L83" s="31"/>
      <c r="M83" s="185" t="str">
        <f>E18</f>
        <v xml:space="preserve"> </v>
      </c>
      <c r="N83" s="199"/>
      <c r="O83" s="199"/>
      <c r="P83" s="199"/>
      <c r="Q83" s="199"/>
      <c r="R83" s="32"/>
    </row>
    <row r="84" spans="2:47" s="1" customFormat="1" ht="14.45" customHeight="1" x14ac:dyDescent="0.3">
      <c r="B84" s="30"/>
      <c r="C84" s="25" t="s">
        <v>28</v>
      </c>
      <c r="D84" s="31"/>
      <c r="E84" s="31"/>
      <c r="F84" s="23" t="str">
        <f>IF(E15="","",E15)</f>
        <v>Vyplň údaj</v>
      </c>
      <c r="G84" s="31"/>
      <c r="H84" s="31"/>
      <c r="I84" s="31"/>
      <c r="J84" s="31"/>
      <c r="K84" s="25" t="s">
        <v>33</v>
      </c>
      <c r="L84" s="31"/>
      <c r="M84" s="185">
        <f>E21</f>
        <v>0</v>
      </c>
      <c r="N84" s="199"/>
      <c r="O84" s="199"/>
      <c r="P84" s="199"/>
      <c r="Q84" s="199"/>
      <c r="R84" s="32"/>
    </row>
    <row r="85" spans="2:47" s="1" customFormat="1" ht="10.35" customHeight="1" x14ac:dyDescent="0.3">
      <c r="B85" s="30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2"/>
    </row>
    <row r="86" spans="2:47" s="1" customFormat="1" ht="29.25" customHeight="1" x14ac:dyDescent="0.3">
      <c r="B86" s="30"/>
      <c r="C86" s="227" t="s">
        <v>99</v>
      </c>
      <c r="D86" s="228"/>
      <c r="E86" s="228"/>
      <c r="F86" s="228"/>
      <c r="G86" s="228"/>
      <c r="H86" s="109"/>
      <c r="I86" s="109"/>
      <c r="J86" s="109"/>
      <c r="K86" s="109"/>
      <c r="L86" s="109"/>
      <c r="M86" s="109"/>
      <c r="N86" s="227" t="s">
        <v>100</v>
      </c>
      <c r="O86" s="199"/>
      <c r="P86" s="199"/>
      <c r="Q86" s="199"/>
      <c r="R86" s="32"/>
    </row>
    <row r="87" spans="2:47" s="1" customFormat="1" ht="10.35" customHeight="1" x14ac:dyDescent="0.3">
      <c r="B87" s="30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2"/>
    </row>
    <row r="88" spans="2:47" s="1" customFormat="1" ht="29.25" customHeight="1" x14ac:dyDescent="0.3">
      <c r="B88" s="30"/>
      <c r="C88" s="116" t="s">
        <v>101</v>
      </c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219">
        <f>N129</f>
        <v>0</v>
      </c>
      <c r="O88" s="199"/>
      <c r="P88" s="199"/>
      <c r="Q88" s="199"/>
      <c r="R88" s="32"/>
      <c r="AU88" s="13" t="s">
        <v>102</v>
      </c>
    </row>
    <row r="89" spans="2:47" s="6" customFormat="1" ht="24.95" customHeight="1" x14ac:dyDescent="0.3">
      <c r="B89" s="117"/>
      <c r="C89" s="118"/>
      <c r="D89" s="119" t="s">
        <v>103</v>
      </c>
      <c r="E89" s="118"/>
      <c r="F89" s="118"/>
      <c r="G89" s="118"/>
      <c r="H89" s="118"/>
      <c r="I89" s="118"/>
      <c r="J89" s="118"/>
      <c r="K89" s="118"/>
      <c r="L89" s="118"/>
      <c r="M89" s="118"/>
      <c r="N89" s="229">
        <f>N130</f>
        <v>0</v>
      </c>
      <c r="O89" s="230"/>
      <c r="P89" s="230"/>
      <c r="Q89" s="230"/>
      <c r="R89" s="120"/>
    </row>
    <row r="90" spans="2:47" s="7" customFormat="1" ht="19.899999999999999" customHeight="1" x14ac:dyDescent="0.3">
      <c r="B90" s="121"/>
      <c r="C90" s="122"/>
      <c r="D90" s="97" t="s">
        <v>104</v>
      </c>
      <c r="E90" s="122"/>
      <c r="F90" s="122"/>
      <c r="G90" s="122"/>
      <c r="H90" s="122"/>
      <c r="I90" s="122"/>
      <c r="J90" s="122"/>
      <c r="K90" s="122"/>
      <c r="L90" s="122"/>
      <c r="M90" s="122"/>
      <c r="N90" s="214">
        <f>N131</f>
        <v>0</v>
      </c>
      <c r="O90" s="231"/>
      <c r="P90" s="231"/>
      <c r="Q90" s="231"/>
      <c r="R90" s="123"/>
    </row>
    <row r="91" spans="2:47" s="7" customFormat="1" ht="19.899999999999999" customHeight="1" x14ac:dyDescent="0.3">
      <c r="B91" s="121"/>
      <c r="C91" s="122"/>
      <c r="D91" s="97" t="s">
        <v>105</v>
      </c>
      <c r="E91" s="122"/>
      <c r="F91" s="122"/>
      <c r="G91" s="122"/>
      <c r="H91" s="122"/>
      <c r="I91" s="122"/>
      <c r="J91" s="122"/>
      <c r="K91" s="122"/>
      <c r="L91" s="122"/>
      <c r="M91" s="122"/>
      <c r="N91" s="214">
        <f>N144</f>
        <v>0</v>
      </c>
      <c r="O91" s="231"/>
      <c r="P91" s="231"/>
      <c r="Q91" s="231"/>
      <c r="R91" s="123"/>
    </row>
    <row r="92" spans="2:47" s="7" customFormat="1" ht="19.899999999999999" customHeight="1" x14ac:dyDescent="0.3">
      <c r="B92" s="121"/>
      <c r="C92" s="122"/>
      <c r="D92" s="97" t="s">
        <v>106</v>
      </c>
      <c r="E92" s="122"/>
      <c r="F92" s="122"/>
      <c r="G92" s="122"/>
      <c r="H92" s="122"/>
      <c r="I92" s="122"/>
      <c r="J92" s="122"/>
      <c r="K92" s="122"/>
      <c r="L92" s="122"/>
      <c r="M92" s="122"/>
      <c r="N92" s="214">
        <f>N159</f>
        <v>0</v>
      </c>
      <c r="O92" s="231"/>
      <c r="P92" s="231"/>
      <c r="Q92" s="231"/>
      <c r="R92" s="123"/>
    </row>
    <row r="93" spans="2:47" s="6" customFormat="1" ht="24.95" customHeight="1" x14ac:dyDescent="0.3">
      <c r="B93" s="117"/>
      <c r="C93" s="118"/>
      <c r="D93" s="119" t="s">
        <v>107</v>
      </c>
      <c r="E93" s="118"/>
      <c r="F93" s="118"/>
      <c r="G93" s="118"/>
      <c r="H93" s="118"/>
      <c r="I93" s="118"/>
      <c r="J93" s="118"/>
      <c r="K93" s="118"/>
      <c r="L93" s="118"/>
      <c r="M93" s="118"/>
      <c r="N93" s="229">
        <f>N161</f>
        <v>0</v>
      </c>
      <c r="O93" s="230"/>
      <c r="P93" s="230"/>
      <c r="Q93" s="230"/>
      <c r="R93" s="120"/>
    </row>
    <row r="94" spans="2:47" s="7" customFormat="1" ht="19.899999999999999" customHeight="1" x14ac:dyDescent="0.3">
      <c r="B94" s="121"/>
      <c r="C94" s="122"/>
      <c r="D94" s="97" t="s">
        <v>108</v>
      </c>
      <c r="E94" s="122"/>
      <c r="F94" s="122"/>
      <c r="G94" s="122"/>
      <c r="H94" s="122"/>
      <c r="I94" s="122"/>
      <c r="J94" s="122"/>
      <c r="K94" s="122"/>
      <c r="L94" s="122"/>
      <c r="M94" s="122"/>
      <c r="N94" s="214">
        <f>N162</f>
        <v>0</v>
      </c>
      <c r="O94" s="231"/>
      <c r="P94" s="231"/>
      <c r="Q94" s="231"/>
      <c r="R94" s="123"/>
    </row>
    <row r="95" spans="2:47" s="7" customFormat="1" ht="19.899999999999999" customHeight="1" x14ac:dyDescent="0.3">
      <c r="B95" s="121"/>
      <c r="C95" s="122"/>
      <c r="D95" s="97" t="s">
        <v>109</v>
      </c>
      <c r="E95" s="122"/>
      <c r="F95" s="122"/>
      <c r="G95" s="122"/>
      <c r="H95" s="122"/>
      <c r="I95" s="122"/>
      <c r="J95" s="122"/>
      <c r="K95" s="122"/>
      <c r="L95" s="122"/>
      <c r="M95" s="122"/>
      <c r="N95" s="214">
        <f>N165</f>
        <v>0</v>
      </c>
      <c r="O95" s="231"/>
      <c r="P95" s="231"/>
      <c r="Q95" s="231"/>
      <c r="R95" s="123"/>
    </row>
    <row r="96" spans="2:47" s="7" customFormat="1" ht="19.899999999999999" customHeight="1" x14ac:dyDescent="0.3">
      <c r="B96" s="121"/>
      <c r="C96" s="122"/>
      <c r="D96" s="97" t="s">
        <v>110</v>
      </c>
      <c r="E96" s="122"/>
      <c r="F96" s="122"/>
      <c r="G96" s="122"/>
      <c r="H96" s="122"/>
      <c r="I96" s="122"/>
      <c r="J96" s="122"/>
      <c r="K96" s="122"/>
      <c r="L96" s="122"/>
      <c r="M96" s="122"/>
      <c r="N96" s="214">
        <f>N171</f>
        <v>0</v>
      </c>
      <c r="O96" s="231"/>
      <c r="P96" s="231"/>
      <c r="Q96" s="231"/>
      <c r="R96" s="123"/>
    </row>
    <row r="97" spans="2:65" s="7" customFormat="1" ht="19.899999999999999" customHeight="1" x14ac:dyDescent="0.3">
      <c r="B97" s="121"/>
      <c r="C97" s="122"/>
      <c r="D97" s="97" t="s">
        <v>111</v>
      </c>
      <c r="E97" s="122"/>
      <c r="F97" s="122"/>
      <c r="G97" s="122"/>
      <c r="H97" s="122"/>
      <c r="I97" s="122"/>
      <c r="J97" s="122"/>
      <c r="K97" s="122"/>
      <c r="L97" s="122"/>
      <c r="M97" s="122"/>
      <c r="N97" s="214">
        <f>N192</f>
        <v>0</v>
      </c>
      <c r="O97" s="231"/>
      <c r="P97" s="231"/>
      <c r="Q97" s="231"/>
      <c r="R97" s="123"/>
    </row>
    <row r="98" spans="2:65" s="7" customFormat="1" ht="19.899999999999999" customHeight="1" x14ac:dyDescent="0.3">
      <c r="B98" s="121"/>
      <c r="C98" s="122"/>
      <c r="D98" s="97" t="s">
        <v>112</v>
      </c>
      <c r="E98" s="122"/>
      <c r="F98" s="122"/>
      <c r="G98" s="122"/>
      <c r="H98" s="122"/>
      <c r="I98" s="122"/>
      <c r="J98" s="122"/>
      <c r="K98" s="122"/>
      <c r="L98" s="122"/>
      <c r="M98" s="122"/>
      <c r="N98" s="214">
        <f>N194</f>
        <v>0</v>
      </c>
      <c r="O98" s="231"/>
      <c r="P98" s="231"/>
      <c r="Q98" s="231"/>
      <c r="R98" s="123"/>
    </row>
    <row r="99" spans="2:65" s="7" customFormat="1" ht="19.899999999999999" customHeight="1" x14ac:dyDescent="0.3">
      <c r="B99" s="121"/>
      <c r="C99" s="122"/>
      <c r="D99" s="97" t="s">
        <v>113</v>
      </c>
      <c r="E99" s="122"/>
      <c r="F99" s="122"/>
      <c r="G99" s="122"/>
      <c r="H99" s="122"/>
      <c r="I99" s="122"/>
      <c r="J99" s="122"/>
      <c r="K99" s="122"/>
      <c r="L99" s="122"/>
      <c r="M99" s="122"/>
      <c r="N99" s="214">
        <f>N207</f>
        <v>0</v>
      </c>
      <c r="O99" s="231"/>
      <c r="P99" s="231"/>
      <c r="Q99" s="231"/>
      <c r="R99" s="123"/>
    </row>
    <row r="100" spans="2:65" s="6" customFormat="1" ht="24.95" customHeight="1" x14ac:dyDescent="0.3">
      <c r="B100" s="117"/>
      <c r="C100" s="118"/>
      <c r="D100" s="119" t="s">
        <v>114</v>
      </c>
      <c r="E100" s="118"/>
      <c r="F100" s="118"/>
      <c r="G100" s="118"/>
      <c r="H100" s="118"/>
      <c r="I100" s="118"/>
      <c r="J100" s="118"/>
      <c r="K100" s="118"/>
      <c r="L100" s="118"/>
      <c r="M100" s="118"/>
      <c r="N100" s="229">
        <f>N209</f>
        <v>0</v>
      </c>
      <c r="O100" s="230"/>
      <c r="P100" s="230"/>
      <c r="Q100" s="230"/>
      <c r="R100" s="120"/>
    </row>
    <row r="101" spans="2:65" s="7" customFormat="1" ht="19.899999999999999" customHeight="1" x14ac:dyDescent="0.3">
      <c r="B101" s="121"/>
      <c r="C101" s="122"/>
      <c r="D101" s="97" t="s">
        <v>115</v>
      </c>
      <c r="E101" s="122"/>
      <c r="F101" s="122"/>
      <c r="G101" s="122"/>
      <c r="H101" s="122"/>
      <c r="I101" s="122"/>
      <c r="J101" s="122"/>
      <c r="K101" s="122"/>
      <c r="L101" s="122"/>
      <c r="M101" s="122"/>
      <c r="N101" s="214">
        <f>N210</f>
        <v>0</v>
      </c>
      <c r="O101" s="231"/>
      <c r="P101" s="231"/>
      <c r="Q101" s="231"/>
      <c r="R101" s="123"/>
    </row>
    <row r="102" spans="2:65" s="6" customFormat="1" ht="21.75" customHeight="1" x14ac:dyDescent="0.35">
      <c r="B102" s="117"/>
      <c r="C102" s="118"/>
      <c r="D102" s="119" t="s">
        <v>116</v>
      </c>
      <c r="E102" s="118"/>
      <c r="F102" s="118"/>
      <c r="G102" s="118"/>
      <c r="H102" s="118"/>
      <c r="I102" s="118"/>
      <c r="J102" s="118"/>
      <c r="K102" s="118"/>
      <c r="L102" s="118"/>
      <c r="M102" s="118"/>
      <c r="N102" s="232">
        <f>N212</f>
        <v>0</v>
      </c>
      <c r="O102" s="230"/>
      <c r="P102" s="230"/>
      <c r="Q102" s="230"/>
      <c r="R102" s="120"/>
    </row>
    <row r="103" spans="2:65" s="1" customFormat="1" ht="21.75" customHeight="1" x14ac:dyDescent="0.3">
      <c r="B103" s="30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2"/>
    </row>
    <row r="104" spans="2:65" s="1" customFormat="1" ht="29.25" customHeight="1" x14ac:dyDescent="0.3">
      <c r="B104" s="30"/>
      <c r="C104" s="116" t="s">
        <v>117</v>
      </c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233">
        <f>ROUND(N105+N106+N107+N108+N109+N110,2)</f>
        <v>0</v>
      </c>
      <c r="O104" s="199"/>
      <c r="P104" s="199"/>
      <c r="Q104" s="199"/>
      <c r="R104" s="32"/>
      <c r="T104" s="124"/>
      <c r="U104" s="125" t="s">
        <v>38</v>
      </c>
    </row>
    <row r="105" spans="2:65" s="1" customFormat="1" ht="18" customHeight="1" x14ac:dyDescent="0.3">
      <c r="B105" s="126"/>
      <c r="C105" s="127"/>
      <c r="D105" s="215" t="s">
        <v>118</v>
      </c>
      <c r="E105" s="234"/>
      <c r="F105" s="234"/>
      <c r="G105" s="234"/>
      <c r="H105" s="234"/>
      <c r="I105" s="127"/>
      <c r="J105" s="127"/>
      <c r="K105" s="127"/>
      <c r="L105" s="127"/>
      <c r="M105" s="127"/>
      <c r="N105" s="213">
        <f>ROUND(N88*T105,2)</f>
        <v>0</v>
      </c>
      <c r="O105" s="234"/>
      <c r="P105" s="234"/>
      <c r="Q105" s="234"/>
      <c r="R105" s="128"/>
      <c r="S105" s="127"/>
      <c r="T105" s="129"/>
      <c r="U105" s="130" t="s">
        <v>41</v>
      </c>
      <c r="V105" s="131"/>
      <c r="W105" s="131"/>
      <c r="X105" s="131"/>
      <c r="Y105" s="131"/>
      <c r="Z105" s="131"/>
      <c r="AA105" s="131"/>
      <c r="AB105" s="131"/>
      <c r="AC105" s="131"/>
      <c r="AD105" s="131"/>
      <c r="AE105" s="131"/>
      <c r="AF105" s="131"/>
      <c r="AG105" s="131"/>
      <c r="AH105" s="131"/>
      <c r="AI105" s="131"/>
      <c r="AJ105" s="131"/>
      <c r="AK105" s="131"/>
      <c r="AL105" s="131"/>
      <c r="AM105" s="131"/>
      <c r="AN105" s="131"/>
      <c r="AO105" s="131"/>
      <c r="AP105" s="131"/>
      <c r="AQ105" s="131"/>
      <c r="AR105" s="131"/>
      <c r="AS105" s="131"/>
      <c r="AT105" s="131"/>
      <c r="AU105" s="131"/>
      <c r="AV105" s="131"/>
      <c r="AW105" s="131"/>
      <c r="AX105" s="131"/>
      <c r="AY105" s="132" t="s">
        <v>119</v>
      </c>
      <c r="AZ105" s="131"/>
      <c r="BA105" s="131"/>
      <c r="BB105" s="131"/>
      <c r="BC105" s="131"/>
      <c r="BD105" s="131"/>
      <c r="BE105" s="133">
        <f t="shared" ref="BE105:BE110" si="0">IF(U105="základná",N105,0)</f>
        <v>0</v>
      </c>
      <c r="BF105" s="133">
        <f t="shared" ref="BF105:BF110" si="1">IF(U105="znížená",N105,0)</f>
        <v>0</v>
      </c>
      <c r="BG105" s="133">
        <f t="shared" ref="BG105:BG110" si="2">IF(U105="zákl. prenesená",N105,0)</f>
        <v>0</v>
      </c>
      <c r="BH105" s="133">
        <f t="shared" ref="BH105:BH110" si="3">IF(U105="zníž. prenesená",N105,0)</f>
        <v>0</v>
      </c>
      <c r="BI105" s="133">
        <f t="shared" ref="BI105:BI110" si="4">IF(U105="nulová",N105,0)</f>
        <v>0</v>
      </c>
      <c r="BJ105" s="132" t="s">
        <v>120</v>
      </c>
      <c r="BK105" s="131"/>
      <c r="BL105" s="131"/>
      <c r="BM105" s="131"/>
    </row>
    <row r="106" spans="2:65" s="1" customFormat="1" ht="18" customHeight="1" x14ac:dyDescent="0.3">
      <c r="B106" s="126"/>
      <c r="C106" s="127"/>
      <c r="D106" s="215" t="s">
        <v>121</v>
      </c>
      <c r="E106" s="234"/>
      <c r="F106" s="234"/>
      <c r="G106" s="234"/>
      <c r="H106" s="234"/>
      <c r="I106" s="127"/>
      <c r="J106" s="127"/>
      <c r="K106" s="127"/>
      <c r="L106" s="127"/>
      <c r="M106" s="127"/>
      <c r="N106" s="213">
        <f>ROUND(N88*T106,2)</f>
        <v>0</v>
      </c>
      <c r="O106" s="234"/>
      <c r="P106" s="234"/>
      <c r="Q106" s="234"/>
      <c r="R106" s="128"/>
      <c r="S106" s="127"/>
      <c r="T106" s="129"/>
      <c r="U106" s="130" t="s">
        <v>41</v>
      </c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1"/>
      <c r="AF106" s="131"/>
      <c r="AG106" s="131"/>
      <c r="AH106" s="131"/>
      <c r="AI106" s="131"/>
      <c r="AJ106" s="131"/>
      <c r="AK106" s="131"/>
      <c r="AL106" s="131"/>
      <c r="AM106" s="131"/>
      <c r="AN106" s="131"/>
      <c r="AO106" s="131"/>
      <c r="AP106" s="131"/>
      <c r="AQ106" s="131"/>
      <c r="AR106" s="131"/>
      <c r="AS106" s="131"/>
      <c r="AT106" s="131"/>
      <c r="AU106" s="131"/>
      <c r="AV106" s="131"/>
      <c r="AW106" s="131"/>
      <c r="AX106" s="131"/>
      <c r="AY106" s="132" t="s">
        <v>119</v>
      </c>
      <c r="AZ106" s="131"/>
      <c r="BA106" s="131"/>
      <c r="BB106" s="131"/>
      <c r="BC106" s="131"/>
      <c r="BD106" s="131"/>
      <c r="BE106" s="133">
        <f t="shared" si="0"/>
        <v>0</v>
      </c>
      <c r="BF106" s="133">
        <f t="shared" si="1"/>
        <v>0</v>
      </c>
      <c r="BG106" s="133">
        <f t="shared" si="2"/>
        <v>0</v>
      </c>
      <c r="BH106" s="133">
        <f t="shared" si="3"/>
        <v>0</v>
      </c>
      <c r="BI106" s="133">
        <f t="shared" si="4"/>
        <v>0</v>
      </c>
      <c r="BJ106" s="132" t="s">
        <v>120</v>
      </c>
      <c r="BK106" s="131"/>
      <c r="BL106" s="131"/>
      <c r="BM106" s="131"/>
    </row>
    <row r="107" spans="2:65" s="1" customFormat="1" ht="18" customHeight="1" x14ac:dyDescent="0.3">
      <c r="B107" s="126"/>
      <c r="C107" s="127"/>
      <c r="D107" s="215" t="s">
        <v>122</v>
      </c>
      <c r="E107" s="234"/>
      <c r="F107" s="234"/>
      <c r="G107" s="234"/>
      <c r="H107" s="234"/>
      <c r="I107" s="127"/>
      <c r="J107" s="127"/>
      <c r="K107" s="127"/>
      <c r="L107" s="127"/>
      <c r="M107" s="127"/>
      <c r="N107" s="213">
        <f>ROUND(N88*T107,2)</f>
        <v>0</v>
      </c>
      <c r="O107" s="234"/>
      <c r="P107" s="234"/>
      <c r="Q107" s="234"/>
      <c r="R107" s="128"/>
      <c r="S107" s="127"/>
      <c r="T107" s="129"/>
      <c r="U107" s="130" t="s">
        <v>41</v>
      </c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1"/>
      <c r="AX107" s="131"/>
      <c r="AY107" s="132" t="s">
        <v>119</v>
      </c>
      <c r="AZ107" s="131"/>
      <c r="BA107" s="131"/>
      <c r="BB107" s="131"/>
      <c r="BC107" s="131"/>
      <c r="BD107" s="131"/>
      <c r="BE107" s="133">
        <f t="shared" si="0"/>
        <v>0</v>
      </c>
      <c r="BF107" s="133">
        <f t="shared" si="1"/>
        <v>0</v>
      </c>
      <c r="BG107" s="133">
        <f t="shared" si="2"/>
        <v>0</v>
      </c>
      <c r="BH107" s="133">
        <f t="shared" si="3"/>
        <v>0</v>
      </c>
      <c r="BI107" s="133">
        <f t="shared" si="4"/>
        <v>0</v>
      </c>
      <c r="BJ107" s="132" t="s">
        <v>120</v>
      </c>
      <c r="BK107" s="131"/>
      <c r="BL107" s="131"/>
      <c r="BM107" s="131"/>
    </row>
    <row r="108" spans="2:65" s="1" customFormat="1" ht="18" customHeight="1" x14ac:dyDescent="0.3">
      <c r="B108" s="126"/>
      <c r="C108" s="127"/>
      <c r="D108" s="215" t="s">
        <v>123</v>
      </c>
      <c r="E108" s="234"/>
      <c r="F108" s="234"/>
      <c r="G108" s="234"/>
      <c r="H108" s="234"/>
      <c r="I108" s="127"/>
      <c r="J108" s="127"/>
      <c r="K108" s="127"/>
      <c r="L108" s="127"/>
      <c r="M108" s="127"/>
      <c r="N108" s="213">
        <f>ROUND(N88*T108,2)</f>
        <v>0</v>
      </c>
      <c r="O108" s="234"/>
      <c r="P108" s="234"/>
      <c r="Q108" s="234"/>
      <c r="R108" s="128"/>
      <c r="S108" s="127"/>
      <c r="T108" s="129"/>
      <c r="U108" s="130" t="s">
        <v>41</v>
      </c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  <c r="AY108" s="132" t="s">
        <v>119</v>
      </c>
      <c r="AZ108" s="131"/>
      <c r="BA108" s="131"/>
      <c r="BB108" s="131"/>
      <c r="BC108" s="131"/>
      <c r="BD108" s="131"/>
      <c r="BE108" s="133">
        <f t="shared" si="0"/>
        <v>0</v>
      </c>
      <c r="BF108" s="133">
        <f t="shared" si="1"/>
        <v>0</v>
      </c>
      <c r="BG108" s="133">
        <f t="shared" si="2"/>
        <v>0</v>
      </c>
      <c r="BH108" s="133">
        <f t="shared" si="3"/>
        <v>0</v>
      </c>
      <c r="BI108" s="133">
        <f t="shared" si="4"/>
        <v>0</v>
      </c>
      <c r="BJ108" s="132" t="s">
        <v>120</v>
      </c>
      <c r="BK108" s="131"/>
      <c r="BL108" s="131"/>
      <c r="BM108" s="131"/>
    </row>
    <row r="109" spans="2:65" s="1" customFormat="1" ht="18" customHeight="1" x14ac:dyDescent="0.3">
      <c r="B109" s="126"/>
      <c r="C109" s="127"/>
      <c r="D109" s="215" t="s">
        <v>119</v>
      </c>
      <c r="E109" s="234"/>
      <c r="F109" s="234"/>
      <c r="G109" s="234"/>
      <c r="H109" s="234"/>
      <c r="I109" s="127"/>
      <c r="J109" s="127"/>
      <c r="K109" s="127"/>
      <c r="L109" s="127"/>
      <c r="M109" s="127"/>
      <c r="N109" s="213">
        <f>ROUND(N88*T109,2)</f>
        <v>0</v>
      </c>
      <c r="O109" s="234"/>
      <c r="P109" s="234"/>
      <c r="Q109" s="234"/>
      <c r="R109" s="128"/>
      <c r="S109" s="127"/>
      <c r="T109" s="129"/>
      <c r="U109" s="130" t="s">
        <v>41</v>
      </c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2" t="s">
        <v>119</v>
      </c>
      <c r="AZ109" s="131"/>
      <c r="BA109" s="131"/>
      <c r="BB109" s="131"/>
      <c r="BC109" s="131"/>
      <c r="BD109" s="131"/>
      <c r="BE109" s="133">
        <f t="shared" si="0"/>
        <v>0</v>
      </c>
      <c r="BF109" s="133">
        <f t="shared" si="1"/>
        <v>0</v>
      </c>
      <c r="BG109" s="133">
        <f t="shared" si="2"/>
        <v>0</v>
      </c>
      <c r="BH109" s="133">
        <f t="shared" si="3"/>
        <v>0</v>
      </c>
      <c r="BI109" s="133">
        <f t="shared" si="4"/>
        <v>0</v>
      </c>
      <c r="BJ109" s="132" t="s">
        <v>120</v>
      </c>
      <c r="BK109" s="131"/>
      <c r="BL109" s="131"/>
      <c r="BM109" s="131"/>
    </row>
    <row r="110" spans="2:65" s="1" customFormat="1" ht="18" customHeight="1" x14ac:dyDescent="0.3">
      <c r="B110" s="126"/>
      <c r="C110" s="127"/>
      <c r="D110" s="134" t="s">
        <v>124</v>
      </c>
      <c r="E110" s="127"/>
      <c r="F110" s="127"/>
      <c r="G110" s="127"/>
      <c r="H110" s="127"/>
      <c r="I110" s="127"/>
      <c r="J110" s="127"/>
      <c r="K110" s="127"/>
      <c r="L110" s="127"/>
      <c r="M110" s="127"/>
      <c r="N110" s="213">
        <f>ROUND(N88*T110,2)</f>
        <v>0</v>
      </c>
      <c r="O110" s="234"/>
      <c r="P110" s="234"/>
      <c r="Q110" s="234"/>
      <c r="R110" s="128"/>
      <c r="S110" s="127"/>
      <c r="T110" s="135"/>
      <c r="U110" s="136" t="s">
        <v>41</v>
      </c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2" t="s">
        <v>125</v>
      </c>
      <c r="AZ110" s="131"/>
      <c r="BA110" s="131"/>
      <c r="BB110" s="131"/>
      <c r="BC110" s="131"/>
      <c r="BD110" s="131"/>
      <c r="BE110" s="133">
        <f t="shared" si="0"/>
        <v>0</v>
      </c>
      <c r="BF110" s="133">
        <f t="shared" si="1"/>
        <v>0</v>
      </c>
      <c r="BG110" s="133">
        <f t="shared" si="2"/>
        <v>0</v>
      </c>
      <c r="BH110" s="133">
        <f t="shared" si="3"/>
        <v>0</v>
      </c>
      <c r="BI110" s="133">
        <f t="shared" si="4"/>
        <v>0</v>
      </c>
      <c r="BJ110" s="132" t="s">
        <v>120</v>
      </c>
      <c r="BK110" s="131"/>
      <c r="BL110" s="131"/>
      <c r="BM110" s="131"/>
    </row>
    <row r="111" spans="2:65" s="1" customFormat="1" x14ac:dyDescent="0.3">
      <c r="B111" s="30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2"/>
    </row>
    <row r="112" spans="2:65" s="1" customFormat="1" ht="29.25" customHeight="1" x14ac:dyDescent="0.3">
      <c r="B112" s="30"/>
      <c r="C112" s="108" t="s">
        <v>92</v>
      </c>
      <c r="D112" s="109"/>
      <c r="E112" s="109"/>
      <c r="F112" s="109"/>
      <c r="G112" s="109"/>
      <c r="H112" s="109"/>
      <c r="I112" s="109"/>
      <c r="J112" s="109"/>
      <c r="K112" s="109"/>
      <c r="L112" s="216">
        <f>ROUND(SUM(N88+N104),2)</f>
        <v>0</v>
      </c>
      <c r="M112" s="228"/>
      <c r="N112" s="228"/>
      <c r="O112" s="228"/>
      <c r="P112" s="228"/>
      <c r="Q112" s="228"/>
      <c r="R112" s="32"/>
    </row>
    <row r="113" spans="2:27" s="1" customFormat="1" ht="6.95" customHeight="1" x14ac:dyDescent="0.3">
      <c r="B113" s="54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6"/>
    </row>
    <row r="117" spans="2:27" s="1" customFormat="1" ht="6.95" customHeight="1" x14ac:dyDescent="0.3">
      <c r="B117" s="57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9"/>
    </row>
    <row r="118" spans="2:27" s="1" customFormat="1" ht="36.950000000000003" customHeight="1" x14ac:dyDescent="0.3">
      <c r="B118" s="30"/>
      <c r="C118" s="180" t="s">
        <v>126</v>
      </c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32"/>
    </row>
    <row r="119" spans="2:27" s="1" customFormat="1" ht="6.95" customHeight="1" x14ac:dyDescent="0.3">
      <c r="B119" s="30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2"/>
    </row>
    <row r="120" spans="2:27" s="1" customFormat="1" ht="30" customHeight="1" x14ac:dyDescent="0.3">
      <c r="B120" s="30"/>
      <c r="C120" s="25" t="s">
        <v>15</v>
      </c>
      <c r="D120" s="31"/>
      <c r="E120" s="31"/>
      <c r="F120" s="220" t="str">
        <f>F6</f>
        <v>Tihányiovský kaštieľ - II. etapa</v>
      </c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31"/>
      <c r="R120" s="32"/>
    </row>
    <row r="121" spans="2:27" s="1" customFormat="1" ht="36.950000000000003" customHeight="1" x14ac:dyDescent="0.3">
      <c r="B121" s="30"/>
      <c r="C121" s="64" t="s">
        <v>95</v>
      </c>
      <c r="D121" s="31"/>
      <c r="E121" s="31"/>
      <c r="F121" s="200" t="str">
        <f>F7</f>
        <v>01 b - Sanácia vonkajšej fasády a súvisiace práce II. etapa</v>
      </c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31"/>
      <c r="R121" s="32"/>
    </row>
    <row r="122" spans="2:27" s="1" customFormat="1" ht="6.95" customHeight="1" x14ac:dyDescent="0.3">
      <c r="B122" s="30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2"/>
    </row>
    <row r="123" spans="2:27" s="1" customFormat="1" ht="18" customHeight="1" x14ac:dyDescent="0.3">
      <c r="B123" s="30"/>
      <c r="C123" s="25" t="s">
        <v>19</v>
      </c>
      <c r="D123" s="31"/>
      <c r="E123" s="31"/>
      <c r="F123" s="23" t="str">
        <f>F9</f>
        <v xml:space="preserve"> </v>
      </c>
      <c r="G123" s="31"/>
      <c r="H123" s="31"/>
      <c r="I123" s="31"/>
      <c r="J123" s="31"/>
      <c r="K123" s="25" t="s">
        <v>21</v>
      </c>
      <c r="L123" s="31"/>
      <c r="M123" s="226" t="str">
        <f>IF(O9="","",O9)</f>
        <v/>
      </c>
      <c r="N123" s="199"/>
      <c r="O123" s="199"/>
      <c r="P123" s="199"/>
      <c r="Q123" s="31"/>
      <c r="R123" s="32"/>
    </row>
    <row r="124" spans="2:27" s="1" customFormat="1" ht="6.95" customHeight="1" x14ac:dyDescent="0.3">
      <c r="B124" s="30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2"/>
    </row>
    <row r="125" spans="2:27" s="1" customFormat="1" ht="15" x14ac:dyDescent="0.3">
      <c r="B125" s="30"/>
      <c r="C125" s="25" t="s">
        <v>22</v>
      </c>
      <c r="D125" s="31"/>
      <c r="E125" s="31"/>
      <c r="F125" s="23" t="str">
        <f>E12</f>
        <v>STREDOSLOVENSKÉ MÚZEUM  v Banskej Bystrici</v>
      </c>
      <c r="G125" s="31"/>
      <c r="H125" s="31"/>
      <c r="I125" s="31"/>
      <c r="J125" s="31"/>
      <c r="K125" s="25" t="s">
        <v>30</v>
      </c>
      <c r="L125" s="31"/>
      <c r="M125" s="185" t="str">
        <f>E18</f>
        <v xml:space="preserve"> </v>
      </c>
      <c r="N125" s="199"/>
      <c r="O125" s="199"/>
      <c r="P125" s="199"/>
      <c r="Q125" s="199"/>
      <c r="R125" s="32"/>
    </row>
    <row r="126" spans="2:27" s="1" customFormat="1" ht="14.45" customHeight="1" x14ac:dyDescent="0.3">
      <c r="B126" s="30"/>
      <c r="C126" s="25" t="s">
        <v>28</v>
      </c>
      <c r="D126" s="31"/>
      <c r="E126" s="31"/>
      <c r="F126" s="23" t="str">
        <f>IF(E15="","",E15)</f>
        <v>Vyplň údaj</v>
      </c>
      <c r="G126" s="31"/>
      <c r="H126" s="31"/>
      <c r="I126" s="31"/>
      <c r="J126" s="31"/>
      <c r="K126" s="25" t="s">
        <v>33</v>
      </c>
      <c r="L126" s="31"/>
      <c r="M126" s="185">
        <f>E21</f>
        <v>0</v>
      </c>
      <c r="N126" s="199"/>
      <c r="O126" s="199"/>
      <c r="P126" s="199"/>
      <c r="Q126" s="199"/>
      <c r="R126" s="32"/>
    </row>
    <row r="127" spans="2:27" s="1" customFormat="1" ht="10.35" customHeight="1" x14ac:dyDescent="0.3">
      <c r="B127" s="30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2"/>
    </row>
    <row r="128" spans="2:27" s="8" customFormat="1" ht="29.25" customHeight="1" x14ac:dyDescent="0.3">
      <c r="B128" s="137"/>
      <c r="C128" s="138" t="s">
        <v>127</v>
      </c>
      <c r="D128" s="139" t="s">
        <v>128</v>
      </c>
      <c r="E128" s="139" t="s">
        <v>56</v>
      </c>
      <c r="F128" s="235" t="s">
        <v>129</v>
      </c>
      <c r="G128" s="236"/>
      <c r="H128" s="236"/>
      <c r="I128" s="236"/>
      <c r="J128" s="139" t="s">
        <v>130</v>
      </c>
      <c r="K128" s="139" t="s">
        <v>131</v>
      </c>
      <c r="L128" s="237" t="s">
        <v>132</v>
      </c>
      <c r="M128" s="236"/>
      <c r="N128" s="235" t="s">
        <v>100</v>
      </c>
      <c r="O128" s="236"/>
      <c r="P128" s="236"/>
      <c r="Q128" s="238"/>
      <c r="R128" s="140"/>
      <c r="T128" s="72" t="s">
        <v>133</v>
      </c>
      <c r="U128" s="73" t="s">
        <v>38</v>
      </c>
      <c r="V128" s="73" t="s">
        <v>134</v>
      </c>
      <c r="W128" s="73" t="s">
        <v>135</v>
      </c>
      <c r="X128" s="73" t="s">
        <v>136</v>
      </c>
      <c r="Y128" s="73" t="s">
        <v>137</v>
      </c>
      <c r="Z128" s="73" t="s">
        <v>138</v>
      </c>
      <c r="AA128" s="74" t="s">
        <v>139</v>
      </c>
    </row>
    <row r="129" spans="2:65" s="1" customFormat="1" ht="29.25" customHeight="1" x14ac:dyDescent="0.35">
      <c r="B129" s="30"/>
      <c r="C129" s="76" t="s">
        <v>97</v>
      </c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260">
        <f>BK129</f>
        <v>0</v>
      </c>
      <c r="O129" s="261"/>
      <c r="P129" s="261"/>
      <c r="Q129" s="261"/>
      <c r="R129" s="32"/>
      <c r="T129" s="75"/>
      <c r="U129" s="46"/>
      <c r="V129" s="46"/>
      <c r="W129" s="141">
        <f>W130+W161+W209+W212</f>
        <v>0</v>
      </c>
      <c r="X129" s="46"/>
      <c r="Y129" s="141">
        <f>Y130+Y161+Y209+Y212</f>
        <v>93.147634605000007</v>
      </c>
      <c r="Z129" s="46"/>
      <c r="AA129" s="142">
        <f>AA130+AA161+AA209+AA212</f>
        <v>5.0285440000000001</v>
      </c>
      <c r="AT129" s="13" t="s">
        <v>73</v>
      </c>
      <c r="AU129" s="13" t="s">
        <v>102</v>
      </c>
      <c r="BK129" s="143">
        <f>BK130+BK161+BK209+BK212</f>
        <v>0</v>
      </c>
    </row>
    <row r="130" spans="2:65" s="9" customFormat="1" ht="37.35" customHeight="1" x14ac:dyDescent="0.35">
      <c r="B130" s="144"/>
      <c r="C130" s="145"/>
      <c r="D130" s="146" t="s">
        <v>103</v>
      </c>
      <c r="E130" s="146"/>
      <c r="F130" s="146"/>
      <c r="G130" s="146"/>
      <c r="H130" s="146"/>
      <c r="I130" s="146"/>
      <c r="J130" s="146"/>
      <c r="K130" s="146"/>
      <c r="L130" s="146"/>
      <c r="M130" s="146"/>
      <c r="N130" s="232">
        <f>BK130</f>
        <v>0</v>
      </c>
      <c r="O130" s="262"/>
      <c r="P130" s="262"/>
      <c r="Q130" s="262"/>
      <c r="R130" s="147"/>
      <c r="T130" s="148"/>
      <c r="U130" s="145"/>
      <c r="V130" s="145"/>
      <c r="W130" s="149">
        <f>W131+W144+W159</f>
        <v>0</v>
      </c>
      <c r="X130" s="145"/>
      <c r="Y130" s="149">
        <f>Y131+Y144+Y159</f>
        <v>91.521615640000007</v>
      </c>
      <c r="Z130" s="145"/>
      <c r="AA130" s="150">
        <f>AA131+AA144+AA159</f>
        <v>4.4403839999999999</v>
      </c>
      <c r="AR130" s="151" t="s">
        <v>81</v>
      </c>
      <c r="AT130" s="152" t="s">
        <v>73</v>
      </c>
      <c r="AU130" s="152" t="s">
        <v>74</v>
      </c>
      <c r="AY130" s="151" t="s">
        <v>140</v>
      </c>
      <c r="BK130" s="153">
        <f>BK131+BK144+BK159</f>
        <v>0</v>
      </c>
    </row>
    <row r="131" spans="2:65" s="9" customFormat="1" ht="19.899999999999999" customHeight="1" x14ac:dyDescent="0.3">
      <c r="B131" s="144"/>
      <c r="C131" s="145"/>
      <c r="D131" s="154" t="s">
        <v>104</v>
      </c>
      <c r="E131" s="154"/>
      <c r="F131" s="154"/>
      <c r="G131" s="154"/>
      <c r="H131" s="154"/>
      <c r="I131" s="154"/>
      <c r="J131" s="154"/>
      <c r="K131" s="154"/>
      <c r="L131" s="154"/>
      <c r="M131" s="154"/>
      <c r="N131" s="243">
        <f>BK131</f>
        <v>0</v>
      </c>
      <c r="O131" s="244"/>
      <c r="P131" s="244"/>
      <c r="Q131" s="244"/>
      <c r="R131" s="147"/>
      <c r="T131" s="148"/>
      <c r="U131" s="145"/>
      <c r="V131" s="145"/>
      <c r="W131" s="149">
        <f>SUM(W132:W143)</f>
        <v>0</v>
      </c>
      <c r="X131" s="145"/>
      <c r="Y131" s="149">
        <f>SUM(Y132:Y143)</f>
        <v>37.29925154</v>
      </c>
      <c r="Z131" s="145"/>
      <c r="AA131" s="150">
        <f>SUM(AA132:AA143)</f>
        <v>4.4403839999999999</v>
      </c>
      <c r="AR131" s="151" t="s">
        <v>81</v>
      </c>
      <c r="AT131" s="152" t="s">
        <v>73</v>
      </c>
      <c r="AU131" s="152" t="s">
        <v>81</v>
      </c>
      <c r="AY131" s="151" t="s">
        <v>140</v>
      </c>
      <c r="BK131" s="153">
        <f>SUM(BK132:BK143)</f>
        <v>0</v>
      </c>
    </row>
    <row r="132" spans="2:65" s="1" customFormat="1" ht="31.5" customHeight="1" x14ac:dyDescent="0.3">
      <c r="B132" s="126"/>
      <c r="C132" s="155" t="s">
        <v>81</v>
      </c>
      <c r="D132" s="155" t="s">
        <v>141</v>
      </c>
      <c r="E132" s="156" t="s">
        <v>142</v>
      </c>
      <c r="F132" s="239" t="s">
        <v>143</v>
      </c>
      <c r="G132" s="240"/>
      <c r="H132" s="240"/>
      <c r="I132" s="240"/>
      <c r="J132" s="157" t="s">
        <v>144</v>
      </c>
      <c r="K132" s="158">
        <v>100.184</v>
      </c>
      <c r="L132" s="241">
        <v>0</v>
      </c>
      <c r="M132" s="240"/>
      <c r="N132" s="242">
        <f t="shared" ref="N132:N143" si="5">ROUND(L132*K132,3)</f>
        <v>0</v>
      </c>
      <c r="O132" s="240"/>
      <c r="P132" s="240"/>
      <c r="Q132" s="240"/>
      <c r="R132" s="128"/>
      <c r="T132" s="160" t="s">
        <v>3</v>
      </c>
      <c r="U132" s="39" t="s">
        <v>41</v>
      </c>
      <c r="V132" s="31"/>
      <c r="W132" s="161">
        <f t="shared" ref="W132:W143" si="6">V132*K132</f>
        <v>0</v>
      </c>
      <c r="X132" s="161">
        <v>8.0000000000000007E-5</v>
      </c>
      <c r="Y132" s="161">
        <f t="shared" ref="Y132:Y143" si="7">X132*K132</f>
        <v>8.0147200000000012E-3</v>
      </c>
      <c r="Z132" s="161">
        <v>0</v>
      </c>
      <c r="AA132" s="162">
        <f t="shared" ref="AA132:AA143" si="8">Z132*K132</f>
        <v>0</v>
      </c>
      <c r="AR132" s="13" t="s">
        <v>145</v>
      </c>
      <c r="AT132" s="13" t="s">
        <v>141</v>
      </c>
      <c r="AU132" s="13" t="s">
        <v>120</v>
      </c>
      <c r="AY132" s="13" t="s">
        <v>140</v>
      </c>
      <c r="BE132" s="101">
        <f t="shared" ref="BE132:BE143" si="9">IF(U132="základná",N132,0)</f>
        <v>0</v>
      </c>
      <c r="BF132" s="101">
        <f t="shared" ref="BF132:BF143" si="10">IF(U132="znížená",N132,0)</f>
        <v>0</v>
      </c>
      <c r="BG132" s="101">
        <f t="shared" ref="BG132:BG143" si="11">IF(U132="zákl. prenesená",N132,0)</f>
        <v>0</v>
      </c>
      <c r="BH132" s="101">
        <f t="shared" ref="BH132:BH143" si="12">IF(U132="zníž. prenesená",N132,0)</f>
        <v>0</v>
      </c>
      <c r="BI132" s="101">
        <f t="shared" ref="BI132:BI143" si="13">IF(U132="nulová",N132,0)</f>
        <v>0</v>
      </c>
      <c r="BJ132" s="13" t="s">
        <v>120</v>
      </c>
      <c r="BK132" s="163">
        <f t="shared" ref="BK132:BK143" si="14">ROUND(L132*K132,3)</f>
        <v>0</v>
      </c>
      <c r="BL132" s="13" t="s">
        <v>145</v>
      </c>
      <c r="BM132" s="13" t="s">
        <v>146</v>
      </c>
    </row>
    <row r="133" spans="2:65" s="1" customFormat="1" ht="31.5" customHeight="1" x14ac:dyDescent="0.3">
      <c r="B133" s="126"/>
      <c r="C133" s="155" t="s">
        <v>120</v>
      </c>
      <c r="D133" s="155" t="s">
        <v>141</v>
      </c>
      <c r="E133" s="156" t="s">
        <v>147</v>
      </c>
      <c r="F133" s="239" t="s">
        <v>148</v>
      </c>
      <c r="G133" s="240"/>
      <c r="H133" s="240"/>
      <c r="I133" s="240"/>
      <c r="J133" s="157" t="s">
        <v>144</v>
      </c>
      <c r="K133" s="158">
        <v>929.12699999999995</v>
      </c>
      <c r="L133" s="241">
        <v>0</v>
      </c>
      <c r="M133" s="240"/>
      <c r="N133" s="242">
        <f t="shared" si="5"/>
        <v>0</v>
      </c>
      <c r="O133" s="240"/>
      <c r="P133" s="240"/>
      <c r="Q133" s="240"/>
      <c r="R133" s="128"/>
      <c r="T133" s="160" t="s">
        <v>3</v>
      </c>
      <c r="U133" s="39" t="s">
        <v>41</v>
      </c>
      <c r="V133" s="31"/>
      <c r="W133" s="161">
        <f t="shared" si="6"/>
        <v>0</v>
      </c>
      <c r="X133" s="161">
        <v>0</v>
      </c>
      <c r="Y133" s="161">
        <f t="shared" si="7"/>
        <v>0</v>
      </c>
      <c r="Z133" s="161">
        <v>0</v>
      </c>
      <c r="AA133" s="162">
        <f t="shared" si="8"/>
        <v>0</v>
      </c>
      <c r="AR133" s="13" t="s">
        <v>145</v>
      </c>
      <c r="AT133" s="13" t="s">
        <v>141</v>
      </c>
      <c r="AU133" s="13" t="s">
        <v>120</v>
      </c>
      <c r="AY133" s="13" t="s">
        <v>140</v>
      </c>
      <c r="BE133" s="101">
        <f t="shared" si="9"/>
        <v>0</v>
      </c>
      <c r="BF133" s="101">
        <f t="shared" si="10"/>
        <v>0</v>
      </c>
      <c r="BG133" s="101">
        <f t="shared" si="11"/>
        <v>0</v>
      </c>
      <c r="BH133" s="101">
        <f t="shared" si="12"/>
        <v>0</v>
      </c>
      <c r="BI133" s="101">
        <f t="shared" si="13"/>
        <v>0</v>
      </c>
      <c r="BJ133" s="13" t="s">
        <v>120</v>
      </c>
      <c r="BK133" s="163">
        <f t="shared" si="14"/>
        <v>0</v>
      </c>
      <c r="BL133" s="13" t="s">
        <v>145</v>
      </c>
      <c r="BM133" s="13" t="s">
        <v>149</v>
      </c>
    </row>
    <row r="134" spans="2:65" s="1" customFormat="1" ht="31.5" customHeight="1" x14ac:dyDescent="0.3">
      <c r="B134" s="126"/>
      <c r="C134" s="155" t="s">
        <v>150</v>
      </c>
      <c r="D134" s="155" t="s">
        <v>141</v>
      </c>
      <c r="E134" s="156" t="s">
        <v>151</v>
      </c>
      <c r="F134" s="239" t="s">
        <v>152</v>
      </c>
      <c r="G134" s="240"/>
      <c r="H134" s="240"/>
      <c r="I134" s="240"/>
      <c r="J134" s="157" t="s">
        <v>144</v>
      </c>
      <c r="K134" s="158">
        <v>277.524</v>
      </c>
      <c r="L134" s="241">
        <v>0</v>
      </c>
      <c r="M134" s="240"/>
      <c r="N134" s="242">
        <f t="shared" si="5"/>
        <v>0</v>
      </c>
      <c r="O134" s="240"/>
      <c r="P134" s="240"/>
      <c r="Q134" s="240"/>
      <c r="R134" s="128"/>
      <c r="T134" s="160" t="s">
        <v>3</v>
      </c>
      <c r="U134" s="39" t="s">
        <v>41</v>
      </c>
      <c r="V134" s="31"/>
      <c r="W134" s="161">
        <f t="shared" si="6"/>
        <v>0</v>
      </c>
      <c r="X134" s="161">
        <v>0</v>
      </c>
      <c r="Y134" s="161">
        <f t="shared" si="7"/>
        <v>0</v>
      </c>
      <c r="Z134" s="161">
        <v>1.6E-2</v>
      </c>
      <c r="AA134" s="162">
        <f t="shared" si="8"/>
        <v>4.4403839999999999</v>
      </c>
      <c r="AR134" s="13" t="s">
        <v>145</v>
      </c>
      <c r="AT134" s="13" t="s">
        <v>141</v>
      </c>
      <c r="AU134" s="13" t="s">
        <v>120</v>
      </c>
      <c r="AY134" s="13" t="s">
        <v>140</v>
      </c>
      <c r="BE134" s="101">
        <f t="shared" si="9"/>
        <v>0</v>
      </c>
      <c r="BF134" s="101">
        <f t="shared" si="10"/>
        <v>0</v>
      </c>
      <c r="BG134" s="101">
        <f t="shared" si="11"/>
        <v>0</v>
      </c>
      <c r="BH134" s="101">
        <f t="shared" si="12"/>
        <v>0</v>
      </c>
      <c r="BI134" s="101">
        <f t="shared" si="13"/>
        <v>0</v>
      </c>
      <c r="BJ134" s="13" t="s">
        <v>120</v>
      </c>
      <c r="BK134" s="163">
        <f t="shared" si="14"/>
        <v>0</v>
      </c>
      <c r="BL134" s="13" t="s">
        <v>145</v>
      </c>
      <c r="BM134" s="13" t="s">
        <v>153</v>
      </c>
    </row>
    <row r="135" spans="2:65" s="1" customFormat="1" ht="22.5" customHeight="1" x14ac:dyDescent="0.3">
      <c r="B135" s="126"/>
      <c r="C135" s="155" t="s">
        <v>145</v>
      </c>
      <c r="D135" s="155" t="s">
        <v>141</v>
      </c>
      <c r="E135" s="156" t="s">
        <v>154</v>
      </c>
      <c r="F135" s="239" t="s">
        <v>155</v>
      </c>
      <c r="G135" s="240"/>
      <c r="H135" s="240"/>
      <c r="I135" s="240"/>
      <c r="J135" s="157" t="s">
        <v>144</v>
      </c>
      <c r="K135" s="158">
        <v>104.259</v>
      </c>
      <c r="L135" s="241">
        <v>0</v>
      </c>
      <c r="M135" s="240"/>
      <c r="N135" s="242">
        <f t="shared" si="5"/>
        <v>0</v>
      </c>
      <c r="O135" s="240"/>
      <c r="P135" s="240"/>
      <c r="Q135" s="240"/>
      <c r="R135" s="128"/>
      <c r="T135" s="160" t="s">
        <v>3</v>
      </c>
      <c r="U135" s="39" t="s">
        <v>41</v>
      </c>
      <c r="V135" s="31"/>
      <c r="W135" s="161">
        <f t="shared" si="6"/>
        <v>0</v>
      </c>
      <c r="X135" s="161">
        <v>8.8999999999999995E-4</v>
      </c>
      <c r="Y135" s="161">
        <f t="shared" si="7"/>
        <v>9.2790509999999993E-2</v>
      </c>
      <c r="Z135" s="161">
        <v>0</v>
      </c>
      <c r="AA135" s="162">
        <f t="shared" si="8"/>
        <v>0</v>
      </c>
      <c r="AR135" s="13" t="s">
        <v>145</v>
      </c>
      <c r="AT135" s="13" t="s">
        <v>141</v>
      </c>
      <c r="AU135" s="13" t="s">
        <v>120</v>
      </c>
      <c r="AY135" s="13" t="s">
        <v>140</v>
      </c>
      <c r="BE135" s="101">
        <f t="shared" si="9"/>
        <v>0</v>
      </c>
      <c r="BF135" s="101">
        <f t="shared" si="10"/>
        <v>0</v>
      </c>
      <c r="BG135" s="101">
        <f t="shared" si="11"/>
        <v>0</v>
      </c>
      <c r="BH135" s="101">
        <f t="shared" si="12"/>
        <v>0</v>
      </c>
      <c r="BI135" s="101">
        <f t="shared" si="13"/>
        <v>0</v>
      </c>
      <c r="BJ135" s="13" t="s">
        <v>120</v>
      </c>
      <c r="BK135" s="163">
        <f t="shared" si="14"/>
        <v>0</v>
      </c>
      <c r="BL135" s="13" t="s">
        <v>145</v>
      </c>
      <c r="BM135" s="13" t="s">
        <v>156</v>
      </c>
    </row>
    <row r="136" spans="2:65" s="1" customFormat="1" ht="31.5" customHeight="1" x14ac:dyDescent="0.3">
      <c r="B136" s="126"/>
      <c r="C136" s="155" t="s">
        <v>157</v>
      </c>
      <c r="D136" s="155" t="s">
        <v>141</v>
      </c>
      <c r="E136" s="156" t="s">
        <v>158</v>
      </c>
      <c r="F136" s="239" t="s">
        <v>159</v>
      </c>
      <c r="G136" s="240"/>
      <c r="H136" s="240"/>
      <c r="I136" s="240"/>
      <c r="J136" s="157" t="s">
        <v>160</v>
      </c>
      <c r="K136" s="158">
        <v>13.23</v>
      </c>
      <c r="L136" s="241">
        <v>0</v>
      </c>
      <c r="M136" s="240"/>
      <c r="N136" s="242">
        <f t="shared" si="5"/>
        <v>0</v>
      </c>
      <c r="O136" s="240"/>
      <c r="P136" s="240"/>
      <c r="Q136" s="240"/>
      <c r="R136" s="128"/>
      <c r="T136" s="160" t="s">
        <v>3</v>
      </c>
      <c r="U136" s="39" t="s">
        <v>41</v>
      </c>
      <c r="V136" s="31"/>
      <c r="W136" s="161">
        <f t="shared" si="6"/>
        <v>0</v>
      </c>
      <c r="X136" s="161">
        <v>1.0000000000000001E-5</v>
      </c>
      <c r="Y136" s="161">
        <f t="shared" si="7"/>
        <v>1.3230000000000002E-4</v>
      </c>
      <c r="Z136" s="161">
        <v>0</v>
      </c>
      <c r="AA136" s="162">
        <f t="shared" si="8"/>
        <v>0</v>
      </c>
      <c r="AR136" s="13" t="s">
        <v>145</v>
      </c>
      <c r="AT136" s="13" t="s">
        <v>141</v>
      </c>
      <c r="AU136" s="13" t="s">
        <v>120</v>
      </c>
      <c r="AY136" s="13" t="s">
        <v>140</v>
      </c>
      <c r="BE136" s="101">
        <f t="shared" si="9"/>
        <v>0</v>
      </c>
      <c r="BF136" s="101">
        <f t="shared" si="10"/>
        <v>0</v>
      </c>
      <c r="BG136" s="101">
        <f t="shared" si="11"/>
        <v>0</v>
      </c>
      <c r="BH136" s="101">
        <f t="shared" si="12"/>
        <v>0</v>
      </c>
      <c r="BI136" s="101">
        <f t="shared" si="13"/>
        <v>0</v>
      </c>
      <c r="BJ136" s="13" t="s">
        <v>120</v>
      </c>
      <c r="BK136" s="163">
        <f t="shared" si="14"/>
        <v>0</v>
      </c>
      <c r="BL136" s="13" t="s">
        <v>145</v>
      </c>
      <c r="BM136" s="13" t="s">
        <v>161</v>
      </c>
    </row>
    <row r="137" spans="2:65" s="1" customFormat="1" ht="31.5" customHeight="1" x14ac:dyDescent="0.3">
      <c r="B137" s="126"/>
      <c r="C137" s="155" t="s">
        <v>162</v>
      </c>
      <c r="D137" s="155" t="s">
        <v>141</v>
      </c>
      <c r="E137" s="156" t="s">
        <v>163</v>
      </c>
      <c r="F137" s="239" t="s">
        <v>164</v>
      </c>
      <c r="G137" s="240"/>
      <c r="H137" s="240"/>
      <c r="I137" s="240"/>
      <c r="J137" s="157" t="s">
        <v>144</v>
      </c>
      <c r="K137" s="158">
        <v>277.524</v>
      </c>
      <c r="L137" s="241">
        <v>0</v>
      </c>
      <c r="M137" s="240"/>
      <c r="N137" s="242">
        <f t="shared" si="5"/>
        <v>0</v>
      </c>
      <c r="O137" s="240"/>
      <c r="P137" s="240"/>
      <c r="Q137" s="240"/>
      <c r="R137" s="128"/>
      <c r="T137" s="160" t="s">
        <v>3</v>
      </c>
      <c r="U137" s="39" t="s">
        <v>41</v>
      </c>
      <c r="V137" s="31"/>
      <c r="W137" s="161">
        <f t="shared" si="6"/>
        <v>0</v>
      </c>
      <c r="X137" s="161">
        <v>1.0800000000000001E-2</v>
      </c>
      <c r="Y137" s="161">
        <f t="shared" si="7"/>
        <v>2.9972592000000002</v>
      </c>
      <c r="Z137" s="161">
        <v>0</v>
      </c>
      <c r="AA137" s="162">
        <f t="shared" si="8"/>
        <v>0</v>
      </c>
      <c r="AR137" s="13" t="s">
        <v>145</v>
      </c>
      <c r="AT137" s="13" t="s">
        <v>141</v>
      </c>
      <c r="AU137" s="13" t="s">
        <v>120</v>
      </c>
      <c r="AY137" s="13" t="s">
        <v>140</v>
      </c>
      <c r="BE137" s="101">
        <f t="shared" si="9"/>
        <v>0</v>
      </c>
      <c r="BF137" s="101">
        <f t="shared" si="10"/>
        <v>0</v>
      </c>
      <c r="BG137" s="101">
        <f t="shared" si="11"/>
        <v>0</v>
      </c>
      <c r="BH137" s="101">
        <f t="shared" si="12"/>
        <v>0</v>
      </c>
      <c r="BI137" s="101">
        <f t="shared" si="13"/>
        <v>0</v>
      </c>
      <c r="BJ137" s="13" t="s">
        <v>120</v>
      </c>
      <c r="BK137" s="163">
        <f t="shared" si="14"/>
        <v>0</v>
      </c>
      <c r="BL137" s="13" t="s">
        <v>145</v>
      </c>
      <c r="BM137" s="13" t="s">
        <v>165</v>
      </c>
    </row>
    <row r="138" spans="2:65" s="1" customFormat="1" ht="31.5" customHeight="1" x14ac:dyDescent="0.3">
      <c r="B138" s="126"/>
      <c r="C138" s="155" t="s">
        <v>166</v>
      </c>
      <c r="D138" s="155" t="s">
        <v>141</v>
      </c>
      <c r="E138" s="156" t="s">
        <v>167</v>
      </c>
      <c r="F138" s="239" t="s">
        <v>168</v>
      </c>
      <c r="G138" s="240"/>
      <c r="H138" s="240"/>
      <c r="I138" s="240"/>
      <c r="J138" s="157" t="s">
        <v>144</v>
      </c>
      <c r="K138" s="158">
        <v>277.524</v>
      </c>
      <c r="L138" s="241">
        <v>0</v>
      </c>
      <c r="M138" s="240"/>
      <c r="N138" s="242">
        <f t="shared" si="5"/>
        <v>0</v>
      </c>
      <c r="O138" s="240"/>
      <c r="P138" s="240"/>
      <c r="Q138" s="240"/>
      <c r="R138" s="128"/>
      <c r="T138" s="160" t="s">
        <v>3</v>
      </c>
      <c r="U138" s="39" t="s">
        <v>41</v>
      </c>
      <c r="V138" s="31"/>
      <c r="W138" s="161">
        <f t="shared" si="6"/>
        <v>0</v>
      </c>
      <c r="X138" s="161">
        <v>2.1999999999999999E-2</v>
      </c>
      <c r="Y138" s="161">
        <f t="shared" si="7"/>
        <v>6.1055279999999996</v>
      </c>
      <c r="Z138" s="161">
        <v>0</v>
      </c>
      <c r="AA138" s="162">
        <f t="shared" si="8"/>
        <v>0</v>
      </c>
      <c r="AR138" s="13" t="s">
        <v>145</v>
      </c>
      <c r="AT138" s="13" t="s">
        <v>141</v>
      </c>
      <c r="AU138" s="13" t="s">
        <v>120</v>
      </c>
      <c r="AY138" s="13" t="s">
        <v>140</v>
      </c>
      <c r="BE138" s="101">
        <f t="shared" si="9"/>
        <v>0</v>
      </c>
      <c r="BF138" s="101">
        <f t="shared" si="10"/>
        <v>0</v>
      </c>
      <c r="BG138" s="101">
        <f t="shared" si="11"/>
        <v>0</v>
      </c>
      <c r="BH138" s="101">
        <f t="shared" si="12"/>
        <v>0</v>
      </c>
      <c r="BI138" s="101">
        <f t="shared" si="13"/>
        <v>0</v>
      </c>
      <c r="BJ138" s="13" t="s">
        <v>120</v>
      </c>
      <c r="BK138" s="163">
        <f t="shared" si="14"/>
        <v>0</v>
      </c>
      <c r="BL138" s="13" t="s">
        <v>145</v>
      </c>
      <c r="BM138" s="13" t="s">
        <v>169</v>
      </c>
    </row>
    <row r="139" spans="2:65" s="1" customFormat="1" ht="31.5" customHeight="1" x14ac:dyDescent="0.3">
      <c r="B139" s="126"/>
      <c r="C139" s="155" t="s">
        <v>170</v>
      </c>
      <c r="D139" s="155" t="s">
        <v>141</v>
      </c>
      <c r="E139" s="156" t="s">
        <v>171</v>
      </c>
      <c r="F139" s="239" t="s">
        <v>172</v>
      </c>
      <c r="G139" s="240"/>
      <c r="H139" s="240"/>
      <c r="I139" s="240"/>
      <c r="J139" s="157" t="s">
        <v>144</v>
      </c>
      <c r="K139" s="158">
        <v>277.524</v>
      </c>
      <c r="L139" s="241">
        <v>0</v>
      </c>
      <c r="M139" s="240"/>
      <c r="N139" s="242">
        <f t="shared" si="5"/>
        <v>0</v>
      </c>
      <c r="O139" s="240"/>
      <c r="P139" s="240"/>
      <c r="Q139" s="240"/>
      <c r="R139" s="128"/>
      <c r="T139" s="160" t="s">
        <v>3</v>
      </c>
      <c r="U139" s="39" t="s">
        <v>41</v>
      </c>
      <c r="V139" s="31"/>
      <c r="W139" s="161">
        <f t="shared" si="6"/>
        <v>0</v>
      </c>
      <c r="X139" s="161">
        <v>2.1999999999999999E-2</v>
      </c>
      <c r="Y139" s="161">
        <f t="shared" si="7"/>
        <v>6.1055279999999996</v>
      </c>
      <c r="Z139" s="161">
        <v>0</v>
      </c>
      <c r="AA139" s="162">
        <f t="shared" si="8"/>
        <v>0</v>
      </c>
      <c r="AR139" s="13" t="s">
        <v>145</v>
      </c>
      <c r="AT139" s="13" t="s">
        <v>141</v>
      </c>
      <c r="AU139" s="13" t="s">
        <v>120</v>
      </c>
      <c r="AY139" s="13" t="s">
        <v>140</v>
      </c>
      <c r="BE139" s="101">
        <f t="shared" si="9"/>
        <v>0</v>
      </c>
      <c r="BF139" s="101">
        <f t="shared" si="10"/>
        <v>0</v>
      </c>
      <c r="BG139" s="101">
        <f t="shared" si="11"/>
        <v>0</v>
      </c>
      <c r="BH139" s="101">
        <f t="shared" si="12"/>
        <v>0</v>
      </c>
      <c r="BI139" s="101">
        <f t="shared" si="13"/>
        <v>0</v>
      </c>
      <c r="BJ139" s="13" t="s">
        <v>120</v>
      </c>
      <c r="BK139" s="163">
        <f t="shared" si="14"/>
        <v>0</v>
      </c>
      <c r="BL139" s="13" t="s">
        <v>145</v>
      </c>
      <c r="BM139" s="13" t="s">
        <v>173</v>
      </c>
    </row>
    <row r="140" spans="2:65" s="1" customFormat="1" ht="31.5" customHeight="1" x14ac:dyDescent="0.3">
      <c r="B140" s="126"/>
      <c r="C140" s="155" t="s">
        <v>174</v>
      </c>
      <c r="D140" s="155" t="s">
        <v>141</v>
      </c>
      <c r="E140" s="156" t="s">
        <v>175</v>
      </c>
      <c r="F140" s="239" t="s">
        <v>176</v>
      </c>
      <c r="G140" s="240"/>
      <c r="H140" s="240"/>
      <c r="I140" s="240"/>
      <c r="J140" s="157" t="s">
        <v>144</v>
      </c>
      <c r="K140" s="158">
        <v>929.12699999999995</v>
      </c>
      <c r="L140" s="241">
        <v>0</v>
      </c>
      <c r="M140" s="240"/>
      <c r="N140" s="242">
        <f t="shared" si="5"/>
        <v>0</v>
      </c>
      <c r="O140" s="240"/>
      <c r="P140" s="240"/>
      <c r="Q140" s="240"/>
      <c r="R140" s="128"/>
      <c r="T140" s="160" t="s">
        <v>3</v>
      </c>
      <c r="U140" s="39" t="s">
        <v>41</v>
      </c>
      <c r="V140" s="31"/>
      <c r="W140" s="161">
        <f t="shared" si="6"/>
        <v>0</v>
      </c>
      <c r="X140" s="161">
        <v>2.1999999999999999E-2</v>
      </c>
      <c r="Y140" s="161">
        <f t="shared" si="7"/>
        <v>20.440793999999997</v>
      </c>
      <c r="Z140" s="161">
        <v>0</v>
      </c>
      <c r="AA140" s="162">
        <f t="shared" si="8"/>
        <v>0</v>
      </c>
      <c r="AR140" s="13" t="s">
        <v>145</v>
      </c>
      <c r="AT140" s="13" t="s">
        <v>141</v>
      </c>
      <c r="AU140" s="13" t="s">
        <v>120</v>
      </c>
      <c r="AY140" s="13" t="s">
        <v>140</v>
      </c>
      <c r="BE140" s="101">
        <f t="shared" si="9"/>
        <v>0</v>
      </c>
      <c r="BF140" s="101">
        <f t="shared" si="10"/>
        <v>0</v>
      </c>
      <c r="BG140" s="101">
        <f t="shared" si="11"/>
        <v>0</v>
      </c>
      <c r="BH140" s="101">
        <f t="shared" si="12"/>
        <v>0</v>
      </c>
      <c r="BI140" s="101">
        <f t="shared" si="13"/>
        <v>0</v>
      </c>
      <c r="BJ140" s="13" t="s">
        <v>120</v>
      </c>
      <c r="BK140" s="163">
        <f t="shared" si="14"/>
        <v>0</v>
      </c>
      <c r="BL140" s="13" t="s">
        <v>145</v>
      </c>
      <c r="BM140" s="13" t="s">
        <v>177</v>
      </c>
    </row>
    <row r="141" spans="2:65" s="1" customFormat="1" ht="44.25" customHeight="1" x14ac:dyDescent="0.3">
      <c r="B141" s="126"/>
      <c r="C141" s="155" t="s">
        <v>178</v>
      </c>
      <c r="D141" s="155" t="s">
        <v>141</v>
      </c>
      <c r="E141" s="156" t="s">
        <v>179</v>
      </c>
      <c r="F141" s="239" t="s">
        <v>180</v>
      </c>
      <c r="G141" s="240"/>
      <c r="H141" s="240"/>
      <c r="I141" s="240"/>
      <c r="J141" s="157" t="s">
        <v>144</v>
      </c>
      <c r="K141" s="158">
        <v>13.576000000000001</v>
      </c>
      <c r="L141" s="241">
        <v>0</v>
      </c>
      <c r="M141" s="240"/>
      <c r="N141" s="242">
        <f t="shared" si="5"/>
        <v>0</v>
      </c>
      <c r="O141" s="240"/>
      <c r="P141" s="240"/>
      <c r="Q141" s="240"/>
      <c r="R141" s="128"/>
      <c r="T141" s="160" t="s">
        <v>3</v>
      </c>
      <c r="U141" s="39" t="s">
        <v>41</v>
      </c>
      <c r="V141" s="31"/>
      <c r="W141" s="161">
        <f t="shared" si="6"/>
        <v>0</v>
      </c>
      <c r="X141" s="161">
        <v>0.11125</v>
      </c>
      <c r="Y141" s="161">
        <f t="shared" si="7"/>
        <v>1.5103300000000002</v>
      </c>
      <c r="Z141" s="161">
        <v>0</v>
      </c>
      <c r="AA141" s="162">
        <f t="shared" si="8"/>
        <v>0</v>
      </c>
      <c r="AR141" s="13" t="s">
        <v>181</v>
      </c>
      <c r="AT141" s="13" t="s">
        <v>141</v>
      </c>
      <c r="AU141" s="13" t="s">
        <v>120</v>
      </c>
      <c r="AY141" s="13" t="s">
        <v>140</v>
      </c>
      <c r="BE141" s="101">
        <f t="shared" si="9"/>
        <v>0</v>
      </c>
      <c r="BF141" s="101">
        <f t="shared" si="10"/>
        <v>0</v>
      </c>
      <c r="BG141" s="101">
        <f t="shared" si="11"/>
        <v>0</v>
      </c>
      <c r="BH141" s="101">
        <f t="shared" si="12"/>
        <v>0</v>
      </c>
      <c r="BI141" s="101">
        <f t="shared" si="13"/>
        <v>0</v>
      </c>
      <c r="BJ141" s="13" t="s">
        <v>120</v>
      </c>
      <c r="BK141" s="163">
        <f t="shared" si="14"/>
        <v>0</v>
      </c>
      <c r="BL141" s="13" t="s">
        <v>181</v>
      </c>
      <c r="BM141" s="13" t="s">
        <v>182</v>
      </c>
    </row>
    <row r="142" spans="2:65" s="1" customFormat="1" ht="31.5" customHeight="1" x14ac:dyDescent="0.3">
      <c r="B142" s="126"/>
      <c r="C142" s="155" t="s">
        <v>183</v>
      </c>
      <c r="D142" s="155" t="s">
        <v>141</v>
      </c>
      <c r="E142" s="156" t="s">
        <v>184</v>
      </c>
      <c r="F142" s="239" t="s">
        <v>185</v>
      </c>
      <c r="G142" s="240"/>
      <c r="H142" s="240"/>
      <c r="I142" s="240"/>
      <c r="J142" s="157" t="s">
        <v>186</v>
      </c>
      <c r="K142" s="158">
        <v>82</v>
      </c>
      <c r="L142" s="241">
        <v>0</v>
      </c>
      <c r="M142" s="240"/>
      <c r="N142" s="242">
        <f t="shared" si="5"/>
        <v>0</v>
      </c>
      <c r="O142" s="240"/>
      <c r="P142" s="240"/>
      <c r="Q142" s="240"/>
      <c r="R142" s="128"/>
      <c r="T142" s="160" t="s">
        <v>3</v>
      </c>
      <c r="U142" s="39" t="s">
        <v>41</v>
      </c>
      <c r="V142" s="31"/>
      <c r="W142" s="161">
        <f t="shared" si="6"/>
        <v>0</v>
      </c>
      <c r="X142" s="161">
        <v>1E-4</v>
      </c>
      <c r="Y142" s="161">
        <f t="shared" si="7"/>
        <v>8.2000000000000007E-3</v>
      </c>
      <c r="Z142" s="161">
        <v>0</v>
      </c>
      <c r="AA142" s="162">
        <f t="shared" si="8"/>
        <v>0</v>
      </c>
      <c r="AR142" s="13" t="s">
        <v>145</v>
      </c>
      <c r="AT142" s="13" t="s">
        <v>141</v>
      </c>
      <c r="AU142" s="13" t="s">
        <v>120</v>
      </c>
      <c r="AY142" s="13" t="s">
        <v>140</v>
      </c>
      <c r="BE142" s="101">
        <f t="shared" si="9"/>
        <v>0</v>
      </c>
      <c r="BF142" s="101">
        <f t="shared" si="10"/>
        <v>0</v>
      </c>
      <c r="BG142" s="101">
        <f t="shared" si="11"/>
        <v>0</v>
      </c>
      <c r="BH142" s="101">
        <f t="shared" si="12"/>
        <v>0</v>
      </c>
      <c r="BI142" s="101">
        <f t="shared" si="13"/>
        <v>0</v>
      </c>
      <c r="BJ142" s="13" t="s">
        <v>120</v>
      </c>
      <c r="BK142" s="163">
        <f t="shared" si="14"/>
        <v>0</v>
      </c>
      <c r="BL142" s="13" t="s">
        <v>145</v>
      </c>
      <c r="BM142" s="13" t="s">
        <v>187</v>
      </c>
    </row>
    <row r="143" spans="2:65" s="1" customFormat="1" ht="22.5" customHeight="1" x14ac:dyDescent="0.3">
      <c r="B143" s="126"/>
      <c r="C143" s="155" t="s">
        <v>188</v>
      </c>
      <c r="D143" s="155" t="s">
        <v>141</v>
      </c>
      <c r="E143" s="156" t="s">
        <v>189</v>
      </c>
      <c r="F143" s="239" t="s">
        <v>190</v>
      </c>
      <c r="G143" s="240"/>
      <c r="H143" s="240"/>
      <c r="I143" s="240"/>
      <c r="J143" s="157" t="s">
        <v>160</v>
      </c>
      <c r="K143" s="158">
        <v>57.877000000000002</v>
      </c>
      <c r="L143" s="241">
        <v>0</v>
      </c>
      <c r="M143" s="240"/>
      <c r="N143" s="242">
        <f t="shared" si="5"/>
        <v>0</v>
      </c>
      <c r="O143" s="240"/>
      <c r="P143" s="240"/>
      <c r="Q143" s="240"/>
      <c r="R143" s="128"/>
      <c r="T143" s="160" t="s">
        <v>3</v>
      </c>
      <c r="U143" s="39" t="s">
        <v>41</v>
      </c>
      <c r="V143" s="31"/>
      <c r="W143" s="161">
        <f t="shared" si="6"/>
        <v>0</v>
      </c>
      <c r="X143" s="161">
        <v>5.2999999999999998E-4</v>
      </c>
      <c r="Y143" s="161">
        <f t="shared" si="7"/>
        <v>3.067481E-2</v>
      </c>
      <c r="Z143" s="161">
        <v>0</v>
      </c>
      <c r="AA143" s="162">
        <f t="shared" si="8"/>
        <v>0</v>
      </c>
      <c r="AR143" s="13" t="s">
        <v>145</v>
      </c>
      <c r="AT143" s="13" t="s">
        <v>141</v>
      </c>
      <c r="AU143" s="13" t="s">
        <v>120</v>
      </c>
      <c r="AY143" s="13" t="s">
        <v>140</v>
      </c>
      <c r="BE143" s="101">
        <f t="shared" si="9"/>
        <v>0</v>
      </c>
      <c r="BF143" s="101">
        <f t="shared" si="10"/>
        <v>0</v>
      </c>
      <c r="BG143" s="101">
        <f t="shared" si="11"/>
        <v>0</v>
      </c>
      <c r="BH143" s="101">
        <f t="shared" si="12"/>
        <v>0</v>
      </c>
      <c r="BI143" s="101">
        <f t="shared" si="13"/>
        <v>0</v>
      </c>
      <c r="BJ143" s="13" t="s">
        <v>120</v>
      </c>
      <c r="BK143" s="163">
        <f t="shared" si="14"/>
        <v>0</v>
      </c>
      <c r="BL143" s="13" t="s">
        <v>145</v>
      </c>
      <c r="BM143" s="13" t="s">
        <v>191</v>
      </c>
    </row>
    <row r="144" spans="2:65" s="9" customFormat="1" ht="29.85" customHeight="1" x14ac:dyDescent="0.3">
      <c r="B144" s="144"/>
      <c r="C144" s="145"/>
      <c r="D144" s="154" t="s">
        <v>105</v>
      </c>
      <c r="E144" s="154"/>
      <c r="F144" s="154"/>
      <c r="G144" s="154"/>
      <c r="H144" s="154"/>
      <c r="I144" s="154"/>
      <c r="J144" s="154"/>
      <c r="K144" s="154"/>
      <c r="L144" s="154"/>
      <c r="M144" s="154"/>
      <c r="N144" s="249">
        <f>BK144</f>
        <v>0</v>
      </c>
      <c r="O144" s="250"/>
      <c r="P144" s="250"/>
      <c r="Q144" s="250"/>
      <c r="R144" s="147"/>
      <c r="T144" s="148"/>
      <c r="U144" s="145"/>
      <c r="V144" s="145"/>
      <c r="W144" s="149">
        <f>SUM(W145:W158)</f>
        <v>0</v>
      </c>
      <c r="X144" s="145"/>
      <c r="Y144" s="149">
        <f>SUM(Y145:Y158)</f>
        <v>54.222364100000007</v>
      </c>
      <c r="Z144" s="145"/>
      <c r="AA144" s="150">
        <f>SUM(AA145:AA158)</f>
        <v>0</v>
      </c>
      <c r="AR144" s="151" t="s">
        <v>81</v>
      </c>
      <c r="AT144" s="152" t="s">
        <v>73</v>
      </c>
      <c r="AU144" s="152" t="s">
        <v>81</v>
      </c>
      <c r="AY144" s="151" t="s">
        <v>140</v>
      </c>
      <c r="BK144" s="153">
        <f>SUM(BK145:BK158)</f>
        <v>0</v>
      </c>
    </row>
    <row r="145" spans="2:65" s="1" customFormat="1" ht="22.5" customHeight="1" x14ac:dyDescent="0.3">
      <c r="B145" s="126"/>
      <c r="C145" s="155" t="s">
        <v>192</v>
      </c>
      <c r="D145" s="155" t="s">
        <v>141</v>
      </c>
      <c r="E145" s="156" t="s">
        <v>193</v>
      </c>
      <c r="F145" s="239" t="s">
        <v>194</v>
      </c>
      <c r="G145" s="240"/>
      <c r="H145" s="240"/>
      <c r="I145" s="240"/>
      <c r="J145" s="157" t="s">
        <v>160</v>
      </c>
      <c r="K145" s="158">
        <v>218.06200000000001</v>
      </c>
      <c r="L145" s="241">
        <v>0</v>
      </c>
      <c r="M145" s="240"/>
      <c r="N145" s="242">
        <f t="shared" ref="N145:N158" si="15">ROUND(L145*K145,3)</f>
        <v>0</v>
      </c>
      <c r="O145" s="240"/>
      <c r="P145" s="240"/>
      <c r="Q145" s="240"/>
      <c r="R145" s="128"/>
      <c r="T145" s="160" t="s">
        <v>3</v>
      </c>
      <c r="U145" s="39" t="s">
        <v>41</v>
      </c>
      <c r="V145" s="31"/>
      <c r="W145" s="161">
        <f t="shared" ref="W145:W158" si="16">V145*K145</f>
        <v>0</v>
      </c>
      <c r="X145" s="161">
        <v>0</v>
      </c>
      <c r="Y145" s="161">
        <f t="shared" ref="Y145:Y158" si="17">X145*K145</f>
        <v>0</v>
      </c>
      <c r="Z145" s="161">
        <v>0</v>
      </c>
      <c r="AA145" s="162">
        <f t="shared" ref="AA145:AA158" si="18">Z145*K145</f>
        <v>0</v>
      </c>
      <c r="AR145" s="13" t="s">
        <v>145</v>
      </c>
      <c r="AT145" s="13" t="s">
        <v>141</v>
      </c>
      <c r="AU145" s="13" t="s">
        <v>120</v>
      </c>
      <c r="AY145" s="13" t="s">
        <v>140</v>
      </c>
      <c r="BE145" s="101">
        <f t="shared" ref="BE145:BE158" si="19">IF(U145="základná",N145,0)</f>
        <v>0</v>
      </c>
      <c r="BF145" s="101">
        <f t="shared" ref="BF145:BF158" si="20">IF(U145="znížená",N145,0)</f>
        <v>0</v>
      </c>
      <c r="BG145" s="101">
        <f t="shared" ref="BG145:BG158" si="21">IF(U145="zákl. prenesená",N145,0)</f>
        <v>0</v>
      </c>
      <c r="BH145" s="101">
        <f t="shared" ref="BH145:BH158" si="22">IF(U145="zníž. prenesená",N145,0)</f>
        <v>0</v>
      </c>
      <c r="BI145" s="101">
        <f t="shared" ref="BI145:BI158" si="23">IF(U145="nulová",N145,0)</f>
        <v>0</v>
      </c>
      <c r="BJ145" s="13" t="s">
        <v>120</v>
      </c>
      <c r="BK145" s="163">
        <f t="shared" ref="BK145:BK158" si="24">ROUND(L145*K145,3)</f>
        <v>0</v>
      </c>
      <c r="BL145" s="13" t="s">
        <v>145</v>
      </c>
      <c r="BM145" s="13" t="s">
        <v>195</v>
      </c>
    </row>
    <row r="146" spans="2:65" s="1" customFormat="1" ht="31.5" customHeight="1" x14ac:dyDescent="0.3">
      <c r="B146" s="126"/>
      <c r="C146" s="155" t="s">
        <v>196</v>
      </c>
      <c r="D146" s="155" t="s">
        <v>141</v>
      </c>
      <c r="E146" s="156" t="s">
        <v>197</v>
      </c>
      <c r="F146" s="239" t="s">
        <v>198</v>
      </c>
      <c r="G146" s="240"/>
      <c r="H146" s="240"/>
      <c r="I146" s="240"/>
      <c r="J146" s="157" t="s">
        <v>160</v>
      </c>
      <c r="K146" s="158">
        <v>218.06200000000001</v>
      </c>
      <c r="L146" s="241">
        <v>0</v>
      </c>
      <c r="M146" s="240"/>
      <c r="N146" s="242">
        <f t="shared" si="15"/>
        <v>0</v>
      </c>
      <c r="O146" s="240"/>
      <c r="P146" s="240"/>
      <c r="Q146" s="240"/>
      <c r="R146" s="128"/>
      <c r="T146" s="160" t="s">
        <v>3</v>
      </c>
      <c r="U146" s="39" t="s">
        <v>41</v>
      </c>
      <c r="V146" s="31"/>
      <c r="W146" s="161">
        <f t="shared" si="16"/>
        <v>0</v>
      </c>
      <c r="X146" s="161">
        <v>0</v>
      </c>
      <c r="Y146" s="161">
        <f t="shared" si="17"/>
        <v>0</v>
      </c>
      <c r="Z146" s="161">
        <v>0</v>
      </c>
      <c r="AA146" s="162">
        <f t="shared" si="18"/>
        <v>0</v>
      </c>
      <c r="AR146" s="13" t="s">
        <v>145</v>
      </c>
      <c r="AT146" s="13" t="s">
        <v>141</v>
      </c>
      <c r="AU146" s="13" t="s">
        <v>120</v>
      </c>
      <c r="AY146" s="13" t="s">
        <v>140</v>
      </c>
      <c r="BE146" s="101">
        <f t="shared" si="19"/>
        <v>0</v>
      </c>
      <c r="BF146" s="101">
        <f t="shared" si="20"/>
        <v>0</v>
      </c>
      <c r="BG146" s="101">
        <f t="shared" si="21"/>
        <v>0</v>
      </c>
      <c r="BH146" s="101">
        <f t="shared" si="22"/>
        <v>0</v>
      </c>
      <c r="BI146" s="101">
        <f t="shared" si="23"/>
        <v>0</v>
      </c>
      <c r="BJ146" s="13" t="s">
        <v>120</v>
      </c>
      <c r="BK146" s="163">
        <f t="shared" si="24"/>
        <v>0</v>
      </c>
      <c r="BL146" s="13" t="s">
        <v>145</v>
      </c>
      <c r="BM146" s="13" t="s">
        <v>199</v>
      </c>
    </row>
    <row r="147" spans="2:65" s="1" customFormat="1" ht="22.5" customHeight="1" x14ac:dyDescent="0.3">
      <c r="B147" s="126"/>
      <c r="C147" s="155" t="s">
        <v>200</v>
      </c>
      <c r="D147" s="155" t="s">
        <v>141</v>
      </c>
      <c r="E147" s="156" t="s">
        <v>201</v>
      </c>
      <c r="F147" s="239" t="s">
        <v>202</v>
      </c>
      <c r="G147" s="240"/>
      <c r="H147" s="240"/>
      <c r="I147" s="240"/>
      <c r="J147" s="157" t="s">
        <v>160</v>
      </c>
      <c r="K147" s="158">
        <v>218.06200000000001</v>
      </c>
      <c r="L147" s="241">
        <v>0</v>
      </c>
      <c r="M147" s="240"/>
      <c r="N147" s="242">
        <f t="shared" si="15"/>
        <v>0</v>
      </c>
      <c r="O147" s="240"/>
      <c r="P147" s="240"/>
      <c r="Q147" s="240"/>
      <c r="R147" s="128"/>
      <c r="T147" s="160" t="s">
        <v>3</v>
      </c>
      <c r="U147" s="39" t="s">
        <v>41</v>
      </c>
      <c r="V147" s="31"/>
      <c r="W147" s="161">
        <f t="shared" si="16"/>
        <v>0</v>
      </c>
      <c r="X147" s="161">
        <v>5.0000000000000002E-5</v>
      </c>
      <c r="Y147" s="161">
        <f t="shared" si="17"/>
        <v>1.0903100000000001E-2</v>
      </c>
      <c r="Z147" s="161">
        <v>0</v>
      </c>
      <c r="AA147" s="162">
        <f t="shared" si="18"/>
        <v>0</v>
      </c>
      <c r="AR147" s="13" t="s">
        <v>145</v>
      </c>
      <c r="AT147" s="13" t="s">
        <v>141</v>
      </c>
      <c r="AU147" s="13" t="s">
        <v>120</v>
      </c>
      <c r="AY147" s="13" t="s">
        <v>140</v>
      </c>
      <c r="BE147" s="101">
        <f t="shared" si="19"/>
        <v>0</v>
      </c>
      <c r="BF147" s="101">
        <f t="shared" si="20"/>
        <v>0</v>
      </c>
      <c r="BG147" s="101">
        <f t="shared" si="21"/>
        <v>0</v>
      </c>
      <c r="BH147" s="101">
        <f t="shared" si="22"/>
        <v>0</v>
      </c>
      <c r="BI147" s="101">
        <f t="shared" si="23"/>
        <v>0</v>
      </c>
      <c r="BJ147" s="13" t="s">
        <v>120</v>
      </c>
      <c r="BK147" s="163">
        <f t="shared" si="24"/>
        <v>0</v>
      </c>
      <c r="BL147" s="13" t="s">
        <v>145</v>
      </c>
      <c r="BM147" s="13" t="s">
        <v>203</v>
      </c>
    </row>
    <row r="148" spans="2:65" s="1" customFormat="1" ht="44.25" customHeight="1" x14ac:dyDescent="0.3">
      <c r="B148" s="126"/>
      <c r="C148" s="155" t="s">
        <v>181</v>
      </c>
      <c r="D148" s="155" t="s">
        <v>141</v>
      </c>
      <c r="E148" s="156" t="s">
        <v>204</v>
      </c>
      <c r="F148" s="239" t="s">
        <v>205</v>
      </c>
      <c r="G148" s="240"/>
      <c r="H148" s="240"/>
      <c r="I148" s="240"/>
      <c r="J148" s="157" t="s">
        <v>144</v>
      </c>
      <c r="K148" s="158">
        <v>1128.7</v>
      </c>
      <c r="L148" s="241">
        <v>0</v>
      </c>
      <c r="M148" s="240"/>
      <c r="N148" s="242">
        <f t="shared" si="15"/>
        <v>0</v>
      </c>
      <c r="O148" s="240"/>
      <c r="P148" s="240"/>
      <c r="Q148" s="240"/>
      <c r="R148" s="128"/>
      <c r="T148" s="160" t="s">
        <v>3</v>
      </c>
      <c r="U148" s="39" t="s">
        <v>41</v>
      </c>
      <c r="V148" s="31"/>
      <c r="W148" s="161">
        <f t="shared" si="16"/>
        <v>0</v>
      </c>
      <c r="X148" s="161">
        <v>2.3990000000000001E-2</v>
      </c>
      <c r="Y148" s="161">
        <f t="shared" si="17"/>
        <v>27.077513000000003</v>
      </c>
      <c r="Z148" s="161">
        <v>0</v>
      </c>
      <c r="AA148" s="162">
        <f t="shared" si="18"/>
        <v>0</v>
      </c>
      <c r="AR148" s="13" t="s">
        <v>145</v>
      </c>
      <c r="AT148" s="13" t="s">
        <v>141</v>
      </c>
      <c r="AU148" s="13" t="s">
        <v>120</v>
      </c>
      <c r="AY148" s="13" t="s">
        <v>140</v>
      </c>
      <c r="BE148" s="101">
        <f t="shared" si="19"/>
        <v>0</v>
      </c>
      <c r="BF148" s="101">
        <f t="shared" si="20"/>
        <v>0</v>
      </c>
      <c r="BG148" s="101">
        <f t="shared" si="21"/>
        <v>0</v>
      </c>
      <c r="BH148" s="101">
        <f t="shared" si="22"/>
        <v>0</v>
      </c>
      <c r="BI148" s="101">
        <f t="shared" si="23"/>
        <v>0</v>
      </c>
      <c r="BJ148" s="13" t="s">
        <v>120</v>
      </c>
      <c r="BK148" s="163">
        <f t="shared" si="24"/>
        <v>0</v>
      </c>
      <c r="BL148" s="13" t="s">
        <v>145</v>
      </c>
      <c r="BM148" s="13" t="s">
        <v>206</v>
      </c>
    </row>
    <row r="149" spans="2:65" s="1" customFormat="1" ht="57" customHeight="1" x14ac:dyDescent="0.3">
      <c r="B149" s="126"/>
      <c r="C149" s="155" t="s">
        <v>207</v>
      </c>
      <c r="D149" s="155" t="s">
        <v>141</v>
      </c>
      <c r="E149" s="156" t="s">
        <v>208</v>
      </c>
      <c r="F149" s="239" t="s">
        <v>209</v>
      </c>
      <c r="G149" s="240"/>
      <c r="H149" s="240"/>
      <c r="I149" s="240"/>
      <c r="J149" s="157" t="s">
        <v>144</v>
      </c>
      <c r="K149" s="158">
        <v>1128.7</v>
      </c>
      <c r="L149" s="241">
        <v>0</v>
      </c>
      <c r="M149" s="240"/>
      <c r="N149" s="242">
        <f t="shared" si="15"/>
        <v>0</v>
      </c>
      <c r="O149" s="240"/>
      <c r="P149" s="240"/>
      <c r="Q149" s="240"/>
      <c r="R149" s="128"/>
      <c r="T149" s="160" t="s">
        <v>3</v>
      </c>
      <c r="U149" s="39" t="s">
        <v>41</v>
      </c>
      <c r="V149" s="31"/>
      <c r="W149" s="161">
        <f t="shared" si="16"/>
        <v>0</v>
      </c>
      <c r="X149" s="161">
        <v>0</v>
      </c>
      <c r="Y149" s="161">
        <f t="shared" si="17"/>
        <v>0</v>
      </c>
      <c r="Z149" s="161">
        <v>0</v>
      </c>
      <c r="AA149" s="162">
        <f t="shared" si="18"/>
        <v>0</v>
      </c>
      <c r="AR149" s="13" t="s">
        <v>145</v>
      </c>
      <c r="AT149" s="13" t="s">
        <v>141</v>
      </c>
      <c r="AU149" s="13" t="s">
        <v>120</v>
      </c>
      <c r="AY149" s="13" t="s">
        <v>140</v>
      </c>
      <c r="BE149" s="101">
        <f t="shared" si="19"/>
        <v>0</v>
      </c>
      <c r="BF149" s="101">
        <f t="shared" si="20"/>
        <v>0</v>
      </c>
      <c r="BG149" s="101">
        <f t="shared" si="21"/>
        <v>0</v>
      </c>
      <c r="BH149" s="101">
        <f t="shared" si="22"/>
        <v>0</v>
      </c>
      <c r="BI149" s="101">
        <f t="shared" si="23"/>
        <v>0</v>
      </c>
      <c r="BJ149" s="13" t="s">
        <v>120</v>
      </c>
      <c r="BK149" s="163">
        <f t="shared" si="24"/>
        <v>0</v>
      </c>
      <c r="BL149" s="13" t="s">
        <v>145</v>
      </c>
      <c r="BM149" s="13" t="s">
        <v>210</v>
      </c>
    </row>
    <row r="150" spans="2:65" s="1" customFormat="1" ht="44.25" customHeight="1" x14ac:dyDescent="0.3">
      <c r="B150" s="126"/>
      <c r="C150" s="155" t="s">
        <v>211</v>
      </c>
      <c r="D150" s="155" t="s">
        <v>141</v>
      </c>
      <c r="E150" s="156" t="s">
        <v>212</v>
      </c>
      <c r="F150" s="239" t="s">
        <v>213</v>
      </c>
      <c r="G150" s="240"/>
      <c r="H150" s="240"/>
      <c r="I150" s="240"/>
      <c r="J150" s="157" t="s">
        <v>144</v>
      </c>
      <c r="K150" s="158">
        <v>1128.7</v>
      </c>
      <c r="L150" s="241">
        <v>0</v>
      </c>
      <c r="M150" s="240"/>
      <c r="N150" s="242">
        <f t="shared" si="15"/>
        <v>0</v>
      </c>
      <c r="O150" s="240"/>
      <c r="P150" s="240"/>
      <c r="Q150" s="240"/>
      <c r="R150" s="128"/>
      <c r="T150" s="160" t="s">
        <v>3</v>
      </c>
      <c r="U150" s="39" t="s">
        <v>41</v>
      </c>
      <c r="V150" s="31"/>
      <c r="W150" s="161">
        <f t="shared" si="16"/>
        <v>0</v>
      </c>
      <c r="X150" s="161">
        <v>2.3990000000000001E-2</v>
      </c>
      <c r="Y150" s="161">
        <f t="shared" si="17"/>
        <v>27.077513000000003</v>
      </c>
      <c r="Z150" s="161">
        <v>0</v>
      </c>
      <c r="AA150" s="162">
        <f t="shared" si="18"/>
        <v>0</v>
      </c>
      <c r="AR150" s="13" t="s">
        <v>145</v>
      </c>
      <c r="AT150" s="13" t="s">
        <v>141</v>
      </c>
      <c r="AU150" s="13" t="s">
        <v>120</v>
      </c>
      <c r="AY150" s="13" t="s">
        <v>140</v>
      </c>
      <c r="BE150" s="101">
        <f t="shared" si="19"/>
        <v>0</v>
      </c>
      <c r="BF150" s="101">
        <f t="shared" si="20"/>
        <v>0</v>
      </c>
      <c r="BG150" s="101">
        <f t="shared" si="21"/>
        <v>0</v>
      </c>
      <c r="BH150" s="101">
        <f t="shared" si="22"/>
        <v>0</v>
      </c>
      <c r="BI150" s="101">
        <f t="shared" si="23"/>
        <v>0</v>
      </c>
      <c r="BJ150" s="13" t="s">
        <v>120</v>
      </c>
      <c r="BK150" s="163">
        <f t="shared" si="24"/>
        <v>0</v>
      </c>
      <c r="BL150" s="13" t="s">
        <v>145</v>
      </c>
      <c r="BM150" s="13" t="s">
        <v>214</v>
      </c>
    </row>
    <row r="151" spans="2:65" s="1" customFormat="1" ht="22.5" customHeight="1" x14ac:dyDescent="0.3">
      <c r="B151" s="126"/>
      <c r="C151" s="155" t="s">
        <v>215</v>
      </c>
      <c r="D151" s="155" t="s">
        <v>141</v>
      </c>
      <c r="E151" s="156" t="s">
        <v>216</v>
      </c>
      <c r="F151" s="239" t="s">
        <v>217</v>
      </c>
      <c r="G151" s="240"/>
      <c r="H151" s="240"/>
      <c r="I151" s="240"/>
      <c r="J151" s="157" t="s">
        <v>144</v>
      </c>
      <c r="K151" s="158">
        <v>1128.7</v>
      </c>
      <c r="L151" s="241">
        <v>0</v>
      </c>
      <c r="M151" s="240"/>
      <c r="N151" s="242">
        <f t="shared" si="15"/>
        <v>0</v>
      </c>
      <c r="O151" s="240"/>
      <c r="P151" s="240"/>
      <c r="Q151" s="240"/>
      <c r="R151" s="128"/>
      <c r="T151" s="160" t="s">
        <v>3</v>
      </c>
      <c r="U151" s="39" t="s">
        <v>41</v>
      </c>
      <c r="V151" s="31"/>
      <c r="W151" s="161">
        <f t="shared" si="16"/>
        <v>0</v>
      </c>
      <c r="X151" s="161">
        <v>5.0000000000000002E-5</v>
      </c>
      <c r="Y151" s="161">
        <f t="shared" si="17"/>
        <v>5.6435000000000006E-2</v>
      </c>
      <c r="Z151" s="161">
        <v>0</v>
      </c>
      <c r="AA151" s="162">
        <f t="shared" si="18"/>
        <v>0</v>
      </c>
      <c r="AR151" s="13" t="s">
        <v>145</v>
      </c>
      <c r="AT151" s="13" t="s">
        <v>141</v>
      </c>
      <c r="AU151" s="13" t="s">
        <v>120</v>
      </c>
      <c r="AY151" s="13" t="s">
        <v>140</v>
      </c>
      <c r="BE151" s="101">
        <f t="shared" si="19"/>
        <v>0</v>
      </c>
      <c r="BF151" s="101">
        <f t="shared" si="20"/>
        <v>0</v>
      </c>
      <c r="BG151" s="101">
        <f t="shared" si="21"/>
        <v>0</v>
      </c>
      <c r="BH151" s="101">
        <f t="shared" si="22"/>
        <v>0</v>
      </c>
      <c r="BI151" s="101">
        <f t="shared" si="23"/>
        <v>0</v>
      </c>
      <c r="BJ151" s="13" t="s">
        <v>120</v>
      </c>
      <c r="BK151" s="163">
        <f t="shared" si="24"/>
        <v>0</v>
      </c>
      <c r="BL151" s="13" t="s">
        <v>145</v>
      </c>
      <c r="BM151" s="13" t="s">
        <v>218</v>
      </c>
    </row>
    <row r="152" spans="2:65" s="1" customFormat="1" ht="31.5" customHeight="1" x14ac:dyDescent="0.3">
      <c r="B152" s="126"/>
      <c r="C152" s="155" t="s">
        <v>8</v>
      </c>
      <c r="D152" s="155" t="s">
        <v>141</v>
      </c>
      <c r="E152" s="156" t="s">
        <v>219</v>
      </c>
      <c r="F152" s="239" t="s">
        <v>220</v>
      </c>
      <c r="G152" s="240"/>
      <c r="H152" s="240"/>
      <c r="I152" s="240"/>
      <c r="J152" s="157" t="s">
        <v>221</v>
      </c>
      <c r="K152" s="158">
        <v>92.844999999999999</v>
      </c>
      <c r="L152" s="241">
        <v>0</v>
      </c>
      <c r="M152" s="240"/>
      <c r="N152" s="242">
        <f t="shared" si="15"/>
        <v>0</v>
      </c>
      <c r="O152" s="240"/>
      <c r="P152" s="240"/>
      <c r="Q152" s="240"/>
      <c r="R152" s="128"/>
      <c r="T152" s="160" t="s">
        <v>3</v>
      </c>
      <c r="U152" s="39" t="s">
        <v>41</v>
      </c>
      <c r="V152" s="31"/>
      <c r="W152" s="161">
        <f t="shared" si="16"/>
        <v>0</v>
      </c>
      <c r="X152" s="161">
        <v>0</v>
      </c>
      <c r="Y152" s="161">
        <f t="shared" si="17"/>
        <v>0</v>
      </c>
      <c r="Z152" s="161">
        <v>0</v>
      </c>
      <c r="AA152" s="162">
        <f t="shared" si="18"/>
        <v>0</v>
      </c>
      <c r="AR152" s="13" t="s">
        <v>145</v>
      </c>
      <c r="AT152" s="13" t="s">
        <v>141</v>
      </c>
      <c r="AU152" s="13" t="s">
        <v>120</v>
      </c>
      <c r="AY152" s="13" t="s">
        <v>140</v>
      </c>
      <c r="BE152" s="101">
        <f t="shared" si="19"/>
        <v>0</v>
      </c>
      <c r="BF152" s="101">
        <f t="shared" si="20"/>
        <v>0</v>
      </c>
      <c r="BG152" s="101">
        <f t="shared" si="21"/>
        <v>0</v>
      </c>
      <c r="BH152" s="101">
        <f t="shared" si="22"/>
        <v>0</v>
      </c>
      <c r="BI152" s="101">
        <f t="shared" si="23"/>
        <v>0</v>
      </c>
      <c r="BJ152" s="13" t="s">
        <v>120</v>
      </c>
      <c r="BK152" s="163">
        <f t="shared" si="24"/>
        <v>0</v>
      </c>
      <c r="BL152" s="13" t="s">
        <v>145</v>
      </c>
      <c r="BM152" s="13" t="s">
        <v>222</v>
      </c>
    </row>
    <row r="153" spans="2:65" s="1" customFormat="1" ht="31.5" customHeight="1" x14ac:dyDescent="0.3">
      <c r="B153" s="126"/>
      <c r="C153" s="155" t="s">
        <v>223</v>
      </c>
      <c r="D153" s="155" t="s">
        <v>141</v>
      </c>
      <c r="E153" s="156" t="s">
        <v>224</v>
      </c>
      <c r="F153" s="239" t="s">
        <v>225</v>
      </c>
      <c r="G153" s="240"/>
      <c r="H153" s="240"/>
      <c r="I153" s="240"/>
      <c r="J153" s="157" t="s">
        <v>221</v>
      </c>
      <c r="K153" s="158">
        <v>92.844999999999999</v>
      </c>
      <c r="L153" s="241">
        <v>0</v>
      </c>
      <c r="M153" s="240"/>
      <c r="N153" s="242">
        <f t="shared" si="15"/>
        <v>0</v>
      </c>
      <c r="O153" s="240"/>
      <c r="P153" s="240"/>
      <c r="Q153" s="240"/>
      <c r="R153" s="128"/>
      <c r="T153" s="160" t="s">
        <v>3</v>
      </c>
      <c r="U153" s="39" t="s">
        <v>41</v>
      </c>
      <c r="V153" s="31"/>
      <c r="W153" s="161">
        <f t="shared" si="16"/>
        <v>0</v>
      </c>
      <c r="X153" s="161">
        <v>0</v>
      </c>
      <c r="Y153" s="161">
        <f t="shared" si="17"/>
        <v>0</v>
      </c>
      <c r="Z153" s="161">
        <v>0</v>
      </c>
      <c r="AA153" s="162">
        <f t="shared" si="18"/>
        <v>0</v>
      </c>
      <c r="AR153" s="13" t="s">
        <v>145</v>
      </c>
      <c r="AT153" s="13" t="s">
        <v>141</v>
      </c>
      <c r="AU153" s="13" t="s">
        <v>120</v>
      </c>
      <c r="AY153" s="13" t="s">
        <v>140</v>
      </c>
      <c r="BE153" s="101">
        <f t="shared" si="19"/>
        <v>0</v>
      </c>
      <c r="BF153" s="101">
        <f t="shared" si="20"/>
        <v>0</v>
      </c>
      <c r="BG153" s="101">
        <f t="shared" si="21"/>
        <v>0</v>
      </c>
      <c r="BH153" s="101">
        <f t="shared" si="22"/>
        <v>0</v>
      </c>
      <c r="BI153" s="101">
        <f t="shared" si="23"/>
        <v>0</v>
      </c>
      <c r="BJ153" s="13" t="s">
        <v>120</v>
      </c>
      <c r="BK153" s="163">
        <f t="shared" si="24"/>
        <v>0</v>
      </c>
      <c r="BL153" s="13" t="s">
        <v>145</v>
      </c>
      <c r="BM153" s="13" t="s">
        <v>226</v>
      </c>
    </row>
    <row r="154" spans="2:65" s="1" customFormat="1" ht="31.5" customHeight="1" x14ac:dyDescent="0.3">
      <c r="B154" s="126"/>
      <c r="C154" s="155" t="s">
        <v>227</v>
      </c>
      <c r="D154" s="155" t="s">
        <v>141</v>
      </c>
      <c r="E154" s="156" t="s">
        <v>228</v>
      </c>
      <c r="F154" s="239" t="s">
        <v>229</v>
      </c>
      <c r="G154" s="240"/>
      <c r="H154" s="240"/>
      <c r="I154" s="240"/>
      <c r="J154" s="157" t="s">
        <v>221</v>
      </c>
      <c r="K154" s="158">
        <v>92.844999999999999</v>
      </c>
      <c r="L154" s="241">
        <v>0</v>
      </c>
      <c r="M154" s="240"/>
      <c r="N154" s="242">
        <f t="shared" si="15"/>
        <v>0</v>
      </c>
      <c r="O154" s="240"/>
      <c r="P154" s="240"/>
      <c r="Q154" s="240"/>
      <c r="R154" s="128"/>
      <c r="T154" s="160" t="s">
        <v>3</v>
      </c>
      <c r="U154" s="39" t="s">
        <v>41</v>
      </c>
      <c r="V154" s="31"/>
      <c r="W154" s="161">
        <f t="shared" si="16"/>
        <v>0</v>
      </c>
      <c r="X154" s="161">
        <v>0</v>
      </c>
      <c r="Y154" s="161">
        <f t="shared" si="17"/>
        <v>0</v>
      </c>
      <c r="Z154" s="161">
        <v>0</v>
      </c>
      <c r="AA154" s="162">
        <f t="shared" si="18"/>
        <v>0</v>
      </c>
      <c r="AR154" s="13" t="s">
        <v>145</v>
      </c>
      <c r="AT154" s="13" t="s">
        <v>141</v>
      </c>
      <c r="AU154" s="13" t="s">
        <v>120</v>
      </c>
      <c r="AY154" s="13" t="s">
        <v>140</v>
      </c>
      <c r="BE154" s="101">
        <f t="shared" si="19"/>
        <v>0</v>
      </c>
      <c r="BF154" s="101">
        <f t="shared" si="20"/>
        <v>0</v>
      </c>
      <c r="BG154" s="101">
        <f t="shared" si="21"/>
        <v>0</v>
      </c>
      <c r="BH154" s="101">
        <f t="shared" si="22"/>
        <v>0</v>
      </c>
      <c r="BI154" s="101">
        <f t="shared" si="23"/>
        <v>0</v>
      </c>
      <c r="BJ154" s="13" t="s">
        <v>120</v>
      </c>
      <c r="BK154" s="163">
        <f t="shared" si="24"/>
        <v>0</v>
      </c>
      <c r="BL154" s="13" t="s">
        <v>145</v>
      </c>
      <c r="BM154" s="13" t="s">
        <v>230</v>
      </c>
    </row>
    <row r="155" spans="2:65" s="1" customFormat="1" ht="31.5" customHeight="1" x14ac:dyDescent="0.3">
      <c r="B155" s="126"/>
      <c r="C155" s="155" t="s">
        <v>231</v>
      </c>
      <c r="D155" s="155" t="s">
        <v>141</v>
      </c>
      <c r="E155" s="156" t="s">
        <v>232</v>
      </c>
      <c r="F155" s="239" t="s">
        <v>233</v>
      </c>
      <c r="G155" s="240"/>
      <c r="H155" s="240"/>
      <c r="I155" s="240"/>
      <c r="J155" s="157" t="s">
        <v>221</v>
      </c>
      <c r="K155" s="158">
        <v>928.45</v>
      </c>
      <c r="L155" s="241">
        <v>0</v>
      </c>
      <c r="M155" s="240"/>
      <c r="N155" s="242">
        <f t="shared" si="15"/>
        <v>0</v>
      </c>
      <c r="O155" s="240"/>
      <c r="P155" s="240"/>
      <c r="Q155" s="240"/>
      <c r="R155" s="128"/>
      <c r="T155" s="160" t="s">
        <v>3</v>
      </c>
      <c r="U155" s="39" t="s">
        <v>41</v>
      </c>
      <c r="V155" s="31"/>
      <c r="W155" s="161">
        <f t="shared" si="16"/>
        <v>0</v>
      </c>
      <c r="X155" s="161">
        <v>0</v>
      </c>
      <c r="Y155" s="161">
        <f t="shared" si="17"/>
        <v>0</v>
      </c>
      <c r="Z155" s="161">
        <v>0</v>
      </c>
      <c r="AA155" s="162">
        <f t="shared" si="18"/>
        <v>0</v>
      </c>
      <c r="AR155" s="13" t="s">
        <v>145</v>
      </c>
      <c r="AT155" s="13" t="s">
        <v>141</v>
      </c>
      <c r="AU155" s="13" t="s">
        <v>120</v>
      </c>
      <c r="AY155" s="13" t="s">
        <v>140</v>
      </c>
      <c r="BE155" s="101">
        <f t="shared" si="19"/>
        <v>0</v>
      </c>
      <c r="BF155" s="101">
        <f t="shared" si="20"/>
        <v>0</v>
      </c>
      <c r="BG155" s="101">
        <f t="shared" si="21"/>
        <v>0</v>
      </c>
      <c r="BH155" s="101">
        <f t="shared" si="22"/>
        <v>0</v>
      </c>
      <c r="BI155" s="101">
        <f t="shared" si="23"/>
        <v>0</v>
      </c>
      <c r="BJ155" s="13" t="s">
        <v>120</v>
      </c>
      <c r="BK155" s="163">
        <f t="shared" si="24"/>
        <v>0</v>
      </c>
      <c r="BL155" s="13" t="s">
        <v>145</v>
      </c>
      <c r="BM155" s="13" t="s">
        <v>234</v>
      </c>
    </row>
    <row r="156" spans="2:65" s="1" customFormat="1" ht="31.5" customHeight="1" x14ac:dyDescent="0.3">
      <c r="B156" s="126"/>
      <c r="C156" s="155" t="s">
        <v>235</v>
      </c>
      <c r="D156" s="155" t="s">
        <v>141</v>
      </c>
      <c r="E156" s="156" t="s">
        <v>236</v>
      </c>
      <c r="F156" s="239" t="s">
        <v>237</v>
      </c>
      <c r="G156" s="240"/>
      <c r="H156" s="240"/>
      <c r="I156" s="240"/>
      <c r="J156" s="157" t="s">
        <v>221</v>
      </c>
      <c r="K156" s="158">
        <v>92.844999999999999</v>
      </c>
      <c r="L156" s="241">
        <v>0</v>
      </c>
      <c r="M156" s="240"/>
      <c r="N156" s="242">
        <f t="shared" si="15"/>
        <v>0</v>
      </c>
      <c r="O156" s="240"/>
      <c r="P156" s="240"/>
      <c r="Q156" s="240"/>
      <c r="R156" s="128"/>
      <c r="T156" s="160" t="s">
        <v>3</v>
      </c>
      <c r="U156" s="39" t="s">
        <v>41</v>
      </c>
      <c r="V156" s="31"/>
      <c r="W156" s="161">
        <f t="shared" si="16"/>
        <v>0</v>
      </c>
      <c r="X156" s="161">
        <v>0</v>
      </c>
      <c r="Y156" s="161">
        <f t="shared" si="17"/>
        <v>0</v>
      </c>
      <c r="Z156" s="161">
        <v>0</v>
      </c>
      <c r="AA156" s="162">
        <f t="shared" si="18"/>
        <v>0</v>
      </c>
      <c r="AR156" s="13" t="s">
        <v>145</v>
      </c>
      <c r="AT156" s="13" t="s">
        <v>141</v>
      </c>
      <c r="AU156" s="13" t="s">
        <v>120</v>
      </c>
      <c r="AY156" s="13" t="s">
        <v>140</v>
      </c>
      <c r="BE156" s="101">
        <f t="shared" si="19"/>
        <v>0</v>
      </c>
      <c r="BF156" s="101">
        <f t="shared" si="20"/>
        <v>0</v>
      </c>
      <c r="BG156" s="101">
        <f t="shared" si="21"/>
        <v>0</v>
      </c>
      <c r="BH156" s="101">
        <f t="shared" si="22"/>
        <v>0</v>
      </c>
      <c r="BI156" s="101">
        <f t="shared" si="23"/>
        <v>0</v>
      </c>
      <c r="BJ156" s="13" t="s">
        <v>120</v>
      </c>
      <c r="BK156" s="163">
        <f t="shared" si="24"/>
        <v>0</v>
      </c>
      <c r="BL156" s="13" t="s">
        <v>145</v>
      </c>
      <c r="BM156" s="13" t="s">
        <v>238</v>
      </c>
    </row>
    <row r="157" spans="2:65" s="1" customFormat="1" ht="31.5" customHeight="1" x14ac:dyDescent="0.3">
      <c r="B157" s="126"/>
      <c r="C157" s="155" t="s">
        <v>239</v>
      </c>
      <c r="D157" s="155" t="s">
        <v>141</v>
      </c>
      <c r="E157" s="156" t="s">
        <v>240</v>
      </c>
      <c r="F157" s="239" t="s">
        <v>241</v>
      </c>
      <c r="G157" s="240"/>
      <c r="H157" s="240"/>
      <c r="I157" s="240"/>
      <c r="J157" s="157" t="s">
        <v>221</v>
      </c>
      <c r="K157" s="158">
        <v>92.844999999999999</v>
      </c>
      <c r="L157" s="241">
        <v>0</v>
      </c>
      <c r="M157" s="240"/>
      <c r="N157" s="242">
        <f t="shared" si="15"/>
        <v>0</v>
      </c>
      <c r="O157" s="240"/>
      <c r="P157" s="240"/>
      <c r="Q157" s="240"/>
      <c r="R157" s="128"/>
      <c r="T157" s="160" t="s">
        <v>3</v>
      </c>
      <c r="U157" s="39" t="s">
        <v>41</v>
      </c>
      <c r="V157" s="31"/>
      <c r="W157" s="161">
        <f t="shared" si="16"/>
        <v>0</v>
      </c>
      <c r="X157" s="161">
        <v>0</v>
      </c>
      <c r="Y157" s="161">
        <f t="shared" si="17"/>
        <v>0</v>
      </c>
      <c r="Z157" s="161">
        <v>0</v>
      </c>
      <c r="AA157" s="162">
        <f t="shared" si="18"/>
        <v>0</v>
      </c>
      <c r="AR157" s="13" t="s">
        <v>145</v>
      </c>
      <c r="AT157" s="13" t="s">
        <v>141</v>
      </c>
      <c r="AU157" s="13" t="s">
        <v>120</v>
      </c>
      <c r="AY157" s="13" t="s">
        <v>140</v>
      </c>
      <c r="BE157" s="101">
        <f t="shared" si="19"/>
        <v>0</v>
      </c>
      <c r="BF157" s="101">
        <f t="shared" si="20"/>
        <v>0</v>
      </c>
      <c r="BG157" s="101">
        <f t="shared" si="21"/>
        <v>0</v>
      </c>
      <c r="BH157" s="101">
        <f t="shared" si="22"/>
        <v>0</v>
      </c>
      <c r="BI157" s="101">
        <f t="shared" si="23"/>
        <v>0</v>
      </c>
      <c r="BJ157" s="13" t="s">
        <v>120</v>
      </c>
      <c r="BK157" s="163">
        <f t="shared" si="24"/>
        <v>0</v>
      </c>
      <c r="BL157" s="13" t="s">
        <v>145</v>
      </c>
      <c r="BM157" s="13" t="s">
        <v>242</v>
      </c>
    </row>
    <row r="158" spans="2:65" s="1" customFormat="1" ht="22.5" customHeight="1" x14ac:dyDescent="0.3">
      <c r="B158" s="126"/>
      <c r="C158" s="155" t="s">
        <v>243</v>
      </c>
      <c r="D158" s="155" t="s">
        <v>141</v>
      </c>
      <c r="E158" s="156" t="s">
        <v>244</v>
      </c>
      <c r="F158" s="239" t="s">
        <v>245</v>
      </c>
      <c r="G158" s="240"/>
      <c r="H158" s="240"/>
      <c r="I158" s="240"/>
      <c r="J158" s="157" t="s">
        <v>186</v>
      </c>
      <c r="K158" s="158">
        <v>5</v>
      </c>
      <c r="L158" s="241">
        <v>0</v>
      </c>
      <c r="M158" s="240"/>
      <c r="N158" s="242">
        <f t="shared" si="15"/>
        <v>0</v>
      </c>
      <c r="O158" s="240"/>
      <c r="P158" s="240"/>
      <c r="Q158" s="240"/>
      <c r="R158" s="128"/>
      <c r="T158" s="160" t="s">
        <v>3</v>
      </c>
      <c r="U158" s="39" t="s">
        <v>41</v>
      </c>
      <c r="V158" s="31"/>
      <c r="W158" s="161">
        <f t="shared" si="16"/>
        <v>0</v>
      </c>
      <c r="X158" s="161">
        <v>0</v>
      </c>
      <c r="Y158" s="161">
        <f t="shared" si="17"/>
        <v>0</v>
      </c>
      <c r="Z158" s="161">
        <v>0</v>
      </c>
      <c r="AA158" s="162">
        <f t="shared" si="18"/>
        <v>0</v>
      </c>
      <c r="AR158" s="13" t="s">
        <v>145</v>
      </c>
      <c r="AT158" s="13" t="s">
        <v>141</v>
      </c>
      <c r="AU158" s="13" t="s">
        <v>120</v>
      </c>
      <c r="AY158" s="13" t="s">
        <v>140</v>
      </c>
      <c r="BE158" s="101">
        <f t="shared" si="19"/>
        <v>0</v>
      </c>
      <c r="BF158" s="101">
        <f t="shared" si="20"/>
        <v>0</v>
      </c>
      <c r="BG158" s="101">
        <f t="shared" si="21"/>
        <v>0</v>
      </c>
      <c r="BH158" s="101">
        <f t="shared" si="22"/>
        <v>0</v>
      </c>
      <c r="BI158" s="101">
        <f t="shared" si="23"/>
        <v>0</v>
      </c>
      <c r="BJ158" s="13" t="s">
        <v>120</v>
      </c>
      <c r="BK158" s="163">
        <f t="shared" si="24"/>
        <v>0</v>
      </c>
      <c r="BL158" s="13" t="s">
        <v>145</v>
      </c>
      <c r="BM158" s="13" t="s">
        <v>246</v>
      </c>
    </row>
    <row r="159" spans="2:65" s="9" customFormat="1" ht="29.85" customHeight="1" x14ac:dyDescent="0.3">
      <c r="B159" s="144"/>
      <c r="C159" s="145"/>
      <c r="D159" s="154" t="s">
        <v>106</v>
      </c>
      <c r="E159" s="154"/>
      <c r="F159" s="154"/>
      <c r="G159" s="154"/>
      <c r="H159" s="154"/>
      <c r="I159" s="154"/>
      <c r="J159" s="154"/>
      <c r="K159" s="154"/>
      <c r="L159" s="154"/>
      <c r="M159" s="154"/>
      <c r="N159" s="249">
        <f>BK159</f>
        <v>0</v>
      </c>
      <c r="O159" s="250"/>
      <c r="P159" s="250"/>
      <c r="Q159" s="250"/>
      <c r="R159" s="147"/>
      <c r="T159" s="148"/>
      <c r="U159" s="145"/>
      <c r="V159" s="145"/>
      <c r="W159" s="149">
        <f>W160</f>
        <v>0</v>
      </c>
      <c r="X159" s="145"/>
      <c r="Y159" s="149">
        <f>Y160</f>
        <v>0</v>
      </c>
      <c r="Z159" s="145"/>
      <c r="AA159" s="150">
        <f>AA160</f>
        <v>0</v>
      </c>
      <c r="AR159" s="151" t="s">
        <v>81</v>
      </c>
      <c r="AT159" s="152" t="s">
        <v>73</v>
      </c>
      <c r="AU159" s="152" t="s">
        <v>81</v>
      </c>
      <c r="AY159" s="151" t="s">
        <v>140</v>
      </c>
      <c r="BK159" s="153">
        <f>BK160</f>
        <v>0</v>
      </c>
    </row>
    <row r="160" spans="2:65" s="1" customFormat="1" ht="31.5" customHeight="1" x14ac:dyDescent="0.3">
      <c r="B160" s="126"/>
      <c r="C160" s="155" t="s">
        <v>247</v>
      </c>
      <c r="D160" s="155" t="s">
        <v>141</v>
      </c>
      <c r="E160" s="156" t="s">
        <v>248</v>
      </c>
      <c r="F160" s="239" t="s">
        <v>249</v>
      </c>
      <c r="G160" s="240"/>
      <c r="H160" s="240"/>
      <c r="I160" s="240"/>
      <c r="J160" s="157" t="s">
        <v>221</v>
      </c>
      <c r="K160" s="158">
        <v>21.298999999999999</v>
      </c>
      <c r="L160" s="241">
        <v>0</v>
      </c>
      <c r="M160" s="240"/>
      <c r="N160" s="242">
        <f>ROUND(L160*K160,3)</f>
        <v>0</v>
      </c>
      <c r="O160" s="240"/>
      <c r="P160" s="240"/>
      <c r="Q160" s="240"/>
      <c r="R160" s="128"/>
      <c r="T160" s="160" t="s">
        <v>3</v>
      </c>
      <c r="U160" s="39" t="s">
        <v>41</v>
      </c>
      <c r="V160" s="31"/>
      <c r="W160" s="161">
        <f>V160*K160</f>
        <v>0</v>
      </c>
      <c r="X160" s="161">
        <v>0</v>
      </c>
      <c r="Y160" s="161">
        <f>X160*K160</f>
        <v>0</v>
      </c>
      <c r="Z160" s="161">
        <v>0</v>
      </c>
      <c r="AA160" s="162">
        <f>Z160*K160</f>
        <v>0</v>
      </c>
      <c r="AR160" s="13" t="s">
        <v>145</v>
      </c>
      <c r="AT160" s="13" t="s">
        <v>141</v>
      </c>
      <c r="AU160" s="13" t="s">
        <v>120</v>
      </c>
      <c r="AY160" s="13" t="s">
        <v>140</v>
      </c>
      <c r="BE160" s="101">
        <f>IF(U160="základná",N160,0)</f>
        <v>0</v>
      </c>
      <c r="BF160" s="101">
        <f>IF(U160="znížená",N160,0)</f>
        <v>0</v>
      </c>
      <c r="BG160" s="101">
        <f>IF(U160="zákl. prenesená",N160,0)</f>
        <v>0</v>
      </c>
      <c r="BH160" s="101">
        <f>IF(U160="zníž. prenesená",N160,0)</f>
        <v>0</v>
      </c>
      <c r="BI160" s="101">
        <f>IF(U160="nulová",N160,0)</f>
        <v>0</v>
      </c>
      <c r="BJ160" s="13" t="s">
        <v>120</v>
      </c>
      <c r="BK160" s="163">
        <f>ROUND(L160*K160,3)</f>
        <v>0</v>
      </c>
      <c r="BL160" s="13" t="s">
        <v>145</v>
      </c>
      <c r="BM160" s="13" t="s">
        <v>250</v>
      </c>
    </row>
    <row r="161" spans="2:65" s="9" customFormat="1" ht="37.35" customHeight="1" x14ac:dyDescent="0.35">
      <c r="B161" s="144"/>
      <c r="C161" s="145"/>
      <c r="D161" s="146" t="s">
        <v>107</v>
      </c>
      <c r="E161" s="146"/>
      <c r="F161" s="146"/>
      <c r="G161" s="146"/>
      <c r="H161" s="146"/>
      <c r="I161" s="146"/>
      <c r="J161" s="146"/>
      <c r="K161" s="146"/>
      <c r="L161" s="146"/>
      <c r="M161" s="146"/>
      <c r="N161" s="258">
        <f>BK161</f>
        <v>0</v>
      </c>
      <c r="O161" s="259"/>
      <c r="P161" s="259"/>
      <c r="Q161" s="259"/>
      <c r="R161" s="147"/>
      <c r="T161" s="148"/>
      <c r="U161" s="145"/>
      <c r="V161" s="145"/>
      <c r="W161" s="149">
        <f>W162+W165+W171+W192+W194+W207</f>
        <v>0</v>
      </c>
      <c r="X161" s="145"/>
      <c r="Y161" s="149">
        <f>Y162+Y165+Y171+Y192+Y194+Y207</f>
        <v>1.6260189649999999</v>
      </c>
      <c r="Z161" s="145"/>
      <c r="AA161" s="150">
        <f>AA162+AA165+AA171+AA192+AA194+AA207</f>
        <v>0.58816000000000002</v>
      </c>
      <c r="AR161" s="151" t="s">
        <v>120</v>
      </c>
      <c r="AT161" s="152" t="s">
        <v>73</v>
      </c>
      <c r="AU161" s="152" t="s">
        <v>74</v>
      </c>
      <c r="AY161" s="151" t="s">
        <v>140</v>
      </c>
      <c r="BK161" s="153">
        <f>BK162+BK165+BK171+BK192+BK194+BK207</f>
        <v>0</v>
      </c>
    </row>
    <row r="162" spans="2:65" s="9" customFormat="1" ht="19.899999999999999" customHeight="1" x14ac:dyDescent="0.3">
      <c r="B162" s="144"/>
      <c r="C162" s="145"/>
      <c r="D162" s="154" t="s">
        <v>108</v>
      </c>
      <c r="E162" s="154"/>
      <c r="F162" s="154"/>
      <c r="G162" s="154"/>
      <c r="H162" s="154"/>
      <c r="I162" s="154"/>
      <c r="J162" s="154"/>
      <c r="K162" s="154"/>
      <c r="L162" s="154"/>
      <c r="M162" s="154"/>
      <c r="N162" s="243">
        <f>BK162</f>
        <v>0</v>
      </c>
      <c r="O162" s="244"/>
      <c r="P162" s="244"/>
      <c r="Q162" s="244"/>
      <c r="R162" s="147"/>
      <c r="T162" s="148"/>
      <c r="U162" s="145"/>
      <c r="V162" s="145"/>
      <c r="W162" s="149">
        <f>SUM(W163:W164)</f>
        <v>0</v>
      </c>
      <c r="X162" s="145"/>
      <c r="Y162" s="149">
        <f>SUM(Y163:Y164)</f>
        <v>1.0350000000000001E-3</v>
      </c>
      <c r="Z162" s="145"/>
      <c r="AA162" s="150">
        <f>SUM(AA163:AA164)</f>
        <v>0</v>
      </c>
      <c r="AR162" s="151" t="s">
        <v>120</v>
      </c>
      <c r="AT162" s="152" t="s">
        <v>73</v>
      </c>
      <c r="AU162" s="152" t="s">
        <v>81</v>
      </c>
      <c r="AY162" s="151" t="s">
        <v>140</v>
      </c>
      <c r="BK162" s="153">
        <f>SUM(BK163:BK164)</f>
        <v>0</v>
      </c>
    </row>
    <row r="163" spans="2:65" s="1" customFormat="1" ht="31.5" customHeight="1" x14ac:dyDescent="0.3">
      <c r="B163" s="126"/>
      <c r="C163" s="155" t="s">
        <v>251</v>
      </c>
      <c r="D163" s="155" t="s">
        <v>141</v>
      </c>
      <c r="E163" s="156" t="s">
        <v>252</v>
      </c>
      <c r="F163" s="239" t="s">
        <v>253</v>
      </c>
      <c r="G163" s="240"/>
      <c r="H163" s="240"/>
      <c r="I163" s="240"/>
      <c r="J163" s="157" t="s">
        <v>144</v>
      </c>
      <c r="K163" s="158">
        <v>5</v>
      </c>
      <c r="L163" s="241">
        <v>0</v>
      </c>
      <c r="M163" s="240"/>
      <c r="N163" s="242">
        <f>ROUND(L163*K163,3)</f>
        <v>0</v>
      </c>
      <c r="O163" s="240"/>
      <c r="P163" s="240"/>
      <c r="Q163" s="240"/>
      <c r="R163" s="128"/>
      <c r="T163" s="160" t="s">
        <v>3</v>
      </c>
      <c r="U163" s="39" t="s">
        <v>41</v>
      </c>
      <c r="V163" s="31"/>
      <c r="W163" s="161">
        <f>V163*K163</f>
        <v>0</v>
      </c>
      <c r="X163" s="161">
        <v>0</v>
      </c>
      <c r="Y163" s="161">
        <f>X163*K163</f>
        <v>0</v>
      </c>
      <c r="Z163" s="161">
        <v>0</v>
      </c>
      <c r="AA163" s="162">
        <f>Z163*K163</f>
        <v>0</v>
      </c>
      <c r="AR163" s="13" t="s">
        <v>181</v>
      </c>
      <c r="AT163" s="13" t="s">
        <v>141</v>
      </c>
      <c r="AU163" s="13" t="s">
        <v>120</v>
      </c>
      <c r="AY163" s="13" t="s">
        <v>140</v>
      </c>
      <c r="BE163" s="101">
        <f>IF(U163="základná",N163,0)</f>
        <v>0</v>
      </c>
      <c r="BF163" s="101">
        <f>IF(U163="znížená",N163,0)</f>
        <v>0</v>
      </c>
      <c r="BG163" s="101">
        <f>IF(U163="zákl. prenesená",N163,0)</f>
        <v>0</v>
      </c>
      <c r="BH163" s="101">
        <f>IF(U163="zníž. prenesená",N163,0)</f>
        <v>0</v>
      </c>
      <c r="BI163" s="101">
        <f>IF(U163="nulová",N163,0)</f>
        <v>0</v>
      </c>
      <c r="BJ163" s="13" t="s">
        <v>120</v>
      </c>
      <c r="BK163" s="163">
        <f>ROUND(L163*K163,3)</f>
        <v>0</v>
      </c>
      <c r="BL163" s="13" t="s">
        <v>181</v>
      </c>
      <c r="BM163" s="13" t="s">
        <v>254</v>
      </c>
    </row>
    <row r="164" spans="2:65" s="1" customFormat="1" ht="22.5" customHeight="1" x14ac:dyDescent="0.3">
      <c r="B164" s="126"/>
      <c r="C164" s="164" t="s">
        <v>255</v>
      </c>
      <c r="D164" s="164" t="s">
        <v>256</v>
      </c>
      <c r="E164" s="165" t="s">
        <v>257</v>
      </c>
      <c r="F164" s="245" t="s">
        <v>258</v>
      </c>
      <c r="G164" s="246"/>
      <c r="H164" s="246"/>
      <c r="I164" s="246"/>
      <c r="J164" s="166" t="s">
        <v>144</v>
      </c>
      <c r="K164" s="167">
        <v>5.75</v>
      </c>
      <c r="L164" s="247">
        <v>0</v>
      </c>
      <c r="M164" s="246"/>
      <c r="N164" s="248">
        <f>ROUND(L164*K164,3)</f>
        <v>0</v>
      </c>
      <c r="O164" s="240"/>
      <c r="P164" s="240"/>
      <c r="Q164" s="240"/>
      <c r="R164" s="128"/>
      <c r="T164" s="160" t="s">
        <v>3</v>
      </c>
      <c r="U164" s="39" t="s">
        <v>41</v>
      </c>
      <c r="V164" s="31"/>
      <c r="W164" s="161">
        <f>V164*K164</f>
        <v>0</v>
      </c>
      <c r="X164" s="161">
        <v>1.8000000000000001E-4</v>
      </c>
      <c r="Y164" s="161">
        <f>X164*K164</f>
        <v>1.0350000000000001E-3</v>
      </c>
      <c r="Z164" s="161">
        <v>0</v>
      </c>
      <c r="AA164" s="162">
        <f>Z164*K164</f>
        <v>0</v>
      </c>
      <c r="AR164" s="13" t="s">
        <v>259</v>
      </c>
      <c r="AT164" s="13" t="s">
        <v>256</v>
      </c>
      <c r="AU164" s="13" t="s">
        <v>120</v>
      </c>
      <c r="AY164" s="13" t="s">
        <v>140</v>
      </c>
      <c r="BE164" s="101">
        <f>IF(U164="základná",N164,0)</f>
        <v>0</v>
      </c>
      <c r="BF164" s="101">
        <f>IF(U164="znížená",N164,0)</f>
        <v>0</v>
      </c>
      <c r="BG164" s="101">
        <f>IF(U164="zákl. prenesená",N164,0)</f>
        <v>0</v>
      </c>
      <c r="BH164" s="101">
        <f>IF(U164="zníž. prenesená",N164,0)</f>
        <v>0</v>
      </c>
      <c r="BI164" s="101">
        <f>IF(U164="nulová",N164,0)</f>
        <v>0</v>
      </c>
      <c r="BJ164" s="13" t="s">
        <v>120</v>
      </c>
      <c r="BK164" s="163">
        <f>ROUND(L164*K164,3)</f>
        <v>0</v>
      </c>
      <c r="BL164" s="13" t="s">
        <v>181</v>
      </c>
      <c r="BM164" s="13" t="s">
        <v>260</v>
      </c>
    </row>
    <row r="165" spans="2:65" s="9" customFormat="1" ht="29.85" customHeight="1" x14ac:dyDescent="0.3">
      <c r="B165" s="144"/>
      <c r="C165" s="145"/>
      <c r="D165" s="154" t="s">
        <v>109</v>
      </c>
      <c r="E165" s="154"/>
      <c r="F165" s="154"/>
      <c r="G165" s="154"/>
      <c r="H165" s="154"/>
      <c r="I165" s="154"/>
      <c r="J165" s="154"/>
      <c r="K165" s="154"/>
      <c r="L165" s="154"/>
      <c r="M165" s="154"/>
      <c r="N165" s="249">
        <f>BK165</f>
        <v>0</v>
      </c>
      <c r="O165" s="250"/>
      <c r="P165" s="250"/>
      <c r="Q165" s="250"/>
      <c r="R165" s="147"/>
      <c r="T165" s="148"/>
      <c r="U165" s="145"/>
      <c r="V165" s="145"/>
      <c r="W165" s="149">
        <f>SUM(W166:W170)</f>
        <v>0</v>
      </c>
      <c r="X165" s="145"/>
      <c r="Y165" s="149">
        <f>SUM(Y166:Y170)</f>
        <v>8.3700000000000011E-2</v>
      </c>
      <c r="Z165" s="145"/>
      <c r="AA165" s="150">
        <f>SUM(AA166:AA170)</f>
        <v>0.08</v>
      </c>
      <c r="AR165" s="151" t="s">
        <v>120</v>
      </c>
      <c r="AT165" s="152" t="s">
        <v>73</v>
      </c>
      <c r="AU165" s="152" t="s">
        <v>81</v>
      </c>
      <c r="AY165" s="151" t="s">
        <v>140</v>
      </c>
      <c r="BK165" s="153">
        <f>SUM(BK166:BK170)</f>
        <v>0</v>
      </c>
    </row>
    <row r="166" spans="2:65" s="1" customFormat="1" ht="31.5" customHeight="1" x14ac:dyDescent="0.3">
      <c r="B166" s="126"/>
      <c r="C166" s="155" t="s">
        <v>261</v>
      </c>
      <c r="D166" s="155" t="s">
        <v>141</v>
      </c>
      <c r="E166" s="156" t="s">
        <v>262</v>
      </c>
      <c r="F166" s="239" t="s">
        <v>263</v>
      </c>
      <c r="G166" s="240"/>
      <c r="H166" s="240"/>
      <c r="I166" s="240"/>
      <c r="J166" s="157" t="s">
        <v>144</v>
      </c>
      <c r="K166" s="158">
        <v>5</v>
      </c>
      <c r="L166" s="241">
        <v>0</v>
      </c>
      <c r="M166" s="240"/>
      <c r="N166" s="242">
        <f>ROUND(L166*K166,3)</f>
        <v>0</v>
      </c>
      <c r="O166" s="240"/>
      <c r="P166" s="240"/>
      <c r="Q166" s="240"/>
      <c r="R166" s="128"/>
      <c r="T166" s="160" t="s">
        <v>3</v>
      </c>
      <c r="U166" s="39" t="s">
        <v>41</v>
      </c>
      <c r="V166" s="31"/>
      <c r="W166" s="161">
        <f>V166*K166</f>
        <v>0</v>
      </c>
      <c r="X166" s="161">
        <v>0</v>
      </c>
      <c r="Y166" s="161">
        <f>X166*K166</f>
        <v>0</v>
      </c>
      <c r="Z166" s="161">
        <v>0</v>
      </c>
      <c r="AA166" s="162">
        <f>Z166*K166</f>
        <v>0</v>
      </c>
      <c r="AR166" s="13" t="s">
        <v>181</v>
      </c>
      <c r="AT166" s="13" t="s">
        <v>141</v>
      </c>
      <c r="AU166" s="13" t="s">
        <v>120</v>
      </c>
      <c r="AY166" s="13" t="s">
        <v>140</v>
      </c>
      <c r="BE166" s="101">
        <f>IF(U166="základná",N166,0)</f>
        <v>0</v>
      </c>
      <c r="BF166" s="101">
        <f>IF(U166="znížená",N166,0)</f>
        <v>0</v>
      </c>
      <c r="BG166" s="101">
        <f>IF(U166="zákl. prenesená",N166,0)</f>
        <v>0</v>
      </c>
      <c r="BH166" s="101">
        <f>IF(U166="zníž. prenesená",N166,0)</f>
        <v>0</v>
      </c>
      <c r="BI166" s="101">
        <f>IF(U166="nulová",N166,0)</f>
        <v>0</v>
      </c>
      <c r="BJ166" s="13" t="s">
        <v>120</v>
      </c>
      <c r="BK166" s="163">
        <f>ROUND(L166*K166,3)</f>
        <v>0</v>
      </c>
      <c r="BL166" s="13" t="s">
        <v>181</v>
      </c>
      <c r="BM166" s="13" t="s">
        <v>264</v>
      </c>
    </row>
    <row r="167" spans="2:65" s="1" customFormat="1" ht="31.5" customHeight="1" x14ac:dyDescent="0.3">
      <c r="B167" s="126"/>
      <c r="C167" s="164" t="s">
        <v>265</v>
      </c>
      <c r="D167" s="164" t="s">
        <v>256</v>
      </c>
      <c r="E167" s="165" t="s">
        <v>266</v>
      </c>
      <c r="F167" s="245" t="s">
        <v>267</v>
      </c>
      <c r="G167" s="246"/>
      <c r="H167" s="246"/>
      <c r="I167" s="246"/>
      <c r="J167" s="166" t="s">
        <v>268</v>
      </c>
      <c r="K167" s="167">
        <v>0.15</v>
      </c>
      <c r="L167" s="247">
        <v>0</v>
      </c>
      <c r="M167" s="246"/>
      <c r="N167" s="248">
        <f>ROUND(L167*K167,3)</f>
        <v>0</v>
      </c>
      <c r="O167" s="240"/>
      <c r="P167" s="240"/>
      <c r="Q167" s="240"/>
      <c r="R167" s="128"/>
      <c r="T167" s="160" t="s">
        <v>3</v>
      </c>
      <c r="U167" s="39" t="s">
        <v>41</v>
      </c>
      <c r="V167" s="31"/>
      <c r="W167" s="161">
        <f>V167*K167</f>
        <v>0</v>
      </c>
      <c r="X167" s="161">
        <v>0.55000000000000004</v>
      </c>
      <c r="Y167" s="161">
        <f>X167*K167</f>
        <v>8.2500000000000004E-2</v>
      </c>
      <c r="Z167" s="161">
        <v>0</v>
      </c>
      <c r="AA167" s="162">
        <f>Z167*K167</f>
        <v>0</v>
      </c>
      <c r="AR167" s="13" t="s">
        <v>259</v>
      </c>
      <c r="AT167" s="13" t="s">
        <v>256</v>
      </c>
      <c r="AU167" s="13" t="s">
        <v>120</v>
      </c>
      <c r="AY167" s="13" t="s">
        <v>140</v>
      </c>
      <c r="BE167" s="101">
        <f>IF(U167="základná",N167,0)</f>
        <v>0</v>
      </c>
      <c r="BF167" s="101">
        <f>IF(U167="znížená",N167,0)</f>
        <v>0</v>
      </c>
      <c r="BG167" s="101">
        <f>IF(U167="zákl. prenesená",N167,0)</f>
        <v>0</v>
      </c>
      <c r="BH167" s="101">
        <f>IF(U167="zníž. prenesená",N167,0)</f>
        <v>0</v>
      </c>
      <c r="BI167" s="101">
        <f>IF(U167="nulová",N167,0)</f>
        <v>0</v>
      </c>
      <c r="BJ167" s="13" t="s">
        <v>120</v>
      </c>
      <c r="BK167" s="163">
        <f>ROUND(L167*K167,3)</f>
        <v>0</v>
      </c>
      <c r="BL167" s="13" t="s">
        <v>181</v>
      </c>
      <c r="BM167" s="13" t="s">
        <v>269</v>
      </c>
    </row>
    <row r="168" spans="2:65" s="1" customFormat="1" ht="44.25" customHeight="1" x14ac:dyDescent="0.3">
      <c r="B168" s="126"/>
      <c r="C168" s="155" t="s">
        <v>259</v>
      </c>
      <c r="D168" s="155" t="s">
        <v>141</v>
      </c>
      <c r="E168" s="156" t="s">
        <v>270</v>
      </c>
      <c r="F168" s="239" t="s">
        <v>271</v>
      </c>
      <c r="G168" s="240"/>
      <c r="H168" s="240"/>
      <c r="I168" s="240"/>
      <c r="J168" s="157" t="s">
        <v>144</v>
      </c>
      <c r="K168" s="158">
        <v>5</v>
      </c>
      <c r="L168" s="241">
        <v>0</v>
      </c>
      <c r="M168" s="240"/>
      <c r="N168" s="242">
        <f>ROUND(L168*K168,3)</f>
        <v>0</v>
      </c>
      <c r="O168" s="240"/>
      <c r="P168" s="240"/>
      <c r="Q168" s="240"/>
      <c r="R168" s="128"/>
      <c r="T168" s="160" t="s">
        <v>3</v>
      </c>
      <c r="U168" s="39" t="s">
        <v>41</v>
      </c>
      <c r="V168" s="31"/>
      <c r="W168" s="161">
        <f>V168*K168</f>
        <v>0</v>
      </c>
      <c r="X168" s="161">
        <v>0</v>
      </c>
      <c r="Y168" s="161">
        <f>X168*K168</f>
        <v>0</v>
      </c>
      <c r="Z168" s="161">
        <v>1.6E-2</v>
      </c>
      <c r="AA168" s="162">
        <f>Z168*K168</f>
        <v>0.08</v>
      </c>
      <c r="AR168" s="13" t="s">
        <v>181</v>
      </c>
      <c r="AT168" s="13" t="s">
        <v>141</v>
      </c>
      <c r="AU168" s="13" t="s">
        <v>120</v>
      </c>
      <c r="AY168" s="13" t="s">
        <v>140</v>
      </c>
      <c r="BE168" s="101">
        <f>IF(U168="základná",N168,0)</f>
        <v>0</v>
      </c>
      <c r="BF168" s="101">
        <f>IF(U168="znížená",N168,0)</f>
        <v>0</v>
      </c>
      <c r="BG168" s="101">
        <f>IF(U168="zákl. prenesená",N168,0)</f>
        <v>0</v>
      </c>
      <c r="BH168" s="101">
        <f>IF(U168="zníž. prenesená",N168,0)</f>
        <v>0</v>
      </c>
      <c r="BI168" s="101">
        <f>IF(U168="nulová",N168,0)</f>
        <v>0</v>
      </c>
      <c r="BJ168" s="13" t="s">
        <v>120</v>
      </c>
      <c r="BK168" s="163">
        <f>ROUND(L168*K168,3)</f>
        <v>0</v>
      </c>
      <c r="BL168" s="13" t="s">
        <v>181</v>
      </c>
      <c r="BM168" s="13" t="s">
        <v>272</v>
      </c>
    </row>
    <row r="169" spans="2:65" s="1" customFormat="1" ht="22.5" customHeight="1" x14ac:dyDescent="0.3">
      <c r="B169" s="126"/>
      <c r="C169" s="155" t="s">
        <v>273</v>
      </c>
      <c r="D169" s="155" t="s">
        <v>141</v>
      </c>
      <c r="E169" s="156" t="s">
        <v>274</v>
      </c>
      <c r="F169" s="239" t="s">
        <v>275</v>
      </c>
      <c r="G169" s="240"/>
      <c r="H169" s="240"/>
      <c r="I169" s="240"/>
      <c r="J169" s="157" t="s">
        <v>144</v>
      </c>
      <c r="K169" s="158">
        <v>5</v>
      </c>
      <c r="L169" s="241">
        <v>0</v>
      </c>
      <c r="M169" s="240"/>
      <c r="N169" s="242">
        <f>ROUND(L169*K169,3)</f>
        <v>0</v>
      </c>
      <c r="O169" s="240"/>
      <c r="P169" s="240"/>
      <c r="Q169" s="240"/>
      <c r="R169" s="128"/>
      <c r="T169" s="160" t="s">
        <v>3</v>
      </c>
      <c r="U169" s="39" t="s">
        <v>41</v>
      </c>
      <c r="V169" s="31"/>
      <c r="W169" s="161">
        <f>V169*K169</f>
        <v>0</v>
      </c>
      <c r="X169" s="161">
        <v>2.4000000000000001E-4</v>
      </c>
      <c r="Y169" s="161">
        <f>X169*K169</f>
        <v>1.2000000000000001E-3</v>
      </c>
      <c r="Z169" s="161">
        <v>0</v>
      </c>
      <c r="AA169" s="162">
        <f>Z169*K169</f>
        <v>0</v>
      </c>
      <c r="AR169" s="13" t="s">
        <v>181</v>
      </c>
      <c r="AT169" s="13" t="s">
        <v>141</v>
      </c>
      <c r="AU169" s="13" t="s">
        <v>120</v>
      </c>
      <c r="AY169" s="13" t="s">
        <v>140</v>
      </c>
      <c r="BE169" s="101">
        <f>IF(U169="základná",N169,0)</f>
        <v>0</v>
      </c>
      <c r="BF169" s="101">
        <f>IF(U169="znížená",N169,0)</f>
        <v>0</v>
      </c>
      <c r="BG169" s="101">
        <f>IF(U169="zákl. prenesená",N169,0)</f>
        <v>0</v>
      </c>
      <c r="BH169" s="101">
        <f>IF(U169="zníž. prenesená",N169,0)</f>
        <v>0</v>
      </c>
      <c r="BI169" s="101">
        <f>IF(U169="nulová",N169,0)</f>
        <v>0</v>
      </c>
      <c r="BJ169" s="13" t="s">
        <v>120</v>
      </c>
      <c r="BK169" s="163">
        <f>ROUND(L169*K169,3)</f>
        <v>0</v>
      </c>
      <c r="BL169" s="13" t="s">
        <v>181</v>
      </c>
      <c r="BM169" s="13" t="s">
        <v>276</v>
      </c>
    </row>
    <row r="170" spans="2:65" s="1" customFormat="1" ht="31.5" customHeight="1" x14ac:dyDescent="0.3">
      <c r="B170" s="126"/>
      <c r="C170" s="155" t="s">
        <v>277</v>
      </c>
      <c r="D170" s="155" t="s">
        <v>141</v>
      </c>
      <c r="E170" s="156" t="s">
        <v>278</v>
      </c>
      <c r="F170" s="239" t="s">
        <v>279</v>
      </c>
      <c r="G170" s="240"/>
      <c r="H170" s="240"/>
      <c r="I170" s="240"/>
      <c r="J170" s="157" t="s">
        <v>221</v>
      </c>
      <c r="K170" s="158">
        <v>8.4000000000000005E-2</v>
      </c>
      <c r="L170" s="241">
        <v>0</v>
      </c>
      <c r="M170" s="240"/>
      <c r="N170" s="242">
        <f>ROUND(L170*K170,3)</f>
        <v>0</v>
      </c>
      <c r="O170" s="240"/>
      <c r="P170" s="240"/>
      <c r="Q170" s="240"/>
      <c r="R170" s="128"/>
      <c r="T170" s="160" t="s">
        <v>3</v>
      </c>
      <c r="U170" s="39" t="s">
        <v>41</v>
      </c>
      <c r="V170" s="31"/>
      <c r="W170" s="161">
        <f>V170*K170</f>
        <v>0</v>
      </c>
      <c r="X170" s="161">
        <v>0</v>
      </c>
      <c r="Y170" s="161">
        <f>X170*K170</f>
        <v>0</v>
      </c>
      <c r="Z170" s="161">
        <v>0</v>
      </c>
      <c r="AA170" s="162">
        <f>Z170*K170</f>
        <v>0</v>
      </c>
      <c r="AR170" s="13" t="s">
        <v>181</v>
      </c>
      <c r="AT170" s="13" t="s">
        <v>141</v>
      </c>
      <c r="AU170" s="13" t="s">
        <v>120</v>
      </c>
      <c r="AY170" s="13" t="s">
        <v>140</v>
      </c>
      <c r="BE170" s="101">
        <f>IF(U170="základná",N170,0)</f>
        <v>0</v>
      </c>
      <c r="BF170" s="101">
        <f>IF(U170="znížená",N170,0)</f>
        <v>0</v>
      </c>
      <c r="BG170" s="101">
        <f>IF(U170="zákl. prenesená",N170,0)</f>
        <v>0</v>
      </c>
      <c r="BH170" s="101">
        <f>IF(U170="zníž. prenesená",N170,0)</f>
        <v>0</v>
      </c>
      <c r="BI170" s="101">
        <f>IF(U170="nulová",N170,0)</f>
        <v>0</v>
      </c>
      <c r="BJ170" s="13" t="s">
        <v>120</v>
      </c>
      <c r="BK170" s="163">
        <f>ROUND(L170*K170,3)</f>
        <v>0</v>
      </c>
      <c r="BL170" s="13" t="s">
        <v>181</v>
      </c>
      <c r="BM170" s="13" t="s">
        <v>280</v>
      </c>
    </row>
    <row r="171" spans="2:65" s="9" customFormat="1" ht="29.85" customHeight="1" x14ac:dyDescent="0.3">
      <c r="B171" s="144"/>
      <c r="C171" s="145"/>
      <c r="D171" s="154" t="s">
        <v>110</v>
      </c>
      <c r="E171" s="154"/>
      <c r="F171" s="154"/>
      <c r="G171" s="154"/>
      <c r="H171" s="154"/>
      <c r="I171" s="154"/>
      <c r="J171" s="154"/>
      <c r="K171" s="154"/>
      <c r="L171" s="154"/>
      <c r="M171" s="154"/>
      <c r="N171" s="249">
        <f>BK171</f>
        <v>0</v>
      </c>
      <c r="O171" s="250"/>
      <c r="P171" s="250"/>
      <c r="Q171" s="250"/>
      <c r="R171" s="147"/>
      <c r="T171" s="148"/>
      <c r="U171" s="145"/>
      <c r="V171" s="145"/>
      <c r="W171" s="149">
        <f>SUM(W172:W191)</f>
        <v>0</v>
      </c>
      <c r="X171" s="145"/>
      <c r="Y171" s="149">
        <f>SUM(Y172:Y191)</f>
        <v>0.474686</v>
      </c>
      <c r="Z171" s="145"/>
      <c r="AA171" s="150">
        <f>SUM(AA172:AA191)</f>
        <v>0.50816000000000006</v>
      </c>
      <c r="AR171" s="151" t="s">
        <v>120</v>
      </c>
      <c r="AT171" s="152" t="s">
        <v>73</v>
      </c>
      <c r="AU171" s="152" t="s">
        <v>81</v>
      </c>
      <c r="AY171" s="151" t="s">
        <v>140</v>
      </c>
      <c r="BK171" s="153">
        <f>SUM(BK172:BK191)</f>
        <v>0</v>
      </c>
    </row>
    <row r="172" spans="2:65" s="1" customFormat="1" ht="44.25" customHeight="1" x14ac:dyDescent="0.3">
      <c r="B172" s="126"/>
      <c r="C172" s="155" t="s">
        <v>281</v>
      </c>
      <c r="D172" s="155" t="s">
        <v>141</v>
      </c>
      <c r="E172" s="156" t="s">
        <v>282</v>
      </c>
      <c r="F172" s="239" t="s">
        <v>283</v>
      </c>
      <c r="G172" s="240"/>
      <c r="H172" s="240"/>
      <c r="I172" s="240"/>
      <c r="J172" s="157" t="s">
        <v>144</v>
      </c>
      <c r="K172" s="158">
        <v>5</v>
      </c>
      <c r="L172" s="241">
        <v>0</v>
      </c>
      <c r="M172" s="240"/>
      <c r="N172" s="242">
        <f t="shared" ref="N172:N191" si="25">ROUND(L172*K172,3)</f>
        <v>0</v>
      </c>
      <c r="O172" s="240"/>
      <c r="P172" s="240"/>
      <c r="Q172" s="240"/>
      <c r="R172" s="128"/>
      <c r="T172" s="160" t="s">
        <v>3</v>
      </c>
      <c r="U172" s="39" t="s">
        <v>41</v>
      </c>
      <c r="V172" s="31"/>
      <c r="W172" s="161">
        <f t="shared" ref="W172:W191" si="26">V172*K172</f>
        <v>0</v>
      </c>
      <c r="X172" s="161">
        <v>0</v>
      </c>
      <c r="Y172" s="161">
        <f t="shared" ref="Y172:Y191" si="27">X172*K172</f>
        <v>0</v>
      </c>
      <c r="Z172" s="161">
        <v>7.3200000000000001E-3</v>
      </c>
      <c r="AA172" s="162">
        <f t="shared" ref="AA172:AA191" si="28">Z172*K172</f>
        <v>3.6600000000000001E-2</v>
      </c>
      <c r="AR172" s="13" t="s">
        <v>181</v>
      </c>
      <c r="AT172" s="13" t="s">
        <v>141</v>
      </c>
      <c r="AU172" s="13" t="s">
        <v>120</v>
      </c>
      <c r="AY172" s="13" t="s">
        <v>140</v>
      </c>
      <c r="BE172" s="101">
        <f t="shared" ref="BE172:BE191" si="29">IF(U172="základná",N172,0)</f>
        <v>0</v>
      </c>
      <c r="BF172" s="101">
        <f t="shared" ref="BF172:BF191" si="30">IF(U172="znížená",N172,0)</f>
        <v>0</v>
      </c>
      <c r="BG172" s="101">
        <f t="shared" ref="BG172:BG191" si="31">IF(U172="zákl. prenesená",N172,0)</f>
        <v>0</v>
      </c>
      <c r="BH172" s="101">
        <f t="shared" ref="BH172:BH191" si="32">IF(U172="zníž. prenesená",N172,0)</f>
        <v>0</v>
      </c>
      <c r="BI172" s="101">
        <f t="shared" ref="BI172:BI191" si="33">IF(U172="nulová",N172,0)</f>
        <v>0</v>
      </c>
      <c r="BJ172" s="13" t="s">
        <v>120</v>
      </c>
      <c r="BK172" s="163">
        <f t="shared" ref="BK172:BK191" si="34">ROUND(L172*K172,3)</f>
        <v>0</v>
      </c>
      <c r="BL172" s="13" t="s">
        <v>181</v>
      </c>
      <c r="BM172" s="13" t="s">
        <v>284</v>
      </c>
    </row>
    <row r="173" spans="2:65" s="1" customFormat="1" ht="31.5" customHeight="1" x14ac:dyDescent="0.3">
      <c r="B173" s="126"/>
      <c r="C173" s="155" t="s">
        <v>285</v>
      </c>
      <c r="D173" s="155" t="s">
        <v>141</v>
      </c>
      <c r="E173" s="156" t="s">
        <v>286</v>
      </c>
      <c r="F173" s="239" t="s">
        <v>287</v>
      </c>
      <c r="G173" s="240"/>
      <c r="H173" s="240"/>
      <c r="I173" s="240"/>
      <c r="J173" s="157" t="s">
        <v>144</v>
      </c>
      <c r="K173" s="158">
        <v>5</v>
      </c>
      <c r="L173" s="241">
        <v>0</v>
      </c>
      <c r="M173" s="240"/>
      <c r="N173" s="242">
        <f t="shared" si="25"/>
        <v>0</v>
      </c>
      <c r="O173" s="240"/>
      <c r="P173" s="240"/>
      <c r="Q173" s="240"/>
      <c r="R173" s="128"/>
      <c r="T173" s="160" t="s">
        <v>3</v>
      </c>
      <c r="U173" s="39" t="s">
        <v>41</v>
      </c>
      <c r="V173" s="31"/>
      <c r="W173" s="161">
        <f t="shared" si="26"/>
        <v>0</v>
      </c>
      <c r="X173" s="161">
        <v>7.3600000000000002E-3</v>
      </c>
      <c r="Y173" s="161">
        <f t="shared" si="27"/>
        <v>3.6799999999999999E-2</v>
      </c>
      <c r="Z173" s="161">
        <v>0</v>
      </c>
      <c r="AA173" s="162">
        <f t="shared" si="28"/>
        <v>0</v>
      </c>
      <c r="AR173" s="13" t="s">
        <v>181</v>
      </c>
      <c r="AT173" s="13" t="s">
        <v>141</v>
      </c>
      <c r="AU173" s="13" t="s">
        <v>120</v>
      </c>
      <c r="AY173" s="13" t="s">
        <v>140</v>
      </c>
      <c r="BE173" s="101">
        <f t="shared" si="29"/>
        <v>0</v>
      </c>
      <c r="BF173" s="101">
        <f t="shared" si="30"/>
        <v>0</v>
      </c>
      <c r="BG173" s="101">
        <f t="shared" si="31"/>
        <v>0</v>
      </c>
      <c r="BH173" s="101">
        <f t="shared" si="32"/>
        <v>0</v>
      </c>
      <c r="BI173" s="101">
        <f t="shared" si="33"/>
        <v>0</v>
      </c>
      <c r="BJ173" s="13" t="s">
        <v>120</v>
      </c>
      <c r="BK173" s="163">
        <f t="shared" si="34"/>
        <v>0</v>
      </c>
      <c r="BL173" s="13" t="s">
        <v>181</v>
      </c>
      <c r="BM173" s="13" t="s">
        <v>288</v>
      </c>
    </row>
    <row r="174" spans="2:65" s="1" customFormat="1" ht="44.25" customHeight="1" x14ac:dyDescent="0.3">
      <c r="B174" s="126"/>
      <c r="C174" s="155" t="s">
        <v>289</v>
      </c>
      <c r="D174" s="155" t="s">
        <v>141</v>
      </c>
      <c r="E174" s="156" t="s">
        <v>290</v>
      </c>
      <c r="F174" s="239" t="s">
        <v>291</v>
      </c>
      <c r="G174" s="240"/>
      <c r="H174" s="240"/>
      <c r="I174" s="240"/>
      <c r="J174" s="157" t="s">
        <v>160</v>
      </c>
      <c r="K174" s="158">
        <v>50</v>
      </c>
      <c r="L174" s="241">
        <v>0</v>
      </c>
      <c r="M174" s="240"/>
      <c r="N174" s="242">
        <f t="shared" si="25"/>
        <v>0</v>
      </c>
      <c r="O174" s="240"/>
      <c r="P174" s="240"/>
      <c r="Q174" s="240"/>
      <c r="R174" s="128"/>
      <c r="T174" s="160" t="s">
        <v>3</v>
      </c>
      <c r="U174" s="39" t="s">
        <v>41</v>
      </c>
      <c r="V174" s="31"/>
      <c r="W174" s="161">
        <f t="shared" si="26"/>
        <v>0</v>
      </c>
      <c r="X174" s="161">
        <v>2.0000000000000001E-4</v>
      </c>
      <c r="Y174" s="161">
        <f t="shared" si="27"/>
        <v>0.01</v>
      </c>
      <c r="Z174" s="161">
        <v>0</v>
      </c>
      <c r="AA174" s="162">
        <f t="shared" si="28"/>
        <v>0</v>
      </c>
      <c r="AR174" s="13" t="s">
        <v>181</v>
      </c>
      <c r="AT174" s="13" t="s">
        <v>141</v>
      </c>
      <c r="AU174" s="13" t="s">
        <v>120</v>
      </c>
      <c r="AY174" s="13" t="s">
        <v>140</v>
      </c>
      <c r="BE174" s="101">
        <f t="shared" si="29"/>
        <v>0</v>
      </c>
      <c r="BF174" s="101">
        <f t="shared" si="30"/>
        <v>0</v>
      </c>
      <c r="BG174" s="101">
        <f t="shared" si="31"/>
        <v>0</v>
      </c>
      <c r="BH174" s="101">
        <f t="shared" si="32"/>
        <v>0</v>
      </c>
      <c r="BI174" s="101">
        <f t="shared" si="33"/>
        <v>0</v>
      </c>
      <c r="BJ174" s="13" t="s">
        <v>120</v>
      </c>
      <c r="BK174" s="163">
        <f t="shared" si="34"/>
        <v>0</v>
      </c>
      <c r="BL174" s="13" t="s">
        <v>181</v>
      </c>
      <c r="BM174" s="13" t="s">
        <v>292</v>
      </c>
    </row>
    <row r="175" spans="2:65" s="1" customFormat="1" ht="31.5" customHeight="1" x14ac:dyDescent="0.3">
      <c r="B175" s="126"/>
      <c r="C175" s="155" t="s">
        <v>293</v>
      </c>
      <c r="D175" s="155" t="s">
        <v>141</v>
      </c>
      <c r="E175" s="156" t="s">
        <v>294</v>
      </c>
      <c r="F175" s="239" t="s">
        <v>295</v>
      </c>
      <c r="G175" s="240"/>
      <c r="H175" s="240"/>
      <c r="I175" s="240"/>
      <c r="J175" s="157" t="s">
        <v>160</v>
      </c>
      <c r="K175" s="158">
        <v>50</v>
      </c>
      <c r="L175" s="241">
        <v>0</v>
      </c>
      <c r="M175" s="240"/>
      <c r="N175" s="242">
        <f t="shared" si="25"/>
        <v>0</v>
      </c>
      <c r="O175" s="240"/>
      <c r="P175" s="240"/>
      <c r="Q175" s="240"/>
      <c r="R175" s="128"/>
      <c r="T175" s="160" t="s">
        <v>3</v>
      </c>
      <c r="U175" s="39" t="s">
        <v>41</v>
      </c>
      <c r="V175" s="31"/>
      <c r="W175" s="161">
        <f t="shared" si="26"/>
        <v>0</v>
      </c>
      <c r="X175" s="161">
        <v>0</v>
      </c>
      <c r="Y175" s="161">
        <f t="shared" si="27"/>
        <v>0</v>
      </c>
      <c r="Z175" s="161">
        <v>0</v>
      </c>
      <c r="AA175" s="162">
        <f t="shared" si="28"/>
        <v>0</v>
      </c>
      <c r="AR175" s="13" t="s">
        <v>181</v>
      </c>
      <c r="AT175" s="13" t="s">
        <v>141</v>
      </c>
      <c r="AU175" s="13" t="s">
        <v>120</v>
      </c>
      <c r="AY175" s="13" t="s">
        <v>140</v>
      </c>
      <c r="BE175" s="101">
        <f t="shared" si="29"/>
        <v>0</v>
      </c>
      <c r="BF175" s="101">
        <f t="shared" si="30"/>
        <v>0</v>
      </c>
      <c r="BG175" s="101">
        <f t="shared" si="31"/>
        <v>0</v>
      </c>
      <c r="BH175" s="101">
        <f t="shared" si="32"/>
        <v>0</v>
      </c>
      <c r="BI175" s="101">
        <f t="shared" si="33"/>
        <v>0</v>
      </c>
      <c r="BJ175" s="13" t="s">
        <v>120</v>
      </c>
      <c r="BK175" s="163">
        <f t="shared" si="34"/>
        <v>0</v>
      </c>
      <c r="BL175" s="13" t="s">
        <v>181</v>
      </c>
      <c r="BM175" s="13" t="s">
        <v>296</v>
      </c>
    </row>
    <row r="176" spans="2:65" s="1" customFormat="1" ht="31.5" customHeight="1" x14ac:dyDescent="0.3">
      <c r="B176" s="126"/>
      <c r="C176" s="155" t="s">
        <v>297</v>
      </c>
      <c r="D176" s="155" t="s">
        <v>141</v>
      </c>
      <c r="E176" s="156" t="s">
        <v>298</v>
      </c>
      <c r="F176" s="239" t="s">
        <v>299</v>
      </c>
      <c r="G176" s="240"/>
      <c r="H176" s="240"/>
      <c r="I176" s="240"/>
      <c r="J176" s="157" t="s">
        <v>160</v>
      </c>
      <c r="K176" s="158">
        <v>80</v>
      </c>
      <c r="L176" s="241">
        <v>0</v>
      </c>
      <c r="M176" s="240"/>
      <c r="N176" s="242">
        <f t="shared" si="25"/>
        <v>0</v>
      </c>
      <c r="O176" s="240"/>
      <c r="P176" s="240"/>
      <c r="Q176" s="240"/>
      <c r="R176" s="128"/>
      <c r="T176" s="160" t="s">
        <v>3</v>
      </c>
      <c r="U176" s="39" t="s">
        <v>41</v>
      </c>
      <c r="V176" s="31"/>
      <c r="W176" s="161">
        <f t="shared" si="26"/>
        <v>0</v>
      </c>
      <c r="X176" s="161">
        <v>0</v>
      </c>
      <c r="Y176" s="161">
        <f t="shared" si="27"/>
        <v>0</v>
      </c>
      <c r="Z176" s="161">
        <v>3.47E-3</v>
      </c>
      <c r="AA176" s="162">
        <f t="shared" si="28"/>
        <v>0.27760000000000001</v>
      </c>
      <c r="AR176" s="13" t="s">
        <v>181</v>
      </c>
      <c r="AT176" s="13" t="s">
        <v>141</v>
      </c>
      <c r="AU176" s="13" t="s">
        <v>120</v>
      </c>
      <c r="AY176" s="13" t="s">
        <v>140</v>
      </c>
      <c r="BE176" s="101">
        <f t="shared" si="29"/>
        <v>0</v>
      </c>
      <c r="BF176" s="101">
        <f t="shared" si="30"/>
        <v>0</v>
      </c>
      <c r="BG176" s="101">
        <f t="shared" si="31"/>
        <v>0</v>
      </c>
      <c r="BH176" s="101">
        <f t="shared" si="32"/>
        <v>0</v>
      </c>
      <c r="BI176" s="101">
        <f t="shared" si="33"/>
        <v>0</v>
      </c>
      <c r="BJ176" s="13" t="s">
        <v>120</v>
      </c>
      <c r="BK176" s="163">
        <f t="shared" si="34"/>
        <v>0</v>
      </c>
      <c r="BL176" s="13" t="s">
        <v>181</v>
      </c>
      <c r="BM176" s="13" t="s">
        <v>300</v>
      </c>
    </row>
    <row r="177" spans="2:65" s="1" customFormat="1" ht="31.5" customHeight="1" x14ac:dyDescent="0.3">
      <c r="B177" s="126"/>
      <c r="C177" s="155" t="s">
        <v>301</v>
      </c>
      <c r="D177" s="155" t="s">
        <v>141</v>
      </c>
      <c r="E177" s="156" t="s">
        <v>302</v>
      </c>
      <c r="F177" s="239" t="s">
        <v>303</v>
      </c>
      <c r="G177" s="240"/>
      <c r="H177" s="240"/>
      <c r="I177" s="240"/>
      <c r="J177" s="157" t="s">
        <v>160</v>
      </c>
      <c r="K177" s="158">
        <v>40</v>
      </c>
      <c r="L177" s="241">
        <v>0</v>
      </c>
      <c r="M177" s="240"/>
      <c r="N177" s="242">
        <f t="shared" si="25"/>
        <v>0</v>
      </c>
      <c r="O177" s="240"/>
      <c r="P177" s="240"/>
      <c r="Q177" s="240"/>
      <c r="R177" s="128"/>
      <c r="T177" s="160" t="s">
        <v>3</v>
      </c>
      <c r="U177" s="39" t="s">
        <v>41</v>
      </c>
      <c r="V177" s="31"/>
      <c r="W177" s="161">
        <f t="shared" si="26"/>
        <v>0</v>
      </c>
      <c r="X177" s="161">
        <v>0</v>
      </c>
      <c r="Y177" s="161">
        <f t="shared" si="27"/>
        <v>0</v>
      </c>
      <c r="Z177" s="161">
        <v>4.1799999999999997E-3</v>
      </c>
      <c r="AA177" s="162">
        <f t="shared" si="28"/>
        <v>0.16719999999999999</v>
      </c>
      <c r="AR177" s="13" t="s">
        <v>181</v>
      </c>
      <c r="AT177" s="13" t="s">
        <v>141</v>
      </c>
      <c r="AU177" s="13" t="s">
        <v>120</v>
      </c>
      <c r="AY177" s="13" t="s">
        <v>140</v>
      </c>
      <c r="BE177" s="101">
        <f t="shared" si="29"/>
        <v>0</v>
      </c>
      <c r="BF177" s="101">
        <f t="shared" si="30"/>
        <v>0</v>
      </c>
      <c r="BG177" s="101">
        <f t="shared" si="31"/>
        <v>0</v>
      </c>
      <c r="BH177" s="101">
        <f t="shared" si="32"/>
        <v>0</v>
      </c>
      <c r="BI177" s="101">
        <f t="shared" si="33"/>
        <v>0</v>
      </c>
      <c r="BJ177" s="13" t="s">
        <v>120</v>
      </c>
      <c r="BK177" s="163">
        <f t="shared" si="34"/>
        <v>0</v>
      </c>
      <c r="BL177" s="13" t="s">
        <v>181</v>
      </c>
      <c r="BM177" s="13" t="s">
        <v>304</v>
      </c>
    </row>
    <row r="178" spans="2:65" s="1" customFormat="1" ht="22.5" customHeight="1" x14ac:dyDescent="0.3">
      <c r="B178" s="126"/>
      <c r="C178" s="155" t="s">
        <v>305</v>
      </c>
      <c r="D178" s="155" t="s">
        <v>141</v>
      </c>
      <c r="E178" s="156" t="s">
        <v>306</v>
      </c>
      <c r="F178" s="239" t="s">
        <v>307</v>
      </c>
      <c r="G178" s="240"/>
      <c r="H178" s="240"/>
      <c r="I178" s="240"/>
      <c r="J178" s="157" t="s">
        <v>186</v>
      </c>
      <c r="K178" s="158">
        <v>4</v>
      </c>
      <c r="L178" s="241">
        <v>0</v>
      </c>
      <c r="M178" s="240"/>
      <c r="N178" s="242">
        <f t="shared" si="25"/>
        <v>0</v>
      </c>
      <c r="O178" s="240"/>
      <c r="P178" s="240"/>
      <c r="Q178" s="240"/>
      <c r="R178" s="128"/>
      <c r="T178" s="160" t="s">
        <v>3</v>
      </c>
      <c r="U178" s="39" t="s">
        <v>41</v>
      </c>
      <c r="V178" s="31"/>
      <c r="W178" s="161">
        <f t="shared" si="26"/>
        <v>0</v>
      </c>
      <c r="X178" s="161">
        <v>0</v>
      </c>
      <c r="Y178" s="161">
        <f t="shared" si="27"/>
        <v>0</v>
      </c>
      <c r="Z178" s="161">
        <v>2.8999999999999998E-3</v>
      </c>
      <c r="AA178" s="162">
        <f t="shared" si="28"/>
        <v>1.1599999999999999E-2</v>
      </c>
      <c r="AR178" s="13" t="s">
        <v>181</v>
      </c>
      <c r="AT178" s="13" t="s">
        <v>141</v>
      </c>
      <c r="AU178" s="13" t="s">
        <v>120</v>
      </c>
      <c r="AY178" s="13" t="s">
        <v>140</v>
      </c>
      <c r="BE178" s="101">
        <f t="shared" si="29"/>
        <v>0</v>
      </c>
      <c r="BF178" s="101">
        <f t="shared" si="30"/>
        <v>0</v>
      </c>
      <c r="BG178" s="101">
        <f t="shared" si="31"/>
        <v>0</v>
      </c>
      <c r="BH178" s="101">
        <f t="shared" si="32"/>
        <v>0</v>
      </c>
      <c r="BI178" s="101">
        <f t="shared" si="33"/>
        <v>0</v>
      </c>
      <c r="BJ178" s="13" t="s">
        <v>120</v>
      </c>
      <c r="BK178" s="163">
        <f t="shared" si="34"/>
        <v>0</v>
      </c>
      <c r="BL178" s="13" t="s">
        <v>181</v>
      </c>
      <c r="BM178" s="13" t="s">
        <v>308</v>
      </c>
    </row>
    <row r="179" spans="2:65" s="1" customFormat="1" ht="31.5" customHeight="1" x14ac:dyDescent="0.3">
      <c r="B179" s="126"/>
      <c r="C179" s="155" t="s">
        <v>309</v>
      </c>
      <c r="D179" s="155" t="s">
        <v>141</v>
      </c>
      <c r="E179" s="156" t="s">
        <v>310</v>
      </c>
      <c r="F179" s="239" t="s">
        <v>311</v>
      </c>
      <c r="G179" s="240"/>
      <c r="H179" s="240"/>
      <c r="I179" s="240"/>
      <c r="J179" s="157" t="s">
        <v>186</v>
      </c>
      <c r="K179" s="158">
        <v>4</v>
      </c>
      <c r="L179" s="241">
        <v>0</v>
      </c>
      <c r="M179" s="240"/>
      <c r="N179" s="242">
        <f t="shared" si="25"/>
        <v>0</v>
      </c>
      <c r="O179" s="240"/>
      <c r="P179" s="240"/>
      <c r="Q179" s="240"/>
      <c r="R179" s="128"/>
      <c r="T179" s="160" t="s">
        <v>3</v>
      </c>
      <c r="U179" s="39" t="s">
        <v>41</v>
      </c>
      <c r="V179" s="31"/>
      <c r="W179" s="161">
        <f t="shared" si="26"/>
        <v>0</v>
      </c>
      <c r="X179" s="161">
        <v>0</v>
      </c>
      <c r="Y179" s="161">
        <f t="shared" si="27"/>
        <v>0</v>
      </c>
      <c r="Z179" s="161">
        <v>1.6999999999999999E-3</v>
      </c>
      <c r="AA179" s="162">
        <f t="shared" si="28"/>
        <v>6.7999999999999996E-3</v>
      </c>
      <c r="AR179" s="13" t="s">
        <v>181</v>
      </c>
      <c r="AT179" s="13" t="s">
        <v>141</v>
      </c>
      <c r="AU179" s="13" t="s">
        <v>120</v>
      </c>
      <c r="AY179" s="13" t="s">
        <v>140</v>
      </c>
      <c r="BE179" s="101">
        <f t="shared" si="29"/>
        <v>0</v>
      </c>
      <c r="BF179" s="101">
        <f t="shared" si="30"/>
        <v>0</v>
      </c>
      <c r="BG179" s="101">
        <f t="shared" si="31"/>
        <v>0</v>
      </c>
      <c r="BH179" s="101">
        <f t="shared" si="32"/>
        <v>0</v>
      </c>
      <c r="BI179" s="101">
        <f t="shared" si="33"/>
        <v>0</v>
      </c>
      <c r="BJ179" s="13" t="s">
        <v>120</v>
      </c>
      <c r="BK179" s="163">
        <f t="shared" si="34"/>
        <v>0</v>
      </c>
      <c r="BL179" s="13" t="s">
        <v>181</v>
      </c>
      <c r="BM179" s="13" t="s">
        <v>312</v>
      </c>
    </row>
    <row r="180" spans="2:65" s="1" customFormat="1" ht="22.5" customHeight="1" x14ac:dyDescent="0.3">
      <c r="B180" s="126"/>
      <c r="C180" s="155" t="s">
        <v>313</v>
      </c>
      <c r="D180" s="155" t="s">
        <v>141</v>
      </c>
      <c r="E180" s="156" t="s">
        <v>314</v>
      </c>
      <c r="F180" s="239" t="s">
        <v>315</v>
      </c>
      <c r="G180" s="240"/>
      <c r="H180" s="240"/>
      <c r="I180" s="240"/>
      <c r="J180" s="157" t="s">
        <v>186</v>
      </c>
      <c r="K180" s="158">
        <v>4</v>
      </c>
      <c r="L180" s="241">
        <v>0</v>
      </c>
      <c r="M180" s="240"/>
      <c r="N180" s="242">
        <f t="shared" si="25"/>
        <v>0</v>
      </c>
      <c r="O180" s="240"/>
      <c r="P180" s="240"/>
      <c r="Q180" s="240"/>
      <c r="R180" s="128"/>
      <c r="T180" s="160" t="s">
        <v>3</v>
      </c>
      <c r="U180" s="39" t="s">
        <v>41</v>
      </c>
      <c r="V180" s="31"/>
      <c r="W180" s="161">
        <f t="shared" si="26"/>
        <v>0</v>
      </c>
      <c r="X180" s="161">
        <v>0</v>
      </c>
      <c r="Y180" s="161">
        <f t="shared" si="27"/>
        <v>0</v>
      </c>
      <c r="Z180" s="161">
        <v>2.0899999999999998E-3</v>
      </c>
      <c r="AA180" s="162">
        <f t="shared" si="28"/>
        <v>8.3599999999999994E-3</v>
      </c>
      <c r="AR180" s="13" t="s">
        <v>181</v>
      </c>
      <c r="AT180" s="13" t="s">
        <v>141</v>
      </c>
      <c r="AU180" s="13" t="s">
        <v>120</v>
      </c>
      <c r="AY180" s="13" t="s">
        <v>140</v>
      </c>
      <c r="BE180" s="101">
        <f t="shared" si="29"/>
        <v>0</v>
      </c>
      <c r="BF180" s="101">
        <f t="shared" si="30"/>
        <v>0</v>
      </c>
      <c r="BG180" s="101">
        <f t="shared" si="31"/>
        <v>0</v>
      </c>
      <c r="BH180" s="101">
        <f t="shared" si="32"/>
        <v>0</v>
      </c>
      <c r="BI180" s="101">
        <f t="shared" si="33"/>
        <v>0</v>
      </c>
      <c r="BJ180" s="13" t="s">
        <v>120</v>
      </c>
      <c r="BK180" s="163">
        <f t="shared" si="34"/>
        <v>0</v>
      </c>
      <c r="BL180" s="13" t="s">
        <v>181</v>
      </c>
      <c r="BM180" s="13" t="s">
        <v>316</v>
      </c>
    </row>
    <row r="181" spans="2:65" s="1" customFormat="1" ht="31.5" customHeight="1" x14ac:dyDescent="0.3">
      <c r="B181" s="126"/>
      <c r="C181" s="155" t="s">
        <v>317</v>
      </c>
      <c r="D181" s="155" t="s">
        <v>141</v>
      </c>
      <c r="E181" s="156" t="s">
        <v>318</v>
      </c>
      <c r="F181" s="239" t="s">
        <v>319</v>
      </c>
      <c r="G181" s="240"/>
      <c r="H181" s="240"/>
      <c r="I181" s="240"/>
      <c r="J181" s="157" t="s">
        <v>160</v>
      </c>
      <c r="K181" s="158">
        <v>80</v>
      </c>
      <c r="L181" s="241">
        <v>0</v>
      </c>
      <c r="M181" s="240"/>
      <c r="N181" s="242">
        <f t="shared" si="25"/>
        <v>0</v>
      </c>
      <c r="O181" s="240"/>
      <c r="P181" s="240"/>
      <c r="Q181" s="240"/>
      <c r="R181" s="128"/>
      <c r="T181" s="160" t="s">
        <v>3</v>
      </c>
      <c r="U181" s="39" t="s">
        <v>41</v>
      </c>
      <c r="V181" s="31"/>
      <c r="W181" s="161">
        <f t="shared" si="26"/>
        <v>0</v>
      </c>
      <c r="X181" s="161">
        <v>3.3400000000000001E-3</v>
      </c>
      <c r="Y181" s="161">
        <f t="shared" si="27"/>
        <v>0.26719999999999999</v>
      </c>
      <c r="Z181" s="161">
        <v>0</v>
      </c>
      <c r="AA181" s="162">
        <f t="shared" si="28"/>
        <v>0</v>
      </c>
      <c r="AR181" s="13" t="s">
        <v>181</v>
      </c>
      <c r="AT181" s="13" t="s">
        <v>141</v>
      </c>
      <c r="AU181" s="13" t="s">
        <v>120</v>
      </c>
      <c r="AY181" s="13" t="s">
        <v>140</v>
      </c>
      <c r="BE181" s="101">
        <f t="shared" si="29"/>
        <v>0</v>
      </c>
      <c r="BF181" s="101">
        <f t="shared" si="30"/>
        <v>0</v>
      </c>
      <c r="BG181" s="101">
        <f t="shared" si="31"/>
        <v>0</v>
      </c>
      <c r="BH181" s="101">
        <f t="shared" si="32"/>
        <v>0</v>
      </c>
      <c r="BI181" s="101">
        <f t="shared" si="33"/>
        <v>0</v>
      </c>
      <c r="BJ181" s="13" t="s">
        <v>120</v>
      </c>
      <c r="BK181" s="163">
        <f t="shared" si="34"/>
        <v>0</v>
      </c>
      <c r="BL181" s="13" t="s">
        <v>181</v>
      </c>
      <c r="BM181" s="13" t="s">
        <v>320</v>
      </c>
    </row>
    <row r="182" spans="2:65" s="1" customFormat="1" ht="31.5" customHeight="1" x14ac:dyDescent="0.3">
      <c r="B182" s="126"/>
      <c r="C182" s="155" t="s">
        <v>321</v>
      </c>
      <c r="D182" s="155" t="s">
        <v>141</v>
      </c>
      <c r="E182" s="156" t="s">
        <v>322</v>
      </c>
      <c r="F182" s="239" t="s">
        <v>323</v>
      </c>
      <c r="G182" s="240"/>
      <c r="H182" s="240"/>
      <c r="I182" s="240"/>
      <c r="J182" s="157" t="s">
        <v>160</v>
      </c>
      <c r="K182" s="158">
        <v>40</v>
      </c>
      <c r="L182" s="241">
        <v>0</v>
      </c>
      <c r="M182" s="240"/>
      <c r="N182" s="242">
        <f t="shared" si="25"/>
        <v>0</v>
      </c>
      <c r="O182" s="240"/>
      <c r="P182" s="240"/>
      <c r="Q182" s="240"/>
      <c r="R182" s="128"/>
      <c r="T182" s="160" t="s">
        <v>3</v>
      </c>
      <c r="U182" s="39" t="s">
        <v>41</v>
      </c>
      <c r="V182" s="31"/>
      <c r="W182" s="161">
        <f t="shared" si="26"/>
        <v>0</v>
      </c>
      <c r="X182" s="161">
        <v>9.0000000000000006E-5</v>
      </c>
      <c r="Y182" s="161">
        <f t="shared" si="27"/>
        <v>3.6000000000000003E-3</v>
      </c>
      <c r="Z182" s="161">
        <v>0</v>
      </c>
      <c r="AA182" s="162">
        <f t="shared" si="28"/>
        <v>0</v>
      </c>
      <c r="AR182" s="13" t="s">
        <v>181</v>
      </c>
      <c r="AT182" s="13" t="s">
        <v>141</v>
      </c>
      <c r="AU182" s="13" t="s">
        <v>120</v>
      </c>
      <c r="AY182" s="13" t="s">
        <v>140</v>
      </c>
      <c r="BE182" s="101">
        <f t="shared" si="29"/>
        <v>0</v>
      </c>
      <c r="BF182" s="101">
        <f t="shared" si="30"/>
        <v>0</v>
      </c>
      <c r="BG182" s="101">
        <f t="shared" si="31"/>
        <v>0</v>
      </c>
      <c r="BH182" s="101">
        <f t="shared" si="32"/>
        <v>0</v>
      </c>
      <c r="BI182" s="101">
        <f t="shared" si="33"/>
        <v>0</v>
      </c>
      <c r="BJ182" s="13" t="s">
        <v>120</v>
      </c>
      <c r="BK182" s="163">
        <f t="shared" si="34"/>
        <v>0</v>
      </c>
      <c r="BL182" s="13" t="s">
        <v>181</v>
      </c>
      <c r="BM182" s="13" t="s">
        <v>324</v>
      </c>
    </row>
    <row r="183" spans="2:65" s="1" customFormat="1" ht="31.5" customHeight="1" x14ac:dyDescent="0.3">
      <c r="B183" s="126"/>
      <c r="C183" s="155" t="s">
        <v>325</v>
      </c>
      <c r="D183" s="155" t="s">
        <v>141</v>
      </c>
      <c r="E183" s="156" t="s">
        <v>326</v>
      </c>
      <c r="F183" s="239" t="s">
        <v>327</v>
      </c>
      <c r="G183" s="240"/>
      <c r="H183" s="240"/>
      <c r="I183" s="240"/>
      <c r="J183" s="157" t="s">
        <v>186</v>
      </c>
      <c r="K183" s="158">
        <v>4</v>
      </c>
      <c r="L183" s="241">
        <v>0</v>
      </c>
      <c r="M183" s="240"/>
      <c r="N183" s="242">
        <f t="shared" si="25"/>
        <v>0</v>
      </c>
      <c r="O183" s="240"/>
      <c r="P183" s="240"/>
      <c r="Q183" s="240"/>
      <c r="R183" s="128"/>
      <c r="T183" s="160" t="s">
        <v>3</v>
      </c>
      <c r="U183" s="39" t="s">
        <v>41</v>
      </c>
      <c r="V183" s="31"/>
      <c r="W183" s="161">
        <f t="shared" si="26"/>
        <v>0</v>
      </c>
      <c r="X183" s="161">
        <v>9.0000000000000006E-5</v>
      </c>
      <c r="Y183" s="161">
        <f t="shared" si="27"/>
        <v>3.6000000000000002E-4</v>
      </c>
      <c r="Z183" s="161">
        <v>0</v>
      </c>
      <c r="AA183" s="162">
        <f t="shared" si="28"/>
        <v>0</v>
      </c>
      <c r="AR183" s="13" t="s">
        <v>181</v>
      </c>
      <c r="AT183" s="13" t="s">
        <v>141</v>
      </c>
      <c r="AU183" s="13" t="s">
        <v>120</v>
      </c>
      <c r="AY183" s="13" t="s">
        <v>140</v>
      </c>
      <c r="BE183" s="101">
        <f t="shared" si="29"/>
        <v>0</v>
      </c>
      <c r="BF183" s="101">
        <f t="shared" si="30"/>
        <v>0</v>
      </c>
      <c r="BG183" s="101">
        <f t="shared" si="31"/>
        <v>0</v>
      </c>
      <c r="BH183" s="101">
        <f t="shared" si="32"/>
        <v>0</v>
      </c>
      <c r="BI183" s="101">
        <f t="shared" si="33"/>
        <v>0</v>
      </c>
      <c r="BJ183" s="13" t="s">
        <v>120</v>
      </c>
      <c r="BK183" s="163">
        <f t="shared" si="34"/>
        <v>0</v>
      </c>
      <c r="BL183" s="13" t="s">
        <v>181</v>
      </c>
      <c r="BM183" s="13" t="s">
        <v>328</v>
      </c>
    </row>
    <row r="184" spans="2:65" s="1" customFormat="1" ht="31.5" customHeight="1" x14ac:dyDescent="0.3">
      <c r="B184" s="126"/>
      <c r="C184" s="164" t="s">
        <v>329</v>
      </c>
      <c r="D184" s="164" t="s">
        <v>256</v>
      </c>
      <c r="E184" s="165" t="s">
        <v>330</v>
      </c>
      <c r="F184" s="245" t="s">
        <v>331</v>
      </c>
      <c r="G184" s="246"/>
      <c r="H184" s="246"/>
      <c r="I184" s="246"/>
      <c r="J184" s="166" t="s">
        <v>186</v>
      </c>
      <c r="K184" s="167">
        <v>4</v>
      </c>
      <c r="L184" s="247">
        <v>0</v>
      </c>
      <c r="M184" s="246"/>
      <c r="N184" s="248">
        <f t="shared" si="25"/>
        <v>0</v>
      </c>
      <c r="O184" s="240"/>
      <c r="P184" s="240"/>
      <c r="Q184" s="240"/>
      <c r="R184" s="128"/>
      <c r="T184" s="160" t="s">
        <v>3</v>
      </c>
      <c r="U184" s="39" t="s">
        <v>41</v>
      </c>
      <c r="V184" s="31"/>
      <c r="W184" s="161">
        <f t="shared" si="26"/>
        <v>0</v>
      </c>
      <c r="X184" s="161">
        <v>6.8999999999999997E-4</v>
      </c>
      <c r="Y184" s="161">
        <f t="shared" si="27"/>
        <v>2.7599999999999999E-3</v>
      </c>
      <c r="Z184" s="161">
        <v>0</v>
      </c>
      <c r="AA184" s="162">
        <f t="shared" si="28"/>
        <v>0</v>
      </c>
      <c r="AR184" s="13" t="s">
        <v>259</v>
      </c>
      <c r="AT184" s="13" t="s">
        <v>256</v>
      </c>
      <c r="AU184" s="13" t="s">
        <v>120</v>
      </c>
      <c r="AY184" s="13" t="s">
        <v>140</v>
      </c>
      <c r="BE184" s="101">
        <f t="shared" si="29"/>
        <v>0</v>
      </c>
      <c r="BF184" s="101">
        <f t="shared" si="30"/>
        <v>0</v>
      </c>
      <c r="BG184" s="101">
        <f t="shared" si="31"/>
        <v>0</v>
      </c>
      <c r="BH184" s="101">
        <f t="shared" si="32"/>
        <v>0</v>
      </c>
      <c r="BI184" s="101">
        <f t="shared" si="33"/>
        <v>0</v>
      </c>
      <c r="BJ184" s="13" t="s">
        <v>120</v>
      </c>
      <c r="BK184" s="163">
        <f t="shared" si="34"/>
        <v>0</v>
      </c>
      <c r="BL184" s="13" t="s">
        <v>181</v>
      </c>
      <c r="BM184" s="13" t="s">
        <v>332</v>
      </c>
    </row>
    <row r="185" spans="2:65" s="1" customFormat="1" ht="31.5" customHeight="1" x14ac:dyDescent="0.3">
      <c r="B185" s="126"/>
      <c r="C185" s="155" t="s">
        <v>333</v>
      </c>
      <c r="D185" s="155" t="s">
        <v>141</v>
      </c>
      <c r="E185" s="156" t="s">
        <v>334</v>
      </c>
      <c r="F185" s="239" t="s">
        <v>335</v>
      </c>
      <c r="G185" s="240"/>
      <c r="H185" s="240"/>
      <c r="I185" s="240"/>
      <c r="J185" s="157" t="s">
        <v>186</v>
      </c>
      <c r="K185" s="158">
        <v>8</v>
      </c>
      <c r="L185" s="241">
        <v>0</v>
      </c>
      <c r="M185" s="240"/>
      <c r="N185" s="242">
        <f t="shared" si="25"/>
        <v>0</v>
      </c>
      <c r="O185" s="240"/>
      <c r="P185" s="240"/>
      <c r="Q185" s="240"/>
      <c r="R185" s="128"/>
      <c r="T185" s="160" t="s">
        <v>3</v>
      </c>
      <c r="U185" s="39" t="s">
        <v>41</v>
      </c>
      <c r="V185" s="31"/>
      <c r="W185" s="161">
        <f t="shared" si="26"/>
        <v>0</v>
      </c>
      <c r="X185" s="161">
        <v>9.0000000000000006E-5</v>
      </c>
      <c r="Y185" s="161">
        <f t="shared" si="27"/>
        <v>7.2000000000000005E-4</v>
      </c>
      <c r="Z185" s="161">
        <v>0</v>
      </c>
      <c r="AA185" s="162">
        <f t="shared" si="28"/>
        <v>0</v>
      </c>
      <c r="AR185" s="13" t="s">
        <v>181</v>
      </c>
      <c r="AT185" s="13" t="s">
        <v>141</v>
      </c>
      <c r="AU185" s="13" t="s">
        <v>120</v>
      </c>
      <c r="AY185" s="13" t="s">
        <v>140</v>
      </c>
      <c r="BE185" s="101">
        <f t="shared" si="29"/>
        <v>0</v>
      </c>
      <c r="BF185" s="101">
        <f t="shared" si="30"/>
        <v>0</v>
      </c>
      <c r="BG185" s="101">
        <f t="shared" si="31"/>
        <v>0</v>
      </c>
      <c r="BH185" s="101">
        <f t="shared" si="32"/>
        <v>0</v>
      </c>
      <c r="BI185" s="101">
        <f t="shared" si="33"/>
        <v>0</v>
      </c>
      <c r="BJ185" s="13" t="s">
        <v>120</v>
      </c>
      <c r="BK185" s="163">
        <f t="shared" si="34"/>
        <v>0</v>
      </c>
      <c r="BL185" s="13" t="s">
        <v>181</v>
      </c>
      <c r="BM185" s="13" t="s">
        <v>336</v>
      </c>
    </row>
    <row r="186" spans="2:65" s="1" customFormat="1" ht="31.5" customHeight="1" x14ac:dyDescent="0.3">
      <c r="B186" s="126"/>
      <c r="C186" s="164" t="s">
        <v>337</v>
      </c>
      <c r="D186" s="164" t="s">
        <v>256</v>
      </c>
      <c r="E186" s="165" t="s">
        <v>338</v>
      </c>
      <c r="F186" s="245" t="s">
        <v>339</v>
      </c>
      <c r="G186" s="246"/>
      <c r="H186" s="246"/>
      <c r="I186" s="246"/>
      <c r="J186" s="166" t="s">
        <v>186</v>
      </c>
      <c r="K186" s="167">
        <v>8</v>
      </c>
      <c r="L186" s="247">
        <v>0</v>
      </c>
      <c r="M186" s="246"/>
      <c r="N186" s="248">
        <f t="shared" si="25"/>
        <v>0</v>
      </c>
      <c r="O186" s="240"/>
      <c r="P186" s="240"/>
      <c r="Q186" s="240"/>
      <c r="R186" s="128"/>
      <c r="T186" s="160" t="s">
        <v>3</v>
      </c>
      <c r="U186" s="39" t="s">
        <v>41</v>
      </c>
      <c r="V186" s="31"/>
      <c r="W186" s="161">
        <f t="shared" si="26"/>
        <v>0</v>
      </c>
      <c r="X186" s="161">
        <v>8.0999999999999996E-4</v>
      </c>
      <c r="Y186" s="161">
        <f t="shared" si="27"/>
        <v>6.4799999999999996E-3</v>
      </c>
      <c r="Z186" s="161">
        <v>0</v>
      </c>
      <c r="AA186" s="162">
        <f t="shared" si="28"/>
        <v>0</v>
      </c>
      <c r="AR186" s="13" t="s">
        <v>259</v>
      </c>
      <c r="AT186" s="13" t="s">
        <v>256</v>
      </c>
      <c r="AU186" s="13" t="s">
        <v>120</v>
      </c>
      <c r="AY186" s="13" t="s">
        <v>140</v>
      </c>
      <c r="BE186" s="101">
        <f t="shared" si="29"/>
        <v>0</v>
      </c>
      <c r="BF186" s="101">
        <f t="shared" si="30"/>
        <v>0</v>
      </c>
      <c r="BG186" s="101">
        <f t="shared" si="31"/>
        <v>0</v>
      </c>
      <c r="BH186" s="101">
        <f t="shared" si="32"/>
        <v>0</v>
      </c>
      <c r="BI186" s="101">
        <f t="shared" si="33"/>
        <v>0</v>
      </c>
      <c r="BJ186" s="13" t="s">
        <v>120</v>
      </c>
      <c r="BK186" s="163">
        <f t="shared" si="34"/>
        <v>0</v>
      </c>
      <c r="BL186" s="13" t="s">
        <v>181</v>
      </c>
      <c r="BM186" s="13" t="s">
        <v>340</v>
      </c>
    </row>
    <row r="187" spans="2:65" s="1" customFormat="1" ht="44.25" customHeight="1" x14ac:dyDescent="0.3">
      <c r="B187" s="126"/>
      <c r="C187" s="155" t="s">
        <v>341</v>
      </c>
      <c r="D187" s="155" t="s">
        <v>141</v>
      </c>
      <c r="E187" s="156" t="s">
        <v>342</v>
      </c>
      <c r="F187" s="239" t="s">
        <v>343</v>
      </c>
      <c r="G187" s="240"/>
      <c r="H187" s="240"/>
      <c r="I187" s="240"/>
      <c r="J187" s="157" t="s">
        <v>186</v>
      </c>
      <c r="K187" s="158">
        <v>24</v>
      </c>
      <c r="L187" s="241">
        <v>0</v>
      </c>
      <c r="M187" s="240"/>
      <c r="N187" s="242">
        <f t="shared" si="25"/>
        <v>0</v>
      </c>
      <c r="O187" s="240"/>
      <c r="P187" s="240"/>
      <c r="Q187" s="240"/>
      <c r="R187" s="128"/>
      <c r="T187" s="160" t="s">
        <v>3</v>
      </c>
      <c r="U187" s="39" t="s">
        <v>41</v>
      </c>
      <c r="V187" s="31"/>
      <c r="W187" s="161">
        <f t="shared" si="26"/>
        <v>0</v>
      </c>
      <c r="X187" s="161">
        <v>2.0000000000000002E-5</v>
      </c>
      <c r="Y187" s="161">
        <f t="shared" si="27"/>
        <v>4.8000000000000007E-4</v>
      </c>
      <c r="Z187" s="161">
        <v>0</v>
      </c>
      <c r="AA187" s="162">
        <f t="shared" si="28"/>
        <v>0</v>
      </c>
      <c r="AR187" s="13" t="s">
        <v>181</v>
      </c>
      <c r="AT187" s="13" t="s">
        <v>141</v>
      </c>
      <c r="AU187" s="13" t="s">
        <v>120</v>
      </c>
      <c r="AY187" s="13" t="s">
        <v>140</v>
      </c>
      <c r="BE187" s="101">
        <f t="shared" si="29"/>
        <v>0</v>
      </c>
      <c r="BF187" s="101">
        <f t="shared" si="30"/>
        <v>0</v>
      </c>
      <c r="BG187" s="101">
        <f t="shared" si="31"/>
        <v>0</v>
      </c>
      <c r="BH187" s="101">
        <f t="shared" si="32"/>
        <v>0</v>
      </c>
      <c r="BI187" s="101">
        <f t="shared" si="33"/>
        <v>0</v>
      </c>
      <c r="BJ187" s="13" t="s">
        <v>120</v>
      </c>
      <c r="BK187" s="163">
        <f t="shared" si="34"/>
        <v>0</v>
      </c>
      <c r="BL187" s="13" t="s">
        <v>181</v>
      </c>
      <c r="BM187" s="13" t="s">
        <v>344</v>
      </c>
    </row>
    <row r="188" spans="2:65" s="1" customFormat="1" ht="31.5" customHeight="1" x14ac:dyDescent="0.3">
      <c r="B188" s="126"/>
      <c r="C188" s="164" t="s">
        <v>345</v>
      </c>
      <c r="D188" s="164" t="s">
        <v>256</v>
      </c>
      <c r="E188" s="165" t="s">
        <v>346</v>
      </c>
      <c r="F188" s="245" t="s">
        <v>347</v>
      </c>
      <c r="G188" s="246"/>
      <c r="H188" s="246"/>
      <c r="I188" s="246"/>
      <c r="J188" s="166" t="s">
        <v>186</v>
      </c>
      <c r="K188" s="167">
        <v>24</v>
      </c>
      <c r="L188" s="247">
        <v>0</v>
      </c>
      <c r="M188" s="246"/>
      <c r="N188" s="248">
        <f t="shared" si="25"/>
        <v>0</v>
      </c>
      <c r="O188" s="240"/>
      <c r="P188" s="240"/>
      <c r="Q188" s="240"/>
      <c r="R188" s="128"/>
      <c r="T188" s="160" t="s">
        <v>3</v>
      </c>
      <c r="U188" s="39" t="s">
        <v>41</v>
      </c>
      <c r="V188" s="31"/>
      <c r="W188" s="161">
        <f t="shared" si="26"/>
        <v>0</v>
      </c>
      <c r="X188" s="161">
        <v>2.4000000000000001E-4</v>
      </c>
      <c r="Y188" s="161">
        <f t="shared" si="27"/>
        <v>5.7600000000000004E-3</v>
      </c>
      <c r="Z188" s="161">
        <v>0</v>
      </c>
      <c r="AA188" s="162">
        <f t="shared" si="28"/>
        <v>0</v>
      </c>
      <c r="AR188" s="13" t="s">
        <v>259</v>
      </c>
      <c r="AT188" s="13" t="s">
        <v>256</v>
      </c>
      <c r="AU188" s="13" t="s">
        <v>120</v>
      </c>
      <c r="AY188" s="13" t="s">
        <v>140</v>
      </c>
      <c r="BE188" s="101">
        <f t="shared" si="29"/>
        <v>0</v>
      </c>
      <c r="BF188" s="101">
        <f t="shared" si="30"/>
        <v>0</v>
      </c>
      <c r="BG188" s="101">
        <f t="shared" si="31"/>
        <v>0</v>
      </c>
      <c r="BH188" s="101">
        <f t="shared" si="32"/>
        <v>0</v>
      </c>
      <c r="BI188" s="101">
        <f t="shared" si="33"/>
        <v>0</v>
      </c>
      <c r="BJ188" s="13" t="s">
        <v>120</v>
      </c>
      <c r="BK188" s="163">
        <f t="shared" si="34"/>
        <v>0</v>
      </c>
      <c r="BL188" s="13" t="s">
        <v>181</v>
      </c>
      <c r="BM188" s="13" t="s">
        <v>348</v>
      </c>
    </row>
    <row r="189" spans="2:65" s="1" customFormat="1" ht="31.5" customHeight="1" x14ac:dyDescent="0.3">
      <c r="B189" s="126"/>
      <c r="C189" s="155" t="s">
        <v>349</v>
      </c>
      <c r="D189" s="155" t="s">
        <v>141</v>
      </c>
      <c r="E189" s="156" t="s">
        <v>350</v>
      </c>
      <c r="F189" s="239" t="s">
        <v>351</v>
      </c>
      <c r="G189" s="240"/>
      <c r="H189" s="240"/>
      <c r="I189" s="240"/>
      <c r="J189" s="157" t="s">
        <v>160</v>
      </c>
      <c r="K189" s="158">
        <v>40</v>
      </c>
      <c r="L189" s="241">
        <v>0</v>
      </c>
      <c r="M189" s="240"/>
      <c r="N189" s="242">
        <f t="shared" si="25"/>
        <v>0</v>
      </c>
      <c r="O189" s="240"/>
      <c r="P189" s="240"/>
      <c r="Q189" s="240"/>
      <c r="R189" s="128"/>
      <c r="T189" s="160" t="s">
        <v>3</v>
      </c>
      <c r="U189" s="39" t="s">
        <v>41</v>
      </c>
      <c r="V189" s="31"/>
      <c r="W189" s="161">
        <f t="shared" si="26"/>
        <v>0</v>
      </c>
      <c r="X189" s="161">
        <v>3.1800000000000001E-3</v>
      </c>
      <c r="Y189" s="161">
        <f t="shared" si="27"/>
        <v>0.12720000000000001</v>
      </c>
      <c r="Z189" s="161">
        <v>0</v>
      </c>
      <c r="AA189" s="162">
        <f t="shared" si="28"/>
        <v>0</v>
      </c>
      <c r="AR189" s="13" t="s">
        <v>181</v>
      </c>
      <c r="AT189" s="13" t="s">
        <v>141</v>
      </c>
      <c r="AU189" s="13" t="s">
        <v>120</v>
      </c>
      <c r="AY189" s="13" t="s">
        <v>140</v>
      </c>
      <c r="BE189" s="101">
        <f t="shared" si="29"/>
        <v>0</v>
      </c>
      <c r="BF189" s="101">
        <f t="shared" si="30"/>
        <v>0</v>
      </c>
      <c r="BG189" s="101">
        <f t="shared" si="31"/>
        <v>0</v>
      </c>
      <c r="BH189" s="101">
        <f t="shared" si="32"/>
        <v>0</v>
      </c>
      <c r="BI189" s="101">
        <f t="shared" si="33"/>
        <v>0</v>
      </c>
      <c r="BJ189" s="13" t="s">
        <v>120</v>
      </c>
      <c r="BK189" s="163">
        <f t="shared" si="34"/>
        <v>0</v>
      </c>
      <c r="BL189" s="13" t="s">
        <v>181</v>
      </c>
      <c r="BM189" s="13" t="s">
        <v>352</v>
      </c>
    </row>
    <row r="190" spans="2:65" s="1" customFormat="1" ht="22.5" customHeight="1" x14ac:dyDescent="0.3">
      <c r="B190" s="126"/>
      <c r="C190" s="155" t="s">
        <v>353</v>
      </c>
      <c r="D190" s="155" t="s">
        <v>141</v>
      </c>
      <c r="E190" s="156" t="s">
        <v>354</v>
      </c>
      <c r="F190" s="239" t="s">
        <v>355</v>
      </c>
      <c r="G190" s="240"/>
      <c r="H190" s="240"/>
      <c r="I190" s="240"/>
      <c r="J190" s="157" t="s">
        <v>160</v>
      </c>
      <c r="K190" s="158">
        <v>22.21</v>
      </c>
      <c r="L190" s="241">
        <v>0</v>
      </c>
      <c r="M190" s="240"/>
      <c r="N190" s="242">
        <f t="shared" si="25"/>
        <v>0</v>
      </c>
      <c r="O190" s="240"/>
      <c r="P190" s="240"/>
      <c r="Q190" s="240"/>
      <c r="R190" s="128"/>
      <c r="T190" s="160" t="s">
        <v>3</v>
      </c>
      <c r="U190" s="39" t="s">
        <v>41</v>
      </c>
      <c r="V190" s="31"/>
      <c r="W190" s="161">
        <f t="shared" si="26"/>
        <v>0</v>
      </c>
      <c r="X190" s="161">
        <v>5.9999999999999995E-4</v>
      </c>
      <c r="Y190" s="161">
        <f t="shared" si="27"/>
        <v>1.3325999999999999E-2</v>
      </c>
      <c r="Z190" s="161">
        <v>0</v>
      </c>
      <c r="AA190" s="162">
        <f t="shared" si="28"/>
        <v>0</v>
      </c>
      <c r="AR190" s="13" t="s">
        <v>356</v>
      </c>
      <c r="AT190" s="13" t="s">
        <v>141</v>
      </c>
      <c r="AU190" s="13" t="s">
        <v>120</v>
      </c>
      <c r="AY190" s="13" t="s">
        <v>140</v>
      </c>
      <c r="BE190" s="101">
        <f t="shared" si="29"/>
        <v>0</v>
      </c>
      <c r="BF190" s="101">
        <f t="shared" si="30"/>
        <v>0</v>
      </c>
      <c r="BG190" s="101">
        <f t="shared" si="31"/>
        <v>0</v>
      </c>
      <c r="BH190" s="101">
        <f t="shared" si="32"/>
        <v>0</v>
      </c>
      <c r="BI190" s="101">
        <f t="shared" si="33"/>
        <v>0</v>
      </c>
      <c r="BJ190" s="13" t="s">
        <v>120</v>
      </c>
      <c r="BK190" s="163">
        <f t="shared" si="34"/>
        <v>0</v>
      </c>
      <c r="BL190" s="13" t="s">
        <v>356</v>
      </c>
      <c r="BM190" s="13" t="s">
        <v>357</v>
      </c>
    </row>
    <row r="191" spans="2:65" s="1" customFormat="1" ht="31.5" customHeight="1" x14ac:dyDescent="0.3">
      <c r="B191" s="126"/>
      <c r="C191" s="155" t="s">
        <v>358</v>
      </c>
      <c r="D191" s="155" t="s">
        <v>141</v>
      </c>
      <c r="E191" s="156" t="s">
        <v>359</v>
      </c>
      <c r="F191" s="239" t="s">
        <v>360</v>
      </c>
      <c r="G191" s="240"/>
      <c r="H191" s="240"/>
      <c r="I191" s="240"/>
      <c r="J191" s="157" t="s">
        <v>221</v>
      </c>
      <c r="K191" s="158">
        <v>0.38900000000000001</v>
      </c>
      <c r="L191" s="241">
        <v>0</v>
      </c>
      <c r="M191" s="240"/>
      <c r="N191" s="242">
        <f t="shared" si="25"/>
        <v>0</v>
      </c>
      <c r="O191" s="240"/>
      <c r="P191" s="240"/>
      <c r="Q191" s="240"/>
      <c r="R191" s="128"/>
      <c r="T191" s="160" t="s">
        <v>3</v>
      </c>
      <c r="U191" s="39" t="s">
        <v>41</v>
      </c>
      <c r="V191" s="31"/>
      <c r="W191" s="161">
        <f t="shared" si="26"/>
        <v>0</v>
      </c>
      <c r="X191" s="161">
        <v>0</v>
      </c>
      <c r="Y191" s="161">
        <f t="shared" si="27"/>
        <v>0</v>
      </c>
      <c r="Z191" s="161">
        <v>0</v>
      </c>
      <c r="AA191" s="162">
        <f t="shared" si="28"/>
        <v>0</v>
      </c>
      <c r="AR191" s="13" t="s">
        <v>181</v>
      </c>
      <c r="AT191" s="13" t="s">
        <v>141</v>
      </c>
      <c r="AU191" s="13" t="s">
        <v>120</v>
      </c>
      <c r="AY191" s="13" t="s">
        <v>140</v>
      </c>
      <c r="BE191" s="101">
        <f t="shared" si="29"/>
        <v>0</v>
      </c>
      <c r="BF191" s="101">
        <f t="shared" si="30"/>
        <v>0</v>
      </c>
      <c r="BG191" s="101">
        <f t="shared" si="31"/>
        <v>0</v>
      </c>
      <c r="BH191" s="101">
        <f t="shared" si="32"/>
        <v>0</v>
      </c>
      <c r="BI191" s="101">
        <f t="shared" si="33"/>
        <v>0</v>
      </c>
      <c r="BJ191" s="13" t="s">
        <v>120</v>
      </c>
      <c r="BK191" s="163">
        <f t="shared" si="34"/>
        <v>0</v>
      </c>
      <c r="BL191" s="13" t="s">
        <v>181</v>
      </c>
      <c r="BM191" s="13" t="s">
        <v>361</v>
      </c>
    </row>
    <row r="192" spans="2:65" s="9" customFormat="1" ht="29.85" customHeight="1" x14ac:dyDescent="0.3">
      <c r="B192" s="144"/>
      <c r="C192" s="145"/>
      <c r="D192" s="154" t="s">
        <v>111</v>
      </c>
      <c r="E192" s="154"/>
      <c r="F192" s="154"/>
      <c r="G192" s="154"/>
      <c r="H192" s="154"/>
      <c r="I192" s="154"/>
      <c r="J192" s="154"/>
      <c r="K192" s="154"/>
      <c r="L192" s="154"/>
      <c r="M192" s="154"/>
      <c r="N192" s="249">
        <f>BK192</f>
        <v>0</v>
      </c>
      <c r="O192" s="250"/>
      <c r="P192" s="250"/>
      <c r="Q192" s="250"/>
      <c r="R192" s="147"/>
      <c r="T192" s="148"/>
      <c r="U192" s="145"/>
      <c r="V192" s="145"/>
      <c r="W192" s="149">
        <f>W193</f>
        <v>0</v>
      </c>
      <c r="X192" s="145"/>
      <c r="Y192" s="149">
        <f>Y193</f>
        <v>0</v>
      </c>
      <c r="Z192" s="145"/>
      <c r="AA192" s="150">
        <f>AA193</f>
        <v>0</v>
      </c>
      <c r="AR192" s="151" t="s">
        <v>120</v>
      </c>
      <c r="AT192" s="152" t="s">
        <v>73</v>
      </c>
      <c r="AU192" s="152" t="s">
        <v>81</v>
      </c>
      <c r="AY192" s="151" t="s">
        <v>140</v>
      </c>
      <c r="BK192" s="153">
        <f>BK193</f>
        <v>0</v>
      </c>
    </row>
    <row r="193" spans="2:65" s="1" customFormat="1" ht="44.25" customHeight="1" x14ac:dyDescent="0.3">
      <c r="B193" s="126"/>
      <c r="C193" s="155" t="s">
        <v>362</v>
      </c>
      <c r="D193" s="155" t="s">
        <v>141</v>
      </c>
      <c r="E193" s="156" t="s">
        <v>363</v>
      </c>
      <c r="F193" s="239" t="s">
        <v>364</v>
      </c>
      <c r="G193" s="240"/>
      <c r="H193" s="240"/>
      <c r="I193" s="240"/>
      <c r="J193" s="157" t="s">
        <v>186</v>
      </c>
      <c r="K193" s="158">
        <v>24</v>
      </c>
      <c r="L193" s="241">
        <v>0</v>
      </c>
      <c r="M193" s="240"/>
      <c r="N193" s="242">
        <f>ROUND(L193*K193,3)</f>
        <v>0</v>
      </c>
      <c r="O193" s="240"/>
      <c r="P193" s="240"/>
      <c r="Q193" s="240"/>
      <c r="R193" s="128"/>
      <c r="T193" s="160" t="s">
        <v>3</v>
      </c>
      <c r="U193" s="39" t="s">
        <v>41</v>
      </c>
      <c r="V193" s="31"/>
      <c r="W193" s="161">
        <f>V193*K193</f>
        <v>0</v>
      </c>
      <c r="X193" s="161">
        <v>0</v>
      </c>
      <c r="Y193" s="161">
        <f>X193*K193</f>
        <v>0</v>
      </c>
      <c r="Z193" s="161">
        <v>0</v>
      </c>
      <c r="AA193" s="162">
        <f>Z193*K193</f>
        <v>0</v>
      </c>
      <c r="AR193" s="13" t="s">
        <v>181</v>
      </c>
      <c r="AT193" s="13" t="s">
        <v>141</v>
      </c>
      <c r="AU193" s="13" t="s">
        <v>120</v>
      </c>
      <c r="AY193" s="13" t="s">
        <v>140</v>
      </c>
      <c r="BE193" s="101">
        <f>IF(U193="základná",N193,0)</f>
        <v>0</v>
      </c>
      <c r="BF193" s="101">
        <f>IF(U193="znížená",N193,0)</f>
        <v>0</v>
      </c>
      <c r="BG193" s="101">
        <f>IF(U193="zákl. prenesená",N193,0)</f>
        <v>0</v>
      </c>
      <c r="BH193" s="101">
        <f>IF(U193="zníž. prenesená",N193,0)</f>
        <v>0</v>
      </c>
      <c r="BI193" s="101">
        <f>IF(U193="nulová",N193,0)</f>
        <v>0</v>
      </c>
      <c r="BJ193" s="13" t="s">
        <v>120</v>
      </c>
      <c r="BK193" s="163">
        <f>ROUND(L193*K193,3)</f>
        <v>0</v>
      </c>
      <c r="BL193" s="13" t="s">
        <v>181</v>
      </c>
      <c r="BM193" s="13" t="s">
        <v>365</v>
      </c>
    </row>
    <row r="194" spans="2:65" s="9" customFormat="1" ht="29.85" customHeight="1" x14ac:dyDescent="0.3">
      <c r="B194" s="144"/>
      <c r="C194" s="145"/>
      <c r="D194" s="154" t="s">
        <v>112</v>
      </c>
      <c r="E194" s="154"/>
      <c r="F194" s="154"/>
      <c r="G194" s="154"/>
      <c r="H194" s="154"/>
      <c r="I194" s="154"/>
      <c r="J194" s="154"/>
      <c r="K194" s="154"/>
      <c r="L194" s="154"/>
      <c r="M194" s="154"/>
      <c r="N194" s="249">
        <f>BK194</f>
        <v>0</v>
      </c>
      <c r="O194" s="250"/>
      <c r="P194" s="250"/>
      <c r="Q194" s="250"/>
      <c r="R194" s="147"/>
      <c r="T194" s="148"/>
      <c r="U194" s="145"/>
      <c r="V194" s="145"/>
      <c r="W194" s="149">
        <f>SUM(W195:W206)</f>
        <v>0</v>
      </c>
      <c r="X194" s="145"/>
      <c r="Y194" s="149">
        <f>SUM(Y195:Y206)</f>
        <v>0.99657913499999995</v>
      </c>
      <c r="Z194" s="145"/>
      <c r="AA194" s="150">
        <f>SUM(AA195:AA206)</f>
        <v>0</v>
      </c>
      <c r="AR194" s="151" t="s">
        <v>120</v>
      </c>
      <c r="AT194" s="152" t="s">
        <v>73</v>
      </c>
      <c r="AU194" s="152" t="s">
        <v>81</v>
      </c>
      <c r="AY194" s="151" t="s">
        <v>140</v>
      </c>
      <c r="BK194" s="153">
        <f>SUM(BK195:BK206)</f>
        <v>0</v>
      </c>
    </row>
    <row r="195" spans="2:65" s="1" customFormat="1" ht="31.5" customHeight="1" x14ac:dyDescent="0.3">
      <c r="B195" s="126"/>
      <c r="C195" s="155" t="s">
        <v>366</v>
      </c>
      <c r="D195" s="155" t="s">
        <v>141</v>
      </c>
      <c r="E195" s="156" t="s">
        <v>367</v>
      </c>
      <c r="F195" s="239" t="s">
        <v>368</v>
      </c>
      <c r="G195" s="240"/>
      <c r="H195" s="240"/>
      <c r="I195" s="240"/>
      <c r="J195" s="157" t="s">
        <v>144</v>
      </c>
      <c r="K195" s="158">
        <v>5</v>
      </c>
      <c r="L195" s="241">
        <v>0</v>
      </c>
      <c r="M195" s="240"/>
      <c r="N195" s="242">
        <f t="shared" ref="N195:N206" si="35">ROUND(L195*K195,3)</f>
        <v>0</v>
      </c>
      <c r="O195" s="240"/>
      <c r="P195" s="240"/>
      <c r="Q195" s="240"/>
      <c r="R195" s="128"/>
      <c r="T195" s="160" t="s">
        <v>3</v>
      </c>
      <c r="U195" s="39" t="s">
        <v>41</v>
      </c>
      <c r="V195" s="31"/>
      <c r="W195" s="161">
        <f t="shared" ref="W195:W206" si="36">V195*K195</f>
        <v>0</v>
      </c>
      <c r="X195" s="161">
        <v>0</v>
      </c>
      <c r="Y195" s="161">
        <f t="shared" ref="Y195:Y206" si="37">X195*K195</f>
        <v>0</v>
      </c>
      <c r="Z195" s="161">
        <v>0</v>
      </c>
      <c r="AA195" s="162">
        <f t="shared" ref="AA195:AA206" si="38">Z195*K195</f>
        <v>0</v>
      </c>
      <c r="AR195" s="13" t="s">
        <v>181</v>
      </c>
      <c r="AT195" s="13" t="s">
        <v>141</v>
      </c>
      <c r="AU195" s="13" t="s">
        <v>120</v>
      </c>
      <c r="AY195" s="13" t="s">
        <v>140</v>
      </c>
      <c r="BE195" s="101">
        <f t="shared" ref="BE195:BE206" si="39">IF(U195="základná",N195,0)</f>
        <v>0</v>
      </c>
      <c r="BF195" s="101">
        <f t="shared" ref="BF195:BF206" si="40">IF(U195="znížená",N195,0)</f>
        <v>0</v>
      </c>
      <c r="BG195" s="101">
        <f t="shared" ref="BG195:BG206" si="41">IF(U195="zákl. prenesená",N195,0)</f>
        <v>0</v>
      </c>
      <c r="BH195" s="101">
        <f t="shared" ref="BH195:BH206" si="42">IF(U195="zníž. prenesená",N195,0)</f>
        <v>0</v>
      </c>
      <c r="BI195" s="101">
        <f t="shared" ref="BI195:BI206" si="43">IF(U195="nulová",N195,0)</f>
        <v>0</v>
      </c>
      <c r="BJ195" s="13" t="s">
        <v>120</v>
      </c>
      <c r="BK195" s="163">
        <f t="shared" ref="BK195:BK206" si="44">ROUND(L195*K195,3)</f>
        <v>0</v>
      </c>
      <c r="BL195" s="13" t="s">
        <v>181</v>
      </c>
      <c r="BM195" s="13" t="s">
        <v>369</v>
      </c>
    </row>
    <row r="196" spans="2:65" s="1" customFormat="1" ht="31.5" customHeight="1" x14ac:dyDescent="0.3">
      <c r="B196" s="126"/>
      <c r="C196" s="155" t="s">
        <v>370</v>
      </c>
      <c r="D196" s="155" t="s">
        <v>141</v>
      </c>
      <c r="E196" s="156" t="s">
        <v>371</v>
      </c>
      <c r="F196" s="239" t="s">
        <v>372</v>
      </c>
      <c r="G196" s="240"/>
      <c r="H196" s="240"/>
      <c r="I196" s="240"/>
      <c r="J196" s="157" t="s">
        <v>144</v>
      </c>
      <c r="K196" s="158">
        <v>40.122</v>
      </c>
      <c r="L196" s="241">
        <v>0</v>
      </c>
      <c r="M196" s="240"/>
      <c r="N196" s="242">
        <f t="shared" si="35"/>
        <v>0</v>
      </c>
      <c r="O196" s="240"/>
      <c r="P196" s="240"/>
      <c r="Q196" s="240"/>
      <c r="R196" s="128"/>
      <c r="T196" s="160" t="s">
        <v>3</v>
      </c>
      <c r="U196" s="39" t="s">
        <v>41</v>
      </c>
      <c r="V196" s="31"/>
      <c r="W196" s="161">
        <f t="shared" si="36"/>
        <v>0</v>
      </c>
      <c r="X196" s="161">
        <v>0</v>
      </c>
      <c r="Y196" s="161">
        <f t="shared" si="37"/>
        <v>0</v>
      </c>
      <c r="Z196" s="161">
        <v>0</v>
      </c>
      <c r="AA196" s="162">
        <f t="shared" si="38"/>
        <v>0</v>
      </c>
      <c r="AR196" s="13" t="s">
        <v>181</v>
      </c>
      <c r="AT196" s="13" t="s">
        <v>141</v>
      </c>
      <c r="AU196" s="13" t="s">
        <v>120</v>
      </c>
      <c r="AY196" s="13" t="s">
        <v>140</v>
      </c>
      <c r="BE196" s="101">
        <f t="shared" si="39"/>
        <v>0</v>
      </c>
      <c r="BF196" s="101">
        <f t="shared" si="40"/>
        <v>0</v>
      </c>
      <c r="BG196" s="101">
        <f t="shared" si="41"/>
        <v>0</v>
      </c>
      <c r="BH196" s="101">
        <f t="shared" si="42"/>
        <v>0</v>
      </c>
      <c r="BI196" s="101">
        <f t="shared" si="43"/>
        <v>0</v>
      </c>
      <c r="BJ196" s="13" t="s">
        <v>120</v>
      </c>
      <c r="BK196" s="163">
        <f t="shared" si="44"/>
        <v>0</v>
      </c>
      <c r="BL196" s="13" t="s">
        <v>181</v>
      </c>
      <c r="BM196" s="13" t="s">
        <v>373</v>
      </c>
    </row>
    <row r="197" spans="2:65" s="1" customFormat="1" ht="44.25" customHeight="1" x14ac:dyDescent="0.3">
      <c r="B197" s="126"/>
      <c r="C197" s="155" t="s">
        <v>374</v>
      </c>
      <c r="D197" s="155" t="s">
        <v>141</v>
      </c>
      <c r="E197" s="156" t="s">
        <v>375</v>
      </c>
      <c r="F197" s="239" t="s">
        <v>376</v>
      </c>
      <c r="G197" s="240"/>
      <c r="H197" s="240"/>
      <c r="I197" s="240"/>
      <c r="J197" s="157" t="s">
        <v>144</v>
      </c>
      <c r="K197" s="158">
        <v>40.122</v>
      </c>
      <c r="L197" s="241">
        <v>0</v>
      </c>
      <c r="M197" s="240"/>
      <c r="N197" s="242">
        <f t="shared" si="35"/>
        <v>0</v>
      </c>
      <c r="O197" s="240"/>
      <c r="P197" s="240"/>
      <c r="Q197" s="240"/>
      <c r="R197" s="128"/>
      <c r="T197" s="160" t="s">
        <v>3</v>
      </c>
      <c r="U197" s="39" t="s">
        <v>41</v>
      </c>
      <c r="V197" s="31"/>
      <c r="W197" s="161">
        <f t="shared" si="36"/>
        <v>0</v>
      </c>
      <c r="X197" s="161">
        <v>2.7999999999999998E-4</v>
      </c>
      <c r="Y197" s="161">
        <f t="shared" si="37"/>
        <v>1.1234159999999998E-2</v>
      </c>
      <c r="Z197" s="161">
        <v>0</v>
      </c>
      <c r="AA197" s="162">
        <f t="shared" si="38"/>
        <v>0</v>
      </c>
      <c r="AR197" s="13" t="s">
        <v>181</v>
      </c>
      <c r="AT197" s="13" t="s">
        <v>141</v>
      </c>
      <c r="AU197" s="13" t="s">
        <v>120</v>
      </c>
      <c r="AY197" s="13" t="s">
        <v>140</v>
      </c>
      <c r="BE197" s="101">
        <f t="shared" si="39"/>
        <v>0</v>
      </c>
      <c r="BF197" s="101">
        <f t="shared" si="40"/>
        <v>0</v>
      </c>
      <c r="BG197" s="101">
        <f t="shared" si="41"/>
        <v>0</v>
      </c>
      <c r="BH197" s="101">
        <f t="shared" si="42"/>
        <v>0</v>
      </c>
      <c r="BI197" s="101">
        <f t="shared" si="43"/>
        <v>0</v>
      </c>
      <c r="BJ197" s="13" t="s">
        <v>120</v>
      </c>
      <c r="BK197" s="163">
        <f t="shared" si="44"/>
        <v>0</v>
      </c>
      <c r="BL197" s="13" t="s">
        <v>181</v>
      </c>
      <c r="BM197" s="13" t="s">
        <v>377</v>
      </c>
    </row>
    <row r="198" spans="2:65" s="1" customFormat="1" ht="31.5" customHeight="1" x14ac:dyDescent="0.3">
      <c r="B198" s="126"/>
      <c r="C198" s="155" t="s">
        <v>378</v>
      </c>
      <c r="D198" s="155" t="s">
        <v>141</v>
      </c>
      <c r="E198" s="156" t="s">
        <v>379</v>
      </c>
      <c r="F198" s="239" t="s">
        <v>380</v>
      </c>
      <c r="G198" s="240"/>
      <c r="H198" s="240"/>
      <c r="I198" s="240"/>
      <c r="J198" s="157" t="s">
        <v>144</v>
      </c>
      <c r="K198" s="158">
        <v>40.122</v>
      </c>
      <c r="L198" s="241">
        <v>0</v>
      </c>
      <c r="M198" s="240"/>
      <c r="N198" s="242">
        <f t="shared" si="35"/>
        <v>0</v>
      </c>
      <c r="O198" s="240"/>
      <c r="P198" s="240"/>
      <c r="Q198" s="240"/>
      <c r="R198" s="128"/>
      <c r="T198" s="160" t="s">
        <v>3</v>
      </c>
      <c r="U198" s="39" t="s">
        <v>41</v>
      </c>
      <c r="V198" s="31"/>
      <c r="W198" s="161">
        <f t="shared" si="36"/>
        <v>0</v>
      </c>
      <c r="X198" s="161">
        <v>8.0000000000000007E-5</v>
      </c>
      <c r="Y198" s="161">
        <f t="shared" si="37"/>
        <v>3.2097600000000003E-3</v>
      </c>
      <c r="Z198" s="161">
        <v>0</v>
      </c>
      <c r="AA198" s="162">
        <f t="shared" si="38"/>
        <v>0</v>
      </c>
      <c r="AR198" s="13" t="s">
        <v>181</v>
      </c>
      <c r="AT198" s="13" t="s">
        <v>141</v>
      </c>
      <c r="AU198" s="13" t="s">
        <v>120</v>
      </c>
      <c r="AY198" s="13" t="s">
        <v>140</v>
      </c>
      <c r="BE198" s="101">
        <f t="shared" si="39"/>
        <v>0</v>
      </c>
      <c r="BF198" s="101">
        <f t="shared" si="40"/>
        <v>0</v>
      </c>
      <c r="BG198" s="101">
        <f t="shared" si="41"/>
        <v>0</v>
      </c>
      <c r="BH198" s="101">
        <f t="shared" si="42"/>
        <v>0</v>
      </c>
      <c r="BI198" s="101">
        <f t="shared" si="43"/>
        <v>0</v>
      </c>
      <c r="BJ198" s="13" t="s">
        <v>120</v>
      </c>
      <c r="BK198" s="163">
        <f t="shared" si="44"/>
        <v>0</v>
      </c>
      <c r="BL198" s="13" t="s">
        <v>181</v>
      </c>
      <c r="BM198" s="13" t="s">
        <v>381</v>
      </c>
    </row>
    <row r="199" spans="2:65" s="1" customFormat="1" ht="69.75" customHeight="1" x14ac:dyDescent="0.3">
      <c r="B199" s="126"/>
      <c r="C199" s="155" t="s">
        <v>382</v>
      </c>
      <c r="D199" s="155" t="s">
        <v>141</v>
      </c>
      <c r="E199" s="156" t="s">
        <v>383</v>
      </c>
      <c r="F199" s="239" t="s">
        <v>384</v>
      </c>
      <c r="G199" s="240"/>
      <c r="H199" s="240"/>
      <c r="I199" s="240"/>
      <c r="J199" s="157" t="s">
        <v>144</v>
      </c>
      <c r="K199" s="158">
        <v>108.93300000000001</v>
      </c>
      <c r="L199" s="241">
        <v>0</v>
      </c>
      <c r="M199" s="240"/>
      <c r="N199" s="242">
        <f t="shared" si="35"/>
        <v>0</v>
      </c>
      <c r="O199" s="240"/>
      <c r="P199" s="240"/>
      <c r="Q199" s="240"/>
      <c r="R199" s="128"/>
      <c r="T199" s="160" t="s">
        <v>3</v>
      </c>
      <c r="U199" s="39" t="s">
        <v>41</v>
      </c>
      <c r="V199" s="31"/>
      <c r="W199" s="161">
        <f t="shared" si="36"/>
        <v>0</v>
      </c>
      <c r="X199" s="161">
        <v>0</v>
      </c>
      <c r="Y199" s="161">
        <f t="shared" si="37"/>
        <v>0</v>
      </c>
      <c r="Z199" s="161">
        <v>0</v>
      </c>
      <c r="AA199" s="162">
        <f t="shared" si="38"/>
        <v>0</v>
      </c>
      <c r="AR199" s="13" t="s">
        <v>181</v>
      </c>
      <c r="AT199" s="13" t="s">
        <v>141</v>
      </c>
      <c r="AU199" s="13" t="s">
        <v>120</v>
      </c>
      <c r="AY199" s="13" t="s">
        <v>140</v>
      </c>
      <c r="BE199" s="101">
        <f t="shared" si="39"/>
        <v>0</v>
      </c>
      <c r="BF199" s="101">
        <f t="shared" si="40"/>
        <v>0</v>
      </c>
      <c r="BG199" s="101">
        <f t="shared" si="41"/>
        <v>0</v>
      </c>
      <c r="BH199" s="101">
        <f t="shared" si="42"/>
        <v>0</v>
      </c>
      <c r="BI199" s="101">
        <f t="shared" si="43"/>
        <v>0</v>
      </c>
      <c r="BJ199" s="13" t="s">
        <v>120</v>
      </c>
      <c r="BK199" s="163">
        <f t="shared" si="44"/>
        <v>0</v>
      </c>
      <c r="BL199" s="13" t="s">
        <v>181</v>
      </c>
      <c r="BM199" s="13" t="s">
        <v>385</v>
      </c>
    </row>
    <row r="200" spans="2:65" s="1" customFormat="1" ht="44.25" customHeight="1" x14ac:dyDescent="0.3">
      <c r="B200" s="126"/>
      <c r="C200" s="155" t="s">
        <v>386</v>
      </c>
      <c r="D200" s="155" t="s">
        <v>141</v>
      </c>
      <c r="E200" s="156" t="s">
        <v>387</v>
      </c>
      <c r="F200" s="239" t="s">
        <v>388</v>
      </c>
      <c r="G200" s="240"/>
      <c r="H200" s="240"/>
      <c r="I200" s="240"/>
      <c r="J200" s="157" t="s">
        <v>144</v>
      </c>
      <c r="K200" s="158">
        <v>108.93300000000001</v>
      </c>
      <c r="L200" s="241">
        <v>0</v>
      </c>
      <c r="M200" s="240"/>
      <c r="N200" s="242">
        <f t="shared" si="35"/>
        <v>0</v>
      </c>
      <c r="O200" s="240"/>
      <c r="P200" s="240"/>
      <c r="Q200" s="240"/>
      <c r="R200" s="128"/>
      <c r="T200" s="160" t="s">
        <v>3</v>
      </c>
      <c r="U200" s="39" t="s">
        <v>41</v>
      </c>
      <c r="V200" s="31"/>
      <c r="W200" s="161">
        <f t="shared" si="36"/>
        <v>0</v>
      </c>
      <c r="X200" s="161">
        <v>4.15E-4</v>
      </c>
      <c r="Y200" s="161">
        <f t="shared" si="37"/>
        <v>4.5207195000000006E-2</v>
      </c>
      <c r="Z200" s="161">
        <v>0</v>
      </c>
      <c r="AA200" s="162">
        <f t="shared" si="38"/>
        <v>0</v>
      </c>
      <c r="AR200" s="13" t="s">
        <v>181</v>
      </c>
      <c r="AT200" s="13" t="s">
        <v>141</v>
      </c>
      <c r="AU200" s="13" t="s">
        <v>120</v>
      </c>
      <c r="AY200" s="13" t="s">
        <v>140</v>
      </c>
      <c r="BE200" s="101">
        <f t="shared" si="39"/>
        <v>0</v>
      </c>
      <c r="BF200" s="101">
        <f t="shared" si="40"/>
        <v>0</v>
      </c>
      <c r="BG200" s="101">
        <f t="shared" si="41"/>
        <v>0</v>
      </c>
      <c r="BH200" s="101">
        <f t="shared" si="42"/>
        <v>0</v>
      </c>
      <c r="BI200" s="101">
        <f t="shared" si="43"/>
        <v>0</v>
      </c>
      <c r="BJ200" s="13" t="s">
        <v>120</v>
      </c>
      <c r="BK200" s="163">
        <f t="shared" si="44"/>
        <v>0</v>
      </c>
      <c r="BL200" s="13" t="s">
        <v>181</v>
      </c>
      <c r="BM200" s="13" t="s">
        <v>389</v>
      </c>
    </row>
    <row r="201" spans="2:65" s="1" customFormat="1" ht="31.5" customHeight="1" x14ac:dyDescent="0.3">
      <c r="B201" s="126"/>
      <c r="C201" s="155" t="s">
        <v>390</v>
      </c>
      <c r="D201" s="155" t="s">
        <v>141</v>
      </c>
      <c r="E201" s="156" t="s">
        <v>391</v>
      </c>
      <c r="F201" s="239" t="s">
        <v>392</v>
      </c>
      <c r="G201" s="240"/>
      <c r="H201" s="240"/>
      <c r="I201" s="240"/>
      <c r="J201" s="157" t="s">
        <v>144</v>
      </c>
      <c r="K201" s="158">
        <v>146.971</v>
      </c>
      <c r="L201" s="241">
        <v>0</v>
      </c>
      <c r="M201" s="240"/>
      <c r="N201" s="242">
        <f t="shared" si="35"/>
        <v>0</v>
      </c>
      <c r="O201" s="240"/>
      <c r="P201" s="240"/>
      <c r="Q201" s="240"/>
      <c r="R201" s="128"/>
      <c r="T201" s="160" t="s">
        <v>3</v>
      </c>
      <c r="U201" s="39" t="s">
        <v>41</v>
      </c>
      <c r="V201" s="31"/>
      <c r="W201" s="161">
        <f t="shared" si="36"/>
        <v>0</v>
      </c>
      <c r="X201" s="161">
        <v>3.2000000000000003E-4</v>
      </c>
      <c r="Y201" s="161">
        <f t="shared" si="37"/>
        <v>4.7030720000000005E-2</v>
      </c>
      <c r="Z201" s="161">
        <v>0</v>
      </c>
      <c r="AA201" s="162">
        <f t="shared" si="38"/>
        <v>0</v>
      </c>
      <c r="AR201" s="13" t="s">
        <v>181</v>
      </c>
      <c r="AT201" s="13" t="s">
        <v>141</v>
      </c>
      <c r="AU201" s="13" t="s">
        <v>120</v>
      </c>
      <c r="AY201" s="13" t="s">
        <v>140</v>
      </c>
      <c r="BE201" s="101">
        <f t="shared" si="39"/>
        <v>0</v>
      </c>
      <c r="BF201" s="101">
        <f t="shared" si="40"/>
        <v>0</v>
      </c>
      <c r="BG201" s="101">
        <f t="shared" si="41"/>
        <v>0</v>
      </c>
      <c r="BH201" s="101">
        <f t="shared" si="42"/>
        <v>0</v>
      </c>
      <c r="BI201" s="101">
        <f t="shared" si="43"/>
        <v>0</v>
      </c>
      <c r="BJ201" s="13" t="s">
        <v>120</v>
      </c>
      <c r="BK201" s="163">
        <f t="shared" si="44"/>
        <v>0</v>
      </c>
      <c r="BL201" s="13" t="s">
        <v>181</v>
      </c>
      <c r="BM201" s="13" t="s">
        <v>393</v>
      </c>
    </row>
    <row r="202" spans="2:65" s="1" customFormat="1" ht="31.5" customHeight="1" x14ac:dyDescent="0.3">
      <c r="B202" s="126"/>
      <c r="C202" s="155" t="s">
        <v>394</v>
      </c>
      <c r="D202" s="155" t="s">
        <v>141</v>
      </c>
      <c r="E202" s="156" t="s">
        <v>395</v>
      </c>
      <c r="F202" s="239" t="s">
        <v>396</v>
      </c>
      <c r="G202" s="240"/>
      <c r="H202" s="240"/>
      <c r="I202" s="240"/>
      <c r="J202" s="157" t="s">
        <v>144</v>
      </c>
      <c r="K202" s="158">
        <v>66.156000000000006</v>
      </c>
      <c r="L202" s="241">
        <v>0</v>
      </c>
      <c r="M202" s="240"/>
      <c r="N202" s="242">
        <f t="shared" si="35"/>
        <v>0</v>
      </c>
      <c r="O202" s="240"/>
      <c r="P202" s="240"/>
      <c r="Q202" s="240"/>
      <c r="R202" s="128"/>
      <c r="T202" s="160" t="s">
        <v>3</v>
      </c>
      <c r="U202" s="39" t="s">
        <v>41</v>
      </c>
      <c r="V202" s="31"/>
      <c r="W202" s="161">
        <f t="shared" si="36"/>
        <v>0</v>
      </c>
      <c r="X202" s="161">
        <v>3.5E-4</v>
      </c>
      <c r="Y202" s="161">
        <f t="shared" si="37"/>
        <v>2.3154600000000001E-2</v>
      </c>
      <c r="Z202" s="161">
        <v>0</v>
      </c>
      <c r="AA202" s="162">
        <f t="shared" si="38"/>
        <v>0</v>
      </c>
      <c r="AR202" s="13" t="s">
        <v>181</v>
      </c>
      <c r="AT202" s="13" t="s">
        <v>141</v>
      </c>
      <c r="AU202" s="13" t="s">
        <v>120</v>
      </c>
      <c r="AY202" s="13" t="s">
        <v>140</v>
      </c>
      <c r="BE202" s="101">
        <f t="shared" si="39"/>
        <v>0</v>
      </c>
      <c r="BF202" s="101">
        <f t="shared" si="40"/>
        <v>0</v>
      </c>
      <c r="BG202" s="101">
        <f t="shared" si="41"/>
        <v>0</v>
      </c>
      <c r="BH202" s="101">
        <f t="shared" si="42"/>
        <v>0</v>
      </c>
      <c r="BI202" s="101">
        <f t="shared" si="43"/>
        <v>0</v>
      </c>
      <c r="BJ202" s="13" t="s">
        <v>120</v>
      </c>
      <c r="BK202" s="163">
        <f t="shared" si="44"/>
        <v>0</v>
      </c>
      <c r="BL202" s="13" t="s">
        <v>181</v>
      </c>
      <c r="BM202" s="13" t="s">
        <v>397</v>
      </c>
    </row>
    <row r="203" spans="2:65" s="1" customFormat="1" ht="44.25" customHeight="1" x14ac:dyDescent="0.3">
      <c r="B203" s="126"/>
      <c r="C203" s="155" t="s">
        <v>398</v>
      </c>
      <c r="D203" s="155" t="s">
        <v>141</v>
      </c>
      <c r="E203" s="156" t="s">
        <v>399</v>
      </c>
      <c r="F203" s="239" t="s">
        <v>400</v>
      </c>
      <c r="G203" s="240"/>
      <c r="H203" s="240"/>
      <c r="I203" s="240"/>
      <c r="J203" s="157" t="s">
        <v>144</v>
      </c>
      <c r="K203" s="158">
        <v>43.612000000000002</v>
      </c>
      <c r="L203" s="241">
        <v>0</v>
      </c>
      <c r="M203" s="240"/>
      <c r="N203" s="242">
        <f t="shared" si="35"/>
        <v>0</v>
      </c>
      <c r="O203" s="240"/>
      <c r="P203" s="240"/>
      <c r="Q203" s="240"/>
      <c r="R203" s="128"/>
      <c r="T203" s="160" t="s">
        <v>3</v>
      </c>
      <c r="U203" s="39" t="s">
        <v>41</v>
      </c>
      <c r="V203" s="31"/>
      <c r="W203" s="161">
        <f t="shared" si="36"/>
        <v>0</v>
      </c>
      <c r="X203" s="161">
        <v>4.0000000000000002E-4</v>
      </c>
      <c r="Y203" s="161">
        <f t="shared" si="37"/>
        <v>1.74448E-2</v>
      </c>
      <c r="Z203" s="161">
        <v>0</v>
      </c>
      <c r="AA203" s="162">
        <f t="shared" si="38"/>
        <v>0</v>
      </c>
      <c r="AR203" s="13" t="s">
        <v>181</v>
      </c>
      <c r="AT203" s="13" t="s">
        <v>141</v>
      </c>
      <c r="AU203" s="13" t="s">
        <v>120</v>
      </c>
      <c r="AY203" s="13" t="s">
        <v>140</v>
      </c>
      <c r="BE203" s="101">
        <f t="shared" si="39"/>
        <v>0</v>
      </c>
      <c r="BF203" s="101">
        <f t="shared" si="40"/>
        <v>0</v>
      </c>
      <c r="BG203" s="101">
        <f t="shared" si="41"/>
        <v>0</v>
      </c>
      <c r="BH203" s="101">
        <f t="shared" si="42"/>
        <v>0</v>
      </c>
      <c r="BI203" s="101">
        <f t="shared" si="43"/>
        <v>0</v>
      </c>
      <c r="BJ203" s="13" t="s">
        <v>120</v>
      </c>
      <c r="BK203" s="163">
        <f t="shared" si="44"/>
        <v>0</v>
      </c>
      <c r="BL203" s="13" t="s">
        <v>181</v>
      </c>
      <c r="BM203" s="13" t="s">
        <v>401</v>
      </c>
    </row>
    <row r="204" spans="2:65" s="1" customFormat="1" ht="44.25" customHeight="1" x14ac:dyDescent="0.3">
      <c r="B204" s="126"/>
      <c r="C204" s="155" t="s">
        <v>402</v>
      </c>
      <c r="D204" s="155" t="s">
        <v>141</v>
      </c>
      <c r="E204" s="156" t="s">
        <v>403</v>
      </c>
      <c r="F204" s="239" t="s">
        <v>404</v>
      </c>
      <c r="G204" s="240"/>
      <c r="H204" s="240"/>
      <c r="I204" s="240"/>
      <c r="J204" s="157" t="s">
        <v>144</v>
      </c>
      <c r="K204" s="158">
        <v>43.612000000000002</v>
      </c>
      <c r="L204" s="241">
        <v>0</v>
      </c>
      <c r="M204" s="240"/>
      <c r="N204" s="242">
        <f t="shared" si="35"/>
        <v>0</v>
      </c>
      <c r="O204" s="240"/>
      <c r="P204" s="240"/>
      <c r="Q204" s="240"/>
      <c r="R204" s="128"/>
      <c r="T204" s="160" t="s">
        <v>3</v>
      </c>
      <c r="U204" s="39" t="s">
        <v>41</v>
      </c>
      <c r="V204" s="31"/>
      <c r="W204" s="161">
        <f t="shared" si="36"/>
        <v>0</v>
      </c>
      <c r="X204" s="161">
        <v>2.9999999999999997E-4</v>
      </c>
      <c r="Y204" s="161">
        <f t="shared" si="37"/>
        <v>1.3083599999999999E-2</v>
      </c>
      <c r="Z204" s="161">
        <v>0</v>
      </c>
      <c r="AA204" s="162">
        <f t="shared" si="38"/>
        <v>0</v>
      </c>
      <c r="AR204" s="13" t="s">
        <v>181</v>
      </c>
      <c r="AT204" s="13" t="s">
        <v>141</v>
      </c>
      <c r="AU204" s="13" t="s">
        <v>120</v>
      </c>
      <c r="AY204" s="13" t="s">
        <v>140</v>
      </c>
      <c r="BE204" s="101">
        <f t="shared" si="39"/>
        <v>0</v>
      </c>
      <c r="BF204" s="101">
        <f t="shared" si="40"/>
        <v>0</v>
      </c>
      <c r="BG204" s="101">
        <f t="shared" si="41"/>
        <v>0</v>
      </c>
      <c r="BH204" s="101">
        <f t="shared" si="42"/>
        <v>0</v>
      </c>
      <c r="BI204" s="101">
        <f t="shared" si="43"/>
        <v>0</v>
      </c>
      <c r="BJ204" s="13" t="s">
        <v>120</v>
      </c>
      <c r="BK204" s="163">
        <f t="shared" si="44"/>
        <v>0</v>
      </c>
      <c r="BL204" s="13" t="s">
        <v>181</v>
      </c>
      <c r="BM204" s="13" t="s">
        <v>405</v>
      </c>
    </row>
    <row r="205" spans="2:65" s="1" customFormat="1" ht="31.5" customHeight="1" x14ac:dyDescent="0.3">
      <c r="B205" s="126"/>
      <c r="C205" s="155" t="s">
        <v>406</v>
      </c>
      <c r="D205" s="155" t="s">
        <v>141</v>
      </c>
      <c r="E205" s="156" t="s">
        <v>407</v>
      </c>
      <c r="F205" s="239" t="s">
        <v>408</v>
      </c>
      <c r="G205" s="240"/>
      <c r="H205" s="240"/>
      <c r="I205" s="240"/>
      <c r="J205" s="157" t="s">
        <v>144</v>
      </c>
      <c r="K205" s="158">
        <v>929.12699999999995</v>
      </c>
      <c r="L205" s="241">
        <v>0</v>
      </c>
      <c r="M205" s="240"/>
      <c r="N205" s="242">
        <f t="shared" si="35"/>
        <v>0</v>
      </c>
      <c r="O205" s="240"/>
      <c r="P205" s="240"/>
      <c r="Q205" s="240"/>
      <c r="R205" s="128"/>
      <c r="T205" s="160" t="s">
        <v>3</v>
      </c>
      <c r="U205" s="39" t="s">
        <v>41</v>
      </c>
      <c r="V205" s="31"/>
      <c r="W205" s="161">
        <f t="shared" si="36"/>
        <v>0</v>
      </c>
      <c r="X205" s="161">
        <v>2.9999999999999997E-4</v>
      </c>
      <c r="Y205" s="161">
        <f t="shared" si="37"/>
        <v>0.27873809999999999</v>
      </c>
      <c r="Z205" s="161">
        <v>0</v>
      </c>
      <c r="AA205" s="162">
        <f t="shared" si="38"/>
        <v>0</v>
      </c>
      <c r="AR205" s="13" t="s">
        <v>181</v>
      </c>
      <c r="AT205" s="13" t="s">
        <v>141</v>
      </c>
      <c r="AU205" s="13" t="s">
        <v>120</v>
      </c>
      <c r="AY205" s="13" t="s">
        <v>140</v>
      </c>
      <c r="BE205" s="101">
        <f t="shared" si="39"/>
        <v>0</v>
      </c>
      <c r="BF205" s="101">
        <f t="shared" si="40"/>
        <v>0</v>
      </c>
      <c r="BG205" s="101">
        <f t="shared" si="41"/>
        <v>0</v>
      </c>
      <c r="BH205" s="101">
        <f t="shared" si="42"/>
        <v>0</v>
      </c>
      <c r="BI205" s="101">
        <f t="shared" si="43"/>
        <v>0</v>
      </c>
      <c r="BJ205" s="13" t="s">
        <v>120</v>
      </c>
      <c r="BK205" s="163">
        <f t="shared" si="44"/>
        <v>0</v>
      </c>
      <c r="BL205" s="13" t="s">
        <v>181</v>
      </c>
      <c r="BM205" s="13" t="s">
        <v>409</v>
      </c>
    </row>
    <row r="206" spans="2:65" s="1" customFormat="1" ht="31.5" customHeight="1" x14ac:dyDescent="0.3">
      <c r="B206" s="126"/>
      <c r="C206" s="155" t="s">
        <v>410</v>
      </c>
      <c r="D206" s="155" t="s">
        <v>141</v>
      </c>
      <c r="E206" s="156" t="s">
        <v>411</v>
      </c>
      <c r="F206" s="239" t="s">
        <v>412</v>
      </c>
      <c r="G206" s="240"/>
      <c r="H206" s="240"/>
      <c r="I206" s="240"/>
      <c r="J206" s="157" t="s">
        <v>144</v>
      </c>
      <c r="K206" s="158">
        <v>929.12699999999995</v>
      </c>
      <c r="L206" s="241">
        <v>0</v>
      </c>
      <c r="M206" s="240"/>
      <c r="N206" s="242">
        <f t="shared" si="35"/>
        <v>0</v>
      </c>
      <c r="O206" s="240"/>
      <c r="P206" s="240"/>
      <c r="Q206" s="240"/>
      <c r="R206" s="128"/>
      <c r="T206" s="160" t="s">
        <v>3</v>
      </c>
      <c r="U206" s="39" t="s">
        <v>41</v>
      </c>
      <c r="V206" s="31"/>
      <c r="W206" s="161">
        <f t="shared" si="36"/>
        <v>0</v>
      </c>
      <c r="X206" s="161">
        <v>5.9999999999999995E-4</v>
      </c>
      <c r="Y206" s="161">
        <f t="shared" si="37"/>
        <v>0.55747619999999998</v>
      </c>
      <c r="Z206" s="161">
        <v>0</v>
      </c>
      <c r="AA206" s="162">
        <f t="shared" si="38"/>
        <v>0</v>
      </c>
      <c r="AR206" s="13" t="s">
        <v>181</v>
      </c>
      <c r="AT206" s="13" t="s">
        <v>141</v>
      </c>
      <c r="AU206" s="13" t="s">
        <v>120</v>
      </c>
      <c r="AY206" s="13" t="s">
        <v>140</v>
      </c>
      <c r="BE206" s="101">
        <f t="shared" si="39"/>
        <v>0</v>
      </c>
      <c r="BF206" s="101">
        <f t="shared" si="40"/>
        <v>0</v>
      </c>
      <c r="BG206" s="101">
        <f t="shared" si="41"/>
        <v>0</v>
      </c>
      <c r="BH206" s="101">
        <f t="shared" si="42"/>
        <v>0</v>
      </c>
      <c r="BI206" s="101">
        <f t="shared" si="43"/>
        <v>0</v>
      </c>
      <c r="BJ206" s="13" t="s">
        <v>120</v>
      </c>
      <c r="BK206" s="163">
        <f t="shared" si="44"/>
        <v>0</v>
      </c>
      <c r="BL206" s="13" t="s">
        <v>181</v>
      </c>
      <c r="BM206" s="13" t="s">
        <v>413</v>
      </c>
    </row>
    <row r="207" spans="2:65" s="9" customFormat="1" ht="29.85" customHeight="1" x14ac:dyDescent="0.3">
      <c r="B207" s="144"/>
      <c r="C207" s="145"/>
      <c r="D207" s="154" t="s">
        <v>113</v>
      </c>
      <c r="E207" s="154"/>
      <c r="F207" s="154"/>
      <c r="G207" s="154"/>
      <c r="H207" s="154"/>
      <c r="I207" s="154"/>
      <c r="J207" s="154"/>
      <c r="K207" s="154"/>
      <c r="L207" s="154"/>
      <c r="M207" s="154"/>
      <c r="N207" s="249">
        <f>BK207</f>
        <v>0</v>
      </c>
      <c r="O207" s="250"/>
      <c r="P207" s="250"/>
      <c r="Q207" s="250"/>
      <c r="R207" s="147"/>
      <c r="T207" s="148"/>
      <c r="U207" s="145"/>
      <c r="V207" s="145"/>
      <c r="W207" s="149">
        <f>W208</f>
        <v>0</v>
      </c>
      <c r="X207" s="145"/>
      <c r="Y207" s="149">
        <f>Y208</f>
        <v>7.001882999999999E-2</v>
      </c>
      <c r="Z207" s="145"/>
      <c r="AA207" s="150">
        <f>AA208</f>
        <v>0</v>
      </c>
      <c r="AR207" s="151" t="s">
        <v>120</v>
      </c>
      <c r="AT207" s="152" t="s">
        <v>73</v>
      </c>
      <c r="AU207" s="152" t="s">
        <v>81</v>
      </c>
      <c r="AY207" s="151" t="s">
        <v>140</v>
      </c>
      <c r="BK207" s="153">
        <f>BK208</f>
        <v>0</v>
      </c>
    </row>
    <row r="208" spans="2:65" s="1" customFormat="1" ht="44.25" customHeight="1" x14ac:dyDescent="0.3">
      <c r="B208" s="126"/>
      <c r="C208" s="155" t="s">
        <v>414</v>
      </c>
      <c r="D208" s="155" t="s">
        <v>141</v>
      </c>
      <c r="E208" s="156" t="s">
        <v>415</v>
      </c>
      <c r="F208" s="239" t="s">
        <v>416</v>
      </c>
      <c r="G208" s="240"/>
      <c r="H208" s="240"/>
      <c r="I208" s="240"/>
      <c r="J208" s="157" t="s">
        <v>144</v>
      </c>
      <c r="K208" s="158">
        <v>10.016999999999999</v>
      </c>
      <c r="L208" s="241">
        <v>0</v>
      </c>
      <c r="M208" s="240"/>
      <c r="N208" s="242">
        <f>ROUND(L208*K208,3)</f>
        <v>0</v>
      </c>
      <c r="O208" s="240"/>
      <c r="P208" s="240"/>
      <c r="Q208" s="240"/>
      <c r="R208" s="128"/>
      <c r="T208" s="160" t="s">
        <v>3</v>
      </c>
      <c r="U208" s="39" t="s">
        <v>41</v>
      </c>
      <c r="V208" s="31"/>
      <c r="W208" s="161">
        <f>V208*K208</f>
        <v>0</v>
      </c>
      <c r="X208" s="161">
        <v>6.9899999999999997E-3</v>
      </c>
      <c r="Y208" s="161">
        <f>X208*K208</f>
        <v>7.001882999999999E-2</v>
      </c>
      <c r="Z208" s="161">
        <v>0</v>
      </c>
      <c r="AA208" s="162">
        <f>Z208*K208</f>
        <v>0</v>
      </c>
      <c r="AR208" s="13" t="s">
        <v>181</v>
      </c>
      <c r="AT208" s="13" t="s">
        <v>141</v>
      </c>
      <c r="AU208" s="13" t="s">
        <v>120</v>
      </c>
      <c r="AY208" s="13" t="s">
        <v>140</v>
      </c>
      <c r="BE208" s="101">
        <f>IF(U208="základná",N208,0)</f>
        <v>0</v>
      </c>
      <c r="BF208" s="101">
        <f>IF(U208="znížená",N208,0)</f>
        <v>0</v>
      </c>
      <c r="BG208" s="101">
        <f>IF(U208="zákl. prenesená",N208,0)</f>
        <v>0</v>
      </c>
      <c r="BH208" s="101">
        <f>IF(U208="zníž. prenesená",N208,0)</f>
        <v>0</v>
      </c>
      <c r="BI208" s="101">
        <f>IF(U208="nulová",N208,0)</f>
        <v>0</v>
      </c>
      <c r="BJ208" s="13" t="s">
        <v>120</v>
      </c>
      <c r="BK208" s="163">
        <f>ROUND(L208*K208,3)</f>
        <v>0</v>
      </c>
      <c r="BL208" s="13" t="s">
        <v>181</v>
      </c>
      <c r="BM208" s="13" t="s">
        <v>417</v>
      </c>
    </row>
    <row r="209" spans="2:65" s="9" customFormat="1" ht="37.35" customHeight="1" x14ac:dyDescent="0.35">
      <c r="B209" s="144"/>
      <c r="C209" s="145"/>
      <c r="D209" s="146" t="s">
        <v>114</v>
      </c>
      <c r="E209" s="146"/>
      <c r="F209" s="146"/>
      <c r="G209" s="146"/>
      <c r="H209" s="146"/>
      <c r="I209" s="146"/>
      <c r="J209" s="146"/>
      <c r="K209" s="146"/>
      <c r="L209" s="146"/>
      <c r="M209" s="146"/>
      <c r="N209" s="258">
        <f>BK209</f>
        <v>0</v>
      </c>
      <c r="O209" s="259"/>
      <c r="P209" s="259"/>
      <c r="Q209" s="259"/>
      <c r="R209" s="147"/>
      <c r="T209" s="148"/>
      <c r="U209" s="145"/>
      <c r="V209" s="145"/>
      <c r="W209" s="149">
        <f>W210</f>
        <v>0</v>
      </c>
      <c r="X209" s="145"/>
      <c r="Y209" s="149">
        <f>Y210</f>
        <v>0</v>
      </c>
      <c r="Z209" s="145"/>
      <c r="AA209" s="150">
        <f>AA210</f>
        <v>0</v>
      </c>
      <c r="AR209" s="151" t="s">
        <v>150</v>
      </c>
      <c r="AT209" s="152" t="s">
        <v>73</v>
      </c>
      <c r="AU209" s="152" t="s">
        <v>74</v>
      </c>
      <c r="AY209" s="151" t="s">
        <v>140</v>
      </c>
      <c r="BK209" s="153">
        <f>BK210</f>
        <v>0</v>
      </c>
    </row>
    <row r="210" spans="2:65" s="9" customFormat="1" ht="19.899999999999999" customHeight="1" x14ac:dyDescent="0.3">
      <c r="B210" s="144"/>
      <c r="C210" s="145"/>
      <c r="D210" s="154" t="s">
        <v>115</v>
      </c>
      <c r="E210" s="154"/>
      <c r="F210" s="154"/>
      <c r="G210" s="154"/>
      <c r="H210" s="154"/>
      <c r="I210" s="154"/>
      <c r="J210" s="154"/>
      <c r="K210" s="154"/>
      <c r="L210" s="154"/>
      <c r="M210" s="154"/>
      <c r="N210" s="243">
        <f>BK210</f>
        <v>0</v>
      </c>
      <c r="O210" s="244"/>
      <c r="P210" s="244"/>
      <c r="Q210" s="244"/>
      <c r="R210" s="147"/>
      <c r="T210" s="148"/>
      <c r="U210" s="145"/>
      <c r="V210" s="145"/>
      <c r="W210" s="149">
        <f>W211</f>
        <v>0</v>
      </c>
      <c r="X210" s="145"/>
      <c r="Y210" s="149">
        <f>Y211</f>
        <v>0</v>
      </c>
      <c r="Z210" s="145"/>
      <c r="AA210" s="150">
        <f>AA211</f>
        <v>0</v>
      </c>
      <c r="AR210" s="151" t="s">
        <v>150</v>
      </c>
      <c r="AT210" s="152" t="s">
        <v>73</v>
      </c>
      <c r="AU210" s="152" t="s">
        <v>81</v>
      </c>
      <c r="AY210" s="151" t="s">
        <v>140</v>
      </c>
      <c r="BK210" s="153">
        <f>BK211</f>
        <v>0</v>
      </c>
    </row>
    <row r="211" spans="2:65" s="1" customFormat="1" ht="22.5" customHeight="1" x14ac:dyDescent="0.3">
      <c r="B211" s="126"/>
      <c r="C211" s="155" t="s">
        <v>418</v>
      </c>
      <c r="D211" s="155" t="s">
        <v>141</v>
      </c>
      <c r="E211" s="156" t="s">
        <v>419</v>
      </c>
      <c r="F211" s="251" t="s">
        <v>431</v>
      </c>
      <c r="G211" s="240"/>
      <c r="H211" s="240"/>
      <c r="I211" s="240"/>
      <c r="J211" s="157" t="s">
        <v>420</v>
      </c>
      <c r="K211" s="158">
        <v>1</v>
      </c>
      <c r="L211" s="241">
        <v>0</v>
      </c>
      <c r="M211" s="240"/>
      <c r="N211" s="242">
        <f>ROUND(L211*K211,3)</f>
        <v>0</v>
      </c>
      <c r="O211" s="240"/>
      <c r="P211" s="240"/>
      <c r="Q211" s="240"/>
      <c r="R211" s="128"/>
      <c r="T211" s="160" t="s">
        <v>3</v>
      </c>
      <c r="U211" s="39" t="s">
        <v>41</v>
      </c>
      <c r="V211" s="31"/>
      <c r="W211" s="161">
        <f>V211*K211</f>
        <v>0</v>
      </c>
      <c r="X211" s="161">
        <v>0</v>
      </c>
      <c r="Y211" s="161">
        <f>X211*K211</f>
        <v>0</v>
      </c>
      <c r="Z211" s="161">
        <v>0</v>
      </c>
      <c r="AA211" s="162">
        <f>Z211*K211</f>
        <v>0</v>
      </c>
      <c r="AR211" s="13" t="s">
        <v>398</v>
      </c>
      <c r="AT211" s="13" t="s">
        <v>141</v>
      </c>
      <c r="AU211" s="13" t="s">
        <v>120</v>
      </c>
      <c r="AY211" s="13" t="s">
        <v>140</v>
      </c>
      <c r="BE211" s="101">
        <f>IF(U211="základná",N211,0)</f>
        <v>0</v>
      </c>
      <c r="BF211" s="101">
        <f>IF(U211="znížená",N211,0)</f>
        <v>0</v>
      </c>
      <c r="BG211" s="101">
        <f>IF(U211="zákl. prenesená",N211,0)</f>
        <v>0</v>
      </c>
      <c r="BH211" s="101">
        <f>IF(U211="zníž. prenesená",N211,0)</f>
        <v>0</v>
      </c>
      <c r="BI211" s="101">
        <f>IF(U211="nulová",N211,0)</f>
        <v>0</v>
      </c>
      <c r="BJ211" s="13" t="s">
        <v>120</v>
      </c>
      <c r="BK211" s="163">
        <f>ROUND(L211*K211,3)</f>
        <v>0</v>
      </c>
      <c r="BL211" s="13" t="s">
        <v>398</v>
      </c>
      <c r="BM211" s="13" t="s">
        <v>421</v>
      </c>
    </row>
    <row r="212" spans="2:65" s="1" customFormat="1" ht="49.9" customHeight="1" x14ac:dyDescent="0.35">
      <c r="B212" s="30"/>
      <c r="C212" s="31"/>
      <c r="D212" s="146" t="s">
        <v>422</v>
      </c>
      <c r="E212" s="31"/>
      <c r="F212" s="31"/>
      <c r="G212" s="31"/>
      <c r="H212" s="31"/>
      <c r="I212" s="31"/>
      <c r="J212" s="31"/>
      <c r="K212" s="31"/>
      <c r="L212" s="31"/>
      <c r="M212" s="31"/>
      <c r="N212" s="256">
        <f t="shared" ref="N212:N217" si="45">BK212</f>
        <v>0</v>
      </c>
      <c r="O212" s="257"/>
      <c r="P212" s="257"/>
      <c r="Q212" s="257"/>
      <c r="R212" s="32"/>
      <c r="T212" s="69"/>
      <c r="U212" s="31"/>
      <c r="V212" s="31"/>
      <c r="W212" s="31"/>
      <c r="X212" s="31"/>
      <c r="Y212" s="31"/>
      <c r="Z212" s="31"/>
      <c r="AA212" s="70"/>
      <c r="AT212" s="13" t="s">
        <v>73</v>
      </c>
      <c r="AU212" s="13" t="s">
        <v>74</v>
      </c>
      <c r="AY212" s="13" t="s">
        <v>423</v>
      </c>
      <c r="BK212" s="163">
        <f>SUM(BK213:BK217)</f>
        <v>0</v>
      </c>
    </row>
    <row r="213" spans="2:65" s="1" customFormat="1" ht="22.35" customHeight="1" x14ac:dyDescent="0.3">
      <c r="B213" s="30"/>
      <c r="C213" s="168" t="s">
        <v>3</v>
      </c>
      <c r="D213" s="168" t="s">
        <v>141</v>
      </c>
      <c r="E213" s="169" t="s">
        <v>3</v>
      </c>
      <c r="F213" s="252" t="s">
        <v>3</v>
      </c>
      <c r="G213" s="253"/>
      <c r="H213" s="253"/>
      <c r="I213" s="253"/>
      <c r="J213" s="170" t="s">
        <v>3</v>
      </c>
      <c r="K213" s="159"/>
      <c r="L213" s="241"/>
      <c r="M213" s="254"/>
      <c r="N213" s="255">
        <f t="shared" si="45"/>
        <v>0</v>
      </c>
      <c r="O213" s="254"/>
      <c r="P213" s="254"/>
      <c r="Q213" s="254"/>
      <c r="R213" s="32"/>
      <c r="T213" s="160" t="s">
        <v>3</v>
      </c>
      <c r="U213" s="171" t="s">
        <v>41</v>
      </c>
      <c r="V213" s="31"/>
      <c r="W213" s="31"/>
      <c r="X213" s="31"/>
      <c r="Y213" s="31"/>
      <c r="Z213" s="31"/>
      <c r="AA213" s="70"/>
      <c r="AT213" s="13" t="s">
        <v>423</v>
      </c>
      <c r="AU213" s="13" t="s">
        <v>81</v>
      </c>
      <c r="AY213" s="13" t="s">
        <v>423</v>
      </c>
      <c r="BE213" s="101">
        <f>IF(U213="základná",N213,0)</f>
        <v>0</v>
      </c>
      <c r="BF213" s="101">
        <f>IF(U213="znížená",N213,0)</f>
        <v>0</v>
      </c>
      <c r="BG213" s="101">
        <f>IF(U213="zákl. prenesená",N213,0)</f>
        <v>0</v>
      </c>
      <c r="BH213" s="101">
        <f>IF(U213="zníž. prenesená",N213,0)</f>
        <v>0</v>
      </c>
      <c r="BI213" s="101">
        <f>IF(U213="nulová",N213,0)</f>
        <v>0</v>
      </c>
      <c r="BJ213" s="13" t="s">
        <v>120</v>
      </c>
      <c r="BK213" s="163">
        <f>L213*K213</f>
        <v>0</v>
      </c>
    </row>
    <row r="214" spans="2:65" s="1" customFormat="1" ht="22.35" customHeight="1" x14ac:dyDescent="0.3">
      <c r="B214" s="30"/>
      <c r="C214" s="168" t="s">
        <v>3</v>
      </c>
      <c r="D214" s="168" t="s">
        <v>141</v>
      </c>
      <c r="E214" s="169" t="s">
        <v>3</v>
      </c>
      <c r="F214" s="252" t="s">
        <v>3</v>
      </c>
      <c r="G214" s="253"/>
      <c r="H214" s="253"/>
      <c r="I214" s="253"/>
      <c r="J214" s="170" t="s">
        <v>3</v>
      </c>
      <c r="K214" s="159"/>
      <c r="L214" s="241"/>
      <c r="M214" s="254"/>
      <c r="N214" s="255">
        <f t="shared" si="45"/>
        <v>0</v>
      </c>
      <c r="O214" s="254"/>
      <c r="P214" s="254"/>
      <c r="Q214" s="254"/>
      <c r="R214" s="32"/>
      <c r="T214" s="160" t="s">
        <v>3</v>
      </c>
      <c r="U214" s="171" t="s">
        <v>41</v>
      </c>
      <c r="V214" s="31"/>
      <c r="W214" s="31"/>
      <c r="X214" s="31"/>
      <c r="Y214" s="31"/>
      <c r="Z214" s="31"/>
      <c r="AA214" s="70"/>
      <c r="AT214" s="13" t="s">
        <v>423</v>
      </c>
      <c r="AU214" s="13" t="s">
        <v>81</v>
      </c>
      <c r="AY214" s="13" t="s">
        <v>423</v>
      </c>
      <c r="BE214" s="101">
        <f>IF(U214="základná",N214,0)</f>
        <v>0</v>
      </c>
      <c r="BF214" s="101">
        <f>IF(U214="znížená",N214,0)</f>
        <v>0</v>
      </c>
      <c r="BG214" s="101">
        <f>IF(U214="zákl. prenesená",N214,0)</f>
        <v>0</v>
      </c>
      <c r="BH214" s="101">
        <f>IF(U214="zníž. prenesená",N214,0)</f>
        <v>0</v>
      </c>
      <c r="BI214" s="101">
        <f>IF(U214="nulová",N214,0)</f>
        <v>0</v>
      </c>
      <c r="BJ214" s="13" t="s">
        <v>120</v>
      </c>
      <c r="BK214" s="163">
        <f>L214*K214</f>
        <v>0</v>
      </c>
    </row>
    <row r="215" spans="2:65" s="1" customFormat="1" ht="22.35" customHeight="1" x14ac:dyDescent="0.3">
      <c r="B215" s="30"/>
      <c r="C215" s="168" t="s">
        <v>3</v>
      </c>
      <c r="D215" s="168" t="s">
        <v>141</v>
      </c>
      <c r="E215" s="169" t="s">
        <v>3</v>
      </c>
      <c r="F215" s="252" t="s">
        <v>3</v>
      </c>
      <c r="G215" s="253"/>
      <c r="H215" s="253"/>
      <c r="I215" s="253"/>
      <c r="J215" s="170" t="s">
        <v>3</v>
      </c>
      <c r="K215" s="159"/>
      <c r="L215" s="241"/>
      <c r="M215" s="254"/>
      <c r="N215" s="255">
        <f t="shared" si="45"/>
        <v>0</v>
      </c>
      <c r="O215" s="254"/>
      <c r="P215" s="254"/>
      <c r="Q215" s="254"/>
      <c r="R215" s="32"/>
      <c r="T215" s="160" t="s">
        <v>3</v>
      </c>
      <c r="U215" s="171" t="s">
        <v>41</v>
      </c>
      <c r="V215" s="31"/>
      <c r="W215" s="31"/>
      <c r="X215" s="31"/>
      <c r="Y215" s="31"/>
      <c r="Z215" s="31"/>
      <c r="AA215" s="70"/>
      <c r="AT215" s="13" t="s">
        <v>423</v>
      </c>
      <c r="AU215" s="13" t="s">
        <v>81</v>
      </c>
      <c r="AY215" s="13" t="s">
        <v>423</v>
      </c>
      <c r="BE215" s="101">
        <f>IF(U215="základná",N215,0)</f>
        <v>0</v>
      </c>
      <c r="BF215" s="101">
        <f>IF(U215="znížená",N215,0)</f>
        <v>0</v>
      </c>
      <c r="BG215" s="101">
        <f>IF(U215="zákl. prenesená",N215,0)</f>
        <v>0</v>
      </c>
      <c r="BH215" s="101">
        <f>IF(U215="zníž. prenesená",N215,0)</f>
        <v>0</v>
      </c>
      <c r="BI215" s="101">
        <f>IF(U215="nulová",N215,0)</f>
        <v>0</v>
      </c>
      <c r="BJ215" s="13" t="s">
        <v>120</v>
      </c>
      <c r="BK215" s="163">
        <f>L215*K215</f>
        <v>0</v>
      </c>
    </row>
    <row r="216" spans="2:65" s="1" customFormat="1" ht="22.35" customHeight="1" x14ac:dyDescent="0.3">
      <c r="B216" s="30"/>
      <c r="C216" s="168" t="s">
        <v>3</v>
      </c>
      <c r="D216" s="168" t="s">
        <v>141</v>
      </c>
      <c r="E216" s="169" t="s">
        <v>3</v>
      </c>
      <c r="F216" s="252" t="s">
        <v>3</v>
      </c>
      <c r="G216" s="253"/>
      <c r="H216" s="253"/>
      <c r="I216" s="253"/>
      <c r="J216" s="170" t="s">
        <v>3</v>
      </c>
      <c r="K216" s="159"/>
      <c r="L216" s="241"/>
      <c r="M216" s="254"/>
      <c r="N216" s="255">
        <f t="shared" si="45"/>
        <v>0</v>
      </c>
      <c r="O216" s="254"/>
      <c r="P216" s="254"/>
      <c r="Q216" s="254"/>
      <c r="R216" s="32"/>
      <c r="T216" s="160" t="s">
        <v>3</v>
      </c>
      <c r="U216" s="171" t="s">
        <v>41</v>
      </c>
      <c r="V216" s="31"/>
      <c r="W216" s="31"/>
      <c r="X216" s="31"/>
      <c r="Y216" s="31"/>
      <c r="Z216" s="31"/>
      <c r="AA216" s="70"/>
      <c r="AT216" s="13" t="s">
        <v>423</v>
      </c>
      <c r="AU216" s="13" t="s">
        <v>81</v>
      </c>
      <c r="AY216" s="13" t="s">
        <v>423</v>
      </c>
      <c r="BE216" s="101">
        <f>IF(U216="základná",N216,0)</f>
        <v>0</v>
      </c>
      <c r="BF216" s="101">
        <f>IF(U216="znížená",N216,0)</f>
        <v>0</v>
      </c>
      <c r="BG216" s="101">
        <f>IF(U216="zákl. prenesená",N216,0)</f>
        <v>0</v>
      </c>
      <c r="BH216" s="101">
        <f>IF(U216="zníž. prenesená",N216,0)</f>
        <v>0</v>
      </c>
      <c r="BI216" s="101">
        <f>IF(U216="nulová",N216,0)</f>
        <v>0</v>
      </c>
      <c r="BJ216" s="13" t="s">
        <v>120</v>
      </c>
      <c r="BK216" s="163">
        <f>L216*K216</f>
        <v>0</v>
      </c>
    </row>
    <row r="217" spans="2:65" s="1" customFormat="1" ht="22.35" customHeight="1" x14ac:dyDescent="0.3">
      <c r="B217" s="30"/>
      <c r="C217" s="168" t="s">
        <v>3</v>
      </c>
      <c r="D217" s="168" t="s">
        <v>141</v>
      </c>
      <c r="E217" s="169" t="s">
        <v>3</v>
      </c>
      <c r="F217" s="252" t="s">
        <v>3</v>
      </c>
      <c r="G217" s="253"/>
      <c r="H217" s="253"/>
      <c r="I217" s="253"/>
      <c r="J217" s="170" t="s">
        <v>3</v>
      </c>
      <c r="K217" s="159"/>
      <c r="L217" s="241"/>
      <c r="M217" s="254"/>
      <c r="N217" s="255">
        <f t="shared" si="45"/>
        <v>0</v>
      </c>
      <c r="O217" s="254"/>
      <c r="P217" s="254"/>
      <c r="Q217" s="254"/>
      <c r="R217" s="32"/>
      <c r="T217" s="160" t="s">
        <v>3</v>
      </c>
      <c r="U217" s="171" t="s">
        <v>41</v>
      </c>
      <c r="V217" s="51"/>
      <c r="W217" s="51"/>
      <c r="X217" s="51"/>
      <c r="Y217" s="51"/>
      <c r="Z217" s="51"/>
      <c r="AA217" s="53"/>
      <c r="AT217" s="13" t="s">
        <v>423</v>
      </c>
      <c r="AU217" s="13" t="s">
        <v>81</v>
      </c>
      <c r="AY217" s="13" t="s">
        <v>423</v>
      </c>
      <c r="BE217" s="101">
        <f>IF(U217="základná",N217,0)</f>
        <v>0</v>
      </c>
      <c r="BF217" s="101">
        <f>IF(U217="znížená",N217,0)</f>
        <v>0</v>
      </c>
      <c r="BG217" s="101">
        <f>IF(U217="zákl. prenesená",N217,0)</f>
        <v>0</v>
      </c>
      <c r="BH217" s="101">
        <f>IF(U217="zníž. prenesená",N217,0)</f>
        <v>0</v>
      </c>
      <c r="BI217" s="101">
        <f>IF(U217="nulová",N217,0)</f>
        <v>0</v>
      </c>
      <c r="BJ217" s="13" t="s">
        <v>120</v>
      </c>
      <c r="BK217" s="163">
        <f>L217*K217</f>
        <v>0</v>
      </c>
    </row>
    <row r="218" spans="2:65" s="1" customFormat="1" ht="6.95" customHeight="1" x14ac:dyDescent="0.3">
      <c r="B218" s="54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6"/>
    </row>
  </sheetData>
  <mergeCells count="313">
    <mergeCell ref="H1:K1"/>
    <mergeCell ref="S2:AC2"/>
    <mergeCell ref="N171:Q171"/>
    <mergeCell ref="N192:Q192"/>
    <mergeCell ref="N194:Q194"/>
    <mergeCell ref="N207:Q207"/>
    <mergeCell ref="F206:I206"/>
    <mergeCell ref="L206:M206"/>
    <mergeCell ref="F202:I202"/>
    <mergeCell ref="L202:M202"/>
    <mergeCell ref="N209:Q209"/>
    <mergeCell ref="N210:Q210"/>
    <mergeCell ref="N129:Q129"/>
    <mergeCell ref="N130:Q130"/>
    <mergeCell ref="N131:Q131"/>
    <mergeCell ref="N144:Q144"/>
    <mergeCell ref="N159:Q159"/>
    <mergeCell ref="N161:Q161"/>
    <mergeCell ref="N206:Q206"/>
    <mergeCell ref="N202:Q202"/>
    <mergeCell ref="F216:I216"/>
    <mergeCell ref="L216:M216"/>
    <mergeCell ref="N216:Q216"/>
    <mergeCell ref="F217:I217"/>
    <mergeCell ref="L217:M217"/>
    <mergeCell ref="N217:Q217"/>
    <mergeCell ref="F214:I214"/>
    <mergeCell ref="L214:M214"/>
    <mergeCell ref="N214:Q214"/>
    <mergeCell ref="F215:I215"/>
    <mergeCell ref="L215:M215"/>
    <mergeCell ref="N215:Q215"/>
    <mergeCell ref="F211:I211"/>
    <mergeCell ref="L211:M211"/>
    <mergeCell ref="N211:Q211"/>
    <mergeCell ref="F213:I213"/>
    <mergeCell ref="L213:M213"/>
    <mergeCell ref="N213:Q213"/>
    <mergeCell ref="N212:Q212"/>
    <mergeCell ref="F208:I208"/>
    <mergeCell ref="L208:M208"/>
    <mergeCell ref="N208:Q208"/>
    <mergeCell ref="F204:I204"/>
    <mergeCell ref="L204:M204"/>
    <mergeCell ref="N204:Q204"/>
    <mergeCell ref="F205:I205"/>
    <mergeCell ref="L205:M205"/>
    <mergeCell ref="N205:Q205"/>
    <mergeCell ref="F203:I203"/>
    <mergeCell ref="L203:M203"/>
    <mergeCell ref="N203:Q203"/>
    <mergeCell ref="F200:I200"/>
    <mergeCell ref="L200:M200"/>
    <mergeCell ref="N200:Q200"/>
    <mergeCell ref="F201:I201"/>
    <mergeCell ref="L201:M201"/>
    <mergeCell ref="N201:Q201"/>
    <mergeCell ref="F198:I198"/>
    <mergeCell ref="L198:M198"/>
    <mergeCell ref="N198:Q198"/>
    <mergeCell ref="F199:I199"/>
    <mergeCell ref="L199:M199"/>
    <mergeCell ref="N199:Q199"/>
    <mergeCell ref="F196:I196"/>
    <mergeCell ref="L196:M196"/>
    <mergeCell ref="N196:Q196"/>
    <mergeCell ref="F197:I197"/>
    <mergeCell ref="L197:M197"/>
    <mergeCell ref="N197:Q197"/>
    <mergeCell ref="F193:I193"/>
    <mergeCell ref="L193:M193"/>
    <mergeCell ref="N193:Q193"/>
    <mergeCell ref="F195:I195"/>
    <mergeCell ref="L195:M195"/>
    <mergeCell ref="N195:Q195"/>
    <mergeCell ref="F190:I190"/>
    <mergeCell ref="L190:M190"/>
    <mergeCell ref="N190:Q190"/>
    <mergeCell ref="F191:I191"/>
    <mergeCell ref="L191:M191"/>
    <mergeCell ref="N191:Q191"/>
    <mergeCell ref="F188:I188"/>
    <mergeCell ref="L188:M188"/>
    <mergeCell ref="N188:Q188"/>
    <mergeCell ref="F189:I189"/>
    <mergeCell ref="L189:M189"/>
    <mergeCell ref="N189:Q189"/>
    <mergeCell ref="F186:I186"/>
    <mergeCell ref="L186:M186"/>
    <mergeCell ref="N186:Q186"/>
    <mergeCell ref="F187:I187"/>
    <mergeCell ref="L187:M187"/>
    <mergeCell ref="N187:Q187"/>
    <mergeCell ref="F184:I184"/>
    <mergeCell ref="L184:M184"/>
    <mergeCell ref="N184:Q184"/>
    <mergeCell ref="F185:I185"/>
    <mergeCell ref="L185:M185"/>
    <mergeCell ref="N185:Q185"/>
    <mergeCell ref="F182:I182"/>
    <mergeCell ref="L182:M182"/>
    <mergeCell ref="N182:Q182"/>
    <mergeCell ref="F183:I183"/>
    <mergeCell ref="L183:M183"/>
    <mergeCell ref="N183:Q183"/>
    <mergeCell ref="F180:I180"/>
    <mergeCell ref="L180:M180"/>
    <mergeCell ref="N180:Q180"/>
    <mergeCell ref="F181:I181"/>
    <mergeCell ref="L181:M181"/>
    <mergeCell ref="N181:Q181"/>
    <mergeCell ref="F178:I178"/>
    <mergeCell ref="L178:M178"/>
    <mergeCell ref="N178:Q178"/>
    <mergeCell ref="F179:I179"/>
    <mergeCell ref="L179:M179"/>
    <mergeCell ref="N179:Q179"/>
    <mergeCell ref="F176:I176"/>
    <mergeCell ref="L176:M176"/>
    <mergeCell ref="N176:Q176"/>
    <mergeCell ref="F177:I177"/>
    <mergeCell ref="L177:M177"/>
    <mergeCell ref="N177:Q177"/>
    <mergeCell ref="F174:I174"/>
    <mergeCell ref="L174:M174"/>
    <mergeCell ref="N174:Q174"/>
    <mergeCell ref="F175:I175"/>
    <mergeCell ref="L175:M175"/>
    <mergeCell ref="N175:Q175"/>
    <mergeCell ref="F172:I172"/>
    <mergeCell ref="L172:M172"/>
    <mergeCell ref="N172:Q172"/>
    <mergeCell ref="F173:I173"/>
    <mergeCell ref="L173:M173"/>
    <mergeCell ref="N173:Q173"/>
    <mergeCell ref="F169:I169"/>
    <mergeCell ref="L169:M169"/>
    <mergeCell ref="N169:Q169"/>
    <mergeCell ref="F170:I170"/>
    <mergeCell ref="L170:M170"/>
    <mergeCell ref="N170:Q170"/>
    <mergeCell ref="F167:I167"/>
    <mergeCell ref="L167:M167"/>
    <mergeCell ref="N167:Q167"/>
    <mergeCell ref="F168:I168"/>
    <mergeCell ref="L168:M168"/>
    <mergeCell ref="N168:Q168"/>
    <mergeCell ref="F164:I164"/>
    <mergeCell ref="L164:M164"/>
    <mergeCell ref="N164:Q164"/>
    <mergeCell ref="F166:I166"/>
    <mergeCell ref="L166:M166"/>
    <mergeCell ref="N166:Q166"/>
    <mergeCell ref="N165:Q165"/>
    <mergeCell ref="F160:I160"/>
    <mergeCell ref="L160:M160"/>
    <mergeCell ref="N160:Q160"/>
    <mergeCell ref="F163:I163"/>
    <mergeCell ref="L163:M163"/>
    <mergeCell ref="N163:Q163"/>
    <mergeCell ref="N162:Q162"/>
    <mergeCell ref="F157:I157"/>
    <mergeCell ref="L157:M157"/>
    <mergeCell ref="N157:Q157"/>
    <mergeCell ref="F158:I158"/>
    <mergeCell ref="L158:M158"/>
    <mergeCell ref="N158:Q158"/>
    <mergeCell ref="F155:I155"/>
    <mergeCell ref="L155:M155"/>
    <mergeCell ref="N155:Q155"/>
    <mergeCell ref="F156:I156"/>
    <mergeCell ref="L156:M156"/>
    <mergeCell ref="N156:Q156"/>
    <mergeCell ref="F153:I153"/>
    <mergeCell ref="L153:M153"/>
    <mergeCell ref="N153:Q153"/>
    <mergeCell ref="F154:I154"/>
    <mergeCell ref="L154:M154"/>
    <mergeCell ref="N154:Q154"/>
    <mergeCell ref="F151:I151"/>
    <mergeCell ref="L151:M151"/>
    <mergeCell ref="N151:Q151"/>
    <mergeCell ref="F152:I152"/>
    <mergeCell ref="L152:M152"/>
    <mergeCell ref="N152:Q152"/>
    <mergeCell ref="F149:I149"/>
    <mergeCell ref="L149:M149"/>
    <mergeCell ref="N149:Q149"/>
    <mergeCell ref="F150:I150"/>
    <mergeCell ref="L150:M150"/>
    <mergeCell ref="N150:Q150"/>
    <mergeCell ref="F147:I147"/>
    <mergeCell ref="L147:M147"/>
    <mergeCell ref="N147:Q147"/>
    <mergeCell ref="F148:I148"/>
    <mergeCell ref="L148:M148"/>
    <mergeCell ref="N148:Q148"/>
    <mergeCell ref="F145:I145"/>
    <mergeCell ref="L145:M145"/>
    <mergeCell ref="N145:Q145"/>
    <mergeCell ref="F146:I146"/>
    <mergeCell ref="L146:M146"/>
    <mergeCell ref="N146:Q146"/>
    <mergeCell ref="F142:I142"/>
    <mergeCell ref="L142:M142"/>
    <mergeCell ref="N142:Q142"/>
    <mergeCell ref="F143:I143"/>
    <mergeCell ref="L143:M143"/>
    <mergeCell ref="N143:Q143"/>
    <mergeCell ref="F140:I140"/>
    <mergeCell ref="L140:M140"/>
    <mergeCell ref="N140:Q140"/>
    <mergeCell ref="F141:I141"/>
    <mergeCell ref="L141:M141"/>
    <mergeCell ref="N141:Q141"/>
    <mergeCell ref="F138:I138"/>
    <mergeCell ref="L138:M138"/>
    <mergeCell ref="N138:Q138"/>
    <mergeCell ref="F139:I139"/>
    <mergeCell ref="L139:M139"/>
    <mergeCell ref="N139:Q139"/>
    <mergeCell ref="F136:I136"/>
    <mergeCell ref="L136:M136"/>
    <mergeCell ref="N136:Q136"/>
    <mergeCell ref="F137:I137"/>
    <mergeCell ref="L137:M137"/>
    <mergeCell ref="N137:Q137"/>
    <mergeCell ref="F134:I134"/>
    <mergeCell ref="L134:M134"/>
    <mergeCell ref="N134:Q134"/>
    <mergeCell ref="F135:I135"/>
    <mergeCell ref="L135:M135"/>
    <mergeCell ref="N135:Q135"/>
    <mergeCell ref="F132:I132"/>
    <mergeCell ref="L132:M132"/>
    <mergeCell ref="N132:Q132"/>
    <mergeCell ref="F133:I133"/>
    <mergeCell ref="L133:M133"/>
    <mergeCell ref="N133:Q133"/>
    <mergeCell ref="F121:P121"/>
    <mergeCell ref="M123:P123"/>
    <mergeCell ref="M125:Q125"/>
    <mergeCell ref="M126:Q126"/>
    <mergeCell ref="F128:I128"/>
    <mergeCell ref="L128:M128"/>
    <mergeCell ref="N128:Q128"/>
    <mergeCell ref="D109:H109"/>
    <mergeCell ref="N109:Q109"/>
    <mergeCell ref="N110:Q110"/>
    <mergeCell ref="L112:Q112"/>
    <mergeCell ref="C118:Q118"/>
    <mergeCell ref="F120:P120"/>
    <mergeCell ref="D106:H106"/>
    <mergeCell ref="N106:Q106"/>
    <mergeCell ref="D107:H107"/>
    <mergeCell ref="N107:Q107"/>
    <mergeCell ref="D108:H108"/>
    <mergeCell ref="N108:Q108"/>
    <mergeCell ref="N100:Q100"/>
    <mergeCell ref="N101:Q101"/>
    <mergeCell ref="N102:Q102"/>
    <mergeCell ref="N104:Q104"/>
    <mergeCell ref="D105:H105"/>
    <mergeCell ref="N105:Q105"/>
    <mergeCell ref="N94:Q94"/>
    <mergeCell ref="N95:Q95"/>
    <mergeCell ref="N96:Q96"/>
    <mergeCell ref="N97:Q97"/>
    <mergeCell ref="N98:Q98"/>
    <mergeCell ref="N99:Q99"/>
    <mergeCell ref="N88:Q88"/>
    <mergeCell ref="N89:Q89"/>
    <mergeCell ref="N90:Q90"/>
    <mergeCell ref="N91:Q91"/>
    <mergeCell ref="N92:Q92"/>
    <mergeCell ref="N93:Q93"/>
    <mergeCell ref="F78:P78"/>
    <mergeCell ref="F79:P79"/>
    <mergeCell ref="M81:P81"/>
    <mergeCell ref="M83:Q83"/>
    <mergeCell ref="M84:Q84"/>
    <mergeCell ref="C86:G86"/>
    <mergeCell ref="N86:Q86"/>
    <mergeCell ref="H35:J35"/>
    <mergeCell ref="M35:P35"/>
    <mergeCell ref="H36:J36"/>
    <mergeCell ref="M36:P36"/>
    <mergeCell ref="L38:P38"/>
    <mergeCell ref="C76:Q76"/>
    <mergeCell ref="H32:J32"/>
    <mergeCell ref="M32:P32"/>
    <mergeCell ref="H33:J33"/>
    <mergeCell ref="M33:P33"/>
    <mergeCell ref="H34:J34"/>
    <mergeCell ref="M34:P34"/>
    <mergeCell ref="O20:P20"/>
    <mergeCell ref="O21:P21"/>
    <mergeCell ref="E24:L24"/>
    <mergeCell ref="M27:P27"/>
    <mergeCell ref="M28:P28"/>
    <mergeCell ref="M30:P30"/>
    <mergeCell ref="O12:P12"/>
    <mergeCell ref="O14:P14"/>
    <mergeCell ref="E15:L15"/>
    <mergeCell ref="O15:P15"/>
    <mergeCell ref="O17:P17"/>
    <mergeCell ref="O18:P18"/>
    <mergeCell ref="C2:Q2"/>
    <mergeCell ref="C4:Q4"/>
    <mergeCell ref="F6:P6"/>
    <mergeCell ref="F7:P7"/>
    <mergeCell ref="O9:P9"/>
    <mergeCell ref="O11:P11"/>
  </mergeCells>
  <dataValidations count="2">
    <dataValidation type="list" allowBlank="1" showInputMessage="1" showErrorMessage="1" error="Povolené sú hodnoty K a M." sqref="D213:D218">
      <formula1>"K,M"</formula1>
    </dataValidation>
    <dataValidation type="list" allowBlank="1" showInputMessage="1" showErrorMessage="1" error="Povolené sú hodnoty základná, znížená, nulová." sqref="U213:U218">
      <formula1>"základná,znížená,nulová"</formula1>
    </dataValidation>
  </dataValidations>
  <hyperlinks>
    <hyperlink ref="F1:G1" location="C2" tooltip="Krycí list rozpočtu" display="1) Krycí list rozpočtu"/>
    <hyperlink ref="H1:K1" location="C86" tooltip="Rekapitulácia rozpočtu" display="2) Rekapitulácia rozpočtu"/>
    <hyperlink ref="L1" location="C128" tooltip="Rozpočet" display="3) Rozpočet"/>
    <hyperlink ref="S1:T1" location="'Rekapitulácia stavby'!C2" tooltip="Rekapitulácia stavby" display="Rekapitulácia stavby"/>
  </hyperlinks>
  <pageMargins left="0.58333331346511841" right="0.58333331346511841" top="0.5" bottom="0.46666666865348816" header="0" footer="0"/>
  <pageSetup paperSize="9" scale="95" fitToHeight="100" orientation="portrait" blackAndWhite="1" errors="blank" r:id="rId1"/>
  <headerFooter>
    <oddFooter>&amp;CStrana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/>
</file>

<file path=customXml/itemProps1.xml><?xml version="1.0" encoding="utf-8"?>
<ds:datastoreItem xmlns:ds="http://schemas.openxmlformats.org/officeDocument/2006/customXml" ds:itemID="{AF5F4EB7-3D54-4A42-A22E-FB288799BDF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 b - Sanácia vonkajšej ...</vt:lpstr>
      <vt:lpstr>'01 b - Sanácia vonkajšej ...'!Názvy_tlače</vt:lpstr>
      <vt:lpstr>'Rekapitulácia stavby'!Názvy_tlače</vt:lpstr>
      <vt:lpstr>'01 b - Sanácia vonkajšej 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ASUS\User</dc:creator>
  <cp:lastModifiedBy>Debnárová Monika</cp:lastModifiedBy>
  <cp:lastPrinted>2018-05-14T06:00:25Z</cp:lastPrinted>
  <dcterms:created xsi:type="dcterms:W3CDTF">2016-05-25T07:30:28Z</dcterms:created>
  <dcterms:modified xsi:type="dcterms:W3CDTF">2018-05-21T12:17:16Z</dcterms:modified>
</cp:coreProperties>
</file>