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7365" firstSheet="1" activeTab="2"/>
  </bookViews>
  <sheets>
    <sheet name="Rekapitulácia stavby" sheetId="1" r:id="rId1"/>
    <sheet name="2017-09 SO 021 - Sadové ú..." sheetId="2" r:id="rId2"/>
    <sheet name="2017-09 SO 023 - Drobná a..." sheetId="3" r:id="rId3"/>
    <sheet name="2017-09 - SO 022 - Komuni..." sheetId="4" r:id="rId4"/>
  </sheets>
  <definedNames>
    <definedName name="_xlnm.Print_Titles" localSheetId="3">'2017-09 - SO 022 - Komuni...'!$119:$119</definedName>
    <definedName name="_xlnm.Print_Titles" localSheetId="1">'2017-09 SO 021 - Sadové ú...'!$119:$119</definedName>
    <definedName name="_xlnm.Print_Titles" localSheetId="2">'2017-09 SO 023 - Drobná a...'!$120:$120</definedName>
    <definedName name="_xlnm.Print_Titles" localSheetId="0">'Rekapitulácia stavby'!$85:$85</definedName>
    <definedName name="_xlnm.Print_Area" localSheetId="3">'2017-09 - SO 022 - Komuni...'!$C$4:$Q$70,'2017-09 - SO 022 - Komuni...'!$C$76:$Q$103,'2017-09 - SO 022 - Komuni...'!$C$109:$Q$138</definedName>
    <definedName name="_xlnm.Print_Area" localSheetId="1">'2017-09 SO 021 - Sadové ú...'!$C$4:$Q$70,'2017-09 SO 021 - Sadové ú...'!$C$76:$Q$103,'2017-09 SO 021 - Sadové ú...'!$C$109:$Q$174</definedName>
    <definedName name="_xlnm.Print_Area" localSheetId="2">'2017-09 SO 023 - Drobná a...'!$C$4:$Q$70,'2017-09 SO 023 - Drobná a...'!$C$76:$Q$104,'2017-09 SO 023 - Drobná a...'!$C$110:$Q$164</definedName>
    <definedName name="_xlnm.Print_Area" localSheetId="0">'Rekapitulácia stavby'!$C$4:$AP$70,'Rekapitulácia stavby'!$C$76:$AP$98</definedName>
  </definedNames>
  <calcPr calcId="145621"/>
</workbook>
</file>

<file path=xl/calcChain.xml><?xml version="1.0" encoding="utf-8"?>
<calcChain xmlns="http://schemas.openxmlformats.org/spreadsheetml/2006/main">
  <c r="AY90" i="1" l="1"/>
  <c r="AX90" i="1"/>
  <c r="BI138" i="4"/>
  <c r="BH138" i="4"/>
  <c r="BG138" i="4"/>
  <c r="BE138" i="4"/>
  <c r="BK138" i="4"/>
  <c r="N138" i="4" s="1"/>
  <c r="BF138" i="4" s="1"/>
  <c r="BI137" i="4"/>
  <c r="BH137" i="4"/>
  <c r="BG137" i="4"/>
  <c r="BE137" i="4"/>
  <c r="BK137" i="4"/>
  <c r="N137" i="4" s="1"/>
  <c r="BF137" i="4" s="1"/>
  <c r="BI136" i="4"/>
  <c r="BH136" i="4"/>
  <c r="BG136" i="4"/>
  <c r="BE136" i="4"/>
  <c r="BK136" i="4"/>
  <c r="N136" i="4" s="1"/>
  <c r="BF136" i="4" s="1"/>
  <c r="BI135" i="4"/>
  <c r="BH135" i="4"/>
  <c r="BG135" i="4"/>
  <c r="BE135" i="4"/>
  <c r="BK135" i="4"/>
  <c r="N135" i="4" s="1"/>
  <c r="BF135" i="4" s="1"/>
  <c r="BI134" i="4"/>
  <c r="BH134" i="4"/>
  <c r="BG134" i="4"/>
  <c r="BE134" i="4"/>
  <c r="BK134" i="4"/>
  <c r="BK133" i="4" s="1"/>
  <c r="N133" i="4" s="1"/>
  <c r="N93" i="4" s="1"/>
  <c r="N134" i="4"/>
  <c r="BF134" i="4" s="1"/>
  <c r="BI132" i="4"/>
  <c r="BH132" i="4"/>
  <c r="BG132" i="4"/>
  <c r="BE132" i="4"/>
  <c r="AA132" i="4"/>
  <c r="AA131" i="4" s="1"/>
  <c r="Y132" i="4"/>
  <c r="Y131" i="4" s="1"/>
  <c r="W132" i="4"/>
  <c r="W131" i="4" s="1"/>
  <c r="BK132" i="4"/>
  <c r="BK131" i="4" s="1"/>
  <c r="N131" i="4" s="1"/>
  <c r="N92" i="4" s="1"/>
  <c r="N132" i="4"/>
  <c r="BF132" i="4"/>
  <c r="BI130" i="4"/>
  <c r="BH130" i="4"/>
  <c r="BG130" i="4"/>
  <c r="BE130" i="4"/>
  <c r="AA130" i="4"/>
  <c r="Y130" i="4"/>
  <c r="W130" i="4"/>
  <c r="BK130" i="4"/>
  <c r="N130" i="4"/>
  <c r="BF130" i="4"/>
  <c r="BI129" i="4"/>
  <c r="BH129" i="4"/>
  <c r="BG129" i="4"/>
  <c r="BE129" i="4"/>
  <c r="AA129" i="4"/>
  <c r="Y129" i="4"/>
  <c r="W129" i="4"/>
  <c r="BK129" i="4"/>
  <c r="N129" i="4"/>
  <c r="BF129" i="4" s="1"/>
  <c r="BI128" i="4"/>
  <c r="BH128" i="4"/>
  <c r="BG128" i="4"/>
  <c r="BE128" i="4"/>
  <c r="AA128" i="4"/>
  <c r="AA127" i="4" s="1"/>
  <c r="Y128" i="4"/>
  <c r="Y127" i="4" s="1"/>
  <c r="W128" i="4"/>
  <c r="W127" i="4" s="1"/>
  <c r="BK128" i="4"/>
  <c r="BK127" i="4" s="1"/>
  <c r="N127" i="4" s="1"/>
  <c r="N91" i="4" s="1"/>
  <c r="N128" i="4"/>
  <c r="BF128" i="4" s="1"/>
  <c r="BI126" i="4"/>
  <c r="BH126" i="4"/>
  <c r="BG126" i="4"/>
  <c r="BE126" i="4"/>
  <c r="AA126" i="4"/>
  <c r="Y126" i="4"/>
  <c r="W126" i="4"/>
  <c r="BK126" i="4"/>
  <c r="N126" i="4"/>
  <c r="BF126" i="4"/>
  <c r="BI125" i="4"/>
  <c r="BH125" i="4"/>
  <c r="BG125" i="4"/>
  <c r="BE125" i="4"/>
  <c r="AA125" i="4"/>
  <c r="Y125" i="4"/>
  <c r="W125" i="4"/>
  <c r="BK125" i="4"/>
  <c r="N125" i="4"/>
  <c r="BF125" i="4"/>
  <c r="BI124" i="4"/>
  <c r="BH124" i="4"/>
  <c r="BG124" i="4"/>
  <c r="BE124" i="4"/>
  <c r="AA124" i="4"/>
  <c r="Y124" i="4"/>
  <c r="W124" i="4"/>
  <c r="BK124" i="4"/>
  <c r="N124" i="4"/>
  <c r="BF124" i="4"/>
  <c r="BI123" i="4"/>
  <c r="BH123" i="4"/>
  <c r="BG123" i="4"/>
  <c r="BE123" i="4"/>
  <c r="AA123" i="4"/>
  <c r="AA122" i="4"/>
  <c r="Y123" i="4"/>
  <c r="Y122" i="4"/>
  <c r="W123" i="4"/>
  <c r="W122" i="4"/>
  <c r="BK123" i="4"/>
  <c r="N123" i="4"/>
  <c r="BF123" i="4" s="1"/>
  <c r="F117" i="4"/>
  <c r="F116" i="4"/>
  <c r="F114" i="4"/>
  <c r="F112" i="4"/>
  <c r="BI101" i="4"/>
  <c r="BH101" i="4"/>
  <c r="BG101" i="4"/>
  <c r="BE101" i="4"/>
  <c r="BI100" i="4"/>
  <c r="BH100" i="4"/>
  <c r="BG100" i="4"/>
  <c r="BE100" i="4"/>
  <c r="BI99" i="4"/>
  <c r="BH99" i="4"/>
  <c r="BG99" i="4"/>
  <c r="BE99" i="4"/>
  <c r="BI98" i="4"/>
  <c r="BH98" i="4"/>
  <c r="BG98" i="4"/>
  <c r="BE98" i="4"/>
  <c r="BI97" i="4"/>
  <c r="BH97" i="4"/>
  <c r="BG97" i="4"/>
  <c r="BE97" i="4"/>
  <c r="BI96" i="4"/>
  <c r="H36" i="4" s="1"/>
  <c r="BD90" i="1" s="1"/>
  <c r="BH96" i="4"/>
  <c r="H35" i="4" s="1"/>
  <c r="BC90" i="1" s="1"/>
  <c r="BG96" i="4"/>
  <c r="H34" i="4"/>
  <c r="BB90" i="1" s="1"/>
  <c r="BE96" i="4"/>
  <c r="M32" i="4" s="1"/>
  <c r="AV90" i="1" s="1"/>
  <c r="F84" i="4"/>
  <c r="F83" i="4"/>
  <c r="F81" i="4"/>
  <c r="F79" i="4"/>
  <c r="O18" i="4"/>
  <c r="M83" i="4"/>
  <c r="O17" i="4"/>
  <c r="M81" i="4"/>
  <c r="M114" i="4"/>
  <c r="F6" i="4"/>
  <c r="F111" i="4" s="1"/>
  <c r="AY89" i="1"/>
  <c r="AX89" i="1"/>
  <c r="BI164" i="3"/>
  <c r="BH164" i="3"/>
  <c r="BG164" i="3"/>
  <c r="BE164" i="3"/>
  <c r="BK164" i="3"/>
  <c r="N164" i="3" s="1"/>
  <c r="BF164" i="3" s="1"/>
  <c r="BI163" i="3"/>
  <c r="BH163" i="3"/>
  <c r="BG163" i="3"/>
  <c r="BE163" i="3"/>
  <c r="BK163" i="3"/>
  <c r="N163" i="3" s="1"/>
  <c r="BF163" i="3" s="1"/>
  <c r="BI162" i="3"/>
  <c r="BH162" i="3"/>
  <c r="BG162" i="3"/>
  <c r="BE162" i="3"/>
  <c r="BK162" i="3"/>
  <c r="N162" i="3"/>
  <c r="BF162" i="3" s="1"/>
  <c r="BI161" i="3"/>
  <c r="BH161" i="3"/>
  <c r="BG161" i="3"/>
  <c r="BE161" i="3"/>
  <c r="BK161" i="3"/>
  <c r="N161" i="3" s="1"/>
  <c r="BF161" i="3" s="1"/>
  <c r="BI160" i="3"/>
  <c r="BH160" i="3"/>
  <c r="BG160" i="3"/>
  <c r="BE160" i="3"/>
  <c r="BK160" i="3"/>
  <c r="BK159" i="3" s="1"/>
  <c r="N159" i="3" s="1"/>
  <c r="N94" i="3" s="1"/>
  <c r="N160" i="3"/>
  <c r="BF160" i="3" s="1"/>
  <c r="BI158" i="3"/>
  <c r="BH158" i="3"/>
  <c r="BG158" i="3"/>
  <c r="BE158" i="3"/>
  <c r="AA158" i="3"/>
  <c r="AA157" i="3"/>
  <c r="Y158" i="3"/>
  <c r="Y157" i="3"/>
  <c r="W158" i="3"/>
  <c r="W157" i="3"/>
  <c r="BK158" i="3"/>
  <c r="BK157" i="3"/>
  <c r="N157" i="3" s="1"/>
  <c r="N93" i="3" s="1"/>
  <c r="N158" i="3"/>
  <c r="BF158" i="3" s="1"/>
  <c r="BI156" i="3"/>
  <c r="BH156" i="3"/>
  <c r="BG156" i="3"/>
  <c r="BE156" i="3"/>
  <c r="AA156" i="3"/>
  <c r="Y156" i="3"/>
  <c r="W156" i="3"/>
  <c r="BK156" i="3"/>
  <c r="N156" i="3"/>
  <c r="BF156" i="3" s="1"/>
  <c r="BI155" i="3"/>
  <c r="BH155" i="3"/>
  <c r="BG155" i="3"/>
  <c r="BE155" i="3"/>
  <c r="AA155" i="3"/>
  <c r="Y155" i="3"/>
  <c r="W155" i="3"/>
  <c r="BK155" i="3"/>
  <c r="N155" i="3"/>
  <c r="BF155" i="3"/>
  <c r="BI154" i="3"/>
  <c r="BH154" i="3"/>
  <c r="BG154" i="3"/>
  <c r="BE154" i="3"/>
  <c r="AA154" i="3"/>
  <c r="Y154" i="3"/>
  <c r="W154" i="3"/>
  <c r="BK154" i="3"/>
  <c r="N154" i="3"/>
  <c r="BF154" i="3"/>
  <c r="BI153" i="3"/>
  <c r="BH153" i="3"/>
  <c r="BG153" i="3"/>
  <c r="BE153" i="3"/>
  <c r="AA153" i="3"/>
  <c r="Y153" i="3"/>
  <c r="W153" i="3"/>
  <c r="BK153" i="3"/>
  <c r="N153" i="3"/>
  <c r="BF153" i="3"/>
  <c r="BI152" i="3"/>
  <c r="BH152" i="3"/>
  <c r="BG152" i="3"/>
  <c r="BE152" i="3"/>
  <c r="AA152" i="3"/>
  <c r="Y152" i="3"/>
  <c r="W152" i="3"/>
  <c r="BK152" i="3"/>
  <c r="N152" i="3"/>
  <c r="BF152" i="3"/>
  <c r="BI151" i="3"/>
  <c r="BH151" i="3"/>
  <c r="BG151" i="3"/>
  <c r="BE151" i="3"/>
  <c r="AA151" i="3"/>
  <c r="Y151" i="3"/>
  <c r="W151" i="3"/>
  <c r="BK151" i="3"/>
  <c r="N151" i="3"/>
  <c r="BF151" i="3"/>
  <c r="BI150" i="3"/>
  <c r="BH150" i="3"/>
  <c r="BG150" i="3"/>
  <c r="BE150" i="3"/>
  <c r="AA150" i="3"/>
  <c r="Y150" i="3"/>
  <c r="W150" i="3"/>
  <c r="BK150" i="3"/>
  <c r="N150" i="3"/>
  <c r="BF150" i="3"/>
  <c r="BI149" i="3"/>
  <c r="BH149" i="3"/>
  <c r="BG149" i="3"/>
  <c r="BE149" i="3"/>
  <c r="AA149" i="3"/>
  <c r="Y149" i="3"/>
  <c r="W149" i="3"/>
  <c r="BK149" i="3"/>
  <c r="N149" i="3"/>
  <c r="BF149" i="3"/>
  <c r="BI148" i="3"/>
  <c r="BH148" i="3"/>
  <c r="BG148" i="3"/>
  <c r="BE148" i="3"/>
  <c r="AA148" i="3"/>
  <c r="Y148" i="3"/>
  <c r="W148" i="3"/>
  <c r="BK148" i="3"/>
  <c r="N148" i="3"/>
  <c r="BF148" i="3"/>
  <c r="BI147" i="3"/>
  <c r="BH147" i="3"/>
  <c r="BG147" i="3"/>
  <c r="BE147" i="3"/>
  <c r="AA147" i="3"/>
  <c r="Y147" i="3"/>
  <c r="W147" i="3"/>
  <c r="BK147" i="3"/>
  <c r="N147" i="3"/>
  <c r="BF147" i="3"/>
  <c r="BI146" i="3"/>
  <c r="BH146" i="3"/>
  <c r="BG146" i="3"/>
  <c r="BE146" i="3"/>
  <c r="AA146" i="3"/>
  <c r="Y146" i="3"/>
  <c r="W146" i="3"/>
  <c r="BK146" i="3"/>
  <c r="N146" i="3"/>
  <c r="BF146" i="3"/>
  <c r="BI145" i="3"/>
  <c r="BH145" i="3"/>
  <c r="BG145" i="3"/>
  <c r="BE145" i="3"/>
  <c r="AA145" i="3"/>
  <c r="Y145" i="3"/>
  <c r="W145" i="3"/>
  <c r="BK145" i="3"/>
  <c r="N145" i="3"/>
  <c r="BF145" i="3"/>
  <c r="BI144" i="3"/>
  <c r="BH144" i="3"/>
  <c r="BG144" i="3"/>
  <c r="BE144" i="3"/>
  <c r="AA144" i="3"/>
  <c r="Y144" i="3"/>
  <c r="W144" i="3"/>
  <c r="BK144" i="3"/>
  <c r="N144" i="3"/>
  <c r="BF144" i="3"/>
  <c r="BI143" i="3"/>
  <c r="BH143" i="3"/>
  <c r="BG143" i="3"/>
  <c r="BE143" i="3"/>
  <c r="AA143" i="3"/>
  <c r="Y143" i="3"/>
  <c r="W143" i="3"/>
  <c r="BK143" i="3"/>
  <c r="N143" i="3"/>
  <c r="BF143" i="3"/>
  <c r="BI142" i="3"/>
  <c r="BH142" i="3"/>
  <c r="BG142" i="3"/>
  <c r="BE142" i="3"/>
  <c r="AA142" i="3"/>
  <c r="Y142" i="3"/>
  <c r="W142" i="3"/>
  <c r="BK142" i="3"/>
  <c r="N142" i="3"/>
  <c r="BF142" i="3"/>
  <c r="BI141" i="3"/>
  <c r="BH141" i="3"/>
  <c r="BG141" i="3"/>
  <c r="BE141" i="3"/>
  <c r="AA141" i="3"/>
  <c r="Y141" i="3"/>
  <c r="W141" i="3"/>
  <c r="BK141" i="3"/>
  <c r="N141" i="3"/>
  <c r="BF141" i="3"/>
  <c r="BI140" i="3"/>
  <c r="BH140" i="3"/>
  <c r="BG140" i="3"/>
  <c r="BE140" i="3"/>
  <c r="AA140" i="3"/>
  <c r="Y140" i="3"/>
  <c r="W140" i="3"/>
  <c r="BK140" i="3"/>
  <c r="N140" i="3"/>
  <c r="BF140" i="3"/>
  <c r="BI139" i="3"/>
  <c r="BH139" i="3"/>
  <c r="BG139" i="3"/>
  <c r="BE139" i="3"/>
  <c r="AA139" i="3"/>
  <c r="Y139" i="3"/>
  <c r="W139" i="3"/>
  <c r="BK139" i="3"/>
  <c r="N139" i="3"/>
  <c r="BF139" i="3"/>
  <c r="BI138" i="3"/>
  <c r="BH138" i="3"/>
  <c r="BG138" i="3"/>
  <c r="BE138" i="3"/>
  <c r="AA138" i="3"/>
  <c r="Y138" i="3"/>
  <c r="W138" i="3"/>
  <c r="BK138" i="3"/>
  <c r="N138" i="3"/>
  <c r="BF138" i="3"/>
  <c r="BI137" i="3"/>
  <c r="BH137" i="3"/>
  <c r="BG137" i="3"/>
  <c r="BE137" i="3"/>
  <c r="AA137" i="3"/>
  <c r="Y137" i="3"/>
  <c r="W137" i="3"/>
  <c r="BK137" i="3"/>
  <c r="N137" i="3"/>
  <c r="BF137" i="3"/>
  <c r="BI136" i="3"/>
  <c r="BH136" i="3"/>
  <c r="BG136" i="3"/>
  <c r="BE136" i="3"/>
  <c r="AA136" i="3"/>
  <c r="Y136" i="3"/>
  <c r="W136" i="3"/>
  <c r="BK136" i="3"/>
  <c r="N136" i="3"/>
  <c r="BF136" i="3"/>
  <c r="BI135" i="3"/>
  <c r="BH135" i="3"/>
  <c r="BG135" i="3"/>
  <c r="BE135" i="3"/>
  <c r="AA135" i="3"/>
  <c r="AA134" i="3"/>
  <c r="Y135" i="3"/>
  <c r="Y134" i="3"/>
  <c r="W135" i="3"/>
  <c r="W134" i="3"/>
  <c r="BK135" i="3"/>
  <c r="BK134" i="3"/>
  <c r="N134" i="3" s="1"/>
  <c r="N92" i="3" s="1"/>
  <c r="N135" i="3"/>
  <c r="BF135" i="3" s="1"/>
  <c r="BI133" i="3"/>
  <c r="BH133" i="3"/>
  <c r="BG133" i="3"/>
  <c r="BE133" i="3"/>
  <c r="AA133" i="3"/>
  <c r="Y133" i="3"/>
  <c r="W133" i="3"/>
  <c r="BK133" i="3"/>
  <c r="N133" i="3"/>
  <c r="BF133" i="3" s="1"/>
  <c r="BI132" i="3"/>
  <c r="BH132" i="3"/>
  <c r="BG132" i="3"/>
  <c r="BE132" i="3"/>
  <c r="AA132" i="3"/>
  <c r="Y132" i="3"/>
  <c r="W132" i="3"/>
  <c r="BK132" i="3"/>
  <c r="N132" i="3"/>
  <c r="BF132" i="3" s="1"/>
  <c r="BI131" i="3"/>
  <c r="BH131" i="3"/>
  <c r="BG131" i="3"/>
  <c r="BE131" i="3"/>
  <c r="AA131" i="3"/>
  <c r="Y131" i="3"/>
  <c r="W131" i="3"/>
  <c r="BK131" i="3"/>
  <c r="N131" i="3"/>
  <c r="BF131" i="3" s="1"/>
  <c r="BI130" i="3"/>
  <c r="BH130" i="3"/>
  <c r="BG130" i="3"/>
  <c r="BE130" i="3"/>
  <c r="AA130" i="3"/>
  <c r="AA129" i="3" s="1"/>
  <c r="Y130" i="3"/>
  <c r="Y129" i="3" s="1"/>
  <c r="W130" i="3"/>
  <c r="W129" i="3" s="1"/>
  <c r="BK130" i="3"/>
  <c r="N130" i="3"/>
  <c r="BF130" i="3" s="1"/>
  <c r="BI128" i="3"/>
  <c r="BH128" i="3"/>
  <c r="BG128" i="3"/>
  <c r="BE128" i="3"/>
  <c r="AA128" i="3"/>
  <c r="Y128" i="3"/>
  <c r="W128" i="3"/>
  <c r="BK128" i="3"/>
  <c r="N128" i="3"/>
  <c r="BF128" i="3" s="1"/>
  <c r="BI127" i="3"/>
  <c r="BH127" i="3"/>
  <c r="BG127" i="3"/>
  <c r="BE127" i="3"/>
  <c r="AA127" i="3"/>
  <c r="Y127" i="3"/>
  <c r="W127" i="3"/>
  <c r="BK127" i="3"/>
  <c r="N127" i="3"/>
  <c r="BF127" i="3" s="1"/>
  <c r="BI126" i="3"/>
  <c r="BH126" i="3"/>
  <c r="BG126" i="3"/>
  <c r="BE126" i="3"/>
  <c r="AA126" i="3"/>
  <c r="Y126" i="3"/>
  <c r="W126" i="3"/>
  <c r="BK126" i="3"/>
  <c r="N126" i="3"/>
  <c r="BF126" i="3" s="1"/>
  <c r="BI125" i="3"/>
  <c r="BH125" i="3"/>
  <c r="BG125" i="3"/>
  <c r="BE125" i="3"/>
  <c r="AA125" i="3"/>
  <c r="Y125" i="3"/>
  <c r="W125" i="3"/>
  <c r="BK125" i="3"/>
  <c r="N125" i="3"/>
  <c r="BF125" i="3" s="1"/>
  <c r="BI124" i="3"/>
  <c r="BH124" i="3"/>
  <c r="BG124" i="3"/>
  <c r="BE124" i="3"/>
  <c r="AA124" i="3"/>
  <c r="AA123" i="3" s="1"/>
  <c r="AA122" i="3" s="1"/>
  <c r="AA121" i="3" s="1"/>
  <c r="Y124" i="3"/>
  <c r="Y123" i="3" s="1"/>
  <c r="W124" i="3"/>
  <c r="W123" i="3" s="1"/>
  <c r="W122" i="3" s="1"/>
  <c r="W121" i="3" s="1"/>
  <c r="AU89" i="1" s="1"/>
  <c r="BK124" i="3"/>
  <c r="BK123" i="3" s="1"/>
  <c r="N124" i="3"/>
  <c r="BF124" i="3" s="1"/>
  <c r="F118" i="3"/>
  <c r="F117" i="3"/>
  <c r="F115" i="3"/>
  <c r="F113" i="3"/>
  <c r="BI102" i="3"/>
  <c r="BH102" i="3"/>
  <c r="BG102" i="3"/>
  <c r="BE102" i="3"/>
  <c r="BI101" i="3"/>
  <c r="BH101" i="3"/>
  <c r="BG101" i="3"/>
  <c r="BE101" i="3"/>
  <c r="BI100" i="3"/>
  <c r="BH100" i="3"/>
  <c r="BG100" i="3"/>
  <c r="BE100" i="3"/>
  <c r="BI99" i="3"/>
  <c r="BH99" i="3"/>
  <c r="BG99" i="3"/>
  <c r="BE99" i="3"/>
  <c r="BI98" i="3"/>
  <c r="BH98" i="3"/>
  <c r="BG98" i="3"/>
  <c r="BE98" i="3"/>
  <c r="BI97" i="3"/>
  <c r="H36" i="3"/>
  <c r="BD89" i="1" s="1"/>
  <c r="BH97" i="3"/>
  <c r="BG97" i="3"/>
  <c r="H34" i="3" s="1"/>
  <c r="BB89" i="1" s="1"/>
  <c r="BE97" i="3"/>
  <c r="M32" i="3" s="1"/>
  <c r="AV89" i="1" s="1"/>
  <c r="F84" i="3"/>
  <c r="F83" i="3"/>
  <c r="F81" i="3"/>
  <c r="F79" i="3"/>
  <c r="O18" i="3"/>
  <c r="M83" i="3"/>
  <c r="M117" i="3"/>
  <c r="O17" i="3"/>
  <c r="M81" i="3"/>
  <c r="F6" i="3"/>
  <c r="F112" i="3" s="1"/>
  <c r="AY88" i="1"/>
  <c r="AX88" i="1"/>
  <c r="BI174" i="2"/>
  <c r="BH174" i="2"/>
  <c r="BG174" i="2"/>
  <c r="BE174" i="2"/>
  <c r="BK174" i="2"/>
  <c r="N174" i="2"/>
  <c r="BF174" i="2" s="1"/>
  <c r="BI173" i="2"/>
  <c r="BH173" i="2"/>
  <c r="BG173" i="2"/>
  <c r="BE173" i="2"/>
  <c r="BK173" i="2"/>
  <c r="N173" i="2" s="1"/>
  <c r="BF173" i="2" s="1"/>
  <c r="BI172" i="2"/>
  <c r="BH172" i="2"/>
  <c r="BG172" i="2"/>
  <c r="BE172" i="2"/>
  <c r="BK172" i="2"/>
  <c r="N172" i="2" s="1"/>
  <c r="BF172" i="2" s="1"/>
  <c r="BI171" i="2"/>
  <c r="BH171" i="2"/>
  <c r="BG171" i="2"/>
  <c r="BE171" i="2"/>
  <c r="BK171" i="2"/>
  <c r="N171" i="2" s="1"/>
  <c r="BF171" i="2" s="1"/>
  <c r="BI170" i="2"/>
  <c r="BH170" i="2"/>
  <c r="BG170" i="2"/>
  <c r="BE170" i="2"/>
  <c r="BK170" i="2"/>
  <c r="BK169" i="2" s="1"/>
  <c r="N169" i="2" s="1"/>
  <c r="N93" i="2" s="1"/>
  <c r="N170" i="2"/>
  <c r="BF170" i="2" s="1"/>
  <c r="BI168" i="2"/>
  <c r="BH168" i="2"/>
  <c r="BG168" i="2"/>
  <c r="BE168" i="2"/>
  <c r="AA168" i="2"/>
  <c r="Y168" i="2"/>
  <c r="W168" i="2"/>
  <c r="BK168" i="2"/>
  <c r="N168" i="2"/>
  <c r="BF168" i="2" s="1"/>
  <c r="BI167" i="2"/>
  <c r="BH167" i="2"/>
  <c r="BG167" i="2"/>
  <c r="BE167" i="2"/>
  <c r="AA167" i="2"/>
  <c r="Y167" i="2"/>
  <c r="W167" i="2"/>
  <c r="BK167" i="2"/>
  <c r="N167" i="2"/>
  <c r="BF167" i="2" s="1"/>
  <c r="BI166" i="2"/>
  <c r="BH166" i="2"/>
  <c r="BG166" i="2"/>
  <c r="BE166" i="2"/>
  <c r="AA166" i="2"/>
  <c r="Y166" i="2"/>
  <c r="W166" i="2"/>
  <c r="BK166" i="2"/>
  <c r="N166" i="2"/>
  <c r="BF166" i="2" s="1"/>
  <c r="BI165" i="2"/>
  <c r="BH165" i="2"/>
  <c r="BG165" i="2"/>
  <c r="BE165" i="2"/>
  <c r="AA165" i="2"/>
  <c r="AA164" i="2" s="1"/>
  <c r="Y165" i="2"/>
  <c r="Y164" i="2" s="1"/>
  <c r="W165" i="2"/>
  <c r="W164" i="2" s="1"/>
  <c r="BK165" i="2"/>
  <c r="BK164" i="2" s="1"/>
  <c r="N164" i="2" s="1"/>
  <c r="N92" i="2" s="1"/>
  <c r="N165" i="2"/>
  <c r="BF165" i="2" s="1"/>
  <c r="BI163" i="2"/>
  <c r="BH163" i="2"/>
  <c r="BG163" i="2"/>
  <c r="BE163" i="2"/>
  <c r="AA163" i="2"/>
  <c r="AA162" i="2"/>
  <c r="Y163" i="2"/>
  <c r="Y162" i="2"/>
  <c r="W163" i="2"/>
  <c r="W162" i="2"/>
  <c r="BK163" i="2"/>
  <c r="BK162" i="2"/>
  <c r="N162" i="2" s="1"/>
  <c r="N91" i="2" s="1"/>
  <c r="N163" i="2"/>
  <c r="BF163" i="2" s="1"/>
  <c r="BI161" i="2"/>
  <c r="BH161" i="2"/>
  <c r="BG161" i="2"/>
  <c r="BE161" i="2"/>
  <c r="AA161" i="2"/>
  <c r="Y161" i="2"/>
  <c r="W161" i="2"/>
  <c r="BK161" i="2"/>
  <c r="N161" i="2"/>
  <c r="BF161" i="2" s="1"/>
  <c r="BI160" i="2"/>
  <c r="BH160" i="2"/>
  <c r="BG160" i="2"/>
  <c r="BE160" i="2"/>
  <c r="AA160" i="2"/>
  <c r="Y160" i="2"/>
  <c r="W160" i="2"/>
  <c r="BK160" i="2"/>
  <c r="N160" i="2"/>
  <c r="BF160" i="2" s="1"/>
  <c r="BI159" i="2"/>
  <c r="BH159" i="2"/>
  <c r="BG159" i="2"/>
  <c r="BE159" i="2"/>
  <c r="AA159" i="2"/>
  <c r="Y159" i="2"/>
  <c r="W159" i="2"/>
  <c r="BK159" i="2"/>
  <c r="N159" i="2"/>
  <c r="BF159" i="2" s="1"/>
  <c r="BI158" i="2"/>
  <c r="BH158" i="2"/>
  <c r="BG158" i="2"/>
  <c r="BE158" i="2"/>
  <c r="AA158" i="2"/>
  <c r="Y158" i="2"/>
  <c r="W158" i="2"/>
  <c r="BK158" i="2"/>
  <c r="N158" i="2"/>
  <c r="BF158" i="2" s="1"/>
  <c r="BI157" i="2"/>
  <c r="BH157" i="2"/>
  <c r="BG157" i="2"/>
  <c r="BE157" i="2"/>
  <c r="AA157" i="2"/>
  <c r="Y157" i="2"/>
  <c r="W157" i="2"/>
  <c r="BK157" i="2"/>
  <c r="N157" i="2"/>
  <c r="BF157" i="2" s="1"/>
  <c r="BI156" i="2"/>
  <c r="BH156" i="2"/>
  <c r="BG156" i="2"/>
  <c r="BE156" i="2"/>
  <c r="AA156" i="2"/>
  <c r="Y156" i="2"/>
  <c r="W156" i="2"/>
  <c r="BK156" i="2"/>
  <c r="N156" i="2"/>
  <c r="BF156" i="2"/>
  <c r="BI155" i="2"/>
  <c r="BH155" i="2"/>
  <c r="BG155" i="2"/>
  <c r="BE155" i="2"/>
  <c r="AA155" i="2"/>
  <c r="Y155" i="2"/>
  <c r="W155" i="2"/>
  <c r="BK155" i="2"/>
  <c r="N155" i="2"/>
  <c r="BF155" i="2"/>
  <c r="BI154" i="2"/>
  <c r="BH154" i="2"/>
  <c r="BG154" i="2"/>
  <c r="BE154" i="2"/>
  <c r="AA154" i="2"/>
  <c r="Y154" i="2"/>
  <c r="W154" i="2"/>
  <c r="BK154" i="2"/>
  <c r="N154" i="2"/>
  <c r="BF154" i="2"/>
  <c r="BI153" i="2"/>
  <c r="BH153" i="2"/>
  <c r="BG153" i="2"/>
  <c r="BE153" i="2"/>
  <c r="AA153" i="2"/>
  <c r="Y153" i="2"/>
  <c r="W153" i="2"/>
  <c r="BK153" i="2"/>
  <c r="N153" i="2"/>
  <c r="BF153" i="2"/>
  <c r="BI152" i="2"/>
  <c r="BH152" i="2"/>
  <c r="BG152" i="2"/>
  <c r="BE152" i="2"/>
  <c r="AA152" i="2"/>
  <c r="Y152" i="2"/>
  <c r="W152" i="2"/>
  <c r="BK152" i="2"/>
  <c r="N152" i="2"/>
  <c r="BF152" i="2"/>
  <c r="BI151" i="2"/>
  <c r="BH151" i="2"/>
  <c r="BG151" i="2"/>
  <c r="BE151" i="2"/>
  <c r="AA151" i="2"/>
  <c r="Y151" i="2"/>
  <c r="W151" i="2"/>
  <c r="BK151" i="2"/>
  <c r="N151" i="2"/>
  <c r="BF151" i="2"/>
  <c r="BI150" i="2"/>
  <c r="BH150" i="2"/>
  <c r="BG150" i="2"/>
  <c r="BE150" i="2"/>
  <c r="AA150" i="2"/>
  <c r="Y150" i="2"/>
  <c r="W150" i="2"/>
  <c r="BK150" i="2"/>
  <c r="N150" i="2"/>
  <c r="BF150" i="2"/>
  <c r="BI149" i="2"/>
  <c r="BH149" i="2"/>
  <c r="BG149" i="2"/>
  <c r="BE149" i="2"/>
  <c r="AA149" i="2"/>
  <c r="Y149" i="2"/>
  <c r="W149" i="2"/>
  <c r="BK149" i="2"/>
  <c r="N149" i="2"/>
  <c r="BF149" i="2"/>
  <c r="BI148" i="2"/>
  <c r="BH148" i="2"/>
  <c r="BG148" i="2"/>
  <c r="BE148" i="2"/>
  <c r="AA148" i="2"/>
  <c r="Y148" i="2"/>
  <c r="W148" i="2"/>
  <c r="BK148" i="2"/>
  <c r="N148" i="2"/>
  <c r="BF148" i="2"/>
  <c r="BI147" i="2"/>
  <c r="BH147" i="2"/>
  <c r="BG147" i="2"/>
  <c r="BE147" i="2"/>
  <c r="AA147" i="2"/>
  <c r="Y147" i="2"/>
  <c r="W147" i="2"/>
  <c r="BK147" i="2"/>
  <c r="N147" i="2"/>
  <c r="BF147" i="2"/>
  <c r="BI146" i="2"/>
  <c r="BH146" i="2"/>
  <c r="BG146" i="2"/>
  <c r="BE146" i="2"/>
  <c r="AA146" i="2"/>
  <c r="Y146" i="2"/>
  <c r="W146" i="2"/>
  <c r="BK146" i="2"/>
  <c r="N146" i="2"/>
  <c r="BF146" i="2"/>
  <c r="BI145" i="2"/>
  <c r="BH145" i="2"/>
  <c r="BG145" i="2"/>
  <c r="BE145" i="2"/>
  <c r="AA145" i="2"/>
  <c r="Y145" i="2"/>
  <c r="W145" i="2"/>
  <c r="BK145" i="2"/>
  <c r="N145" i="2"/>
  <c r="BF145" i="2"/>
  <c r="BI144" i="2"/>
  <c r="BH144" i="2"/>
  <c r="BG144" i="2"/>
  <c r="BE144" i="2"/>
  <c r="AA144" i="2"/>
  <c r="Y144" i="2"/>
  <c r="W144" i="2"/>
  <c r="BK144" i="2"/>
  <c r="N144" i="2"/>
  <c r="BF144" i="2"/>
  <c r="BI143" i="2"/>
  <c r="BH143" i="2"/>
  <c r="BG143" i="2"/>
  <c r="BE143" i="2"/>
  <c r="AA143" i="2"/>
  <c r="Y143" i="2"/>
  <c r="W143" i="2"/>
  <c r="BK143" i="2"/>
  <c r="N143" i="2"/>
  <c r="BF143" i="2"/>
  <c r="BI142" i="2"/>
  <c r="BH142" i="2"/>
  <c r="BG142" i="2"/>
  <c r="BE142" i="2"/>
  <c r="AA142" i="2"/>
  <c r="Y142" i="2"/>
  <c r="W142" i="2"/>
  <c r="BK142" i="2"/>
  <c r="N142" i="2"/>
  <c r="BF142" i="2"/>
  <c r="BI141" i="2"/>
  <c r="BH141" i="2"/>
  <c r="BG141" i="2"/>
  <c r="BE141" i="2"/>
  <c r="AA141" i="2"/>
  <c r="Y141" i="2"/>
  <c r="W141" i="2"/>
  <c r="BK141" i="2"/>
  <c r="N141" i="2"/>
  <c r="BF141" i="2"/>
  <c r="BI140" i="2"/>
  <c r="BH140" i="2"/>
  <c r="BG140" i="2"/>
  <c r="BE140" i="2"/>
  <c r="AA140" i="2"/>
  <c r="Y140" i="2"/>
  <c r="W140" i="2"/>
  <c r="BK140" i="2"/>
  <c r="N140" i="2"/>
  <c r="BF140" i="2"/>
  <c r="BI139" i="2"/>
  <c r="BH139" i="2"/>
  <c r="BG139" i="2"/>
  <c r="BE139" i="2"/>
  <c r="AA139" i="2"/>
  <c r="Y139" i="2"/>
  <c r="W139" i="2"/>
  <c r="BK139" i="2"/>
  <c r="N139" i="2"/>
  <c r="BF139" i="2"/>
  <c r="BI138" i="2"/>
  <c r="BH138" i="2"/>
  <c r="BG138" i="2"/>
  <c r="BE138" i="2"/>
  <c r="AA138" i="2"/>
  <c r="Y138" i="2"/>
  <c r="W138" i="2"/>
  <c r="BK138" i="2"/>
  <c r="N138" i="2"/>
  <c r="BF138" i="2"/>
  <c r="BI137" i="2"/>
  <c r="BH137" i="2"/>
  <c r="BG137" i="2"/>
  <c r="BE137" i="2"/>
  <c r="AA137" i="2"/>
  <c r="Y137" i="2"/>
  <c r="W137" i="2"/>
  <c r="BK137" i="2"/>
  <c r="N137" i="2"/>
  <c r="BF137" i="2"/>
  <c r="BI136" i="2"/>
  <c r="BH136" i="2"/>
  <c r="BG136" i="2"/>
  <c r="BE136" i="2"/>
  <c r="AA136" i="2"/>
  <c r="Y136" i="2"/>
  <c r="W136" i="2"/>
  <c r="BK136" i="2"/>
  <c r="N136" i="2"/>
  <c r="BF136" i="2"/>
  <c r="BI135" i="2"/>
  <c r="BH135" i="2"/>
  <c r="BG135" i="2"/>
  <c r="BE135" i="2"/>
  <c r="AA135" i="2"/>
  <c r="Y135" i="2"/>
  <c r="W135" i="2"/>
  <c r="BK135" i="2"/>
  <c r="N135" i="2"/>
  <c r="BF135" i="2"/>
  <c r="BI134" i="2"/>
  <c r="BH134" i="2"/>
  <c r="BG134" i="2"/>
  <c r="BE134" i="2"/>
  <c r="AA134" i="2"/>
  <c r="Y134" i="2"/>
  <c r="W134" i="2"/>
  <c r="BK134" i="2"/>
  <c r="N134" i="2"/>
  <c r="BF134" i="2"/>
  <c r="BI133" i="2"/>
  <c r="BH133" i="2"/>
  <c r="BG133" i="2"/>
  <c r="BE133" i="2"/>
  <c r="AA133" i="2"/>
  <c r="Y133" i="2"/>
  <c r="W133" i="2"/>
  <c r="BK133" i="2"/>
  <c r="N133" i="2"/>
  <c r="BF133" i="2"/>
  <c r="BI132" i="2"/>
  <c r="BH132" i="2"/>
  <c r="BG132" i="2"/>
  <c r="BE132" i="2"/>
  <c r="AA132" i="2"/>
  <c r="Y132" i="2"/>
  <c r="W132" i="2"/>
  <c r="BK132" i="2"/>
  <c r="N132" i="2"/>
  <c r="BF132" i="2"/>
  <c r="BI131" i="2"/>
  <c r="BH131" i="2"/>
  <c r="BG131" i="2"/>
  <c r="BE131" i="2"/>
  <c r="AA131" i="2"/>
  <c r="Y131" i="2"/>
  <c r="W131" i="2"/>
  <c r="BK131" i="2"/>
  <c r="N131" i="2"/>
  <c r="BF131" i="2"/>
  <c r="BI130" i="2"/>
  <c r="BH130" i="2"/>
  <c r="BG130" i="2"/>
  <c r="BE130" i="2"/>
  <c r="AA130" i="2"/>
  <c r="Y130" i="2"/>
  <c r="W130" i="2"/>
  <c r="BK130" i="2"/>
  <c r="N130" i="2"/>
  <c r="BF130" i="2"/>
  <c r="BI129" i="2"/>
  <c r="BH129" i="2"/>
  <c r="BG129" i="2"/>
  <c r="BE129" i="2"/>
  <c r="AA129" i="2"/>
  <c r="Y129" i="2"/>
  <c r="W129" i="2"/>
  <c r="BK129" i="2"/>
  <c r="N129" i="2"/>
  <c r="BF129" i="2"/>
  <c r="BI128" i="2"/>
  <c r="BH128" i="2"/>
  <c r="BG128" i="2"/>
  <c r="BE128" i="2"/>
  <c r="AA128" i="2"/>
  <c r="Y128" i="2"/>
  <c r="W128" i="2"/>
  <c r="BK128" i="2"/>
  <c r="N128" i="2"/>
  <c r="BF128" i="2"/>
  <c r="BI127" i="2"/>
  <c r="BH127" i="2"/>
  <c r="BG127" i="2"/>
  <c r="BE127" i="2"/>
  <c r="AA127" i="2"/>
  <c r="Y127" i="2"/>
  <c r="W127" i="2"/>
  <c r="BK127" i="2"/>
  <c r="N127" i="2"/>
  <c r="BF127" i="2"/>
  <c r="BI126" i="2"/>
  <c r="BH126" i="2"/>
  <c r="BG126" i="2"/>
  <c r="BE126" i="2"/>
  <c r="AA126" i="2"/>
  <c r="Y126" i="2"/>
  <c r="W126" i="2"/>
  <c r="BK126" i="2"/>
  <c r="N126" i="2"/>
  <c r="BF126" i="2"/>
  <c r="BI125" i="2"/>
  <c r="BH125" i="2"/>
  <c r="BG125" i="2"/>
  <c r="BE125" i="2"/>
  <c r="AA125" i="2"/>
  <c r="Y125" i="2"/>
  <c r="W125" i="2"/>
  <c r="BK125" i="2"/>
  <c r="N125" i="2"/>
  <c r="BF125" i="2"/>
  <c r="BI124" i="2"/>
  <c r="BH124" i="2"/>
  <c r="BG124" i="2"/>
  <c r="BE124" i="2"/>
  <c r="AA124" i="2"/>
  <c r="Y124" i="2"/>
  <c r="Y122" i="2" s="1"/>
  <c r="W124" i="2"/>
  <c r="BK124" i="2"/>
  <c r="N124" i="2"/>
  <c r="BF124" i="2"/>
  <c r="BI123" i="2"/>
  <c r="BH123" i="2"/>
  <c r="BG123" i="2"/>
  <c r="BE123" i="2"/>
  <c r="AA123" i="2"/>
  <c r="AA122" i="2"/>
  <c r="Y123" i="2"/>
  <c r="W123" i="2"/>
  <c r="W122" i="2" s="1"/>
  <c r="W121" i="2" s="1"/>
  <c r="W120" i="2" s="1"/>
  <c r="AU88" i="1" s="1"/>
  <c r="BK123" i="2"/>
  <c r="N123" i="2"/>
  <c r="BF123" i="2" s="1"/>
  <c r="M116" i="2"/>
  <c r="F116" i="2"/>
  <c r="F114" i="2"/>
  <c r="F112" i="2"/>
  <c r="BI101" i="2"/>
  <c r="BH101" i="2"/>
  <c r="BG101" i="2"/>
  <c r="BE101" i="2"/>
  <c r="BI100" i="2"/>
  <c r="BH100" i="2"/>
  <c r="BG100" i="2"/>
  <c r="BE100" i="2"/>
  <c r="BI99" i="2"/>
  <c r="BH99" i="2"/>
  <c r="BG99" i="2"/>
  <c r="BE99" i="2"/>
  <c r="BI98" i="2"/>
  <c r="BH98" i="2"/>
  <c r="BG98" i="2"/>
  <c r="BE98" i="2"/>
  <c r="BI97" i="2"/>
  <c r="BH97" i="2"/>
  <c r="BG97" i="2"/>
  <c r="BE97" i="2"/>
  <c r="BI96" i="2"/>
  <c r="H36" i="2"/>
  <c r="BD88" i="1" s="1"/>
  <c r="BH96" i="2"/>
  <c r="BG96" i="2"/>
  <c r="H34" i="2" s="1"/>
  <c r="BB88" i="1" s="1"/>
  <c r="BB87" i="1" s="1"/>
  <c r="BE96" i="2"/>
  <c r="M84" i="2"/>
  <c r="F83" i="2"/>
  <c r="F81" i="2"/>
  <c r="F79" i="2"/>
  <c r="O18" i="2"/>
  <c r="O17" i="2"/>
  <c r="M114" i="2"/>
  <c r="M81" i="2"/>
  <c r="F6" i="2"/>
  <c r="CK96" i="1"/>
  <c r="CJ96" i="1"/>
  <c r="CI96" i="1"/>
  <c r="CC96" i="1"/>
  <c r="CH96" i="1"/>
  <c r="CB96" i="1"/>
  <c r="CG96" i="1"/>
  <c r="CA96" i="1"/>
  <c r="CF96" i="1"/>
  <c r="BZ96" i="1"/>
  <c r="CE96" i="1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H93" i="1"/>
  <c r="CG93" i="1"/>
  <c r="CF93" i="1"/>
  <c r="BZ93" i="1"/>
  <c r="CE93" i="1"/>
  <c r="AM83" i="1"/>
  <c r="L83" i="1"/>
  <c r="AM82" i="1"/>
  <c r="L82" i="1"/>
  <c r="AM80" i="1"/>
  <c r="L80" i="1"/>
  <c r="L78" i="1"/>
  <c r="L77" i="1"/>
  <c r="H32" i="2" l="1"/>
  <c r="AZ88" i="1" s="1"/>
  <c r="BK122" i="2"/>
  <c r="W33" i="1"/>
  <c r="BD87" i="1"/>
  <c r="W35" i="1" s="1"/>
  <c r="Y122" i="3"/>
  <c r="Y121" i="3" s="1"/>
  <c r="AA121" i="2"/>
  <c r="AA120" i="2" s="1"/>
  <c r="Y121" i="2"/>
  <c r="Y120" i="2" s="1"/>
  <c r="M115" i="3"/>
  <c r="H35" i="3"/>
  <c r="BC89" i="1" s="1"/>
  <c r="BK129" i="3"/>
  <c r="N129" i="3" s="1"/>
  <c r="N91" i="3" s="1"/>
  <c r="W121" i="4"/>
  <c r="W120" i="4" s="1"/>
  <c r="AU90" i="1" s="1"/>
  <c r="AU87" i="1" s="1"/>
  <c r="Y121" i="4"/>
  <c r="Y120" i="4" s="1"/>
  <c r="AA121" i="4"/>
  <c r="AA120" i="4" s="1"/>
  <c r="H35" i="2"/>
  <c r="BC88" i="1" s="1"/>
  <c r="BC87" i="1" s="1"/>
  <c r="M116" i="4"/>
  <c r="BK122" i="4"/>
  <c r="F111" i="2"/>
  <c r="F78" i="2"/>
  <c r="AX87" i="1"/>
  <c r="W34" i="1"/>
  <c r="AY87" i="1"/>
  <c r="BK121" i="2"/>
  <c r="N122" i="2"/>
  <c r="N90" i="2" s="1"/>
  <c r="N123" i="3"/>
  <c r="N90" i="3" s="1"/>
  <c r="BK122" i="3"/>
  <c r="N122" i="4"/>
  <c r="N90" i="4" s="1"/>
  <c r="BK121" i="4"/>
  <c r="M32" i="2"/>
  <c r="AV88" i="1" s="1"/>
  <c r="H32" i="3"/>
  <c r="AZ89" i="1" s="1"/>
  <c r="H32" i="4"/>
  <c r="AZ90" i="1" s="1"/>
  <c r="F78" i="3"/>
  <c r="F78" i="4"/>
  <c r="AZ87" i="1" l="1"/>
  <c r="AV87" i="1" s="1"/>
  <c r="BK121" i="3"/>
  <c r="N121" i="3" s="1"/>
  <c r="N88" i="3" s="1"/>
  <c r="N122" i="3"/>
  <c r="N89" i="3" s="1"/>
  <c r="N121" i="2"/>
  <c r="N89" i="2" s="1"/>
  <c r="BK120" i="2"/>
  <c r="N120" i="2" s="1"/>
  <c r="N88" i="2" s="1"/>
  <c r="BK120" i="4"/>
  <c r="N120" i="4" s="1"/>
  <c r="N88" i="4" s="1"/>
  <c r="N121" i="4"/>
  <c r="N89" i="4" s="1"/>
  <c r="N102" i="3" l="1"/>
  <c r="BF102" i="3" s="1"/>
  <c r="N100" i="3"/>
  <c r="BF100" i="3" s="1"/>
  <c r="N98" i="3"/>
  <c r="BF98" i="3" s="1"/>
  <c r="N97" i="3"/>
  <c r="N101" i="3"/>
  <c r="BF101" i="3" s="1"/>
  <c r="N99" i="3"/>
  <c r="BF99" i="3" s="1"/>
  <c r="M27" i="3"/>
  <c r="N100" i="2"/>
  <c r="BF100" i="2" s="1"/>
  <c r="N98" i="2"/>
  <c r="BF98" i="2" s="1"/>
  <c r="M27" i="2"/>
  <c r="N101" i="2"/>
  <c r="BF101" i="2" s="1"/>
  <c r="N99" i="2"/>
  <c r="BF99" i="2" s="1"/>
  <c r="N97" i="2"/>
  <c r="BF97" i="2" s="1"/>
  <c r="N96" i="2"/>
  <c r="N101" i="4"/>
  <c r="BF101" i="4" s="1"/>
  <c r="N99" i="4"/>
  <c r="BF99" i="4" s="1"/>
  <c r="N97" i="4"/>
  <c r="BF97" i="4" s="1"/>
  <c r="N96" i="4"/>
  <c r="N100" i="4"/>
  <c r="BF100" i="4" s="1"/>
  <c r="N98" i="4"/>
  <c r="BF98" i="4" s="1"/>
  <c r="M27" i="4"/>
  <c r="BF96" i="2" l="1"/>
  <c r="N95" i="2"/>
  <c r="N96" i="3"/>
  <c r="BF97" i="3"/>
  <c r="N95" i="4"/>
  <c r="BF96" i="4"/>
  <c r="M33" i="4" l="1"/>
  <c r="AW90" i="1" s="1"/>
  <c r="AT90" i="1" s="1"/>
  <c r="H33" i="4"/>
  <c r="BA90" i="1" s="1"/>
  <c r="M28" i="4"/>
  <c r="L103" i="4"/>
  <c r="M33" i="3"/>
  <c r="AW89" i="1" s="1"/>
  <c r="AT89" i="1" s="1"/>
  <c r="H33" i="3"/>
  <c r="BA89" i="1" s="1"/>
  <c r="M28" i="2"/>
  <c r="L103" i="2"/>
  <c r="M28" i="3"/>
  <c r="L104" i="3"/>
  <c r="H33" i="2"/>
  <c r="BA88" i="1" s="1"/>
  <c r="BA87" i="1" s="1"/>
  <c r="M33" i="2"/>
  <c r="AW88" i="1" s="1"/>
  <c r="AT88" i="1" s="1"/>
  <c r="W32" i="1" l="1"/>
  <c r="AW87" i="1"/>
  <c r="AS88" i="1"/>
  <c r="M30" i="2"/>
  <c r="AS90" i="1"/>
  <c r="M30" i="4"/>
  <c r="AS89" i="1"/>
  <c r="M30" i="3"/>
  <c r="L38" i="2" l="1"/>
  <c r="AG88" i="1"/>
  <c r="AS87" i="1"/>
  <c r="AG90" i="1"/>
  <c r="AN90" i="1" s="1"/>
  <c r="L38" i="4"/>
  <c r="AK32" i="1"/>
  <c r="AT87" i="1"/>
  <c r="AG89" i="1"/>
  <c r="AN89" i="1" s="1"/>
  <c r="L38" i="3"/>
  <c r="AG87" i="1" l="1"/>
  <c r="AN88" i="1"/>
  <c r="AG96" i="1" l="1"/>
  <c r="AN87" i="1"/>
  <c r="AG94" i="1"/>
  <c r="AG95" i="1"/>
  <c r="AK26" i="1"/>
  <c r="AG93" i="1"/>
  <c r="AG92" i="1" l="1"/>
  <c r="CD93" i="1"/>
  <c r="AV93" i="1"/>
  <c r="BY93" i="1" s="1"/>
  <c r="AV94" i="1"/>
  <c r="BY94" i="1" s="1"/>
  <c r="CD94" i="1"/>
  <c r="CD95" i="1"/>
  <c r="AV95" i="1"/>
  <c r="BY95" i="1" s="1"/>
  <c r="AV96" i="1"/>
  <c r="BY96" i="1" s="1"/>
  <c r="CD96" i="1"/>
  <c r="AN95" i="1" l="1"/>
  <c r="AK31" i="1"/>
  <c r="W31" i="1"/>
  <c r="AN94" i="1"/>
  <c r="AN93" i="1"/>
  <c r="AN96" i="1"/>
  <c r="AK27" i="1"/>
  <c r="AK29" i="1" s="1"/>
  <c r="AK37" i="1" s="1"/>
  <c r="AG98" i="1"/>
  <c r="AN92" i="1" l="1"/>
  <c r="AN98" i="1" s="1"/>
</calcChain>
</file>

<file path=xl/sharedStrings.xml><?xml version="1.0" encoding="utf-8"?>
<sst xmlns="http://schemas.openxmlformats.org/spreadsheetml/2006/main" count="2040" uniqueCount="461">
  <si>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</si>
  <si>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</si>
  <si>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</si>
  <si>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</si>
  <si>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</si>
  <si>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</si>
  <si>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</si>
  <si>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</si>
  <si>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</si>
  <si>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</si>
  <si>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</si>
  <si>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</si>
  <si>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</si>
  <si>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Návod na vyplnenie</t>
  </si>
  <si>
    <t>Kód:</t>
  </si>
  <si>
    <t>2017/09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</si>
  <si>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</si>
  <si>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</si>
  <si>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SO 02 - Revitalizácia vymedzeného územia lesíka Štrky</t>
  </si>
  <si>
    <t>JKSO:</t>
  </si>
  <si>
    <t>KS:</t>
  </si>
  <si>
    <t>Miesto:</t>
  </si>
  <si>
    <t>Trnava</t>
  </si>
  <si>
    <t>Dátum:</t>
  </si>
  <si>
    <t>18.8.2017</t>
  </si>
  <si>
    <t>Objednávateľ:</t>
  </si>
  <si>
    <t>IČO:</t>
  </si>
  <si>
    <t>Mesto Trnava</t>
  </si>
  <si>
    <t>IČO DPH:</t>
  </si>
  <si>
    <t>Zhotoviteľ:</t>
  </si>
  <si>
    <t>Projektant:</t>
  </si>
  <si>
    <t xml:space="preserve"> </t>
  </si>
  <si>
    <t>True</t>
  </si>
  <si>
    <t>0,01</t>
  </si>
  <si>
    <t>Spracovateľ:</t>
  </si>
  <si>
    <t>Ing. Júlia Straňáková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</si>
  <si>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</si>
  <si>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</si>
  <si>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</si>
  <si>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</si>
  <si>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</si>
  <si>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</si>
  <si>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</si>
  <si>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</si>
  <si>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</si>
  <si>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</si>
  <si>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</si>
  <si>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</si>
  <si>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</si>
  <si>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</si>
  <si>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</si>
  <si>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</si>
  <si>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</si>
  <si>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</si>
  <si>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</si>
  <si>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</si>
  <si>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</si>
  <si>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</si>
  <si>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</si>
  <si>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</si>
  <si>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</si>
  <si>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</si>
  <si>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</si>
  <si>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</si>
  <si>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</si>
  <si>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</si>
  <si>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</si>
  <si>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</si>
  <si>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</si>
  <si>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</si>
  <si>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</si>
  <si>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</si>
  <si>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</si>
  <si>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</si>
  <si>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</si>
  <si>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</si>
  <si>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</si>
  <si>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</si>
  <si>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</si>
  <si>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{eee0fb00-8238-46f7-9639-e48bf80c73d2}</t>
  </si>
  <si>
    <t>{00000000-0000-0000-0000-000000000000}</t>
  </si>
  <si>
    <t>/</t>
  </si>
  <si>
    <t>2017/09 SO 021</t>
  </si>
  <si>
    <t>Sadové úpravy</t>
  </si>
  <si>
    <t>1</t>
  </si>
  <si>
    <t>{1daaf0f7-39b9-4790-b725-06afb0f9de9f}</t>
  </si>
  <si>
    <t>2017/09 SO 023</t>
  </si>
  <si>
    <t>Drobná architektúra</t>
  </si>
  <si>
    <t>{0d8f099f-0965-4f64-8d68-2805511909db}</t>
  </si>
  <si>
    <t>SO 022 - Komunikácie</t>
  </si>
  <si>
    <t>{7e9bc46c-e9ae-4adb-9176-d08b62623591}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</si>
  <si>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</si>
  <si>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</si>
  <si>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</si>
  <si>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</si>
  <si>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</si>
  <si>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</si>
  <si>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</si>
  <si>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</si>
  <si>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</si>
  <si>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</si>
  <si>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</si>
  <si>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</si>
  <si>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</si>
  <si>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</si>
  <si>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</si>
  <si>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</si>
  <si>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2017/09 SO 021 - Sadové úpravy</t>
  </si>
  <si>
    <t>Ing. Júlia Straňáková - Rudbeckia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</si>
  <si>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</si>
  <si>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</si>
  <si>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</si>
  <si>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</si>
  <si>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</si>
  <si>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</si>
  <si>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</si>
  <si>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</si>
  <si>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</si>
  <si>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 xml:space="preserve">    99 - Presun hmôt HSV</t>
  </si>
  <si>
    <t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</si>
  <si>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</si>
  <si>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</si>
  <si>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</si>
  <si>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</si>
  <si>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</si>
  <si>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</si>
  <si>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</si>
  <si>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</si>
  <si>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</si>
  <si>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</si>
  <si>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</si>
  <si>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</si>
  <si>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</si>
  <si>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</si>
  <si>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</si>
  <si>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</si>
  <si>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</si>
  <si>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</si>
  <si>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</si>
  <si>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</si>
  <si>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</si>
  <si>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</si>
  <si>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</si>
  <si>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</si>
  <si>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</si>
  <si>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111201101</t>
  </si>
  <si>
    <t xml:space="preserve">Odstránenie krovín a stromov s koreňom s priemerom kmeňa do 100 mm, do 1000 m2 </t>
  </si>
  <si>
    <t>m2</t>
  </si>
  <si>
    <t>4</t>
  </si>
  <si>
    <t>1401849017</t>
  </si>
  <si>
    <t>112101111</t>
  </si>
  <si>
    <t>Vyrúbanie stromu listnatého vo svahu do 1:5 priem. kmeňa do 200 mm</t>
  </si>
  <si>
    <t>ks</t>
  </si>
  <si>
    <t>1861510137</t>
  </si>
  <si>
    <t>3</t>
  </si>
  <si>
    <t>112101112</t>
  </si>
  <si>
    <t>Vyrúbanie stromu listnatého vo svahu do 1:5 priem. kmeňa nad 200 do 300 mm</t>
  </si>
  <si>
    <t>746473427</t>
  </si>
  <si>
    <t>112101113</t>
  </si>
  <si>
    <t>Vyrúbanie stromu listnatého vo svahu do 1:5 priem. kmeňa nad 300 do 400 mm</t>
  </si>
  <si>
    <t>1484613002</t>
  </si>
  <si>
    <t>5</t>
  </si>
  <si>
    <t>112101114</t>
  </si>
  <si>
    <t>Vyrúbanie stromu listnatého vo svahu do 1:5 priem. kmeňa nad 400 do 500 mm</t>
  </si>
  <si>
    <t>-987741917</t>
  </si>
  <si>
    <t>6</t>
  </si>
  <si>
    <t>112101115</t>
  </si>
  <si>
    <t>Vyrúbanie stromu listnatého vo svahu do 1:5 priem. kmeňa nad 500 do 600 mm</t>
  </si>
  <si>
    <t>1735585127</t>
  </si>
  <si>
    <t>7</t>
  </si>
  <si>
    <t>112101116</t>
  </si>
  <si>
    <t>Vyrúbanie stromu listnatého vo svahu do 1:5 priem. kmeňa nad 600 do 700 mm</t>
  </si>
  <si>
    <t>-1735741687</t>
  </si>
  <si>
    <t>8</t>
  </si>
  <si>
    <t>112101119</t>
  </si>
  <si>
    <t>Vyrúbanie stromu listnatého vo svahu do 1:5 priem. kmeňa nad 900 do 1000 mm</t>
  </si>
  <si>
    <t>-93341255</t>
  </si>
  <si>
    <t>48</t>
  </si>
  <si>
    <t>181301101</t>
  </si>
  <si>
    <t xml:space="preserve">Rozprestretie ornice v rovine, plocha do 500 m2, hr.do 100 mm   </t>
  </si>
  <si>
    <t>-1217467819</t>
  </si>
  <si>
    <t>33</t>
  </si>
  <si>
    <t>183101111</t>
  </si>
  <si>
    <t>Hĺbenie jamky v rovine alebo na svahu do 1:5, objem do 0,01 m3</t>
  </si>
  <si>
    <t>-788999006</t>
  </si>
  <si>
    <t>49</t>
  </si>
  <si>
    <t>183101214</t>
  </si>
  <si>
    <t>Hĺbenie jamiek pre výsadbu v horn. 1-4 s výmenou pôdy do 50% v rovine alebo na svahu do 1:5 objemu nad 0,05 do 0,125 m3</t>
  </si>
  <si>
    <t>417081442</t>
  </si>
  <si>
    <t>50</t>
  </si>
  <si>
    <t>183101215</t>
  </si>
  <si>
    <t>Hĺbenie jamiek pre výsadbu v horn. 1-4 s výmenou pôdy do 50% v rovine alebo na svahu do 1:5 objemu nad 0,125 do 0,40 m3</t>
  </si>
  <si>
    <t>-2454987</t>
  </si>
  <si>
    <t>39</t>
  </si>
  <si>
    <t>183403161</t>
  </si>
  <si>
    <t>Obrobenie pôdy valcovaním v rovine alebo na svahu do 1:5</t>
  </si>
  <si>
    <t>1442155975</t>
  </si>
  <si>
    <t>44</t>
  </si>
  <si>
    <t>183403114</t>
  </si>
  <si>
    <t>Obrobenie pôdy kultivátorovaním v rovine alebo na svahu do 1:5</t>
  </si>
  <si>
    <t>1677809396</t>
  </si>
  <si>
    <t>26</t>
  </si>
  <si>
    <t>183204112</t>
  </si>
  <si>
    <t>Výsadba kvetín do pripravovanej pôdy s jednoduchými koreňami trvaliek</t>
  </si>
  <si>
    <t>109255402</t>
  </si>
  <si>
    <t>27</t>
  </si>
  <si>
    <t>M</t>
  </si>
  <si>
    <t>2001</t>
  </si>
  <si>
    <t>Butomus umbelatus - okrasa okolíkatá</t>
  </si>
  <si>
    <t>-289205390</t>
  </si>
  <si>
    <t>28</t>
  </si>
  <si>
    <t>2002</t>
  </si>
  <si>
    <t>Catha palustris - záružlie močiarne</t>
  </si>
  <si>
    <t>-1821920298</t>
  </si>
  <si>
    <t>29</t>
  </si>
  <si>
    <t>2003</t>
  </si>
  <si>
    <t>Lythrum salicaria - vrbica vŕbolistá</t>
  </si>
  <si>
    <t>1016030440</t>
  </si>
  <si>
    <t>30</t>
  </si>
  <si>
    <t>2004</t>
  </si>
  <si>
    <t>Iris pseudacorus - kosatec žltý</t>
  </si>
  <si>
    <t>246585790</t>
  </si>
  <si>
    <t>31</t>
  </si>
  <si>
    <t>2005</t>
  </si>
  <si>
    <t>Typha angustifolia - pálka úzkolistá</t>
  </si>
  <si>
    <t>1984586088</t>
  </si>
  <si>
    <t>32</t>
  </si>
  <si>
    <t>2006</t>
  </si>
  <si>
    <t>Nymphaea alba - lekno biele</t>
  </si>
  <si>
    <t>-627002533</t>
  </si>
  <si>
    <t>53</t>
  </si>
  <si>
    <t>184102114</t>
  </si>
  <si>
    <t>Výsadba dreviny s balom v rovine alebo na svahu do 1:5, priemer balu nad 400 do 500 mm</t>
  </si>
  <si>
    <t>1132113312</t>
  </si>
  <si>
    <t>52</t>
  </si>
  <si>
    <t>184102115</t>
  </si>
  <si>
    <t>Výsadba dreviny s balom v rovine alebo na svahu do 1:5, priemer balu nad 500 do 600 mm</t>
  </si>
  <si>
    <t>1116978713</t>
  </si>
  <si>
    <t>19</t>
  </si>
  <si>
    <t>1001</t>
  </si>
  <si>
    <t>Fraxinus excelsior- javor poľný, (bal 16/18)</t>
  </si>
  <si>
    <t>2062244057</t>
  </si>
  <si>
    <t>1002</t>
  </si>
  <si>
    <t>Quercus robur - dub letný, (bal 16/18)</t>
  </si>
  <si>
    <t>-1241493823</t>
  </si>
  <si>
    <t>21</t>
  </si>
  <si>
    <t>1003</t>
  </si>
  <si>
    <t>Tilia cordata - lipa malolistá,  (bal 14/16)</t>
  </si>
  <si>
    <t>-1509185549</t>
  </si>
  <si>
    <t>22</t>
  </si>
  <si>
    <t>1004</t>
  </si>
  <si>
    <t>Acer campestre - javor poľný, (bal14/16)</t>
  </si>
  <si>
    <t>-412981824</t>
  </si>
  <si>
    <t>23</t>
  </si>
  <si>
    <t>1005</t>
  </si>
  <si>
    <t>Carpinus betulus - hrab obyčajný, (bal 14/16)</t>
  </si>
  <si>
    <t>225612653</t>
  </si>
  <si>
    <t>24</t>
  </si>
  <si>
    <t>1006</t>
  </si>
  <si>
    <t>Prunus padus - črmcha obyčajná, (bal 12/14)</t>
  </si>
  <si>
    <t>1932404449</t>
  </si>
  <si>
    <t>25</t>
  </si>
  <si>
    <t>1007</t>
  </si>
  <si>
    <t>Ulmus laevis - brest vázový, (bal 12/14)</t>
  </si>
  <si>
    <t>-861447888</t>
  </si>
  <si>
    <t>34</t>
  </si>
  <si>
    <t>184202112</t>
  </si>
  <si>
    <t>Zakotvenie dreviny troma a viac kolmi pri priemere kolov do 100 mm pri dľžke kolov do 2 m do 3 m</t>
  </si>
  <si>
    <t>-2136708402</t>
  </si>
  <si>
    <t>35</t>
  </si>
  <si>
    <t>0521710003</t>
  </si>
  <si>
    <t xml:space="preserve">kotviace koly pr. 50mm, dĺžka 2,5m, 3ks/strom _x000D_
</t>
  </si>
  <si>
    <t>-436783748</t>
  </si>
  <si>
    <t>36</t>
  </si>
  <si>
    <t>0521710002</t>
  </si>
  <si>
    <t>kotviace polkoly</t>
  </si>
  <si>
    <t>215360245</t>
  </si>
  <si>
    <t>37</t>
  </si>
  <si>
    <t>0521710004</t>
  </si>
  <si>
    <t>plastová chránička proti okusu, 100*15cm</t>
  </si>
  <si>
    <t>1292985751</t>
  </si>
  <si>
    <t>45</t>
  </si>
  <si>
    <t>0521710005</t>
  </si>
  <si>
    <t>viazací a spojovací materiál, 70 ks stromov</t>
  </si>
  <si>
    <t>-1652094056</t>
  </si>
  <si>
    <t>47</t>
  </si>
  <si>
    <t>027M 10008</t>
  </si>
  <si>
    <t>Substrát pre okrasné rastliny (40l/s), 1 vrece=75l</t>
  </si>
  <si>
    <t>2013913342</t>
  </si>
  <si>
    <t>40</t>
  </si>
  <si>
    <t>180402111</t>
  </si>
  <si>
    <t>Založenie trávnika parkového výsevom v rovine do 1:5</t>
  </si>
  <si>
    <t>-725034446</t>
  </si>
  <si>
    <t>41</t>
  </si>
  <si>
    <t>0057211201</t>
  </si>
  <si>
    <t>Trávové semeno - rekultivačný porast</t>
  </si>
  <si>
    <t>kg</t>
  </si>
  <si>
    <t>-1130446535</t>
  </si>
  <si>
    <t>43</t>
  </si>
  <si>
    <t>0057211200</t>
  </si>
  <si>
    <t>Trávové semeno - parková zmes</t>
  </si>
  <si>
    <t>-822671103</t>
  </si>
  <si>
    <t>15</t>
  </si>
  <si>
    <t>979087007</t>
  </si>
  <si>
    <t>Odvoz na skládku, stromov a pňov do 5000m</t>
  </si>
  <si>
    <t>m3</t>
  </si>
  <si>
    <t>1006509252</t>
  </si>
  <si>
    <t>11</t>
  </si>
  <si>
    <t>200138</t>
  </si>
  <si>
    <t>Poplatok za uloženie drevnej hmoty - 1702201</t>
  </si>
  <si>
    <t>t</t>
  </si>
  <si>
    <t>-841876401</t>
  </si>
  <si>
    <t>12</t>
  </si>
  <si>
    <t>200139</t>
  </si>
  <si>
    <t>Zákonný poplatok za skládkovanie drevnej hmoty -  170201</t>
  </si>
  <si>
    <t>-2123669241</t>
  </si>
  <si>
    <t>13</t>
  </si>
  <si>
    <t>97900000</t>
  </si>
  <si>
    <t>Odvoz kmeňov stromov a pňov na skládku do 20 km</t>
  </si>
  <si>
    <t>-607711535</t>
  </si>
  <si>
    <t>14</t>
  </si>
  <si>
    <t>998231311</t>
  </si>
  <si>
    <t>Presun hmôt pre sadovnícke a krajinárske úpravy do 5000 m vodorovne bez zvislého presunu</t>
  </si>
  <si>
    <t>-2026227484</t>
  </si>
  <si>
    <t>VP - Práce naviac</t>
  </si>
  <si>
    <t>PN</t>
  </si>
  <si>
    <t>2017/09 SO 023 - Drobná architektúra</t>
  </si>
  <si>
    <t xml:space="preserve">    2 - Zakladanie</t>
  </si>
  <si>
    <t xml:space="preserve">    50 - Drobná architektúra</t>
  </si>
  <si>
    <t>132211101</t>
  </si>
  <si>
    <t>Hĺbenie rýh šírky do 600 mm v  hornine tr.3 súdržných - ručným náradím</t>
  </si>
  <si>
    <t>-661236514</t>
  </si>
  <si>
    <t>162501102.2</t>
  </si>
  <si>
    <t>Vodorovné premiestnenie výkopku po spevnenej ceste z horniny tr.1-4, do 100 m3 na vzdialenosť do 3000 m</t>
  </si>
  <si>
    <t>-1686394063</t>
  </si>
  <si>
    <t>162501105.1</t>
  </si>
  <si>
    <t>Vodorovné premiestnenie výkopku po spevnenej ceste z horniny tr.1-4, do 100 m3, príplatok k cene za každých ďalšich a začatých 1000 m</t>
  </si>
  <si>
    <t>-1206756729</t>
  </si>
  <si>
    <t>171209002.1</t>
  </si>
  <si>
    <t>Poplatok za skladovanie - zemina a kamenivo</t>
  </si>
  <si>
    <t>-904960750</t>
  </si>
  <si>
    <t>171209009.1</t>
  </si>
  <si>
    <t>Zákonný poplatok obci</t>
  </si>
  <si>
    <t>-792491812</t>
  </si>
  <si>
    <t>271573001</t>
  </si>
  <si>
    <t>Násyp pod základové  konštrukcie so zhutnením zo štrkopiesku fr.0-32 mm</t>
  </si>
  <si>
    <t>338328198</t>
  </si>
  <si>
    <t>273321311</t>
  </si>
  <si>
    <t>Betón základových dosiek, železový (bez výstuže), tr. C 16/20</t>
  </si>
  <si>
    <t>567763463</t>
  </si>
  <si>
    <t>274313611</t>
  </si>
  <si>
    <t>Betón základových pásov, prostý tr. C 16/20</t>
  </si>
  <si>
    <t>-87426063</t>
  </si>
  <si>
    <t>275313611</t>
  </si>
  <si>
    <t>Betón základových pätiek, prostý tr. C 16/20</t>
  </si>
  <si>
    <t>1698736949</t>
  </si>
  <si>
    <t>L1-5.2</t>
  </si>
  <si>
    <t>Lavička s operadlom, drevená</t>
  </si>
  <si>
    <t>-619732645</t>
  </si>
  <si>
    <t>L1-5-SS.1</t>
  </si>
  <si>
    <t>Lavička s operadlom -spodná stavba</t>
  </si>
  <si>
    <t>908455783</t>
  </si>
  <si>
    <t>L6-8.2</t>
  </si>
  <si>
    <t>Lavička bez operadla, drevená</t>
  </si>
  <si>
    <t>-212433677</t>
  </si>
  <si>
    <t>L6-8-SS.1</t>
  </si>
  <si>
    <t>Lavička bez operadla-spodná stavba</t>
  </si>
  <si>
    <t>1665583825</t>
  </si>
  <si>
    <t>L9-10.2</t>
  </si>
  <si>
    <t>Lavica pikniková bez operadla, drevená</t>
  </si>
  <si>
    <t>883972408</t>
  </si>
  <si>
    <t>38</t>
  </si>
  <si>
    <t>L9-10-SS.1</t>
  </si>
  <si>
    <t>Lavica pikniková bez operadla-spodná stavba</t>
  </si>
  <si>
    <t>1071668714</t>
  </si>
  <si>
    <t>S</t>
  </si>
  <si>
    <t>Stôl piknikový, drevený</t>
  </si>
  <si>
    <t>1538165738</t>
  </si>
  <si>
    <t>S-SS</t>
  </si>
  <si>
    <t>Stôl piknikový-spodná stavba</t>
  </si>
  <si>
    <t>1328627115</t>
  </si>
  <si>
    <t>K1-3.1</t>
  </si>
  <si>
    <t>Kôs odpadkový, drevený</t>
  </si>
  <si>
    <t>-495268313</t>
  </si>
  <si>
    <t>42</t>
  </si>
  <si>
    <t>K1-3-SS</t>
  </si>
  <si>
    <t>Kôs odpadkový-spodná stavba</t>
  </si>
  <si>
    <t>1595041439</t>
  </si>
  <si>
    <t>B</t>
  </si>
  <si>
    <t>Stojan na bicykel, drevený</t>
  </si>
  <si>
    <t>1793039383</t>
  </si>
  <si>
    <t>B-SS</t>
  </si>
  <si>
    <t>Stojan na bicykel-spodná stavba</t>
  </si>
  <si>
    <t>-384925627</t>
  </si>
  <si>
    <t>TV1-2.2</t>
  </si>
  <si>
    <t>Tabuľa informačná veľká, drevená</t>
  </si>
  <si>
    <t>-1143520434</t>
  </si>
  <si>
    <t>46</t>
  </si>
  <si>
    <t>TV1-2-SS.1</t>
  </si>
  <si>
    <t>Tabuľa informačná veľká- spodná stavba</t>
  </si>
  <si>
    <t>1715308406</t>
  </si>
  <si>
    <t>TV1-2-GR.1</t>
  </si>
  <si>
    <t>Tabuľa veľká - grafický návrh, tlač na PVC dosku</t>
  </si>
  <si>
    <t>289206860</t>
  </si>
  <si>
    <t>TM1-3.1</t>
  </si>
  <si>
    <t>Tabuľa informačná malá, drevená, spodná stavba</t>
  </si>
  <si>
    <t>-942526378</t>
  </si>
  <si>
    <t>TM1-3-SS</t>
  </si>
  <si>
    <t>Tabuľa informačná malá-spodná stavba</t>
  </si>
  <si>
    <t>-1766576911</t>
  </si>
  <si>
    <t>TM1-3-GR</t>
  </si>
  <si>
    <t>Tabuľa malá - grafický návrh, tlač na PVC dosku</t>
  </si>
  <si>
    <t>1235937104</t>
  </si>
  <si>
    <t>51</t>
  </si>
  <si>
    <t>V1-V7</t>
  </si>
  <si>
    <t>Búdka pre vtákov a netopiere</t>
  </si>
  <si>
    <t>-1546114577</t>
  </si>
  <si>
    <t>V1</t>
  </si>
  <si>
    <t>Ornitologický prieskum</t>
  </si>
  <si>
    <t>662267440</t>
  </si>
  <si>
    <t>P 1-4</t>
  </si>
  <si>
    <t>Prístrešok, drevený</t>
  </si>
  <si>
    <t>1162286036</t>
  </si>
  <si>
    <t>54</t>
  </si>
  <si>
    <t>O.1</t>
  </si>
  <si>
    <t>Gril, kamenný obklad</t>
  </si>
  <si>
    <t>1797146093</t>
  </si>
  <si>
    <t>998231311.1</t>
  </si>
  <si>
    <t>5768035</t>
  </si>
  <si>
    <t>2017/09 - SO 022 - Komunikácie</t>
  </si>
  <si>
    <t>HSV - HSV</t>
  </si>
  <si>
    <t xml:space="preserve">    1 - Zemné práce - </t>
  </si>
  <si>
    <t xml:space="preserve">    5 - Komunikácie - </t>
  </si>
  <si>
    <t xml:space="preserve">    99 - Presun hmôt - </t>
  </si>
  <si>
    <t>122201102.1</t>
  </si>
  <si>
    <t>Odkopávka a prekopávka nezapažená v hornine 3, nad 100 do 1000 m3</t>
  </si>
  <si>
    <t>-1793437883</t>
  </si>
  <si>
    <t>162501102.1</t>
  </si>
  <si>
    <t>-1514245999</t>
  </si>
  <si>
    <t>181301102</t>
  </si>
  <si>
    <t>Rozprestretie zeminy v rovine alebo sklone do 1:5, pri hrúbke vrstvy nad 0,15-0,20m</t>
  </si>
  <si>
    <t>639919306</t>
  </si>
  <si>
    <t>174901001</t>
  </si>
  <si>
    <t>Zhutnenie terénu</t>
  </si>
  <si>
    <t>843837476</t>
  </si>
  <si>
    <t>564752111</t>
  </si>
  <si>
    <t>Štrkový chodník z drveného kameniva fr. 0-16 mm hr. 150 mm</t>
  </si>
  <si>
    <t>-1243614450</t>
  </si>
  <si>
    <t>9</t>
  </si>
  <si>
    <t>564762111</t>
  </si>
  <si>
    <t>Štrkový chodník z drveného kameniva fr. 0-32 mm hr. 200 mm</t>
  </si>
  <si>
    <t>-1772962029</t>
  </si>
  <si>
    <t>10</t>
  </si>
  <si>
    <t>589900011</t>
  </si>
  <si>
    <t>Štiepkový chodník hr. 70 mm</t>
  </si>
  <si>
    <t>457458391</t>
  </si>
  <si>
    <t>893112441</t>
  </si>
  <si>
    <t>Výkaz výmer</t>
  </si>
  <si>
    <t>max. 6,70 €/t</t>
  </si>
  <si>
    <t>max. 6,64 €/t</t>
  </si>
  <si>
    <t>max. 0,33 €/t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</si>
</sst>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5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b/>
      <sz val="12"/>
      <color rgb="FF969696"/>
      <name val="Trebuchet MS"/>
      <family val="2"/>
      <charset val="238"/>
    </font>
    <font>
      <sz val="9"/>
      <color rgb="FF969696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2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11"/>
      <color rgb="FF96969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4" fillId="0" borderId="0" xfId="0" applyFont="1" applyAlignment="1">
      <alignment horizontal="left" vertical="center"/>
    </xf>
    <xf numFmtId="0" fontId="0" fillId="0" borderId="0" xfId="0" applyBorder="1"/>
    <xf numFmtId="0" fontId="1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8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8" fillId="0" borderId="16" xfId="0" applyNumberFormat="1" applyFont="1" applyBorder="1" applyAlignment="1">
      <alignment vertical="center"/>
    </xf>
    <xf numFmtId="4" fontId="28" fillId="0" borderId="17" xfId="0" applyNumberFormat="1" applyFont="1" applyBorder="1" applyAlignment="1">
      <alignment vertical="center"/>
    </xf>
    <xf numFmtId="166" fontId="28" fillId="0" borderId="17" xfId="0" applyNumberFormat="1" applyFont="1" applyBorder="1" applyAlignment="1">
      <alignment vertical="center"/>
    </xf>
    <xf numFmtId="4" fontId="28" fillId="0" borderId="18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4" fontId="20" fillId="0" borderId="18" xfId="0" applyNumberFormat="1" applyFont="1" applyBorder="1" applyAlignment="1">
      <alignment vertical="center"/>
    </xf>
    <xf numFmtId="0" fontId="23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167" fontId="0" fillId="0" borderId="0" xfId="0" applyNumberFormat="1" applyFont="1" applyAlignment="1">
      <alignment vertical="center"/>
    </xf>
    <xf numFmtId="0" fontId="33" fillId="0" borderId="25" xfId="0" applyFont="1" applyBorder="1" applyAlignment="1" applyProtection="1">
      <alignment horizontal="center" vertical="center"/>
      <protection locked="0"/>
    </xf>
    <xf numFmtId="49" fontId="33" fillId="0" borderId="25" xfId="0" applyNumberFormat="1" applyFon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167" fontId="33" fillId="0" borderId="25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4" fontId="23" fillId="6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4" fontId="27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4" fontId="23" fillId="0" borderId="0" xfId="0" applyNumberFormat="1" applyFont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3" fillId="0" borderId="0" xfId="0" applyNumberFormat="1" applyFont="1" applyBorder="1" applyAlignment="1">
      <alignment horizontal="right"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vertical="center"/>
    </xf>
    <xf numFmtId="4" fontId="18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7" fontId="6" fillId="0" borderId="23" xfId="0" applyNumberFormat="1" applyFont="1" applyBorder="1" applyAlignment="1"/>
    <xf numFmtId="167" fontId="6" fillId="0" borderId="23" xfId="0" applyNumberFormat="1" applyFont="1" applyBorder="1" applyAlignment="1">
      <alignment vertical="center"/>
    </xf>
    <xf numFmtId="167" fontId="5" fillId="0" borderId="23" xfId="0" applyNumberFormat="1" applyFont="1" applyBorder="1" applyAlignment="1"/>
    <xf numFmtId="167" fontId="5" fillId="0" borderId="23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167" fontId="0" fillId="0" borderId="25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33" fillId="0" borderId="25" xfId="0" applyFont="1" applyBorder="1" applyAlignment="1" applyProtection="1">
      <alignment horizontal="left" vertical="center" wrapText="1"/>
      <protection locked="0"/>
    </xf>
    <xf numFmtId="167" fontId="33" fillId="4" borderId="25" xfId="0" applyNumberFormat="1" applyFont="1" applyFill="1" applyBorder="1" applyAlignment="1" applyProtection="1">
      <alignment vertical="center"/>
      <protection locked="0"/>
    </xf>
    <xf numFmtId="167" fontId="33" fillId="0" borderId="25" xfId="0" applyNumberFormat="1" applyFont="1" applyBorder="1" applyAlignment="1" applyProtection="1">
      <alignment vertical="center"/>
      <protection locked="0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167" fontId="23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167" fontId="5" fillId="0" borderId="0" xfId="0" applyNumberFormat="1" applyFont="1" applyBorder="1" applyAlignment="1"/>
    <xf numFmtId="167" fontId="5" fillId="0" borderId="0" xfId="0" applyNumberFormat="1" applyFont="1" applyBorder="1" applyAlignment="1">
      <alignment vertical="center"/>
    </xf>
    <xf numFmtId="167" fontId="6" fillId="0" borderId="17" xfId="0" applyNumberFormat="1" applyFont="1" applyBorder="1" applyAlignment="1"/>
    <xf numFmtId="167" fontId="6" fillId="0" borderId="17" xfId="0" applyNumberFormat="1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165" fontId="2" fillId="7" borderId="0" xfId="0" applyNumberFormat="1" applyFont="1" applyFill="1" applyBorder="1" applyAlignment="1" applyProtection="1">
      <alignment horizontal="left" vertical="center"/>
      <protection locked="0"/>
    </xf>
    <xf numFmtId="165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 applyAlignment="1" applyProtection="1">
      <alignment horizontal="left" vertical="center"/>
      <protection locked="0"/>
    </xf>
    <xf numFmtId="0" fontId="2" fillId="7" borderId="0" xfId="0" applyFont="1" applyFill="1" applyBorder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9"/>
  <sheetViews>
    <sheetView showGridLines="0" workbookViewId="0">
      <pane ySplit="1" topLeftCell="A36" activePane="bottomLeft" state="frozen"/>
      <selection pane="bottomLeft" activeCell="E14" sqref="E14:AJ14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 x14ac:dyDescent="0.3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50000000000003" customHeight="1" x14ac:dyDescent="0.3">
      <c r="C2" s="212" t="s">
        <v>7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R2" s="181" t="s">
        <v>8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8" t="s">
        <v>9</v>
      </c>
      <c r="BT2" s="18" t="s">
        <v>10</v>
      </c>
    </row>
    <row r="3" spans="1:73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50000000000003" customHeight="1" x14ac:dyDescent="0.3">
      <c r="B4" s="22"/>
      <c r="C4" s="185" t="s">
        <v>11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23"/>
      <c r="AS4" s="17" t="s">
        <v>12</v>
      </c>
      <c r="BE4" s="24" t="s">
        <v>13</v>
      </c>
      <c r="BS4" s="18" t="s">
        <v>9</v>
      </c>
    </row>
    <row r="5" spans="1:73" ht="14.45" customHeight="1" x14ac:dyDescent="0.3">
      <c r="B5" s="22"/>
      <c r="C5" s="25"/>
      <c r="D5" s="26" t="s">
        <v>14</v>
      </c>
      <c r="E5" s="25"/>
      <c r="F5" s="25"/>
      <c r="G5" s="25"/>
      <c r="H5" s="25"/>
      <c r="I5" s="25"/>
      <c r="J5" s="25"/>
      <c r="K5" s="216" t="s">
        <v>15</v>
      </c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5"/>
      <c r="AQ5" s="23"/>
      <c r="BE5" s="214" t="s">
        <v>16</v>
      </c>
      <c r="BS5" s="18" t="s">
        <v>9</v>
      </c>
    </row>
    <row r="6" spans="1:73" ht="36.950000000000003" customHeight="1" x14ac:dyDescent="0.3">
      <c r="B6" s="22"/>
      <c r="C6" s="25"/>
      <c r="D6" s="28" t="s">
        <v>17</v>
      </c>
      <c r="E6" s="25"/>
      <c r="F6" s="25"/>
      <c r="G6" s="25"/>
      <c r="H6" s="25"/>
      <c r="I6" s="25"/>
      <c r="J6" s="25"/>
      <c r="K6" s="218" t="s">
        <v>18</v>
      </c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5"/>
      <c r="AQ6" s="23"/>
      <c r="BE6" s="215"/>
      <c r="BS6" s="18" t="s">
        <v>9</v>
      </c>
    </row>
    <row r="7" spans="1:73" ht="14.45" customHeight="1" x14ac:dyDescent="0.3">
      <c r="B7" s="22"/>
      <c r="C7" s="25"/>
      <c r="D7" s="29" t="s">
        <v>19</v>
      </c>
      <c r="E7" s="25"/>
      <c r="F7" s="25"/>
      <c r="G7" s="25"/>
      <c r="H7" s="25"/>
      <c r="I7" s="25"/>
      <c r="J7" s="25"/>
      <c r="K7" s="27" t="s">
        <v>5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9" t="s">
        <v>20</v>
      </c>
      <c r="AL7" s="25"/>
      <c r="AM7" s="25"/>
      <c r="AN7" s="27" t="s">
        <v>5</v>
      </c>
      <c r="AO7" s="25"/>
      <c r="AP7" s="25"/>
      <c r="AQ7" s="23"/>
      <c r="BE7" s="215"/>
      <c r="BS7" s="18" t="s">
        <v>9</v>
      </c>
    </row>
    <row r="8" spans="1:73" ht="14.45" customHeight="1" x14ac:dyDescent="0.3">
      <c r="B8" s="22"/>
      <c r="C8" s="25"/>
      <c r="D8" s="29" t="s">
        <v>21</v>
      </c>
      <c r="E8" s="25"/>
      <c r="F8" s="25"/>
      <c r="G8" s="25"/>
      <c r="H8" s="25"/>
      <c r="I8" s="25"/>
      <c r="J8" s="25"/>
      <c r="K8" s="27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9" t="s">
        <v>23</v>
      </c>
      <c r="AL8" s="25"/>
      <c r="AM8" s="25"/>
      <c r="AN8" s="30" t="s">
        <v>24</v>
      </c>
      <c r="AO8" s="25"/>
      <c r="AP8" s="25"/>
      <c r="AQ8" s="23"/>
      <c r="BE8" s="215"/>
      <c r="BS8" s="18" t="s">
        <v>9</v>
      </c>
    </row>
    <row r="9" spans="1:73" ht="14.45" customHeight="1" x14ac:dyDescent="0.3">
      <c r="B9" s="22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3"/>
      <c r="BE9" s="215"/>
      <c r="BS9" s="18" t="s">
        <v>9</v>
      </c>
    </row>
    <row r="10" spans="1:73" ht="14.45" customHeight="1" x14ac:dyDescent="0.3">
      <c r="B10" s="22"/>
      <c r="C10" s="25"/>
      <c r="D10" s="29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9" t="s">
        <v>26</v>
      </c>
      <c r="AL10" s="25"/>
      <c r="AM10" s="25"/>
      <c r="AN10" s="27" t="s">
        <v>5</v>
      </c>
      <c r="AO10" s="25"/>
      <c r="AP10" s="25"/>
      <c r="AQ10" s="23"/>
      <c r="BE10" s="215"/>
      <c r="BS10" s="18" t="s">
        <v>9</v>
      </c>
    </row>
    <row r="11" spans="1:73" ht="18.399999999999999" customHeight="1" x14ac:dyDescent="0.3">
      <c r="B11" s="22"/>
      <c r="C11" s="25"/>
      <c r="D11" s="25"/>
      <c r="E11" s="27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9" t="s">
        <v>28</v>
      </c>
      <c r="AL11" s="25"/>
      <c r="AM11" s="25"/>
      <c r="AN11" s="27" t="s">
        <v>5</v>
      </c>
      <c r="AO11" s="25"/>
      <c r="AP11" s="25"/>
      <c r="AQ11" s="23"/>
      <c r="BE11" s="215"/>
      <c r="BS11" s="18" t="s">
        <v>9</v>
      </c>
    </row>
    <row r="12" spans="1:73" ht="6.95" customHeight="1" x14ac:dyDescent="0.3"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3"/>
      <c r="BE12" s="215"/>
      <c r="BS12" s="18" t="s">
        <v>9</v>
      </c>
    </row>
    <row r="13" spans="1:73" ht="14.45" customHeight="1" x14ac:dyDescent="0.3">
      <c r="B13" s="22"/>
      <c r="C13" s="25"/>
      <c r="D13" s="29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9" t="s">
        <v>26</v>
      </c>
      <c r="AL13" s="25"/>
      <c r="AM13" s="25"/>
      <c r="AN13" s="31"/>
      <c r="AO13" s="25"/>
      <c r="AP13" s="25"/>
      <c r="AQ13" s="23"/>
      <c r="BE13" s="215"/>
      <c r="BS13" s="18" t="s">
        <v>9</v>
      </c>
    </row>
    <row r="14" spans="1:73" ht="15" x14ac:dyDescent="0.3">
      <c r="B14" s="22"/>
      <c r="C14" s="25"/>
      <c r="D14" s="25"/>
      <c r="E14" s="219" t="s">
        <v>108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9" t="s">
        <v>28</v>
      </c>
      <c r="AL14" s="25"/>
      <c r="AM14" s="25"/>
      <c r="AN14" s="31"/>
      <c r="AO14" s="25"/>
      <c r="AP14" s="25"/>
      <c r="AQ14" s="23"/>
      <c r="BE14" s="215"/>
      <c r="BS14" s="18" t="s">
        <v>9</v>
      </c>
    </row>
    <row r="15" spans="1:73" ht="6.95" customHeight="1" x14ac:dyDescent="0.3">
      <c r="B15" s="2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3"/>
      <c r="BE15" s="215"/>
      <c r="BS15" s="18" t="s">
        <v>6</v>
      </c>
    </row>
    <row r="16" spans="1:73" ht="14.45" customHeight="1" x14ac:dyDescent="0.3">
      <c r="B16" s="22"/>
      <c r="C16" s="25"/>
      <c r="D16" s="29" t="s">
        <v>30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9" t="s">
        <v>26</v>
      </c>
      <c r="AL16" s="25"/>
      <c r="AM16" s="25"/>
      <c r="AN16" s="27" t="s">
        <v>5</v>
      </c>
      <c r="AO16" s="25"/>
      <c r="AP16" s="25"/>
      <c r="AQ16" s="23"/>
      <c r="BE16" s="215"/>
      <c r="BS16" s="18" t="s">
        <v>6</v>
      </c>
    </row>
    <row r="17" spans="2:71" ht="18.399999999999999" customHeight="1" x14ac:dyDescent="0.3">
      <c r="B17" s="22"/>
      <c r="C17" s="25"/>
      <c r="D17" s="25"/>
      <c r="E17" s="27" t="s">
        <v>31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9" t="s">
        <v>28</v>
      </c>
      <c r="AL17" s="25"/>
      <c r="AM17" s="25"/>
      <c r="AN17" s="27" t="s">
        <v>5</v>
      </c>
      <c r="AO17" s="25"/>
      <c r="AP17" s="25"/>
      <c r="AQ17" s="23"/>
      <c r="BE17" s="215"/>
      <c r="BS17" s="18" t="s">
        <v>32</v>
      </c>
    </row>
    <row r="18" spans="2:71" ht="6.95" customHeight="1" x14ac:dyDescent="0.3">
      <c r="B18" s="2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3"/>
      <c r="BE18" s="215"/>
      <c r="BS18" s="18" t="s">
        <v>33</v>
      </c>
    </row>
    <row r="19" spans="2:71" ht="14.45" customHeight="1" x14ac:dyDescent="0.3">
      <c r="B19" s="22"/>
      <c r="C19" s="25"/>
      <c r="D19" s="29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9" t="s">
        <v>26</v>
      </c>
      <c r="AL19" s="25"/>
      <c r="AM19" s="25"/>
      <c r="AN19" s="27" t="s">
        <v>5</v>
      </c>
      <c r="AO19" s="25"/>
      <c r="AP19" s="25"/>
      <c r="AQ19" s="23"/>
      <c r="BE19" s="215"/>
      <c r="BS19" s="18" t="s">
        <v>33</v>
      </c>
    </row>
    <row r="20" spans="2:71" ht="18.399999999999999" customHeight="1" x14ac:dyDescent="0.3">
      <c r="B20" s="22"/>
      <c r="C20" s="25"/>
      <c r="D20" s="25"/>
      <c r="E20" s="27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9" t="s">
        <v>28</v>
      </c>
      <c r="AL20" s="25"/>
      <c r="AM20" s="25"/>
      <c r="AN20" s="27" t="s">
        <v>5</v>
      </c>
      <c r="AO20" s="25"/>
      <c r="AP20" s="25"/>
      <c r="AQ20" s="23"/>
      <c r="BE20" s="215"/>
    </row>
    <row r="21" spans="2:71" ht="6.95" customHeight="1" x14ac:dyDescent="0.3">
      <c r="B21" s="22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3"/>
      <c r="BE21" s="215"/>
    </row>
    <row r="22" spans="2:71" ht="15" x14ac:dyDescent="0.3">
      <c r="B22" s="22"/>
      <c r="C22" s="25"/>
      <c r="D22" s="29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3"/>
      <c r="BE22" s="215"/>
    </row>
    <row r="23" spans="2:71" ht="16.5" customHeight="1" x14ac:dyDescent="0.3">
      <c r="B23" s="22"/>
      <c r="C23" s="25"/>
      <c r="D23" s="25"/>
      <c r="E23" s="221" t="s">
        <v>5</v>
      </c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5"/>
      <c r="AP23" s="25"/>
      <c r="AQ23" s="23"/>
      <c r="BE23" s="215"/>
    </row>
    <row r="24" spans="2:71" ht="6.95" customHeight="1" x14ac:dyDescent="0.3">
      <c r="B24" s="22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3"/>
      <c r="BE24" s="215"/>
    </row>
    <row r="25" spans="2:71" ht="6.95" customHeight="1" x14ac:dyDescent="0.3">
      <c r="B25" s="22"/>
      <c r="C25" s="25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5"/>
      <c r="AQ25" s="23"/>
      <c r="BE25" s="215"/>
    </row>
    <row r="26" spans="2:71" ht="14.45" customHeight="1" x14ac:dyDescent="0.3">
      <c r="B26" s="22"/>
      <c r="C26" s="25"/>
      <c r="D26" s="33" t="s">
        <v>37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22">
        <f>ROUND(AG87,2)</f>
        <v>0</v>
      </c>
      <c r="AL26" s="217"/>
      <c r="AM26" s="217"/>
      <c r="AN26" s="217"/>
      <c r="AO26" s="217"/>
      <c r="AP26" s="25"/>
      <c r="AQ26" s="23"/>
      <c r="BE26" s="215"/>
    </row>
    <row r="27" spans="2:71" ht="14.45" customHeight="1" x14ac:dyDescent="0.3">
      <c r="B27" s="22"/>
      <c r="C27" s="25"/>
      <c r="D27" s="33" t="s">
        <v>38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22">
        <f>ROUND(AG92,2)</f>
        <v>0</v>
      </c>
      <c r="AL27" s="222"/>
      <c r="AM27" s="222"/>
      <c r="AN27" s="222"/>
      <c r="AO27" s="222"/>
      <c r="AP27" s="25"/>
      <c r="AQ27" s="23"/>
      <c r="BE27" s="215"/>
    </row>
    <row r="28" spans="2:71" s="1" customFormat="1" ht="6.95" customHeight="1" x14ac:dyDescent="0.3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6"/>
      <c r="BE28" s="215"/>
    </row>
    <row r="29" spans="2:71" s="1" customFormat="1" ht="25.9" customHeight="1" x14ac:dyDescent="0.3">
      <c r="B29" s="34"/>
      <c r="C29" s="35"/>
      <c r="D29" s="37" t="s">
        <v>39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223">
        <f>ROUND(AK26+AK27,2)</f>
        <v>0</v>
      </c>
      <c r="AL29" s="224"/>
      <c r="AM29" s="224"/>
      <c r="AN29" s="224"/>
      <c r="AO29" s="224"/>
      <c r="AP29" s="35"/>
      <c r="AQ29" s="36"/>
      <c r="BE29" s="215"/>
    </row>
    <row r="30" spans="2:71" s="1" customFormat="1" ht="6.95" customHeight="1" x14ac:dyDescent="0.3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6"/>
      <c r="BE30" s="215"/>
    </row>
    <row r="31" spans="2:71" s="2" customFormat="1" ht="14.45" customHeight="1" x14ac:dyDescent="0.3">
      <c r="B31" s="39"/>
      <c r="C31" s="40"/>
      <c r="D31" s="41" t="s">
        <v>40</v>
      </c>
      <c r="E31" s="40"/>
      <c r="F31" s="41" t="s">
        <v>41</v>
      </c>
      <c r="G31" s="40"/>
      <c r="H31" s="40"/>
      <c r="I31" s="40"/>
      <c r="J31" s="40"/>
      <c r="K31" s="40"/>
      <c r="L31" s="194">
        <v>0.2</v>
      </c>
      <c r="M31" s="195"/>
      <c r="N31" s="195"/>
      <c r="O31" s="195"/>
      <c r="P31" s="40"/>
      <c r="Q31" s="40"/>
      <c r="R31" s="40"/>
      <c r="S31" s="40"/>
      <c r="T31" s="43" t="s">
        <v>42</v>
      </c>
      <c r="U31" s="40"/>
      <c r="V31" s="40"/>
      <c r="W31" s="196">
        <f>ROUND(AZ87+SUM(CD93:CD97),2)</f>
        <v>0</v>
      </c>
      <c r="X31" s="195"/>
      <c r="Y31" s="195"/>
      <c r="Z31" s="195"/>
      <c r="AA31" s="195"/>
      <c r="AB31" s="195"/>
      <c r="AC31" s="195"/>
      <c r="AD31" s="195"/>
      <c r="AE31" s="195"/>
      <c r="AF31" s="40"/>
      <c r="AG31" s="40"/>
      <c r="AH31" s="40"/>
      <c r="AI31" s="40"/>
      <c r="AJ31" s="40"/>
      <c r="AK31" s="196">
        <f>ROUND(AV87+SUM(BY93:BY97),2)</f>
        <v>0</v>
      </c>
      <c r="AL31" s="195"/>
      <c r="AM31" s="195"/>
      <c r="AN31" s="195"/>
      <c r="AO31" s="195"/>
      <c r="AP31" s="40"/>
      <c r="AQ31" s="44"/>
      <c r="BE31" s="215"/>
    </row>
    <row r="32" spans="2:71" s="2" customFormat="1" ht="14.45" customHeight="1" x14ac:dyDescent="0.3">
      <c r="B32" s="39"/>
      <c r="C32" s="40"/>
      <c r="D32" s="40"/>
      <c r="E32" s="40"/>
      <c r="F32" s="41" t="s">
        <v>43</v>
      </c>
      <c r="G32" s="40"/>
      <c r="H32" s="40"/>
      <c r="I32" s="40"/>
      <c r="J32" s="40"/>
      <c r="K32" s="40"/>
      <c r="L32" s="194">
        <v>0.2</v>
      </c>
      <c r="M32" s="195"/>
      <c r="N32" s="195"/>
      <c r="O32" s="195"/>
      <c r="P32" s="40"/>
      <c r="Q32" s="40"/>
      <c r="R32" s="40"/>
      <c r="S32" s="40"/>
      <c r="T32" s="43" t="s">
        <v>42</v>
      </c>
      <c r="U32" s="40"/>
      <c r="V32" s="40"/>
      <c r="W32" s="196">
        <f>ROUND(BA87+SUM(CE93:CE97),2)</f>
        <v>0</v>
      </c>
      <c r="X32" s="195"/>
      <c r="Y32" s="195"/>
      <c r="Z32" s="195"/>
      <c r="AA32" s="195"/>
      <c r="AB32" s="195"/>
      <c r="AC32" s="195"/>
      <c r="AD32" s="195"/>
      <c r="AE32" s="195"/>
      <c r="AF32" s="40"/>
      <c r="AG32" s="40"/>
      <c r="AH32" s="40"/>
      <c r="AI32" s="40"/>
      <c r="AJ32" s="40"/>
      <c r="AK32" s="196">
        <f>ROUND(AW87+SUM(BZ93:BZ97),2)</f>
        <v>0</v>
      </c>
      <c r="AL32" s="195"/>
      <c r="AM32" s="195"/>
      <c r="AN32" s="195"/>
      <c r="AO32" s="195"/>
      <c r="AP32" s="40"/>
      <c r="AQ32" s="44"/>
      <c r="BE32" s="215"/>
    </row>
    <row r="33" spans="2:57" s="2" customFormat="1" ht="14.45" hidden="1" customHeight="1" x14ac:dyDescent="0.3">
      <c r="B33" s="39"/>
      <c r="C33" s="40"/>
      <c r="D33" s="40"/>
      <c r="E33" s="40"/>
      <c r="F33" s="41" t="s">
        <v>44</v>
      </c>
      <c r="G33" s="40"/>
      <c r="H33" s="40"/>
      <c r="I33" s="40"/>
      <c r="J33" s="40"/>
      <c r="K33" s="40"/>
      <c r="L33" s="194">
        <v>0.2</v>
      </c>
      <c r="M33" s="195"/>
      <c r="N33" s="195"/>
      <c r="O33" s="195"/>
      <c r="P33" s="40"/>
      <c r="Q33" s="40"/>
      <c r="R33" s="40"/>
      <c r="S33" s="40"/>
      <c r="T33" s="43" t="s">
        <v>42</v>
      </c>
      <c r="U33" s="40"/>
      <c r="V33" s="40"/>
      <c r="W33" s="196">
        <f>ROUND(BB87+SUM(CF93:CF97),2)</f>
        <v>0</v>
      </c>
      <c r="X33" s="195"/>
      <c r="Y33" s="195"/>
      <c r="Z33" s="195"/>
      <c r="AA33" s="195"/>
      <c r="AB33" s="195"/>
      <c r="AC33" s="195"/>
      <c r="AD33" s="195"/>
      <c r="AE33" s="195"/>
      <c r="AF33" s="40"/>
      <c r="AG33" s="40"/>
      <c r="AH33" s="40"/>
      <c r="AI33" s="40"/>
      <c r="AJ33" s="40"/>
      <c r="AK33" s="196">
        <v>0</v>
      </c>
      <c r="AL33" s="195"/>
      <c r="AM33" s="195"/>
      <c r="AN33" s="195"/>
      <c r="AO33" s="195"/>
      <c r="AP33" s="40"/>
      <c r="AQ33" s="44"/>
      <c r="BE33" s="215"/>
    </row>
    <row r="34" spans="2:57" s="2" customFormat="1" ht="14.45" hidden="1" customHeight="1" x14ac:dyDescent="0.3">
      <c r="B34" s="39"/>
      <c r="C34" s="40"/>
      <c r="D34" s="40"/>
      <c r="E34" s="40"/>
      <c r="F34" s="41" t="s">
        <v>45</v>
      </c>
      <c r="G34" s="40"/>
      <c r="H34" s="40"/>
      <c r="I34" s="40"/>
      <c r="J34" s="40"/>
      <c r="K34" s="40"/>
      <c r="L34" s="194">
        <v>0.2</v>
      </c>
      <c r="M34" s="195"/>
      <c r="N34" s="195"/>
      <c r="O34" s="195"/>
      <c r="P34" s="40"/>
      <c r="Q34" s="40"/>
      <c r="R34" s="40"/>
      <c r="S34" s="40"/>
      <c r="T34" s="43" t="s">
        <v>42</v>
      </c>
      <c r="U34" s="40"/>
      <c r="V34" s="40"/>
      <c r="W34" s="196">
        <f>ROUND(BC87+SUM(CG93:CG97),2)</f>
        <v>0</v>
      </c>
      <c r="X34" s="195"/>
      <c r="Y34" s="195"/>
      <c r="Z34" s="195"/>
      <c r="AA34" s="195"/>
      <c r="AB34" s="195"/>
      <c r="AC34" s="195"/>
      <c r="AD34" s="195"/>
      <c r="AE34" s="195"/>
      <c r="AF34" s="40"/>
      <c r="AG34" s="40"/>
      <c r="AH34" s="40"/>
      <c r="AI34" s="40"/>
      <c r="AJ34" s="40"/>
      <c r="AK34" s="196">
        <v>0</v>
      </c>
      <c r="AL34" s="195"/>
      <c r="AM34" s="195"/>
      <c r="AN34" s="195"/>
      <c r="AO34" s="195"/>
      <c r="AP34" s="40"/>
      <c r="AQ34" s="44"/>
      <c r="BE34" s="215"/>
    </row>
    <row r="35" spans="2:57" s="2" customFormat="1" ht="14.45" hidden="1" customHeight="1" x14ac:dyDescent="0.3">
      <c r="B35" s="39"/>
      <c r="C35" s="40"/>
      <c r="D35" s="40"/>
      <c r="E35" s="40"/>
      <c r="F35" s="41" t="s">
        <v>46</v>
      </c>
      <c r="G35" s="40"/>
      <c r="H35" s="40"/>
      <c r="I35" s="40"/>
      <c r="J35" s="40"/>
      <c r="K35" s="40"/>
      <c r="L35" s="194">
        <v>0</v>
      </c>
      <c r="M35" s="195"/>
      <c r="N35" s="195"/>
      <c r="O35" s="195"/>
      <c r="P35" s="40"/>
      <c r="Q35" s="40"/>
      <c r="R35" s="40"/>
      <c r="S35" s="40"/>
      <c r="T35" s="43" t="s">
        <v>42</v>
      </c>
      <c r="U35" s="40"/>
      <c r="V35" s="40"/>
      <c r="W35" s="196">
        <f>ROUND(BD87+SUM(CH93:CH97),2)</f>
        <v>0</v>
      </c>
      <c r="X35" s="195"/>
      <c r="Y35" s="195"/>
      <c r="Z35" s="195"/>
      <c r="AA35" s="195"/>
      <c r="AB35" s="195"/>
      <c r="AC35" s="195"/>
      <c r="AD35" s="195"/>
      <c r="AE35" s="195"/>
      <c r="AF35" s="40"/>
      <c r="AG35" s="40"/>
      <c r="AH35" s="40"/>
      <c r="AI35" s="40"/>
      <c r="AJ35" s="40"/>
      <c r="AK35" s="196">
        <v>0</v>
      </c>
      <c r="AL35" s="195"/>
      <c r="AM35" s="195"/>
      <c r="AN35" s="195"/>
      <c r="AO35" s="195"/>
      <c r="AP35" s="40"/>
      <c r="AQ35" s="44"/>
    </row>
    <row r="36" spans="2:57" s="1" customFormat="1" ht="6.95" customHeight="1" x14ac:dyDescent="0.3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6"/>
    </row>
    <row r="37" spans="2:57" s="1" customFormat="1" ht="25.9" customHeight="1" x14ac:dyDescent="0.3">
      <c r="B37" s="34"/>
      <c r="C37" s="45"/>
      <c r="D37" s="46" t="s">
        <v>47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8" t="s">
        <v>48</v>
      </c>
      <c r="U37" s="47"/>
      <c r="V37" s="47"/>
      <c r="W37" s="47"/>
      <c r="X37" s="197" t="s">
        <v>49</v>
      </c>
      <c r="Y37" s="198"/>
      <c r="Z37" s="198"/>
      <c r="AA37" s="198"/>
      <c r="AB37" s="198"/>
      <c r="AC37" s="47"/>
      <c r="AD37" s="47"/>
      <c r="AE37" s="47"/>
      <c r="AF37" s="47"/>
      <c r="AG37" s="47"/>
      <c r="AH37" s="47"/>
      <c r="AI37" s="47"/>
      <c r="AJ37" s="47"/>
      <c r="AK37" s="210">
        <f>SUM(AK29:AK35)</f>
        <v>0</v>
      </c>
      <c r="AL37" s="198"/>
      <c r="AM37" s="198"/>
      <c r="AN37" s="198"/>
      <c r="AO37" s="211"/>
      <c r="AP37" s="45"/>
      <c r="AQ37" s="36"/>
    </row>
    <row r="38" spans="2:57" s="1" customFormat="1" ht="14.45" customHeight="1" x14ac:dyDescent="0.3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6"/>
    </row>
    <row r="39" spans="2:57" x14ac:dyDescent="0.3">
      <c r="B39" s="2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3"/>
    </row>
    <row r="40" spans="2:57" x14ac:dyDescent="0.3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3"/>
    </row>
    <row r="41" spans="2:57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3"/>
    </row>
    <row r="42" spans="2:57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3"/>
    </row>
    <row r="43" spans="2:57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3"/>
    </row>
    <row r="44" spans="2:57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3"/>
    </row>
    <row r="45" spans="2:57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3"/>
    </row>
    <row r="46" spans="2:57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3"/>
    </row>
    <row r="47" spans="2:57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3"/>
    </row>
    <row r="48" spans="2:57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3"/>
    </row>
    <row r="49" spans="2:43" s="1" customFormat="1" ht="15" x14ac:dyDescent="0.3">
      <c r="B49" s="34"/>
      <c r="C49" s="35"/>
      <c r="D49" s="49" t="s">
        <v>50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35"/>
      <c r="AB49" s="35"/>
      <c r="AC49" s="49" t="s">
        <v>51</v>
      </c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1"/>
      <c r="AP49" s="35"/>
      <c r="AQ49" s="36"/>
    </row>
    <row r="50" spans="2:43" x14ac:dyDescent="0.3">
      <c r="B50" s="22"/>
      <c r="C50" s="25"/>
      <c r="D50" s="52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53"/>
      <c r="AA50" s="25"/>
      <c r="AB50" s="25"/>
      <c r="AC50" s="52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53"/>
      <c r="AP50" s="25"/>
      <c r="AQ50" s="23"/>
    </row>
    <row r="51" spans="2:43" x14ac:dyDescent="0.3">
      <c r="B51" s="22"/>
      <c r="C51" s="25"/>
      <c r="D51" s="52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53"/>
      <c r="AA51" s="25"/>
      <c r="AB51" s="25"/>
      <c r="AC51" s="52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53"/>
      <c r="AP51" s="25"/>
      <c r="AQ51" s="23"/>
    </row>
    <row r="52" spans="2:43" x14ac:dyDescent="0.3">
      <c r="B52" s="22"/>
      <c r="C52" s="25"/>
      <c r="D52" s="52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53"/>
      <c r="AA52" s="25"/>
      <c r="AB52" s="25"/>
      <c r="AC52" s="52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53"/>
      <c r="AP52" s="25"/>
      <c r="AQ52" s="23"/>
    </row>
    <row r="53" spans="2:43" x14ac:dyDescent="0.3">
      <c r="B53" s="22"/>
      <c r="C53" s="25"/>
      <c r="D53" s="52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53"/>
      <c r="AA53" s="25"/>
      <c r="AB53" s="25"/>
      <c r="AC53" s="52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53"/>
      <c r="AP53" s="25"/>
      <c r="AQ53" s="23"/>
    </row>
    <row r="54" spans="2:43" x14ac:dyDescent="0.3">
      <c r="B54" s="22"/>
      <c r="C54" s="25"/>
      <c r="D54" s="52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53"/>
      <c r="AA54" s="25"/>
      <c r="AB54" s="25"/>
      <c r="AC54" s="52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53"/>
      <c r="AP54" s="25"/>
      <c r="AQ54" s="23"/>
    </row>
    <row r="55" spans="2:43" x14ac:dyDescent="0.3">
      <c r="B55" s="22"/>
      <c r="C55" s="25"/>
      <c r="D55" s="52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53"/>
      <c r="AA55" s="25"/>
      <c r="AB55" s="25"/>
      <c r="AC55" s="52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53"/>
      <c r="AP55" s="25"/>
      <c r="AQ55" s="23"/>
    </row>
    <row r="56" spans="2:43" x14ac:dyDescent="0.3">
      <c r="B56" s="22"/>
      <c r="C56" s="25"/>
      <c r="D56" s="52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53"/>
      <c r="AA56" s="25"/>
      <c r="AB56" s="25"/>
      <c r="AC56" s="52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53"/>
      <c r="AP56" s="25"/>
      <c r="AQ56" s="23"/>
    </row>
    <row r="57" spans="2:43" x14ac:dyDescent="0.3">
      <c r="B57" s="22"/>
      <c r="C57" s="25"/>
      <c r="D57" s="52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53"/>
      <c r="AA57" s="25"/>
      <c r="AB57" s="25"/>
      <c r="AC57" s="52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53"/>
      <c r="AP57" s="25"/>
      <c r="AQ57" s="23"/>
    </row>
    <row r="58" spans="2:43" s="1" customFormat="1" ht="15" x14ac:dyDescent="0.3">
      <c r="B58" s="34"/>
      <c r="C58" s="35"/>
      <c r="D58" s="54" t="s">
        <v>52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6" t="s">
        <v>53</v>
      </c>
      <c r="S58" s="55"/>
      <c r="T58" s="55"/>
      <c r="U58" s="55"/>
      <c r="V58" s="55"/>
      <c r="W58" s="55"/>
      <c r="X58" s="55"/>
      <c r="Y58" s="55"/>
      <c r="Z58" s="57"/>
      <c r="AA58" s="35"/>
      <c r="AB58" s="35"/>
      <c r="AC58" s="54" t="s">
        <v>52</v>
      </c>
      <c r="AD58" s="55"/>
      <c r="AE58" s="55"/>
      <c r="AF58" s="55"/>
      <c r="AG58" s="55"/>
      <c r="AH58" s="55"/>
      <c r="AI58" s="55"/>
      <c r="AJ58" s="55"/>
      <c r="AK58" s="55"/>
      <c r="AL58" s="55"/>
      <c r="AM58" s="56" t="s">
        <v>53</v>
      </c>
      <c r="AN58" s="55"/>
      <c r="AO58" s="57"/>
      <c r="AP58" s="35"/>
      <c r="AQ58" s="36"/>
    </row>
    <row r="59" spans="2:43" x14ac:dyDescent="0.3">
      <c r="B59" s="2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3"/>
    </row>
    <row r="60" spans="2:43" s="1" customFormat="1" ht="15" x14ac:dyDescent="0.3">
      <c r="B60" s="34"/>
      <c r="C60" s="35"/>
      <c r="D60" s="49" t="s">
        <v>54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35"/>
      <c r="AB60" s="35"/>
      <c r="AC60" s="49" t="s">
        <v>55</v>
      </c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1"/>
      <c r="AP60" s="35"/>
      <c r="AQ60" s="36"/>
    </row>
    <row r="61" spans="2:43" x14ac:dyDescent="0.3">
      <c r="B61" s="22"/>
      <c r="C61" s="25"/>
      <c r="D61" s="52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53"/>
      <c r="AA61" s="25"/>
      <c r="AB61" s="25"/>
      <c r="AC61" s="52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53"/>
      <c r="AP61" s="25"/>
      <c r="AQ61" s="23"/>
    </row>
    <row r="62" spans="2:43" x14ac:dyDescent="0.3">
      <c r="B62" s="22"/>
      <c r="C62" s="25"/>
      <c r="D62" s="52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53"/>
      <c r="AA62" s="25"/>
      <c r="AB62" s="25"/>
      <c r="AC62" s="52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53"/>
      <c r="AP62" s="25"/>
      <c r="AQ62" s="23"/>
    </row>
    <row r="63" spans="2:43" x14ac:dyDescent="0.3">
      <c r="B63" s="22"/>
      <c r="C63" s="25"/>
      <c r="D63" s="52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53"/>
      <c r="AA63" s="25"/>
      <c r="AB63" s="25"/>
      <c r="AC63" s="52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53"/>
      <c r="AP63" s="25"/>
      <c r="AQ63" s="23"/>
    </row>
    <row r="64" spans="2:43" x14ac:dyDescent="0.3">
      <c r="B64" s="22"/>
      <c r="C64" s="25"/>
      <c r="D64" s="52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53"/>
      <c r="AA64" s="25"/>
      <c r="AB64" s="25"/>
      <c r="AC64" s="52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53"/>
      <c r="AP64" s="25"/>
      <c r="AQ64" s="23"/>
    </row>
    <row r="65" spans="2:43" x14ac:dyDescent="0.3">
      <c r="B65" s="22"/>
      <c r="C65" s="25"/>
      <c r="D65" s="52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53"/>
      <c r="AA65" s="25"/>
      <c r="AB65" s="25"/>
      <c r="AC65" s="52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53"/>
      <c r="AP65" s="25"/>
      <c r="AQ65" s="23"/>
    </row>
    <row r="66" spans="2:43" x14ac:dyDescent="0.3">
      <c r="B66" s="22"/>
      <c r="C66" s="25"/>
      <c r="D66" s="52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53"/>
      <c r="AA66" s="25"/>
      <c r="AB66" s="25"/>
      <c r="AC66" s="52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53"/>
      <c r="AP66" s="25"/>
      <c r="AQ66" s="23"/>
    </row>
    <row r="67" spans="2:43" x14ac:dyDescent="0.3">
      <c r="B67" s="22"/>
      <c r="C67" s="25"/>
      <c r="D67" s="52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53"/>
      <c r="AA67" s="25"/>
      <c r="AB67" s="25"/>
      <c r="AC67" s="52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53"/>
      <c r="AP67" s="25"/>
      <c r="AQ67" s="23"/>
    </row>
    <row r="68" spans="2:43" x14ac:dyDescent="0.3">
      <c r="B68" s="22"/>
      <c r="C68" s="25"/>
      <c r="D68" s="52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53"/>
      <c r="AA68" s="25"/>
      <c r="AB68" s="25"/>
      <c r="AC68" s="52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53"/>
      <c r="AP68" s="25"/>
      <c r="AQ68" s="23"/>
    </row>
    <row r="69" spans="2:43" s="1" customFormat="1" ht="15" x14ac:dyDescent="0.3">
      <c r="B69" s="34"/>
      <c r="C69" s="35"/>
      <c r="D69" s="54" t="s">
        <v>52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6" t="s">
        <v>53</v>
      </c>
      <c r="S69" s="55"/>
      <c r="T69" s="55"/>
      <c r="U69" s="55"/>
      <c r="V69" s="55"/>
      <c r="W69" s="55"/>
      <c r="X69" s="55"/>
      <c r="Y69" s="55"/>
      <c r="Z69" s="57"/>
      <c r="AA69" s="35"/>
      <c r="AB69" s="35"/>
      <c r="AC69" s="54" t="s">
        <v>52</v>
      </c>
      <c r="AD69" s="55"/>
      <c r="AE69" s="55"/>
      <c r="AF69" s="55"/>
      <c r="AG69" s="55"/>
      <c r="AH69" s="55"/>
      <c r="AI69" s="55"/>
      <c r="AJ69" s="55"/>
      <c r="AK69" s="55"/>
      <c r="AL69" s="55"/>
      <c r="AM69" s="56" t="s">
        <v>53</v>
      </c>
      <c r="AN69" s="55"/>
      <c r="AO69" s="57"/>
      <c r="AP69" s="35"/>
      <c r="AQ69" s="36"/>
    </row>
    <row r="70" spans="2:43" s="1" customFormat="1" ht="6.95" customHeight="1" x14ac:dyDescent="0.3"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6"/>
    </row>
    <row r="71" spans="2:43" s="1" customFormat="1" ht="6.95" customHeight="1" x14ac:dyDescent="0.3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60"/>
    </row>
    <row r="75" spans="2:43" s="1" customFormat="1" ht="6.95" customHeight="1" x14ac:dyDescent="0.3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3"/>
    </row>
    <row r="76" spans="2:43" s="1" customFormat="1" ht="36.950000000000003" customHeight="1" x14ac:dyDescent="0.3">
      <c r="B76" s="34"/>
      <c r="C76" s="185" t="s">
        <v>56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36"/>
    </row>
    <row r="77" spans="2:43" s="3" customFormat="1" ht="14.45" customHeight="1" x14ac:dyDescent="0.3">
      <c r="B77" s="64"/>
      <c r="C77" s="29" t="s">
        <v>14</v>
      </c>
      <c r="D77" s="65"/>
      <c r="E77" s="65"/>
      <c r="F77" s="65"/>
      <c r="G77" s="65"/>
      <c r="H77" s="65"/>
      <c r="I77" s="65"/>
      <c r="J77" s="65"/>
      <c r="K77" s="65"/>
      <c r="L77" s="65" t="str">
        <f>K5</f>
        <v>2017/09</v>
      </c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6"/>
    </row>
    <row r="78" spans="2:43" s="4" customFormat="1" ht="36.950000000000003" customHeight="1" x14ac:dyDescent="0.3">
      <c r="B78" s="67"/>
      <c r="C78" s="68" t="s">
        <v>17</v>
      </c>
      <c r="D78" s="69"/>
      <c r="E78" s="69"/>
      <c r="F78" s="69"/>
      <c r="G78" s="69"/>
      <c r="H78" s="69"/>
      <c r="I78" s="69"/>
      <c r="J78" s="69"/>
      <c r="K78" s="69"/>
      <c r="L78" s="187" t="str">
        <f>K6</f>
        <v>SO 02 - Revitalizácia vymedzeného územia lesíka Štrky</v>
      </c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69"/>
      <c r="AQ78" s="70"/>
    </row>
    <row r="79" spans="2:43" s="1" customFormat="1" ht="6.95" customHeight="1" x14ac:dyDescent="0.3"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6"/>
    </row>
    <row r="80" spans="2:43" s="1" customFormat="1" ht="15" x14ac:dyDescent="0.3">
      <c r="B80" s="34"/>
      <c r="C80" s="29" t="s">
        <v>21</v>
      </c>
      <c r="D80" s="35"/>
      <c r="E80" s="35"/>
      <c r="F80" s="35"/>
      <c r="G80" s="35"/>
      <c r="H80" s="35"/>
      <c r="I80" s="35"/>
      <c r="J80" s="35"/>
      <c r="K80" s="35"/>
      <c r="L80" s="71" t="str">
        <f>IF(K8="","",K8)</f>
        <v>Trnava</v>
      </c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29" t="s">
        <v>23</v>
      </c>
      <c r="AJ80" s="35"/>
      <c r="AK80" s="35"/>
      <c r="AL80" s="35"/>
      <c r="AM80" s="72" t="str">
        <f>IF(AN8= "","",AN8)</f>
        <v>18.8.2017</v>
      </c>
      <c r="AN80" s="35"/>
      <c r="AO80" s="35"/>
      <c r="AP80" s="35"/>
      <c r="AQ80" s="36"/>
    </row>
    <row r="81" spans="1:89" s="1" customFormat="1" ht="6.95" customHeight="1" x14ac:dyDescent="0.3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6"/>
    </row>
    <row r="82" spans="1:89" s="1" customFormat="1" ht="15" x14ac:dyDescent="0.3">
      <c r="B82" s="34"/>
      <c r="C82" s="29" t="s">
        <v>25</v>
      </c>
      <c r="D82" s="35"/>
      <c r="E82" s="35"/>
      <c r="F82" s="35"/>
      <c r="G82" s="35"/>
      <c r="H82" s="35"/>
      <c r="I82" s="35"/>
      <c r="J82" s="35"/>
      <c r="K82" s="35"/>
      <c r="L82" s="65" t="str">
        <f>IF(E11= "","",E11)</f>
        <v>Mesto Trnava</v>
      </c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29" t="s">
        <v>30</v>
      </c>
      <c r="AJ82" s="35"/>
      <c r="AK82" s="35"/>
      <c r="AL82" s="35"/>
      <c r="AM82" s="189" t="str">
        <f>IF(E17="","",E17)</f>
        <v xml:space="preserve"> </v>
      </c>
      <c r="AN82" s="189"/>
      <c r="AO82" s="189"/>
      <c r="AP82" s="189"/>
      <c r="AQ82" s="36"/>
      <c r="AS82" s="190" t="s">
        <v>57</v>
      </c>
      <c r="AT82" s="191"/>
      <c r="AU82" s="50"/>
      <c r="AV82" s="50"/>
      <c r="AW82" s="50"/>
      <c r="AX82" s="50"/>
      <c r="AY82" s="50"/>
      <c r="AZ82" s="50"/>
      <c r="BA82" s="50"/>
      <c r="BB82" s="50"/>
      <c r="BC82" s="50"/>
      <c r="BD82" s="51"/>
    </row>
    <row r="83" spans="1:89" s="1" customFormat="1" ht="15" x14ac:dyDescent="0.3">
      <c r="B83" s="34"/>
      <c r="C83" s="29" t="s">
        <v>29</v>
      </c>
      <c r="D83" s="35"/>
      <c r="E83" s="35"/>
      <c r="F83" s="35"/>
      <c r="G83" s="35"/>
      <c r="H83" s="35"/>
      <c r="I83" s="35"/>
      <c r="J83" s="35"/>
      <c r="K83" s="35"/>
      <c r="L83" s="65" t="str">
        <f>IF(E14= "Vyplň údaj","",E14)</f>
        <v>Ing. Júlia Straňáková - Rudbeckia</v>
      </c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29" t="s">
        <v>34</v>
      </c>
      <c r="AJ83" s="35"/>
      <c r="AK83" s="35"/>
      <c r="AL83" s="35"/>
      <c r="AM83" s="189" t="str">
        <f>IF(E20="","",E20)</f>
        <v>Ing. Júlia Straňáková</v>
      </c>
      <c r="AN83" s="189"/>
      <c r="AO83" s="189"/>
      <c r="AP83" s="189"/>
      <c r="AQ83" s="36"/>
      <c r="AS83" s="192"/>
      <c r="AT83" s="193"/>
      <c r="AU83" s="35"/>
      <c r="AV83" s="35"/>
      <c r="AW83" s="35"/>
      <c r="AX83" s="35"/>
      <c r="AY83" s="35"/>
      <c r="AZ83" s="35"/>
      <c r="BA83" s="35"/>
      <c r="BB83" s="35"/>
      <c r="BC83" s="35"/>
      <c r="BD83" s="73"/>
    </row>
    <row r="84" spans="1:89" s="1" customFormat="1" ht="10.9" customHeight="1" x14ac:dyDescent="0.3"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6"/>
      <c r="AS84" s="192"/>
      <c r="AT84" s="193"/>
      <c r="AU84" s="35"/>
      <c r="AV84" s="35"/>
      <c r="AW84" s="35"/>
      <c r="AX84" s="35"/>
      <c r="AY84" s="35"/>
      <c r="AZ84" s="35"/>
      <c r="BA84" s="35"/>
      <c r="BB84" s="35"/>
      <c r="BC84" s="35"/>
      <c r="BD84" s="73"/>
    </row>
    <row r="85" spans="1:89" s="1" customFormat="1" ht="29.25" customHeight="1" x14ac:dyDescent="0.3">
      <c r="B85" s="34"/>
      <c r="C85" s="205" t="s">
        <v>58</v>
      </c>
      <c r="D85" s="206"/>
      <c r="E85" s="206"/>
      <c r="F85" s="206"/>
      <c r="G85" s="206"/>
      <c r="H85" s="74"/>
      <c r="I85" s="207" t="s">
        <v>59</v>
      </c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7" t="s">
        <v>60</v>
      </c>
      <c r="AH85" s="206"/>
      <c r="AI85" s="206"/>
      <c r="AJ85" s="206"/>
      <c r="AK85" s="206"/>
      <c r="AL85" s="206"/>
      <c r="AM85" s="206"/>
      <c r="AN85" s="207" t="s">
        <v>61</v>
      </c>
      <c r="AO85" s="206"/>
      <c r="AP85" s="208"/>
      <c r="AQ85" s="36"/>
      <c r="AS85" s="75" t="s">
        <v>62</v>
      </c>
      <c r="AT85" s="76" t="s">
        <v>63</v>
      </c>
      <c r="AU85" s="76" t="s">
        <v>64</v>
      </c>
      <c r="AV85" s="76" t="s">
        <v>65</v>
      </c>
      <c r="AW85" s="76" t="s">
        <v>66</v>
      </c>
      <c r="AX85" s="76" t="s">
        <v>67</v>
      </c>
      <c r="AY85" s="76" t="s">
        <v>68</v>
      </c>
      <c r="AZ85" s="76" t="s">
        <v>69</v>
      </c>
      <c r="BA85" s="76" t="s">
        <v>70</v>
      </c>
      <c r="BB85" s="76" t="s">
        <v>71</v>
      </c>
      <c r="BC85" s="76" t="s">
        <v>72</v>
      </c>
      <c r="BD85" s="77" t="s">
        <v>73</v>
      </c>
    </row>
    <row r="86" spans="1:89" s="1" customFormat="1" ht="10.9" customHeight="1" x14ac:dyDescent="0.3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6"/>
      <c r="AS86" s="78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1"/>
    </row>
    <row r="87" spans="1:89" s="4" customFormat="1" ht="32.450000000000003" customHeight="1" x14ac:dyDescent="0.3">
      <c r="B87" s="67"/>
      <c r="C87" s="79" t="s">
        <v>74</v>
      </c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209">
        <f>ROUND(SUM(AG88:AG90),2)</f>
        <v>0</v>
      </c>
      <c r="AH87" s="209"/>
      <c r="AI87" s="209"/>
      <c r="AJ87" s="209"/>
      <c r="AK87" s="209"/>
      <c r="AL87" s="209"/>
      <c r="AM87" s="209"/>
      <c r="AN87" s="204">
        <f>SUM(AG87,AT87)</f>
        <v>0</v>
      </c>
      <c r="AO87" s="204"/>
      <c r="AP87" s="204"/>
      <c r="AQ87" s="70"/>
      <c r="AS87" s="81">
        <f>ROUND(SUM(AS88:AS90),2)</f>
        <v>0</v>
      </c>
      <c r="AT87" s="82">
        <f>ROUND(SUM(AV87:AW87),2)</f>
        <v>0</v>
      </c>
      <c r="AU87" s="83">
        <f>ROUND(SUM(AU88:AU90),5)</f>
        <v>0</v>
      </c>
      <c r="AV87" s="82">
        <f>ROUND(AZ87*L31,2)</f>
        <v>0</v>
      </c>
      <c r="AW87" s="82">
        <f>ROUND(BA87*L32,2)</f>
        <v>0</v>
      </c>
      <c r="AX87" s="82">
        <f>ROUND(BB87*L31,2)</f>
        <v>0</v>
      </c>
      <c r="AY87" s="82">
        <f>ROUND(BC87*L32,2)</f>
        <v>0</v>
      </c>
      <c r="AZ87" s="82">
        <f>ROUND(SUM(AZ88:AZ90),2)</f>
        <v>0</v>
      </c>
      <c r="BA87" s="82">
        <f>ROUND(SUM(BA88:BA90),2)</f>
        <v>0</v>
      </c>
      <c r="BB87" s="82">
        <f>ROUND(SUM(BB88:BB90),2)</f>
        <v>0</v>
      </c>
      <c r="BC87" s="82">
        <f>ROUND(SUM(BC88:BC90),2)</f>
        <v>0</v>
      </c>
      <c r="BD87" s="84">
        <f>ROUND(SUM(BD88:BD90),2)</f>
        <v>0</v>
      </c>
      <c r="BS87" s="85" t="s">
        <v>75</v>
      </c>
      <c r="BT87" s="85" t="s">
        <v>76</v>
      </c>
      <c r="BU87" s="86" t="s">
        <v>77</v>
      </c>
      <c r="BV87" s="85" t="s">
        <v>78</v>
      </c>
      <c r="BW87" s="85" t="s">
        <v>79</v>
      </c>
      <c r="BX87" s="85" t="s">
        <v>80</v>
      </c>
    </row>
    <row r="88" spans="1:89" s="5" customFormat="1" ht="47.25" customHeight="1" x14ac:dyDescent="0.3">
      <c r="A88" s="87" t="s">
        <v>81</v>
      </c>
      <c r="B88" s="88"/>
      <c r="C88" s="89"/>
      <c r="D88" s="203" t="s">
        <v>82</v>
      </c>
      <c r="E88" s="203"/>
      <c r="F88" s="203"/>
      <c r="G88" s="203"/>
      <c r="H88" s="203"/>
      <c r="I88" s="90"/>
      <c r="J88" s="203" t="s">
        <v>83</v>
      </c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  <c r="X88" s="203"/>
      <c r="Y88" s="203"/>
      <c r="Z88" s="203"/>
      <c r="AA88" s="203"/>
      <c r="AB88" s="203"/>
      <c r="AC88" s="203"/>
      <c r="AD88" s="203"/>
      <c r="AE88" s="203"/>
      <c r="AF88" s="203"/>
      <c r="AG88" s="201">
        <f>'2017-09 SO 021 - Sadové ú...'!M30</f>
        <v>0</v>
      </c>
      <c r="AH88" s="202"/>
      <c r="AI88" s="202"/>
      <c r="AJ88" s="202"/>
      <c r="AK88" s="202"/>
      <c r="AL88" s="202"/>
      <c r="AM88" s="202"/>
      <c r="AN88" s="201">
        <f>SUM(AG88,AT88)</f>
        <v>0</v>
      </c>
      <c r="AO88" s="202"/>
      <c r="AP88" s="202"/>
      <c r="AQ88" s="91"/>
      <c r="AS88" s="92">
        <f>'2017-09 SO 021 - Sadové ú...'!M28</f>
        <v>0</v>
      </c>
      <c r="AT88" s="93">
        <f>ROUND(SUM(AV88:AW88),2)</f>
        <v>0</v>
      </c>
      <c r="AU88" s="94">
        <f>'2017-09 SO 021 - Sadové ú...'!W120</f>
        <v>0</v>
      </c>
      <c r="AV88" s="93">
        <f>'2017-09 SO 021 - Sadové ú...'!M32</f>
        <v>0</v>
      </c>
      <c r="AW88" s="93">
        <f>'2017-09 SO 021 - Sadové ú...'!M33</f>
        <v>0</v>
      </c>
      <c r="AX88" s="93">
        <f>'2017-09 SO 021 - Sadové ú...'!M34</f>
        <v>0</v>
      </c>
      <c r="AY88" s="93">
        <f>'2017-09 SO 021 - Sadové ú...'!M35</f>
        <v>0</v>
      </c>
      <c r="AZ88" s="93">
        <f>'2017-09 SO 021 - Sadové ú...'!H32</f>
        <v>0</v>
      </c>
      <c r="BA88" s="93">
        <f>'2017-09 SO 021 - Sadové ú...'!H33</f>
        <v>0</v>
      </c>
      <c r="BB88" s="93">
        <f>'2017-09 SO 021 - Sadové ú...'!H34</f>
        <v>0</v>
      </c>
      <c r="BC88" s="93">
        <f>'2017-09 SO 021 - Sadové ú...'!H35</f>
        <v>0</v>
      </c>
      <c r="BD88" s="95">
        <f>'2017-09 SO 021 - Sadové ú...'!H36</f>
        <v>0</v>
      </c>
      <c r="BT88" s="96" t="s">
        <v>84</v>
      </c>
      <c r="BV88" s="96" t="s">
        <v>78</v>
      </c>
      <c r="BW88" s="96" t="s">
        <v>85</v>
      </c>
      <c r="BX88" s="96" t="s">
        <v>79</v>
      </c>
    </row>
    <row r="89" spans="1:89" s="5" customFormat="1" ht="47.25" customHeight="1" x14ac:dyDescent="0.3">
      <c r="A89" s="87" t="s">
        <v>81</v>
      </c>
      <c r="B89" s="88"/>
      <c r="C89" s="89"/>
      <c r="D89" s="203" t="s">
        <v>86</v>
      </c>
      <c r="E89" s="203"/>
      <c r="F89" s="203"/>
      <c r="G89" s="203"/>
      <c r="H89" s="203"/>
      <c r="I89" s="90"/>
      <c r="J89" s="203" t="s">
        <v>87</v>
      </c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3"/>
      <c r="Y89" s="203"/>
      <c r="Z89" s="203"/>
      <c r="AA89" s="203"/>
      <c r="AB89" s="203"/>
      <c r="AC89" s="203"/>
      <c r="AD89" s="203"/>
      <c r="AE89" s="203"/>
      <c r="AF89" s="203"/>
      <c r="AG89" s="201">
        <f>'2017-09 SO 023 - Drobná a...'!M30</f>
        <v>0</v>
      </c>
      <c r="AH89" s="202"/>
      <c r="AI89" s="202"/>
      <c r="AJ89" s="202"/>
      <c r="AK89" s="202"/>
      <c r="AL89" s="202"/>
      <c r="AM89" s="202"/>
      <c r="AN89" s="201">
        <f>SUM(AG89,AT89)</f>
        <v>0</v>
      </c>
      <c r="AO89" s="202"/>
      <c r="AP89" s="202"/>
      <c r="AQ89" s="91"/>
      <c r="AS89" s="92">
        <f>'2017-09 SO 023 - Drobná a...'!M28</f>
        <v>0</v>
      </c>
      <c r="AT89" s="93">
        <f>ROUND(SUM(AV89:AW89),2)</f>
        <v>0</v>
      </c>
      <c r="AU89" s="94">
        <f>'2017-09 SO 023 - Drobná a...'!W121</f>
        <v>0</v>
      </c>
      <c r="AV89" s="93">
        <f>'2017-09 SO 023 - Drobná a...'!M32</f>
        <v>0</v>
      </c>
      <c r="AW89" s="93">
        <f>'2017-09 SO 023 - Drobná a...'!M33</f>
        <v>0</v>
      </c>
      <c r="AX89" s="93">
        <f>'2017-09 SO 023 - Drobná a...'!M34</f>
        <v>0</v>
      </c>
      <c r="AY89" s="93">
        <f>'2017-09 SO 023 - Drobná a...'!M35</f>
        <v>0</v>
      </c>
      <c r="AZ89" s="93">
        <f>'2017-09 SO 023 - Drobná a...'!H32</f>
        <v>0</v>
      </c>
      <c r="BA89" s="93">
        <f>'2017-09 SO 023 - Drobná a...'!H33</f>
        <v>0</v>
      </c>
      <c r="BB89" s="93">
        <f>'2017-09 SO 023 - Drobná a...'!H34</f>
        <v>0</v>
      </c>
      <c r="BC89" s="93">
        <f>'2017-09 SO 023 - Drobná a...'!H35</f>
        <v>0</v>
      </c>
      <c r="BD89" s="95">
        <f>'2017-09 SO 023 - Drobná a...'!H36</f>
        <v>0</v>
      </c>
      <c r="BT89" s="96" t="s">
        <v>84</v>
      </c>
      <c r="BV89" s="96" t="s">
        <v>78</v>
      </c>
      <c r="BW89" s="96" t="s">
        <v>88</v>
      </c>
      <c r="BX89" s="96" t="s">
        <v>79</v>
      </c>
    </row>
    <row r="90" spans="1:89" s="5" customFormat="1" ht="31.5" customHeight="1" x14ac:dyDescent="0.3">
      <c r="A90" s="87" t="s">
        <v>81</v>
      </c>
      <c r="B90" s="88"/>
      <c r="C90" s="89"/>
      <c r="D90" s="203" t="s">
        <v>15</v>
      </c>
      <c r="E90" s="203"/>
      <c r="F90" s="203"/>
      <c r="G90" s="203"/>
      <c r="H90" s="203"/>
      <c r="I90" s="90"/>
      <c r="J90" s="203" t="s">
        <v>89</v>
      </c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  <c r="X90" s="203"/>
      <c r="Y90" s="203"/>
      <c r="Z90" s="203"/>
      <c r="AA90" s="203"/>
      <c r="AB90" s="203"/>
      <c r="AC90" s="203"/>
      <c r="AD90" s="203"/>
      <c r="AE90" s="203"/>
      <c r="AF90" s="203"/>
      <c r="AG90" s="201">
        <f>'2017-09 - SO 022 - Komuni...'!M30</f>
        <v>0</v>
      </c>
      <c r="AH90" s="202"/>
      <c r="AI90" s="202"/>
      <c r="AJ90" s="202"/>
      <c r="AK90" s="202"/>
      <c r="AL90" s="202"/>
      <c r="AM90" s="202"/>
      <c r="AN90" s="201">
        <f>SUM(AG90,AT90)</f>
        <v>0</v>
      </c>
      <c r="AO90" s="202"/>
      <c r="AP90" s="202"/>
      <c r="AQ90" s="91"/>
      <c r="AS90" s="97">
        <f>'2017-09 - SO 022 - Komuni...'!M28</f>
        <v>0</v>
      </c>
      <c r="AT90" s="98">
        <f>ROUND(SUM(AV90:AW90),2)</f>
        <v>0</v>
      </c>
      <c r="AU90" s="99">
        <f>'2017-09 - SO 022 - Komuni...'!W120</f>
        <v>0</v>
      </c>
      <c r="AV90" s="98">
        <f>'2017-09 - SO 022 - Komuni...'!M32</f>
        <v>0</v>
      </c>
      <c r="AW90" s="98">
        <f>'2017-09 - SO 022 - Komuni...'!M33</f>
        <v>0</v>
      </c>
      <c r="AX90" s="98">
        <f>'2017-09 - SO 022 - Komuni...'!M34</f>
        <v>0</v>
      </c>
      <c r="AY90" s="98">
        <f>'2017-09 - SO 022 - Komuni...'!M35</f>
        <v>0</v>
      </c>
      <c r="AZ90" s="98">
        <f>'2017-09 - SO 022 - Komuni...'!H32</f>
        <v>0</v>
      </c>
      <c r="BA90" s="98">
        <f>'2017-09 - SO 022 - Komuni...'!H33</f>
        <v>0</v>
      </c>
      <c r="BB90" s="98">
        <f>'2017-09 - SO 022 - Komuni...'!H34</f>
        <v>0</v>
      </c>
      <c r="BC90" s="98">
        <f>'2017-09 - SO 022 - Komuni...'!H35</f>
        <v>0</v>
      </c>
      <c r="BD90" s="100">
        <f>'2017-09 - SO 022 - Komuni...'!H36</f>
        <v>0</v>
      </c>
      <c r="BT90" s="96" t="s">
        <v>84</v>
      </c>
      <c r="BV90" s="96" t="s">
        <v>78</v>
      </c>
      <c r="BW90" s="96" t="s">
        <v>90</v>
      </c>
      <c r="BX90" s="96" t="s">
        <v>79</v>
      </c>
    </row>
    <row r="91" spans="1:89" x14ac:dyDescent="0.3">
      <c r="B91" s="22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3"/>
    </row>
    <row r="92" spans="1:89" s="1" customFormat="1" ht="30" customHeight="1" x14ac:dyDescent="0.3">
      <c r="B92" s="34"/>
      <c r="C92" s="79" t="s">
        <v>91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204">
        <f>ROUND(SUM(AG93:AG96),2)</f>
        <v>0</v>
      </c>
      <c r="AH92" s="204"/>
      <c r="AI92" s="204"/>
      <c r="AJ92" s="204"/>
      <c r="AK92" s="204"/>
      <c r="AL92" s="204"/>
      <c r="AM92" s="204"/>
      <c r="AN92" s="204">
        <f>ROUND(SUM(AN93:AN96),2)</f>
        <v>0</v>
      </c>
      <c r="AO92" s="204"/>
      <c r="AP92" s="204"/>
      <c r="AQ92" s="36"/>
      <c r="AS92" s="75" t="s">
        <v>92</v>
      </c>
      <c r="AT92" s="76" t="s">
        <v>93</v>
      </c>
      <c r="AU92" s="76" t="s">
        <v>40</v>
      </c>
      <c r="AV92" s="77" t="s">
        <v>63</v>
      </c>
    </row>
    <row r="93" spans="1:89" s="1" customFormat="1" ht="19.899999999999999" customHeight="1" x14ac:dyDescent="0.3">
      <c r="B93" s="34"/>
      <c r="C93" s="35"/>
      <c r="D93" s="101" t="s">
        <v>94</v>
      </c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183">
        <f>ROUND(AG87*AS93,2)</f>
        <v>0</v>
      </c>
      <c r="AH93" s="184"/>
      <c r="AI93" s="184"/>
      <c r="AJ93" s="184"/>
      <c r="AK93" s="184"/>
      <c r="AL93" s="184"/>
      <c r="AM93" s="184"/>
      <c r="AN93" s="184">
        <f>ROUND(AG93+AV93,2)</f>
        <v>0</v>
      </c>
      <c r="AO93" s="184"/>
      <c r="AP93" s="184"/>
      <c r="AQ93" s="36"/>
      <c r="AS93" s="102">
        <v>0</v>
      </c>
      <c r="AT93" s="103" t="s">
        <v>95</v>
      </c>
      <c r="AU93" s="103" t="s">
        <v>41</v>
      </c>
      <c r="AV93" s="104">
        <f>ROUND(IF(AU93="základná",AG93*L31,IF(AU93="znížená",AG93*L32,0)),2)</f>
        <v>0</v>
      </c>
      <c r="BV93" s="18" t="s">
        <v>96</v>
      </c>
      <c r="BY93" s="105">
        <f>IF(AU93="základná",AV93,0)</f>
        <v>0</v>
      </c>
      <c r="BZ93" s="105">
        <f>IF(AU93="znížená",AV93,0)</f>
        <v>0</v>
      </c>
      <c r="CA93" s="105">
        <v>0</v>
      </c>
      <c r="CB93" s="105">
        <v>0</v>
      </c>
      <c r="CC93" s="105">
        <v>0</v>
      </c>
      <c r="CD93" s="105">
        <f>IF(AU93="základná",AG93,0)</f>
        <v>0</v>
      </c>
      <c r="CE93" s="105">
        <f>IF(AU93="znížená",AG93,0)</f>
        <v>0</v>
      </c>
      <c r="CF93" s="105">
        <f>IF(AU93="zákl. prenesená",AG93,0)</f>
        <v>0</v>
      </c>
      <c r="CG93" s="105">
        <f>IF(AU93="zníž. prenesená",AG93,0)</f>
        <v>0</v>
      </c>
      <c r="CH93" s="105">
        <f>IF(AU93="nulová",AG93,0)</f>
        <v>0</v>
      </c>
      <c r="CI93" s="18">
        <f>IF(AU93="základná",1,IF(AU93="znížená",2,IF(AU93="zákl. prenesená",4,IF(AU93="zníž. prenesená",5,3))))</f>
        <v>1</v>
      </c>
      <c r="CJ93" s="18">
        <f>IF(AT93="stavebná časť",1,IF(8893="investičná časť",2,3))</f>
        <v>1</v>
      </c>
      <c r="CK93" s="18" t="str">
        <f>IF(D93="Vyplň vlastné","","x")</f>
        <v>x</v>
      </c>
    </row>
    <row r="94" spans="1:89" s="1" customFormat="1" ht="19.899999999999999" customHeight="1" x14ac:dyDescent="0.3">
      <c r="B94" s="34"/>
      <c r="C94" s="35"/>
      <c r="D94" s="199" t="s">
        <v>97</v>
      </c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35"/>
      <c r="AD94" s="35"/>
      <c r="AE94" s="35"/>
      <c r="AF94" s="35"/>
      <c r="AG94" s="183">
        <f>AG87*AS94</f>
        <v>0</v>
      </c>
      <c r="AH94" s="184"/>
      <c r="AI94" s="184"/>
      <c r="AJ94" s="184"/>
      <c r="AK94" s="184"/>
      <c r="AL94" s="184"/>
      <c r="AM94" s="184"/>
      <c r="AN94" s="184">
        <f>AG94+AV94</f>
        <v>0</v>
      </c>
      <c r="AO94" s="184"/>
      <c r="AP94" s="184"/>
      <c r="AQ94" s="36"/>
      <c r="AS94" s="106">
        <v>0</v>
      </c>
      <c r="AT94" s="107" t="s">
        <v>95</v>
      </c>
      <c r="AU94" s="107" t="s">
        <v>41</v>
      </c>
      <c r="AV94" s="108">
        <f>ROUND(IF(AU94="nulová",0,IF(OR(AU94="základná",AU94="zákl. prenesená"),AG94*L31,AG94*L32)),2)</f>
        <v>0</v>
      </c>
      <c r="BV94" s="18" t="s">
        <v>98</v>
      </c>
      <c r="BY94" s="105">
        <f>IF(AU94="základná",AV94,0)</f>
        <v>0</v>
      </c>
      <c r="BZ94" s="105">
        <f>IF(AU94="znížená",AV94,0)</f>
        <v>0</v>
      </c>
      <c r="CA94" s="105">
        <f>IF(AU94="zákl. prenesená",AV94,0)</f>
        <v>0</v>
      </c>
      <c r="CB94" s="105">
        <f>IF(AU94="zníž. prenesená",AV94,0)</f>
        <v>0</v>
      </c>
      <c r="CC94" s="105">
        <f>IF(AU94="nulová",AV94,0)</f>
        <v>0</v>
      </c>
      <c r="CD94" s="105">
        <f>IF(AU94="základná",AG94,0)</f>
        <v>0</v>
      </c>
      <c r="CE94" s="105">
        <f>IF(AU94="znížená",AG94,0)</f>
        <v>0</v>
      </c>
      <c r="CF94" s="105">
        <f>IF(AU94="zákl. prenesená",AG94,0)</f>
        <v>0</v>
      </c>
      <c r="CG94" s="105">
        <f>IF(AU94="zníž. prenesená",AG94,0)</f>
        <v>0</v>
      </c>
      <c r="CH94" s="105">
        <f>IF(AU94="nulová",AG94,0)</f>
        <v>0</v>
      </c>
      <c r="CI94" s="18">
        <f>IF(AU94="základná",1,IF(AU94="znížená",2,IF(AU94="zákl. prenesená",4,IF(AU94="zníž. prenesená",5,3))))</f>
        <v>1</v>
      </c>
      <c r="CJ94" s="18">
        <f>IF(AT94="stavebná časť",1,IF(8894="investičná časť",2,3))</f>
        <v>1</v>
      </c>
      <c r="CK94" s="18" t="str">
        <f>IF(D94="Vyplň vlastné","","x")</f>
        <v/>
      </c>
    </row>
    <row r="95" spans="1:89" s="1" customFormat="1" ht="19.899999999999999" customHeight="1" x14ac:dyDescent="0.3">
      <c r="B95" s="34"/>
      <c r="C95" s="35"/>
      <c r="D95" s="199" t="s">
        <v>97</v>
      </c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35"/>
      <c r="AD95" s="35"/>
      <c r="AE95" s="35"/>
      <c r="AF95" s="35"/>
      <c r="AG95" s="183">
        <f>AG87*AS95</f>
        <v>0</v>
      </c>
      <c r="AH95" s="184"/>
      <c r="AI95" s="184"/>
      <c r="AJ95" s="184"/>
      <c r="AK95" s="184"/>
      <c r="AL95" s="184"/>
      <c r="AM95" s="184"/>
      <c r="AN95" s="184">
        <f>AG95+AV95</f>
        <v>0</v>
      </c>
      <c r="AO95" s="184"/>
      <c r="AP95" s="184"/>
      <c r="AQ95" s="36"/>
      <c r="AS95" s="106">
        <v>0</v>
      </c>
      <c r="AT95" s="107" t="s">
        <v>95</v>
      </c>
      <c r="AU95" s="107" t="s">
        <v>41</v>
      </c>
      <c r="AV95" s="108">
        <f>ROUND(IF(AU95="nulová",0,IF(OR(AU95="základná",AU95="zákl. prenesená"),AG95*L31,AG95*L32)),2)</f>
        <v>0</v>
      </c>
      <c r="BV95" s="18" t="s">
        <v>98</v>
      </c>
      <c r="BY95" s="105">
        <f>IF(AU95="základná",AV95,0)</f>
        <v>0</v>
      </c>
      <c r="BZ95" s="105">
        <f>IF(AU95="znížená",AV95,0)</f>
        <v>0</v>
      </c>
      <c r="CA95" s="105">
        <f>IF(AU95="zákl. prenesená",AV95,0)</f>
        <v>0</v>
      </c>
      <c r="CB95" s="105">
        <f>IF(AU95="zníž. prenesená",AV95,0)</f>
        <v>0</v>
      </c>
      <c r="CC95" s="105">
        <f>IF(AU95="nulová",AV95,0)</f>
        <v>0</v>
      </c>
      <c r="CD95" s="105">
        <f>IF(AU95="základná",AG95,0)</f>
        <v>0</v>
      </c>
      <c r="CE95" s="105">
        <f>IF(AU95="znížená",AG95,0)</f>
        <v>0</v>
      </c>
      <c r="CF95" s="105">
        <f>IF(AU95="zákl. prenesená",AG95,0)</f>
        <v>0</v>
      </c>
      <c r="CG95" s="105">
        <f>IF(AU95="zníž. prenesená",AG95,0)</f>
        <v>0</v>
      </c>
      <c r="CH95" s="105">
        <f>IF(AU95="nulová",AG95,0)</f>
        <v>0</v>
      </c>
      <c r="CI95" s="18">
        <f>IF(AU95="základná",1,IF(AU95="znížená",2,IF(AU95="zákl. prenesená",4,IF(AU95="zníž. prenesená",5,3))))</f>
        <v>1</v>
      </c>
      <c r="CJ95" s="18">
        <f>IF(AT95="stavebná časť",1,IF(8895="investičná časť",2,3))</f>
        <v>1</v>
      </c>
      <c r="CK95" s="18" t="str">
        <f>IF(D95="Vyplň vlastné","","x")</f>
        <v/>
      </c>
    </row>
    <row r="96" spans="1:89" s="1" customFormat="1" ht="19.899999999999999" customHeight="1" x14ac:dyDescent="0.3">
      <c r="B96" s="34"/>
      <c r="C96" s="35"/>
      <c r="D96" s="199" t="s">
        <v>97</v>
      </c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35"/>
      <c r="AD96" s="35"/>
      <c r="AE96" s="35"/>
      <c r="AF96" s="35"/>
      <c r="AG96" s="183">
        <f>AG87*AS96</f>
        <v>0</v>
      </c>
      <c r="AH96" s="184"/>
      <c r="AI96" s="184"/>
      <c r="AJ96" s="184"/>
      <c r="AK96" s="184"/>
      <c r="AL96" s="184"/>
      <c r="AM96" s="184"/>
      <c r="AN96" s="184">
        <f>AG96+AV96</f>
        <v>0</v>
      </c>
      <c r="AO96" s="184"/>
      <c r="AP96" s="184"/>
      <c r="AQ96" s="36"/>
      <c r="AS96" s="109">
        <v>0</v>
      </c>
      <c r="AT96" s="110" t="s">
        <v>95</v>
      </c>
      <c r="AU96" s="110" t="s">
        <v>41</v>
      </c>
      <c r="AV96" s="111">
        <f>ROUND(IF(AU96="nulová",0,IF(OR(AU96="základná",AU96="zákl. prenesená"),AG96*L31,AG96*L32)),2)</f>
        <v>0</v>
      </c>
      <c r="BV96" s="18" t="s">
        <v>98</v>
      </c>
      <c r="BY96" s="105">
        <f>IF(AU96="základná",AV96,0)</f>
        <v>0</v>
      </c>
      <c r="BZ96" s="105">
        <f>IF(AU96="znížená",AV96,0)</f>
        <v>0</v>
      </c>
      <c r="CA96" s="105">
        <f>IF(AU96="zákl. prenesená",AV96,0)</f>
        <v>0</v>
      </c>
      <c r="CB96" s="105">
        <f>IF(AU96="zníž. prenesená",AV96,0)</f>
        <v>0</v>
      </c>
      <c r="CC96" s="105">
        <f>IF(AU96="nulová",AV96,0)</f>
        <v>0</v>
      </c>
      <c r="CD96" s="105">
        <f>IF(AU96="základná",AG96,0)</f>
        <v>0</v>
      </c>
      <c r="CE96" s="105">
        <f>IF(AU96="znížená",AG96,0)</f>
        <v>0</v>
      </c>
      <c r="CF96" s="105">
        <f>IF(AU96="zákl. prenesená",AG96,0)</f>
        <v>0</v>
      </c>
      <c r="CG96" s="105">
        <f>IF(AU96="zníž. prenesená",AG96,0)</f>
        <v>0</v>
      </c>
      <c r="CH96" s="105">
        <f>IF(AU96="nulová",AG96,0)</f>
        <v>0</v>
      </c>
      <c r="CI96" s="18">
        <f>IF(AU96="základná",1,IF(AU96="znížená",2,IF(AU96="zákl. prenesená",4,IF(AU96="zníž. prenesená",5,3))))</f>
        <v>1</v>
      </c>
      <c r="CJ96" s="18">
        <f>IF(AT96="stavebná časť",1,IF(8896="investičná časť",2,3))</f>
        <v>1</v>
      </c>
      <c r="CK96" s="18" t="str">
        <f>IF(D96="Vyplň vlastné","","x")</f>
        <v/>
      </c>
    </row>
    <row r="97" spans="2:43" s="1" customFormat="1" ht="10.9" customHeight="1" x14ac:dyDescent="0.3"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6"/>
    </row>
    <row r="98" spans="2:43" s="1" customFormat="1" ht="30" customHeight="1" x14ac:dyDescent="0.3">
      <c r="B98" s="34"/>
      <c r="C98" s="112" t="s">
        <v>99</v>
      </c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80">
        <f>ROUND(AG87+AG92,2)</f>
        <v>0</v>
      </c>
      <c r="AH98" s="180"/>
      <c r="AI98" s="180"/>
      <c r="AJ98" s="180"/>
      <c r="AK98" s="180"/>
      <c r="AL98" s="180"/>
      <c r="AM98" s="180"/>
      <c r="AN98" s="180">
        <f>AN87+AN92</f>
        <v>0</v>
      </c>
      <c r="AO98" s="180"/>
      <c r="AP98" s="180"/>
      <c r="AQ98" s="36"/>
    </row>
    <row r="99" spans="2:43" s="1" customFormat="1" ht="6.95" customHeight="1" x14ac:dyDescent="0.3">
      <c r="B99" s="58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60"/>
    </row>
  </sheetData>
  <mergeCells count="66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AK37:AO37"/>
    <mergeCell ref="L33:O33"/>
    <mergeCell ref="W33:AE33"/>
    <mergeCell ref="AK33:AO33"/>
    <mergeCell ref="L34:O34"/>
    <mergeCell ref="W34:AE34"/>
    <mergeCell ref="AK34:AO34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AN89:AP89"/>
    <mergeCell ref="AG89:AM89"/>
    <mergeCell ref="D89:H89"/>
    <mergeCell ref="J89:AF89"/>
    <mergeCell ref="AN90:AP90"/>
    <mergeCell ref="AG90:AM90"/>
    <mergeCell ref="D90:H90"/>
    <mergeCell ref="J90:AF90"/>
    <mergeCell ref="AN95:AP95"/>
    <mergeCell ref="D96:AB96"/>
    <mergeCell ref="AG96:AM96"/>
    <mergeCell ref="AN96:AP96"/>
    <mergeCell ref="D94:AB94"/>
    <mergeCell ref="AG94:AM94"/>
    <mergeCell ref="AN94:AP94"/>
    <mergeCell ref="AG98:AM98"/>
    <mergeCell ref="AN98:AP98"/>
    <mergeCell ref="AR2:BE2"/>
    <mergeCell ref="AG93:AM93"/>
    <mergeCell ref="AN93:AP93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D95:AB95"/>
    <mergeCell ref="AG95:AM95"/>
  </mergeCells>
  <dataValidations count="2">
    <dataValidation type="list" allowBlank="1" showInputMessage="1" showErrorMessage="1" error="Povolené sú hodnoty základná, znížená, nulová." sqref="AU93:AU97">
      <formula1>"základná, znížená, nulová"</formula1>
    </dataValidation>
    <dataValidation type="list" allowBlank="1" showInputMessage="1" showErrorMessage="1" error="Povolené sú hodnoty stavebná časť, technologická časť, investičná časť." sqref="AT93:AT97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8" location="'2017-09 SO 021 - Sadové ú...'!C2" display="/"/>
    <hyperlink ref="A89" location="'2017-09 SO 023 - Drobná a...'!C2" display="/"/>
    <hyperlink ref="A90" location="'2017-09 - SO 022 - Komuni...'!C2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75"/>
  <sheetViews>
    <sheetView showGridLines="0" workbookViewId="0">
      <pane ySplit="1" topLeftCell="A154" activePane="bottomLeft" state="frozen"/>
      <selection pane="bottomLeft" activeCell="AE174" sqref="AE174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14"/>
      <c r="B1" s="11"/>
      <c r="C1" s="11"/>
      <c r="D1" s="12" t="s">
        <v>1</v>
      </c>
      <c r="E1" s="11"/>
      <c r="F1" s="13" t="s">
        <v>100</v>
      </c>
      <c r="G1" s="13"/>
      <c r="H1" s="229" t="s">
        <v>101</v>
      </c>
      <c r="I1" s="229"/>
      <c r="J1" s="229"/>
      <c r="K1" s="229"/>
      <c r="L1" s="13" t="s">
        <v>102</v>
      </c>
      <c r="M1" s="11"/>
      <c r="N1" s="11"/>
      <c r="O1" s="12" t="s">
        <v>103</v>
      </c>
      <c r="P1" s="11"/>
      <c r="Q1" s="11"/>
      <c r="R1" s="11"/>
      <c r="S1" s="13" t="s">
        <v>104</v>
      </c>
      <c r="T1" s="13"/>
      <c r="U1" s="114"/>
      <c r="V1" s="1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 x14ac:dyDescent="0.3">
      <c r="C2" s="212" t="s">
        <v>7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S2" s="181" t="s">
        <v>8</v>
      </c>
      <c r="T2" s="182"/>
      <c r="U2" s="182"/>
      <c r="V2" s="182"/>
      <c r="W2" s="182"/>
      <c r="X2" s="182"/>
      <c r="Y2" s="182"/>
      <c r="Z2" s="182"/>
      <c r="AA2" s="182"/>
      <c r="AB2" s="182"/>
      <c r="AC2" s="182"/>
      <c r="AT2" s="18" t="s">
        <v>85</v>
      </c>
    </row>
    <row r="3" spans="1:66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76</v>
      </c>
    </row>
    <row r="4" spans="1:66" ht="36.950000000000003" customHeight="1" x14ac:dyDescent="0.3">
      <c r="B4" s="22"/>
      <c r="C4" s="185" t="s">
        <v>105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23"/>
      <c r="T4" s="17" t="s">
        <v>12</v>
      </c>
      <c r="AT4" s="18" t="s">
        <v>6</v>
      </c>
    </row>
    <row r="5" spans="1:66" ht="6.95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17</v>
      </c>
      <c r="E6" s="25"/>
      <c r="F6" s="238" t="str">
        <f>'Rekapitulácia stavby'!K6</f>
        <v>SO 02 - Revitalizácia vymedzeného územia lesíka Štrky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5"/>
      <c r="R6" s="23"/>
    </row>
    <row r="7" spans="1:66" s="1" customFormat="1" ht="32.85" customHeight="1" x14ac:dyDescent="0.3">
      <c r="B7" s="34"/>
      <c r="C7" s="35"/>
      <c r="D7" s="28" t="s">
        <v>106</v>
      </c>
      <c r="E7" s="35"/>
      <c r="F7" s="218" t="s">
        <v>107</v>
      </c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35"/>
      <c r="R7" s="36"/>
    </row>
    <row r="8" spans="1:66" s="1" customFormat="1" ht="14.45" customHeight="1" x14ac:dyDescent="0.3">
      <c r="B8" s="34"/>
      <c r="C8" s="35"/>
      <c r="D8" s="29" t="s">
        <v>19</v>
      </c>
      <c r="E8" s="35"/>
      <c r="F8" s="27" t="s">
        <v>5</v>
      </c>
      <c r="G8" s="35"/>
      <c r="H8" s="35"/>
      <c r="I8" s="35"/>
      <c r="J8" s="35"/>
      <c r="K8" s="35"/>
      <c r="L8" s="35"/>
      <c r="M8" s="29" t="s">
        <v>20</v>
      </c>
      <c r="N8" s="35"/>
      <c r="O8" s="27" t="s">
        <v>5</v>
      </c>
      <c r="P8" s="35"/>
      <c r="Q8" s="35"/>
      <c r="R8" s="36"/>
    </row>
    <row r="9" spans="1:66" s="1" customFormat="1" ht="14.45" customHeight="1" x14ac:dyDescent="0.3">
      <c r="B9" s="34"/>
      <c r="C9" s="35"/>
      <c r="D9" s="29" t="s">
        <v>21</v>
      </c>
      <c r="E9" s="35"/>
      <c r="F9" s="27" t="s">
        <v>22</v>
      </c>
      <c r="G9" s="35"/>
      <c r="H9" s="35"/>
      <c r="I9" s="35"/>
      <c r="J9" s="35"/>
      <c r="K9" s="35"/>
      <c r="L9" s="35"/>
      <c r="M9" s="29" t="s">
        <v>23</v>
      </c>
      <c r="N9" s="35"/>
      <c r="O9" s="263"/>
      <c r="P9" s="241"/>
      <c r="Q9" s="35"/>
      <c r="R9" s="36"/>
    </row>
    <row r="10" spans="1:66" s="1" customFormat="1" ht="10.9" customHeight="1" x14ac:dyDescent="0.3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 x14ac:dyDescent="0.3">
      <c r="B11" s="34"/>
      <c r="C11" s="35"/>
      <c r="D11" s="29" t="s">
        <v>25</v>
      </c>
      <c r="E11" s="35"/>
      <c r="F11" s="35"/>
      <c r="G11" s="35"/>
      <c r="H11" s="35"/>
      <c r="I11" s="35"/>
      <c r="J11" s="35"/>
      <c r="K11" s="35"/>
      <c r="L11" s="35"/>
      <c r="M11" s="29" t="s">
        <v>26</v>
      </c>
      <c r="N11" s="35"/>
      <c r="O11" s="216" t="s">
        <v>5</v>
      </c>
      <c r="P11" s="216"/>
      <c r="Q11" s="35"/>
      <c r="R11" s="36"/>
    </row>
    <row r="12" spans="1:66" s="1" customFormat="1" ht="18" customHeight="1" x14ac:dyDescent="0.3">
      <c r="B12" s="34"/>
      <c r="C12" s="35"/>
      <c r="D12" s="35"/>
      <c r="E12" s="27" t="s">
        <v>27</v>
      </c>
      <c r="F12" s="35"/>
      <c r="G12" s="35"/>
      <c r="H12" s="35"/>
      <c r="I12" s="35"/>
      <c r="J12" s="35"/>
      <c r="K12" s="35"/>
      <c r="L12" s="35"/>
      <c r="M12" s="29" t="s">
        <v>28</v>
      </c>
      <c r="N12" s="35"/>
      <c r="O12" s="216" t="s">
        <v>5</v>
      </c>
      <c r="P12" s="216"/>
      <c r="Q12" s="35"/>
      <c r="R12" s="36"/>
    </row>
    <row r="13" spans="1:66" s="1" customFormat="1" ht="6.95" customHeight="1" x14ac:dyDescent="0.3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 x14ac:dyDescent="0.3">
      <c r="B14" s="34"/>
      <c r="C14" s="35"/>
      <c r="D14" s="29" t="s">
        <v>29</v>
      </c>
      <c r="E14" s="35"/>
      <c r="F14" s="35"/>
      <c r="G14" s="35"/>
      <c r="H14" s="35"/>
      <c r="I14" s="35"/>
      <c r="J14" s="35"/>
      <c r="K14" s="35"/>
      <c r="L14" s="35"/>
      <c r="M14" s="29" t="s">
        <v>26</v>
      </c>
      <c r="N14" s="35"/>
      <c r="O14" s="264" t="s">
        <v>5</v>
      </c>
      <c r="P14" s="216"/>
      <c r="Q14" s="35"/>
      <c r="R14" s="36"/>
    </row>
    <row r="15" spans="1:66" s="1" customFormat="1" ht="18" customHeight="1" x14ac:dyDescent="0.3">
      <c r="B15" s="34"/>
      <c r="C15" s="35"/>
      <c r="D15" s="35"/>
      <c r="M15" s="29" t="s">
        <v>28</v>
      </c>
      <c r="N15" s="35"/>
      <c r="O15" s="264" t="s">
        <v>5</v>
      </c>
      <c r="P15" s="216"/>
      <c r="Q15" s="35"/>
      <c r="R15" s="36"/>
    </row>
    <row r="16" spans="1:66" s="1" customFormat="1" ht="6.95" customHeight="1" x14ac:dyDescent="0.3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 x14ac:dyDescent="0.3">
      <c r="B17" s="34"/>
      <c r="C17" s="35"/>
      <c r="D17" s="29" t="s">
        <v>30</v>
      </c>
      <c r="E17" s="35"/>
      <c r="F17" s="35"/>
      <c r="G17" s="35"/>
      <c r="H17" s="35"/>
      <c r="I17" s="35"/>
      <c r="J17" s="35"/>
      <c r="K17" s="35"/>
      <c r="L17" s="35"/>
      <c r="M17" s="29" t="s">
        <v>26</v>
      </c>
      <c r="N17" s="35"/>
      <c r="O17" s="216" t="str">
        <f>IF('Rekapitulácia stavby'!AN16="","",'Rekapitulácia stavby'!AN16)</f>
        <v/>
      </c>
      <c r="P17" s="216"/>
      <c r="Q17" s="35"/>
      <c r="R17" s="36"/>
    </row>
    <row r="18" spans="2:18" s="1" customFormat="1" ht="18" customHeight="1" x14ac:dyDescent="0.3">
      <c r="B18" s="34"/>
      <c r="C18" s="35"/>
      <c r="D18" s="35"/>
      <c r="E18" s="264" t="s">
        <v>108</v>
      </c>
      <c r="F18" s="265"/>
      <c r="G18" s="265"/>
      <c r="H18" s="265"/>
      <c r="I18" s="265"/>
      <c r="J18" s="265"/>
      <c r="K18" s="265"/>
      <c r="L18" s="265"/>
      <c r="M18" s="29" t="s">
        <v>28</v>
      </c>
      <c r="N18" s="35"/>
      <c r="O18" s="216" t="str">
        <f>IF('Rekapitulácia stavby'!AN17="","",'Rekapitulácia stavby'!AN17)</f>
        <v/>
      </c>
      <c r="P18" s="216"/>
      <c r="Q18" s="35"/>
      <c r="R18" s="36"/>
    </row>
    <row r="19" spans="2:18" s="1" customFormat="1" ht="6.95" customHeight="1" x14ac:dyDescent="0.3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 x14ac:dyDescent="0.3">
      <c r="B20" s="34"/>
      <c r="C20" s="35"/>
      <c r="D20" s="29" t="s">
        <v>34</v>
      </c>
      <c r="E20" s="35"/>
      <c r="F20" s="35"/>
      <c r="G20" s="35"/>
      <c r="H20" s="35"/>
      <c r="I20" s="35"/>
      <c r="J20" s="35"/>
      <c r="K20" s="35"/>
      <c r="L20" s="35"/>
      <c r="M20" s="29" t="s">
        <v>26</v>
      </c>
      <c r="N20" s="35"/>
      <c r="O20" s="216" t="s">
        <v>5</v>
      </c>
      <c r="P20" s="216"/>
      <c r="Q20" s="35"/>
      <c r="R20" s="36"/>
    </row>
    <row r="21" spans="2:18" s="1" customFormat="1" ht="18" customHeight="1" x14ac:dyDescent="0.3">
      <c r="B21" s="34"/>
      <c r="C21" s="35"/>
      <c r="D21" s="35"/>
      <c r="E21" s="27"/>
      <c r="F21" s="35"/>
      <c r="G21" s="35"/>
      <c r="H21" s="35"/>
      <c r="I21" s="35"/>
      <c r="J21" s="35"/>
      <c r="K21" s="35"/>
      <c r="L21" s="35"/>
      <c r="M21" s="29" t="s">
        <v>28</v>
      </c>
      <c r="N21" s="35"/>
      <c r="O21" s="216" t="s">
        <v>5</v>
      </c>
      <c r="P21" s="216"/>
      <c r="Q21" s="35"/>
      <c r="R21" s="36"/>
    </row>
    <row r="22" spans="2:18" s="1" customFormat="1" ht="6.95" customHeight="1" x14ac:dyDescent="0.3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 x14ac:dyDescent="0.3">
      <c r="B23" s="34"/>
      <c r="C23" s="35"/>
      <c r="D23" s="29" t="s">
        <v>36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 x14ac:dyDescent="0.3">
      <c r="B24" s="34"/>
      <c r="C24" s="35"/>
      <c r="D24" s="35"/>
      <c r="E24" s="221" t="s">
        <v>5</v>
      </c>
      <c r="F24" s="221"/>
      <c r="G24" s="221"/>
      <c r="H24" s="221"/>
      <c r="I24" s="221"/>
      <c r="J24" s="221"/>
      <c r="K24" s="221"/>
      <c r="L24" s="221"/>
      <c r="M24" s="35"/>
      <c r="N24" s="35"/>
      <c r="O24" s="35"/>
      <c r="P24" s="35"/>
      <c r="Q24" s="35"/>
      <c r="R24" s="36"/>
    </row>
    <row r="25" spans="2:18" s="1" customFormat="1" ht="6.95" customHeight="1" x14ac:dyDescent="0.3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 x14ac:dyDescent="0.3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 x14ac:dyDescent="0.3">
      <c r="B27" s="34"/>
      <c r="C27" s="35"/>
      <c r="D27" s="115" t="s">
        <v>109</v>
      </c>
      <c r="E27" s="35"/>
      <c r="F27" s="35"/>
      <c r="G27" s="35"/>
      <c r="H27" s="35"/>
      <c r="I27" s="35"/>
      <c r="J27" s="35"/>
      <c r="K27" s="35"/>
      <c r="L27" s="35"/>
      <c r="M27" s="222">
        <f>N88</f>
        <v>0</v>
      </c>
      <c r="N27" s="222"/>
      <c r="O27" s="222"/>
      <c r="P27" s="222"/>
      <c r="Q27" s="35"/>
      <c r="R27" s="36"/>
    </row>
    <row r="28" spans="2:18" s="1" customFormat="1" ht="14.45" customHeight="1" x14ac:dyDescent="0.3">
      <c r="B28" s="34"/>
      <c r="C28" s="35"/>
      <c r="D28" s="33" t="s">
        <v>94</v>
      </c>
      <c r="E28" s="35"/>
      <c r="F28" s="35"/>
      <c r="G28" s="35"/>
      <c r="H28" s="35"/>
      <c r="I28" s="35"/>
      <c r="J28" s="35"/>
      <c r="K28" s="35"/>
      <c r="L28" s="35"/>
      <c r="M28" s="222">
        <f>N95</f>
        <v>0</v>
      </c>
      <c r="N28" s="222"/>
      <c r="O28" s="222"/>
      <c r="P28" s="222"/>
      <c r="Q28" s="35"/>
      <c r="R28" s="36"/>
    </row>
    <row r="29" spans="2:18" s="1" customFormat="1" ht="6.95" customHeight="1" x14ac:dyDescent="0.3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 x14ac:dyDescent="0.3">
      <c r="B30" s="34"/>
      <c r="C30" s="35"/>
      <c r="D30" s="116" t="s">
        <v>39</v>
      </c>
      <c r="E30" s="35"/>
      <c r="F30" s="35"/>
      <c r="G30" s="35"/>
      <c r="H30" s="35"/>
      <c r="I30" s="35"/>
      <c r="J30" s="35"/>
      <c r="K30" s="35"/>
      <c r="L30" s="35"/>
      <c r="M30" s="262">
        <f>ROUND(M27+M28,2)</f>
        <v>0</v>
      </c>
      <c r="N30" s="240"/>
      <c r="O30" s="240"/>
      <c r="P30" s="240"/>
      <c r="Q30" s="35"/>
      <c r="R30" s="36"/>
    </row>
    <row r="31" spans="2:18" s="1" customFormat="1" ht="6.95" customHeight="1" x14ac:dyDescent="0.3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 x14ac:dyDescent="0.3">
      <c r="B32" s="34"/>
      <c r="C32" s="35"/>
      <c r="D32" s="41" t="s">
        <v>40</v>
      </c>
      <c r="E32" s="41" t="s">
        <v>41</v>
      </c>
      <c r="F32" s="42">
        <v>0.2</v>
      </c>
      <c r="G32" s="117" t="s">
        <v>42</v>
      </c>
      <c r="H32" s="259">
        <f>ROUND((((SUM(BE95:BE102)+SUM(BE120:BE168))+SUM(BE170:BE174))),2)</f>
        <v>0</v>
      </c>
      <c r="I32" s="240"/>
      <c r="J32" s="240"/>
      <c r="K32" s="35"/>
      <c r="L32" s="35"/>
      <c r="M32" s="259">
        <f>ROUND(((ROUND((SUM(BE95:BE102)+SUM(BE120:BE168)), 2)*F32)+SUM(BE170:BE174)*F32),2)</f>
        <v>0</v>
      </c>
      <c r="N32" s="240"/>
      <c r="O32" s="240"/>
      <c r="P32" s="240"/>
      <c r="Q32" s="35"/>
      <c r="R32" s="36"/>
    </row>
    <row r="33" spans="2:18" s="1" customFormat="1" ht="14.45" customHeight="1" x14ac:dyDescent="0.3">
      <c r="B33" s="34"/>
      <c r="C33" s="35"/>
      <c r="D33" s="35"/>
      <c r="E33" s="41" t="s">
        <v>43</v>
      </c>
      <c r="F33" s="42">
        <v>0.2</v>
      </c>
      <c r="G33" s="117" t="s">
        <v>42</v>
      </c>
      <c r="H33" s="259">
        <f>ROUND((((SUM(BF95:BF102)+SUM(BF120:BF168))+SUM(BF170:BF174))),2)</f>
        <v>0</v>
      </c>
      <c r="I33" s="240"/>
      <c r="J33" s="240"/>
      <c r="K33" s="35"/>
      <c r="L33" s="35"/>
      <c r="M33" s="259">
        <f>ROUND(((ROUND((SUM(BF95:BF102)+SUM(BF120:BF168)), 2)*F33)+SUM(BF170:BF174)*F33),2)</f>
        <v>0</v>
      </c>
      <c r="N33" s="240"/>
      <c r="O33" s="240"/>
      <c r="P33" s="240"/>
      <c r="Q33" s="35"/>
      <c r="R33" s="36"/>
    </row>
    <row r="34" spans="2:18" s="1" customFormat="1" ht="14.45" hidden="1" customHeight="1" x14ac:dyDescent="0.3">
      <c r="B34" s="34"/>
      <c r="C34" s="35"/>
      <c r="D34" s="35"/>
      <c r="E34" s="41" t="s">
        <v>44</v>
      </c>
      <c r="F34" s="42">
        <v>0.2</v>
      </c>
      <c r="G34" s="117" t="s">
        <v>42</v>
      </c>
      <c r="H34" s="259">
        <f>ROUND((((SUM(BG95:BG102)+SUM(BG120:BG168))+SUM(BG170:BG174))),2)</f>
        <v>0</v>
      </c>
      <c r="I34" s="240"/>
      <c r="J34" s="240"/>
      <c r="K34" s="35"/>
      <c r="L34" s="35"/>
      <c r="M34" s="259">
        <v>0</v>
      </c>
      <c r="N34" s="240"/>
      <c r="O34" s="240"/>
      <c r="P34" s="240"/>
      <c r="Q34" s="35"/>
      <c r="R34" s="36"/>
    </row>
    <row r="35" spans="2:18" s="1" customFormat="1" ht="14.45" hidden="1" customHeight="1" x14ac:dyDescent="0.3">
      <c r="B35" s="34"/>
      <c r="C35" s="35"/>
      <c r="D35" s="35"/>
      <c r="E35" s="41" t="s">
        <v>45</v>
      </c>
      <c r="F35" s="42">
        <v>0.2</v>
      </c>
      <c r="G35" s="117" t="s">
        <v>42</v>
      </c>
      <c r="H35" s="259">
        <f>ROUND((((SUM(BH95:BH102)+SUM(BH120:BH168))+SUM(BH170:BH174))),2)</f>
        <v>0</v>
      </c>
      <c r="I35" s="240"/>
      <c r="J35" s="240"/>
      <c r="K35" s="35"/>
      <c r="L35" s="35"/>
      <c r="M35" s="259">
        <v>0</v>
      </c>
      <c r="N35" s="240"/>
      <c r="O35" s="240"/>
      <c r="P35" s="240"/>
      <c r="Q35" s="35"/>
      <c r="R35" s="36"/>
    </row>
    <row r="36" spans="2:18" s="1" customFormat="1" ht="14.45" hidden="1" customHeight="1" x14ac:dyDescent="0.3">
      <c r="B36" s="34"/>
      <c r="C36" s="35"/>
      <c r="D36" s="35"/>
      <c r="E36" s="41" t="s">
        <v>46</v>
      </c>
      <c r="F36" s="42">
        <v>0</v>
      </c>
      <c r="G36" s="117" t="s">
        <v>42</v>
      </c>
      <c r="H36" s="259">
        <f>ROUND((((SUM(BI95:BI102)+SUM(BI120:BI168))+SUM(BI170:BI174))),2)</f>
        <v>0</v>
      </c>
      <c r="I36" s="240"/>
      <c r="J36" s="240"/>
      <c r="K36" s="35"/>
      <c r="L36" s="35"/>
      <c r="M36" s="259">
        <v>0</v>
      </c>
      <c r="N36" s="240"/>
      <c r="O36" s="240"/>
      <c r="P36" s="240"/>
      <c r="Q36" s="35"/>
      <c r="R36" s="36"/>
    </row>
    <row r="37" spans="2:18" s="1" customFormat="1" ht="6.95" customHeight="1" x14ac:dyDescent="0.3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 x14ac:dyDescent="0.3">
      <c r="B38" s="34"/>
      <c r="C38" s="113"/>
      <c r="D38" s="118" t="s">
        <v>47</v>
      </c>
      <c r="E38" s="74"/>
      <c r="F38" s="74"/>
      <c r="G38" s="119" t="s">
        <v>48</v>
      </c>
      <c r="H38" s="120" t="s">
        <v>49</v>
      </c>
      <c r="I38" s="74"/>
      <c r="J38" s="74"/>
      <c r="K38" s="74"/>
      <c r="L38" s="260">
        <f>SUM(M30:M36)</f>
        <v>0</v>
      </c>
      <c r="M38" s="260"/>
      <c r="N38" s="260"/>
      <c r="O38" s="260"/>
      <c r="P38" s="261"/>
      <c r="Q38" s="113"/>
      <c r="R38" s="36"/>
    </row>
    <row r="39" spans="2:18" s="1" customFormat="1" ht="14.45" customHeight="1" x14ac:dyDescent="0.3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 x14ac:dyDescent="0.3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5" x14ac:dyDescent="0.3">
      <c r="B50" s="34"/>
      <c r="C50" s="35"/>
      <c r="D50" s="49" t="s">
        <v>50</v>
      </c>
      <c r="E50" s="50"/>
      <c r="F50" s="50"/>
      <c r="G50" s="50"/>
      <c r="H50" s="51"/>
      <c r="I50" s="35"/>
      <c r="J50" s="49" t="s">
        <v>51</v>
      </c>
      <c r="K50" s="50"/>
      <c r="L50" s="50"/>
      <c r="M50" s="50"/>
      <c r="N50" s="50"/>
      <c r="O50" s="50"/>
      <c r="P50" s="51"/>
      <c r="Q50" s="35"/>
      <c r="R50" s="36"/>
    </row>
    <row r="51" spans="2:18" x14ac:dyDescent="0.3">
      <c r="B51" s="22"/>
      <c r="C51" s="25"/>
      <c r="D51" s="52"/>
      <c r="E51" s="25"/>
      <c r="F51" s="25"/>
      <c r="G51" s="25"/>
      <c r="H51" s="53"/>
      <c r="I51" s="25"/>
      <c r="J51" s="52"/>
      <c r="K51" s="25"/>
      <c r="L51" s="25"/>
      <c r="M51" s="25"/>
      <c r="N51" s="25"/>
      <c r="O51" s="25"/>
      <c r="P51" s="53"/>
      <c r="Q51" s="25"/>
      <c r="R51" s="23"/>
    </row>
    <row r="52" spans="2:18" x14ac:dyDescent="0.3">
      <c r="B52" s="22"/>
      <c r="C52" s="25"/>
      <c r="D52" s="52"/>
      <c r="E52" s="25"/>
      <c r="F52" s="25"/>
      <c r="G52" s="25"/>
      <c r="H52" s="53"/>
      <c r="I52" s="25"/>
      <c r="J52" s="52"/>
      <c r="K52" s="25"/>
      <c r="L52" s="25"/>
      <c r="M52" s="25"/>
      <c r="N52" s="25"/>
      <c r="O52" s="25"/>
      <c r="P52" s="53"/>
      <c r="Q52" s="25"/>
      <c r="R52" s="23"/>
    </row>
    <row r="53" spans="2:18" x14ac:dyDescent="0.3">
      <c r="B53" s="22"/>
      <c r="C53" s="25"/>
      <c r="D53" s="52"/>
      <c r="E53" s="25"/>
      <c r="F53" s="25"/>
      <c r="G53" s="25"/>
      <c r="H53" s="53"/>
      <c r="I53" s="25"/>
      <c r="J53" s="52"/>
      <c r="K53" s="25"/>
      <c r="L53" s="25"/>
      <c r="M53" s="25"/>
      <c r="N53" s="25"/>
      <c r="O53" s="25"/>
      <c r="P53" s="53"/>
      <c r="Q53" s="25"/>
      <c r="R53" s="23"/>
    </row>
    <row r="54" spans="2:18" x14ac:dyDescent="0.3">
      <c r="B54" s="22"/>
      <c r="C54" s="25"/>
      <c r="D54" s="52"/>
      <c r="E54" s="25"/>
      <c r="F54" s="25"/>
      <c r="G54" s="25"/>
      <c r="H54" s="53"/>
      <c r="I54" s="25"/>
      <c r="J54" s="52"/>
      <c r="K54" s="25"/>
      <c r="L54" s="25"/>
      <c r="M54" s="25"/>
      <c r="N54" s="25"/>
      <c r="O54" s="25"/>
      <c r="P54" s="53"/>
      <c r="Q54" s="25"/>
      <c r="R54" s="23"/>
    </row>
    <row r="55" spans="2:18" x14ac:dyDescent="0.3">
      <c r="B55" s="22"/>
      <c r="C55" s="25"/>
      <c r="D55" s="52"/>
      <c r="E55" s="25"/>
      <c r="F55" s="25"/>
      <c r="G55" s="25"/>
      <c r="H55" s="53"/>
      <c r="I55" s="25"/>
      <c r="J55" s="52"/>
      <c r="K55" s="25"/>
      <c r="L55" s="25"/>
      <c r="M55" s="25"/>
      <c r="N55" s="25"/>
      <c r="O55" s="25"/>
      <c r="P55" s="53"/>
      <c r="Q55" s="25"/>
      <c r="R55" s="23"/>
    </row>
    <row r="56" spans="2:18" x14ac:dyDescent="0.3">
      <c r="B56" s="22"/>
      <c r="C56" s="25"/>
      <c r="D56" s="52"/>
      <c r="E56" s="25"/>
      <c r="F56" s="25"/>
      <c r="G56" s="25"/>
      <c r="H56" s="53"/>
      <c r="I56" s="25"/>
      <c r="J56" s="52"/>
      <c r="K56" s="25"/>
      <c r="L56" s="25"/>
      <c r="M56" s="25"/>
      <c r="N56" s="25"/>
      <c r="O56" s="25"/>
      <c r="P56" s="53"/>
      <c r="Q56" s="25"/>
      <c r="R56" s="23"/>
    </row>
    <row r="57" spans="2:18" x14ac:dyDescent="0.3">
      <c r="B57" s="22"/>
      <c r="C57" s="25"/>
      <c r="D57" s="52"/>
      <c r="E57" s="25"/>
      <c r="F57" s="25"/>
      <c r="G57" s="25"/>
      <c r="H57" s="53"/>
      <c r="I57" s="25"/>
      <c r="J57" s="52"/>
      <c r="K57" s="25"/>
      <c r="L57" s="25"/>
      <c r="M57" s="25"/>
      <c r="N57" s="25"/>
      <c r="O57" s="25"/>
      <c r="P57" s="53"/>
      <c r="Q57" s="25"/>
      <c r="R57" s="23"/>
    </row>
    <row r="58" spans="2:18" x14ac:dyDescent="0.3">
      <c r="B58" s="22"/>
      <c r="C58" s="25"/>
      <c r="D58" s="52"/>
      <c r="E58" s="25"/>
      <c r="F58" s="25"/>
      <c r="G58" s="25"/>
      <c r="H58" s="53"/>
      <c r="I58" s="25"/>
      <c r="J58" s="52"/>
      <c r="K58" s="25"/>
      <c r="L58" s="25"/>
      <c r="M58" s="25"/>
      <c r="N58" s="25"/>
      <c r="O58" s="25"/>
      <c r="P58" s="53"/>
      <c r="Q58" s="25"/>
      <c r="R58" s="23"/>
    </row>
    <row r="59" spans="2:18" s="1" customFormat="1" ht="15" x14ac:dyDescent="0.3">
      <c r="B59" s="34"/>
      <c r="C59" s="35"/>
      <c r="D59" s="54" t="s">
        <v>52</v>
      </c>
      <c r="E59" s="55"/>
      <c r="F59" s="55"/>
      <c r="G59" s="56" t="s">
        <v>53</v>
      </c>
      <c r="H59" s="57"/>
      <c r="I59" s="35"/>
      <c r="J59" s="54" t="s">
        <v>52</v>
      </c>
      <c r="K59" s="55"/>
      <c r="L59" s="55"/>
      <c r="M59" s="55"/>
      <c r="N59" s="56" t="s">
        <v>53</v>
      </c>
      <c r="O59" s="55"/>
      <c r="P59" s="57"/>
      <c r="Q59" s="35"/>
      <c r="R59" s="36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5" x14ac:dyDescent="0.3">
      <c r="B61" s="34"/>
      <c r="C61" s="35"/>
      <c r="D61" s="49" t="s">
        <v>54</v>
      </c>
      <c r="E61" s="50"/>
      <c r="F61" s="50"/>
      <c r="G61" s="50"/>
      <c r="H61" s="51"/>
      <c r="I61" s="35"/>
      <c r="J61" s="49" t="s">
        <v>55</v>
      </c>
      <c r="K61" s="50"/>
      <c r="L61" s="50"/>
      <c r="M61" s="50"/>
      <c r="N61" s="50"/>
      <c r="O61" s="50"/>
      <c r="P61" s="51"/>
      <c r="Q61" s="35"/>
      <c r="R61" s="36"/>
    </row>
    <row r="62" spans="2:18" x14ac:dyDescent="0.3">
      <c r="B62" s="22"/>
      <c r="C62" s="25"/>
      <c r="D62" s="52"/>
      <c r="E62" s="25"/>
      <c r="F62" s="25"/>
      <c r="G62" s="25"/>
      <c r="H62" s="53"/>
      <c r="I62" s="25"/>
      <c r="J62" s="52"/>
      <c r="K62" s="25"/>
      <c r="L62" s="25"/>
      <c r="M62" s="25"/>
      <c r="N62" s="25"/>
      <c r="O62" s="25"/>
      <c r="P62" s="53"/>
      <c r="Q62" s="25"/>
      <c r="R62" s="23"/>
    </row>
    <row r="63" spans="2:18" x14ac:dyDescent="0.3">
      <c r="B63" s="22"/>
      <c r="C63" s="25"/>
      <c r="D63" s="52"/>
      <c r="E63" s="25"/>
      <c r="F63" s="25"/>
      <c r="G63" s="25"/>
      <c r="H63" s="53"/>
      <c r="I63" s="25"/>
      <c r="J63" s="52"/>
      <c r="K63" s="25"/>
      <c r="L63" s="25"/>
      <c r="M63" s="25"/>
      <c r="N63" s="25"/>
      <c r="O63" s="25"/>
      <c r="P63" s="53"/>
      <c r="Q63" s="25"/>
      <c r="R63" s="23"/>
    </row>
    <row r="64" spans="2:18" x14ac:dyDescent="0.3">
      <c r="B64" s="22"/>
      <c r="C64" s="25"/>
      <c r="D64" s="52"/>
      <c r="E64" s="25"/>
      <c r="F64" s="25"/>
      <c r="G64" s="25"/>
      <c r="H64" s="53"/>
      <c r="I64" s="25"/>
      <c r="J64" s="52"/>
      <c r="K64" s="25"/>
      <c r="L64" s="25"/>
      <c r="M64" s="25"/>
      <c r="N64" s="25"/>
      <c r="O64" s="25"/>
      <c r="P64" s="53"/>
      <c r="Q64" s="25"/>
      <c r="R64" s="23"/>
    </row>
    <row r="65" spans="2:18" x14ac:dyDescent="0.3">
      <c r="B65" s="22"/>
      <c r="C65" s="25"/>
      <c r="D65" s="52"/>
      <c r="E65" s="25"/>
      <c r="F65" s="25"/>
      <c r="G65" s="25"/>
      <c r="H65" s="53"/>
      <c r="I65" s="25"/>
      <c r="J65" s="52"/>
      <c r="K65" s="25"/>
      <c r="L65" s="25"/>
      <c r="M65" s="25"/>
      <c r="N65" s="25"/>
      <c r="O65" s="25"/>
      <c r="P65" s="53"/>
      <c r="Q65" s="25"/>
      <c r="R65" s="23"/>
    </row>
    <row r="66" spans="2:18" x14ac:dyDescent="0.3">
      <c r="B66" s="22"/>
      <c r="C66" s="25"/>
      <c r="D66" s="52"/>
      <c r="E66" s="25"/>
      <c r="F66" s="25"/>
      <c r="G66" s="25"/>
      <c r="H66" s="53"/>
      <c r="I66" s="25"/>
      <c r="J66" s="52"/>
      <c r="K66" s="25"/>
      <c r="L66" s="25"/>
      <c r="M66" s="25"/>
      <c r="N66" s="25"/>
      <c r="O66" s="25"/>
      <c r="P66" s="53"/>
      <c r="Q66" s="25"/>
      <c r="R66" s="23"/>
    </row>
    <row r="67" spans="2:18" x14ac:dyDescent="0.3">
      <c r="B67" s="22"/>
      <c r="C67" s="25"/>
      <c r="D67" s="52"/>
      <c r="E67" s="25"/>
      <c r="F67" s="25"/>
      <c r="G67" s="25"/>
      <c r="H67" s="53"/>
      <c r="I67" s="25"/>
      <c r="J67" s="52"/>
      <c r="K67" s="25"/>
      <c r="L67" s="25"/>
      <c r="M67" s="25"/>
      <c r="N67" s="25"/>
      <c r="O67" s="25"/>
      <c r="P67" s="53"/>
      <c r="Q67" s="25"/>
      <c r="R67" s="23"/>
    </row>
    <row r="68" spans="2:18" x14ac:dyDescent="0.3">
      <c r="B68" s="22"/>
      <c r="C68" s="25"/>
      <c r="D68" s="52"/>
      <c r="E68" s="25"/>
      <c r="F68" s="25"/>
      <c r="G68" s="25"/>
      <c r="H68" s="53"/>
      <c r="I68" s="25"/>
      <c r="J68" s="52"/>
      <c r="K68" s="25"/>
      <c r="L68" s="25"/>
      <c r="M68" s="25"/>
      <c r="N68" s="25"/>
      <c r="O68" s="25"/>
      <c r="P68" s="53"/>
      <c r="Q68" s="25"/>
      <c r="R68" s="23"/>
    </row>
    <row r="69" spans="2:18" x14ac:dyDescent="0.3">
      <c r="B69" s="22"/>
      <c r="C69" s="25"/>
      <c r="D69" s="52"/>
      <c r="E69" s="25"/>
      <c r="F69" s="25"/>
      <c r="G69" s="25"/>
      <c r="H69" s="53"/>
      <c r="I69" s="25"/>
      <c r="J69" s="52"/>
      <c r="K69" s="25"/>
      <c r="L69" s="25"/>
      <c r="M69" s="25"/>
      <c r="N69" s="25"/>
      <c r="O69" s="25"/>
      <c r="P69" s="53"/>
      <c r="Q69" s="25"/>
      <c r="R69" s="23"/>
    </row>
    <row r="70" spans="2:18" s="1" customFormat="1" ht="15" x14ac:dyDescent="0.3">
      <c r="B70" s="34"/>
      <c r="C70" s="35"/>
      <c r="D70" s="54" t="s">
        <v>52</v>
      </c>
      <c r="E70" s="55"/>
      <c r="F70" s="55"/>
      <c r="G70" s="56" t="s">
        <v>53</v>
      </c>
      <c r="H70" s="57"/>
      <c r="I70" s="35"/>
      <c r="J70" s="54" t="s">
        <v>52</v>
      </c>
      <c r="K70" s="55"/>
      <c r="L70" s="55"/>
      <c r="M70" s="55"/>
      <c r="N70" s="56" t="s">
        <v>53</v>
      </c>
      <c r="O70" s="55"/>
      <c r="P70" s="57"/>
      <c r="Q70" s="35"/>
      <c r="R70" s="36"/>
    </row>
    <row r="71" spans="2:18" s="1" customFormat="1" ht="14.45" customHeight="1" x14ac:dyDescent="0.3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5" customHeight="1" x14ac:dyDescent="0.3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50000000000003" customHeight="1" x14ac:dyDescent="0.3">
      <c r="B76" s="34"/>
      <c r="C76" s="185" t="s">
        <v>110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36"/>
    </row>
    <row r="77" spans="2:18" s="1" customFormat="1" ht="6.95" customHeight="1" x14ac:dyDescent="0.3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 x14ac:dyDescent="0.3">
      <c r="B78" s="34"/>
      <c r="C78" s="29" t="s">
        <v>17</v>
      </c>
      <c r="D78" s="35"/>
      <c r="E78" s="35"/>
      <c r="F78" s="238" t="str">
        <f>F6</f>
        <v>SO 02 - Revitalizácia vymedzeného územia lesíka Štrky</v>
      </c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35"/>
      <c r="R78" s="36"/>
    </row>
    <row r="79" spans="2:18" s="1" customFormat="1" ht="36.950000000000003" customHeight="1" x14ac:dyDescent="0.3">
      <c r="B79" s="34"/>
      <c r="C79" s="68" t="s">
        <v>106</v>
      </c>
      <c r="D79" s="35"/>
      <c r="E79" s="35"/>
      <c r="F79" s="187" t="str">
        <f>F7</f>
        <v>2017/09 SO 021 - Sadové úpravy</v>
      </c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35"/>
      <c r="R79" s="36"/>
    </row>
    <row r="80" spans="2:18" s="1" customFormat="1" ht="6.95" customHeight="1" x14ac:dyDescent="0.3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65" s="1" customFormat="1" ht="18" customHeight="1" x14ac:dyDescent="0.3">
      <c r="B81" s="34"/>
      <c r="C81" s="29" t="s">
        <v>21</v>
      </c>
      <c r="D81" s="35"/>
      <c r="E81" s="35"/>
      <c r="F81" s="27" t="str">
        <f>F9</f>
        <v>Trnava</v>
      </c>
      <c r="G81" s="35"/>
      <c r="H81" s="35"/>
      <c r="I81" s="35"/>
      <c r="J81" s="35"/>
      <c r="K81" s="29" t="s">
        <v>23</v>
      </c>
      <c r="L81" s="35"/>
      <c r="M81" s="241" t="str">
        <f>IF(O9="","",O9)</f>
        <v/>
      </c>
      <c r="N81" s="241"/>
      <c r="O81" s="241"/>
      <c r="P81" s="241"/>
      <c r="Q81" s="35"/>
      <c r="R81" s="36"/>
    </row>
    <row r="82" spans="2:65" s="1" customFormat="1" ht="6.95" customHeight="1" x14ac:dyDescent="0.3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65" s="1" customFormat="1" ht="15" x14ac:dyDescent="0.3">
      <c r="B83" s="34"/>
      <c r="C83" s="29" t="s">
        <v>25</v>
      </c>
      <c r="D83" s="35"/>
      <c r="E83" s="35"/>
      <c r="F83" s="27" t="str">
        <f>E12</f>
        <v>Mesto Trnava</v>
      </c>
      <c r="G83" s="35"/>
      <c r="H83" s="35"/>
      <c r="I83" s="35"/>
      <c r="J83" s="35"/>
      <c r="K83" s="29" t="s">
        <v>30</v>
      </c>
      <c r="L83" s="179"/>
      <c r="M83" s="216" t="s">
        <v>108</v>
      </c>
      <c r="N83" s="216"/>
      <c r="O83" s="216"/>
      <c r="P83" s="216"/>
      <c r="Q83" s="216"/>
      <c r="R83" s="36"/>
    </row>
    <row r="84" spans="2:65" s="1" customFormat="1" ht="14.45" customHeight="1" x14ac:dyDescent="0.3">
      <c r="B84" s="34"/>
      <c r="C84" s="29" t="s">
        <v>29</v>
      </c>
      <c r="D84" s="35"/>
      <c r="E84" s="35"/>
      <c r="F84" s="27"/>
      <c r="G84" s="35"/>
      <c r="H84" s="35"/>
      <c r="I84" s="35"/>
      <c r="J84" s="35"/>
      <c r="K84" s="29" t="s">
        <v>34</v>
      </c>
      <c r="L84" s="35"/>
      <c r="M84" s="216">
        <f>E21</f>
        <v>0</v>
      </c>
      <c r="N84" s="216"/>
      <c r="O84" s="216"/>
      <c r="P84" s="216"/>
      <c r="Q84" s="216"/>
      <c r="R84" s="36"/>
    </row>
    <row r="85" spans="2:65" s="1" customFormat="1" ht="10.35" customHeight="1" x14ac:dyDescent="0.3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65" s="1" customFormat="1" ht="29.25" customHeight="1" x14ac:dyDescent="0.3">
      <c r="B86" s="34"/>
      <c r="C86" s="257" t="s">
        <v>111</v>
      </c>
      <c r="D86" s="258"/>
      <c r="E86" s="258"/>
      <c r="F86" s="258"/>
      <c r="G86" s="258"/>
      <c r="H86" s="113"/>
      <c r="I86" s="113"/>
      <c r="J86" s="113"/>
      <c r="K86" s="113"/>
      <c r="L86" s="113"/>
      <c r="M86" s="113"/>
      <c r="N86" s="257" t="s">
        <v>112</v>
      </c>
      <c r="O86" s="258"/>
      <c r="P86" s="258"/>
      <c r="Q86" s="258"/>
      <c r="R86" s="36"/>
    </row>
    <row r="87" spans="2:65" s="1" customFormat="1" ht="10.35" customHeight="1" x14ac:dyDescent="0.3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65" s="1" customFormat="1" ht="29.25" customHeight="1" x14ac:dyDescent="0.3">
      <c r="B88" s="34"/>
      <c r="C88" s="121" t="s">
        <v>113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204">
        <f>N120</f>
        <v>0</v>
      </c>
      <c r="O88" s="255"/>
      <c r="P88" s="255"/>
      <c r="Q88" s="255"/>
      <c r="R88" s="36"/>
      <c r="AU88" s="18" t="s">
        <v>114</v>
      </c>
    </row>
    <row r="89" spans="2:65" s="6" customFormat="1" ht="24.95" customHeight="1" x14ac:dyDescent="0.3">
      <c r="B89" s="122"/>
      <c r="C89" s="123"/>
      <c r="D89" s="124" t="s">
        <v>115</v>
      </c>
      <c r="E89" s="123"/>
      <c r="F89" s="123"/>
      <c r="G89" s="123"/>
      <c r="H89" s="123"/>
      <c r="I89" s="123"/>
      <c r="J89" s="123"/>
      <c r="K89" s="123"/>
      <c r="L89" s="123"/>
      <c r="M89" s="123"/>
      <c r="N89" s="252">
        <f>N121</f>
        <v>0</v>
      </c>
      <c r="O89" s="253"/>
      <c r="P89" s="253"/>
      <c r="Q89" s="253"/>
      <c r="R89" s="125"/>
    </row>
    <row r="90" spans="2:65" s="7" customFormat="1" ht="19.899999999999999" customHeight="1" x14ac:dyDescent="0.3">
      <c r="B90" s="126"/>
      <c r="C90" s="127"/>
      <c r="D90" s="101" t="s">
        <v>116</v>
      </c>
      <c r="E90" s="127"/>
      <c r="F90" s="127"/>
      <c r="G90" s="127"/>
      <c r="H90" s="127"/>
      <c r="I90" s="127"/>
      <c r="J90" s="127"/>
      <c r="K90" s="127"/>
      <c r="L90" s="127"/>
      <c r="M90" s="127"/>
      <c r="N90" s="184">
        <f>N122</f>
        <v>0</v>
      </c>
      <c r="O90" s="254"/>
      <c r="P90" s="254"/>
      <c r="Q90" s="254"/>
      <c r="R90" s="128"/>
    </row>
    <row r="91" spans="2:65" s="7" customFormat="1" ht="19.899999999999999" customHeight="1" x14ac:dyDescent="0.3">
      <c r="B91" s="126"/>
      <c r="C91" s="127"/>
      <c r="D91" s="101" t="s">
        <v>117</v>
      </c>
      <c r="E91" s="127"/>
      <c r="F91" s="127"/>
      <c r="G91" s="127"/>
      <c r="H91" s="127"/>
      <c r="I91" s="127"/>
      <c r="J91" s="127"/>
      <c r="K91" s="127"/>
      <c r="L91" s="127"/>
      <c r="M91" s="127"/>
      <c r="N91" s="184">
        <f>N162</f>
        <v>0</v>
      </c>
      <c r="O91" s="254"/>
      <c r="P91" s="254"/>
      <c r="Q91" s="254"/>
      <c r="R91" s="128"/>
    </row>
    <row r="92" spans="2:65" s="7" customFormat="1" ht="19.899999999999999" customHeight="1" x14ac:dyDescent="0.3">
      <c r="B92" s="126"/>
      <c r="C92" s="127"/>
      <c r="D92" s="101" t="s">
        <v>118</v>
      </c>
      <c r="E92" s="127"/>
      <c r="F92" s="127"/>
      <c r="G92" s="127"/>
      <c r="H92" s="127"/>
      <c r="I92" s="127"/>
      <c r="J92" s="127"/>
      <c r="K92" s="127"/>
      <c r="L92" s="127"/>
      <c r="M92" s="127"/>
      <c r="N92" s="184">
        <f>N164</f>
        <v>0</v>
      </c>
      <c r="O92" s="254"/>
      <c r="P92" s="254"/>
      <c r="Q92" s="254"/>
      <c r="R92" s="128"/>
    </row>
    <row r="93" spans="2:65" s="6" customFormat="1" ht="21.75" customHeight="1" x14ac:dyDescent="0.35">
      <c r="B93" s="122"/>
      <c r="C93" s="123"/>
      <c r="D93" s="124" t="s">
        <v>119</v>
      </c>
      <c r="E93" s="123"/>
      <c r="F93" s="123"/>
      <c r="G93" s="123"/>
      <c r="H93" s="123"/>
      <c r="I93" s="123"/>
      <c r="J93" s="123"/>
      <c r="K93" s="123"/>
      <c r="L93" s="123"/>
      <c r="M93" s="123"/>
      <c r="N93" s="246">
        <f>N169</f>
        <v>0</v>
      </c>
      <c r="O93" s="253"/>
      <c r="P93" s="253"/>
      <c r="Q93" s="253"/>
      <c r="R93" s="125"/>
    </row>
    <row r="94" spans="2:65" s="1" customFormat="1" ht="21.75" customHeight="1" x14ac:dyDescent="0.3"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6"/>
    </row>
    <row r="95" spans="2:65" s="1" customFormat="1" ht="29.25" customHeight="1" x14ac:dyDescent="0.3">
      <c r="B95" s="34"/>
      <c r="C95" s="121" t="s">
        <v>120</v>
      </c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255">
        <f>ROUND(N96+N97+N98+N99+N100+N101,2)</f>
        <v>0</v>
      </c>
      <c r="O95" s="256"/>
      <c r="P95" s="256"/>
      <c r="Q95" s="256"/>
      <c r="R95" s="36"/>
      <c r="T95" s="129"/>
      <c r="U95" s="130" t="s">
        <v>40</v>
      </c>
    </row>
    <row r="96" spans="2:65" s="1" customFormat="1" ht="18" customHeight="1" x14ac:dyDescent="0.3">
      <c r="B96" s="131"/>
      <c r="C96" s="132"/>
      <c r="D96" s="199" t="s">
        <v>121</v>
      </c>
      <c r="E96" s="250"/>
      <c r="F96" s="250"/>
      <c r="G96" s="250"/>
      <c r="H96" s="250"/>
      <c r="I96" s="132"/>
      <c r="J96" s="132"/>
      <c r="K96" s="132"/>
      <c r="L96" s="132"/>
      <c r="M96" s="132"/>
      <c r="N96" s="183">
        <f>ROUND(N88*T96,2)</f>
        <v>0</v>
      </c>
      <c r="O96" s="251"/>
      <c r="P96" s="251"/>
      <c r="Q96" s="251"/>
      <c r="R96" s="134"/>
      <c r="S96" s="135"/>
      <c r="T96" s="136"/>
      <c r="U96" s="137" t="s">
        <v>43</v>
      </c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8" t="s">
        <v>122</v>
      </c>
      <c r="AZ96" s="135"/>
      <c r="BA96" s="135"/>
      <c r="BB96" s="135"/>
      <c r="BC96" s="135"/>
      <c r="BD96" s="135"/>
      <c r="BE96" s="139">
        <f t="shared" ref="BE96:BE101" si="0">IF(U96="základná",N96,0)</f>
        <v>0</v>
      </c>
      <c r="BF96" s="139">
        <f t="shared" ref="BF96:BF101" si="1">IF(U96="znížená",N96,0)</f>
        <v>0</v>
      </c>
      <c r="BG96" s="139">
        <f t="shared" ref="BG96:BG101" si="2">IF(U96="zákl. prenesená",N96,0)</f>
        <v>0</v>
      </c>
      <c r="BH96" s="139">
        <f t="shared" ref="BH96:BH101" si="3">IF(U96="zníž. prenesená",N96,0)</f>
        <v>0</v>
      </c>
      <c r="BI96" s="139">
        <f t="shared" ref="BI96:BI101" si="4">IF(U96="nulová",N96,0)</f>
        <v>0</v>
      </c>
      <c r="BJ96" s="138" t="s">
        <v>123</v>
      </c>
      <c r="BK96" s="135"/>
      <c r="BL96" s="135"/>
      <c r="BM96" s="135"/>
    </row>
    <row r="97" spans="2:65" s="1" customFormat="1" ht="18" customHeight="1" x14ac:dyDescent="0.3">
      <c r="B97" s="131"/>
      <c r="C97" s="132"/>
      <c r="D97" s="199" t="s">
        <v>124</v>
      </c>
      <c r="E97" s="250"/>
      <c r="F97" s="250"/>
      <c r="G97" s="250"/>
      <c r="H97" s="250"/>
      <c r="I97" s="132"/>
      <c r="J97" s="132"/>
      <c r="K97" s="132"/>
      <c r="L97" s="132"/>
      <c r="M97" s="132"/>
      <c r="N97" s="183">
        <f>ROUND(N88*T97,2)</f>
        <v>0</v>
      </c>
      <c r="O97" s="251"/>
      <c r="P97" s="251"/>
      <c r="Q97" s="251"/>
      <c r="R97" s="134"/>
      <c r="S97" s="135"/>
      <c r="T97" s="136"/>
      <c r="U97" s="137" t="s">
        <v>43</v>
      </c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8" t="s">
        <v>122</v>
      </c>
      <c r="AZ97" s="135"/>
      <c r="BA97" s="135"/>
      <c r="BB97" s="135"/>
      <c r="BC97" s="135"/>
      <c r="BD97" s="135"/>
      <c r="BE97" s="139">
        <f t="shared" si="0"/>
        <v>0</v>
      </c>
      <c r="BF97" s="139">
        <f t="shared" si="1"/>
        <v>0</v>
      </c>
      <c r="BG97" s="139">
        <f t="shared" si="2"/>
        <v>0</v>
      </c>
      <c r="BH97" s="139">
        <f t="shared" si="3"/>
        <v>0</v>
      </c>
      <c r="BI97" s="139">
        <f t="shared" si="4"/>
        <v>0</v>
      </c>
      <c r="BJ97" s="138" t="s">
        <v>123</v>
      </c>
      <c r="BK97" s="135"/>
      <c r="BL97" s="135"/>
      <c r="BM97" s="135"/>
    </row>
    <row r="98" spans="2:65" s="1" customFormat="1" ht="18" customHeight="1" x14ac:dyDescent="0.3">
      <c r="B98" s="131"/>
      <c r="C98" s="132"/>
      <c r="D98" s="199" t="s">
        <v>125</v>
      </c>
      <c r="E98" s="250"/>
      <c r="F98" s="250"/>
      <c r="G98" s="250"/>
      <c r="H98" s="250"/>
      <c r="I98" s="132"/>
      <c r="J98" s="132"/>
      <c r="K98" s="132"/>
      <c r="L98" s="132"/>
      <c r="M98" s="132"/>
      <c r="N98" s="183">
        <f>ROUND(N88*T98,2)</f>
        <v>0</v>
      </c>
      <c r="O98" s="251"/>
      <c r="P98" s="251"/>
      <c r="Q98" s="251"/>
      <c r="R98" s="134"/>
      <c r="S98" s="135"/>
      <c r="T98" s="136"/>
      <c r="U98" s="137" t="s">
        <v>43</v>
      </c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8" t="s">
        <v>122</v>
      </c>
      <c r="AZ98" s="135"/>
      <c r="BA98" s="135"/>
      <c r="BB98" s="135"/>
      <c r="BC98" s="135"/>
      <c r="BD98" s="135"/>
      <c r="BE98" s="139">
        <f t="shared" si="0"/>
        <v>0</v>
      </c>
      <c r="BF98" s="139">
        <f t="shared" si="1"/>
        <v>0</v>
      </c>
      <c r="BG98" s="139">
        <f t="shared" si="2"/>
        <v>0</v>
      </c>
      <c r="BH98" s="139">
        <f t="shared" si="3"/>
        <v>0</v>
      </c>
      <c r="BI98" s="139">
        <f t="shared" si="4"/>
        <v>0</v>
      </c>
      <c r="BJ98" s="138" t="s">
        <v>123</v>
      </c>
      <c r="BK98" s="135"/>
      <c r="BL98" s="135"/>
      <c r="BM98" s="135"/>
    </row>
    <row r="99" spans="2:65" s="1" customFormat="1" ht="18" customHeight="1" x14ac:dyDescent="0.3">
      <c r="B99" s="131"/>
      <c r="C99" s="132"/>
      <c r="D99" s="199" t="s">
        <v>126</v>
      </c>
      <c r="E99" s="250"/>
      <c r="F99" s="250"/>
      <c r="G99" s="250"/>
      <c r="H99" s="250"/>
      <c r="I99" s="132"/>
      <c r="J99" s="132"/>
      <c r="K99" s="132"/>
      <c r="L99" s="132"/>
      <c r="M99" s="132"/>
      <c r="N99" s="183">
        <f>ROUND(N88*T99,2)</f>
        <v>0</v>
      </c>
      <c r="O99" s="251"/>
      <c r="P99" s="251"/>
      <c r="Q99" s="251"/>
      <c r="R99" s="134"/>
      <c r="S99" s="135"/>
      <c r="T99" s="136"/>
      <c r="U99" s="137" t="s">
        <v>43</v>
      </c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8" t="s">
        <v>122</v>
      </c>
      <c r="AZ99" s="135"/>
      <c r="BA99" s="135"/>
      <c r="BB99" s="135"/>
      <c r="BC99" s="135"/>
      <c r="BD99" s="135"/>
      <c r="BE99" s="139">
        <f t="shared" si="0"/>
        <v>0</v>
      </c>
      <c r="BF99" s="139">
        <f t="shared" si="1"/>
        <v>0</v>
      </c>
      <c r="BG99" s="139">
        <f t="shared" si="2"/>
        <v>0</v>
      </c>
      <c r="BH99" s="139">
        <f t="shared" si="3"/>
        <v>0</v>
      </c>
      <c r="BI99" s="139">
        <f t="shared" si="4"/>
        <v>0</v>
      </c>
      <c r="BJ99" s="138" t="s">
        <v>123</v>
      </c>
      <c r="BK99" s="135"/>
      <c r="BL99" s="135"/>
      <c r="BM99" s="135"/>
    </row>
    <row r="100" spans="2:65" s="1" customFormat="1" ht="18" customHeight="1" x14ac:dyDescent="0.3">
      <c r="B100" s="131"/>
      <c r="C100" s="132"/>
      <c r="D100" s="199" t="s">
        <v>127</v>
      </c>
      <c r="E100" s="250"/>
      <c r="F100" s="250"/>
      <c r="G100" s="250"/>
      <c r="H100" s="250"/>
      <c r="I100" s="132"/>
      <c r="J100" s="132"/>
      <c r="K100" s="132"/>
      <c r="L100" s="132"/>
      <c r="M100" s="132"/>
      <c r="N100" s="183">
        <f>ROUND(N88*T100,2)</f>
        <v>0</v>
      </c>
      <c r="O100" s="251"/>
      <c r="P100" s="251"/>
      <c r="Q100" s="251"/>
      <c r="R100" s="134"/>
      <c r="S100" s="135"/>
      <c r="T100" s="136"/>
      <c r="U100" s="137" t="s">
        <v>43</v>
      </c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8" t="s">
        <v>122</v>
      </c>
      <c r="AZ100" s="135"/>
      <c r="BA100" s="135"/>
      <c r="BB100" s="135"/>
      <c r="BC100" s="135"/>
      <c r="BD100" s="135"/>
      <c r="BE100" s="139">
        <f t="shared" si="0"/>
        <v>0</v>
      </c>
      <c r="BF100" s="139">
        <f t="shared" si="1"/>
        <v>0</v>
      </c>
      <c r="BG100" s="139">
        <f t="shared" si="2"/>
        <v>0</v>
      </c>
      <c r="BH100" s="139">
        <f t="shared" si="3"/>
        <v>0</v>
      </c>
      <c r="BI100" s="139">
        <f t="shared" si="4"/>
        <v>0</v>
      </c>
      <c r="BJ100" s="138" t="s">
        <v>123</v>
      </c>
      <c r="BK100" s="135"/>
      <c r="BL100" s="135"/>
      <c r="BM100" s="135"/>
    </row>
    <row r="101" spans="2:65" s="1" customFormat="1" ht="18" customHeight="1" x14ac:dyDescent="0.3">
      <c r="B101" s="131"/>
      <c r="C101" s="132"/>
      <c r="D101" s="133" t="s">
        <v>128</v>
      </c>
      <c r="E101" s="132"/>
      <c r="F101" s="132"/>
      <c r="G101" s="132"/>
      <c r="H101" s="132"/>
      <c r="I101" s="132"/>
      <c r="J101" s="132"/>
      <c r="K101" s="132"/>
      <c r="L101" s="132"/>
      <c r="M101" s="132"/>
      <c r="N101" s="183">
        <f>ROUND(N88*T101,2)</f>
        <v>0</v>
      </c>
      <c r="O101" s="251"/>
      <c r="P101" s="251"/>
      <c r="Q101" s="251"/>
      <c r="R101" s="134"/>
      <c r="S101" s="135"/>
      <c r="T101" s="140"/>
      <c r="U101" s="141" t="s">
        <v>43</v>
      </c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8" t="s">
        <v>129</v>
      </c>
      <c r="AZ101" s="135"/>
      <c r="BA101" s="135"/>
      <c r="BB101" s="135"/>
      <c r="BC101" s="135"/>
      <c r="BD101" s="135"/>
      <c r="BE101" s="139">
        <f t="shared" si="0"/>
        <v>0</v>
      </c>
      <c r="BF101" s="139">
        <f t="shared" si="1"/>
        <v>0</v>
      </c>
      <c r="BG101" s="139">
        <f t="shared" si="2"/>
        <v>0</v>
      </c>
      <c r="BH101" s="139">
        <f t="shared" si="3"/>
        <v>0</v>
      </c>
      <c r="BI101" s="139">
        <f t="shared" si="4"/>
        <v>0</v>
      </c>
      <c r="BJ101" s="138" t="s">
        <v>123</v>
      </c>
      <c r="BK101" s="135"/>
      <c r="BL101" s="135"/>
      <c r="BM101" s="135"/>
    </row>
    <row r="102" spans="2:65" s="1" customFormat="1" x14ac:dyDescent="0.3">
      <c r="B102" s="34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6"/>
    </row>
    <row r="103" spans="2:65" s="1" customFormat="1" ht="29.25" customHeight="1" x14ac:dyDescent="0.3">
      <c r="B103" s="34"/>
      <c r="C103" s="112" t="s">
        <v>99</v>
      </c>
      <c r="D103" s="113"/>
      <c r="E103" s="113"/>
      <c r="F103" s="113"/>
      <c r="G103" s="113"/>
      <c r="H103" s="113"/>
      <c r="I103" s="113"/>
      <c r="J103" s="113"/>
      <c r="K103" s="113"/>
      <c r="L103" s="180">
        <f>ROUND(SUM(N88+N95),2)</f>
        <v>0</v>
      </c>
      <c r="M103" s="180"/>
      <c r="N103" s="180"/>
      <c r="O103" s="180"/>
      <c r="P103" s="180"/>
      <c r="Q103" s="180"/>
      <c r="R103" s="36"/>
    </row>
    <row r="104" spans="2:65" s="1" customFormat="1" ht="6.95" customHeight="1" x14ac:dyDescent="0.3">
      <c r="B104" s="58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60"/>
    </row>
    <row r="108" spans="2:65" s="1" customFormat="1" ht="6.95" customHeight="1" x14ac:dyDescent="0.3"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3"/>
    </row>
    <row r="109" spans="2:65" s="1" customFormat="1" ht="36.950000000000003" customHeight="1" x14ac:dyDescent="0.3">
      <c r="B109" s="34"/>
      <c r="C109" s="185" t="s">
        <v>457</v>
      </c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  <c r="R109" s="36"/>
    </row>
    <row r="110" spans="2:65" s="1" customFormat="1" ht="6.95" customHeight="1" x14ac:dyDescent="0.3"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6"/>
    </row>
    <row r="111" spans="2:65" s="1" customFormat="1" ht="30" customHeight="1" x14ac:dyDescent="0.3">
      <c r="B111" s="34"/>
      <c r="C111" s="29" t="s">
        <v>17</v>
      </c>
      <c r="D111" s="35"/>
      <c r="E111" s="35"/>
      <c r="F111" s="238" t="str">
        <f>F6</f>
        <v>SO 02 - Revitalizácia vymedzeného územia lesíka Štrky</v>
      </c>
      <c r="G111" s="239"/>
      <c r="H111" s="239"/>
      <c r="I111" s="239"/>
      <c r="J111" s="239"/>
      <c r="K111" s="239"/>
      <c r="L111" s="239"/>
      <c r="M111" s="239"/>
      <c r="N111" s="239"/>
      <c r="O111" s="239"/>
      <c r="P111" s="239"/>
      <c r="Q111" s="35"/>
      <c r="R111" s="36"/>
    </row>
    <row r="112" spans="2:65" s="1" customFormat="1" ht="36.950000000000003" customHeight="1" x14ac:dyDescent="0.3">
      <c r="B112" s="34"/>
      <c r="C112" s="68" t="s">
        <v>106</v>
      </c>
      <c r="D112" s="35"/>
      <c r="E112" s="35"/>
      <c r="F112" s="187" t="str">
        <f>F7</f>
        <v>2017/09 SO 021 - Sadové úpravy</v>
      </c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35"/>
      <c r="R112" s="36"/>
    </row>
    <row r="113" spans="2:65" s="1" customFormat="1" ht="6.95" customHeight="1" x14ac:dyDescent="0.3"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6"/>
    </row>
    <row r="114" spans="2:65" s="1" customFormat="1" ht="18" customHeight="1" x14ac:dyDescent="0.3">
      <c r="B114" s="34"/>
      <c r="C114" s="29" t="s">
        <v>21</v>
      </c>
      <c r="D114" s="35"/>
      <c r="E114" s="35"/>
      <c r="F114" s="27" t="str">
        <f>F9</f>
        <v>Trnava</v>
      </c>
      <c r="G114" s="35"/>
      <c r="H114" s="35"/>
      <c r="I114" s="35"/>
      <c r="J114" s="35"/>
      <c r="K114" s="29" t="s">
        <v>23</v>
      </c>
      <c r="L114" s="35"/>
      <c r="M114" s="241" t="str">
        <f>IF(O9="","",O9)</f>
        <v/>
      </c>
      <c r="N114" s="241"/>
      <c r="O114" s="241"/>
      <c r="P114" s="241"/>
      <c r="Q114" s="35"/>
      <c r="R114" s="36"/>
    </row>
    <row r="115" spans="2:65" s="1" customFormat="1" ht="6.95" customHeight="1" x14ac:dyDescent="0.3">
      <c r="B115" s="34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6"/>
    </row>
    <row r="116" spans="2:65" s="1" customFormat="1" ht="15" x14ac:dyDescent="0.3">
      <c r="B116" s="34"/>
      <c r="C116" s="29" t="s">
        <v>25</v>
      </c>
      <c r="D116" s="35"/>
      <c r="E116" s="35"/>
      <c r="F116" s="27" t="str">
        <f>E12</f>
        <v>Mesto Trnava</v>
      </c>
      <c r="G116" s="35"/>
      <c r="H116" s="35"/>
      <c r="I116" s="35"/>
      <c r="J116" s="35"/>
      <c r="K116" s="29" t="s">
        <v>30</v>
      </c>
      <c r="L116" s="35"/>
      <c r="M116" s="27" t="str">
        <f>IF(E18="","",E18)</f>
        <v>Ing. Júlia Straňáková - Rudbeckia</v>
      </c>
      <c r="N116" s="178"/>
      <c r="O116" s="178"/>
      <c r="P116" s="178"/>
      <c r="Q116" s="178"/>
      <c r="R116" s="36"/>
    </row>
    <row r="117" spans="2:65" s="1" customFormat="1" ht="14.45" customHeight="1" x14ac:dyDescent="0.3">
      <c r="B117" s="34"/>
      <c r="C117" s="29" t="s">
        <v>29</v>
      </c>
      <c r="D117" s="35"/>
      <c r="E117" s="35"/>
      <c r="G117" s="35"/>
      <c r="H117" s="35"/>
      <c r="I117" s="35"/>
      <c r="J117" s="35"/>
      <c r="K117" s="29" t="s">
        <v>34</v>
      </c>
      <c r="L117" s="35"/>
      <c r="M117" s="216"/>
      <c r="N117" s="216"/>
      <c r="O117" s="216"/>
      <c r="P117" s="216"/>
      <c r="Q117" s="216"/>
      <c r="R117" s="36"/>
    </row>
    <row r="118" spans="2:65" s="1" customFormat="1" ht="10.35" customHeight="1" x14ac:dyDescent="0.3"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6"/>
    </row>
    <row r="119" spans="2:65" s="8" customFormat="1" ht="29.25" customHeight="1" x14ac:dyDescent="0.3">
      <c r="B119" s="142"/>
      <c r="C119" s="143" t="s">
        <v>130</v>
      </c>
      <c r="D119" s="144" t="s">
        <v>131</v>
      </c>
      <c r="E119" s="144" t="s">
        <v>58</v>
      </c>
      <c r="F119" s="242" t="s">
        <v>132</v>
      </c>
      <c r="G119" s="242"/>
      <c r="H119" s="242"/>
      <c r="I119" s="242"/>
      <c r="J119" s="144" t="s">
        <v>133</v>
      </c>
      <c r="K119" s="144" t="s">
        <v>134</v>
      </c>
      <c r="L119" s="242" t="s">
        <v>135</v>
      </c>
      <c r="M119" s="242"/>
      <c r="N119" s="242" t="s">
        <v>112</v>
      </c>
      <c r="O119" s="242"/>
      <c r="P119" s="242"/>
      <c r="Q119" s="243"/>
      <c r="R119" s="145"/>
      <c r="T119" s="75" t="s">
        <v>136</v>
      </c>
      <c r="U119" s="76" t="s">
        <v>40</v>
      </c>
      <c r="V119" s="76" t="s">
        <v>137</v>
      </c>
      <c r="W119" s="76" t="s">
        <v>138</v>
      </c>
      <c r="X119" s="76" t="s">
        <v>139</v>
      </c>
      <c r="Y119" s="76" t="s">
        <v>140</v>
      </c>
      <c r="Z119" s="76" t="s">
        <v>141</v>
      </c>
      <c r="AA119" s="77" t="s">
        <v>142</v>
      </c>
    </row>
    <row r="120" spans="2:65" s="1" customFormat="1" ht="29.25" customHeight="1" x14ac:dyDescent="0.35">
      <c r="B120" s="34"/>
      <c r="C120" s="79" t="s">
        <v>109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244">
        <f>BK120</f>
        <v>0</v>
      </c>
      <c r="O120" s="245"/>
      <c r="P120" s="245"/>
      <c r="Q120" s="245"/>
      <c r="R120" s="36"/>
      <c r="T120" s="78"/>
      <c r="U120" s="50"/>
      <c r="V120" s="50"/>
      <c r="W120" s="146">
        <f>W121+W169</f>
        <v>0</v>
      </c>
      <c r="X120" s="50"/>
      <c r="Y120" s="146">
        <f>Y121+Y169</f>
        <v>12.6501</v>
      </c>
      <c r="Z120" s="50"/>
      <c r="AA120" s="147">
        <f>AA121+AA169</f>
        <v>0</v>
      </c>
      <c r="AT120" s="18" t="s">
        <v>75</v>
      </c>
      <c r="AU120" s="18" t="s">
        <v>114</v>
      </c>
      <c r="BK120" s="148">
        <f>BK121+BK169</f>
        <v>0</v>
      </c>
    </row>
    <row r="121" spans="2:65" s="9" customFormat="1" ht="37.35" customHeight="1" x14ac:dyDescent="0.35">
      <c r="B121" s="149"/>
      <c r="C121" s="150"/>
      <c r="D121" s="151" t="s">
        <v>115</v>
      </c>
      <c r="E121" s="151"/>
      <c r="F121" s="151"/>
      <c r="G121" s="151"/>
      <c r="H121" s="151"/>
      <c r="I121" s="151"/>
      <c r="J121" s="151"/>
      <c r="K121" s="151"/>
      <c r="L121" s="151"/>
      <c r="M121" s="151"/>
      <c r="N121" s="246">
        <f>BK121</f>
        <v>0</v>
      </c>
      <c r="O121" s="247"/>
      <c r="P121" s="247"/>
      <c r="Q121" s="247"/>
      <c r="R121" s="152"/>
      <c r="T121" s="153"/>
      <c r="U121" s="150"/>
      <c r="V121" s="150"/>
      <c r="W121" s="154">
        <f>W122+W162+W164</f>
        <v>0</v>
      </c>
      <c r="X121" s="150"/>
      <c r="Y121" s="154">
        <f>Y122+Y162+Y164</f>
        <v>12.6501</v>
      </c>
      <c r="Z121" s="150"/>
      <c r="AA121" s="155">
        <f>AA122+AA162+AA164</f>
        <v>0</v>
      </c>
      <c r="AR121" s="156" t="s">
        <v>84</v>
      </c>
      <c r="AT121" s="157" t="s">
        <v>75</v>
      </c>
      <c r="AU121" s="157" t="s">
        <v>76</v>
      </c>
      <c r="AY121" s="156" t="s">
        <v>143</v>
      </c>
      <c r="BK121" s="158">
        <f>BK122+BK162+BK164</f>
        <v>0</v>
      </c>
    </row>
    <row r="122" spans="2:65" s="9" customFormat="1" ht="19.899999999999999" customHeight="1" x14ac:dyDescent="0.3">
      <c r="B122" s="149"/>
      <c r="C122" s="150"/>
      <c r="D122" s="159" t="s">
        <v>116</v>
      </c>
      <c r="E122" s="159"/>
      <c r="F122" s="159"/>
      <c r="G122" s="159"/>
      <c r="H122" s="159"/>
      <c r="I122" s="159"/>
      <c r="J122" s="159"/>
      <c r="K122" s="159"/>
      <c r="L122" s="159"/>
      <c r="M122" s="159"/>
      <c r="N122" s="248">
        <f>BK122</f>
        <v>0</v>
      </c>
      <c r="O122" s="249"/>
      <c r="P122" s="249"/>
      <c r="Q122" s="249"/>
      <c r="R122" s="152"/>
      <c r="T122" s="153"/>
      <c r="U122" s="150"/>
      <c r="V122" s="150"/>
      <c r="W122" s="154">
        <f>SUM(W123:W161)</f>
        <v>0</v>
      </c>
      <c r="X122" s="150"/>
      <c r="Y122" s="154">
        <f>SUM(Y123:Y161)</f>
        <v>12.6501</v>
      </c>
      <c r="Z122" s="150"/>
      <c r="AA122" s="155">
        <f>SUM(AA123:AA161)</f>
        <v>0</v>
      </c>
      <c r="AR122" s="156" t="s">
        <v>84</v>
      </c>
      <c r="AT122" s="157" t="s">
        <v>75</v>
      </c>
      <c r="AU122" s="157" t="s">
        <v>84</v>
      </c>
      <c r="AY122" s="156" t="s">
        <v>143</v>
      </c>
      <c r="BK122" s="158">
        <f>SUM(BK123:BK161)</f>
        <v>0</v>
      </c>
    </row>
    <row r="123" spans="2:65" s="1" customFormat="1" ht="38.25" customHeight="1" x14ac:dyDescent="0.3">
      <c r="B123" s="131"/>
      <c r="C123" s="160" t="s">
        <v>84</v>
      </c>
      <c r="D123" s="160" t="s">
        <v>144</v>
      </c>
      <c r="E123" s="161" t="s">
        <v>145</v>
      </c>
      <c r="F123" s="233" t="s">
        <v>146</v>
      </c>
      <c r="G123" s="233"/>
      <c r="H123" s="233"/>
      <c r="I123" s="233"/>
      <c r="J123" s="162" t="s">
        <v>147</v>
      </c>
      <c r="K123" s="163">
        <v>2135</v>
      </c>
      <c r="L123" s="231">
        <v>0</v>
      </c>
      <c r="M123" s="231"/>
      <c r="N123" s="234">
        <f t="shared" ref="N123:N161" si="5">ROUND(L123*K123,3)</f>
        <v>0</v>
      </c>
      <c r="O123" s="234"/>
      <c r="P123" s="234"/>
      <c r="Q123" s="234"/>
      <c r="R123" s="134"/>
      <c r="T123" s="165" t="s">
        <v>5</v>
      </c>
      <c r="U123" s="43" t="s">
        <v>43</v>
      </c>
      <c r="V123" s="35"/>
      <c r="W123" s="166">
        <f t="shared" ref="W123:W161" si="6">V123*K123</f>
        <v>0</v>
      </c>
      <c r="X123" s="166">
        <v>0</v>
      </c>
      <c r="Y123" s="166">
        <f t="shared" ref="Y123:Y161" si="7">X123*K123</f>
        <v>0</v>
      </c>
      <c r="Z123" s="166">
        <v>0</v>
      </c>
      <c r="AA123" s="167">
        <f t="shared" ref="AA123:AA161" si="8">Z123*K123</f>
        <v>0</v>
      </c>
      <c r="AR123" s="18" t="s">
        <v>148</v>
      </c>
      <c r="AT123" s="18" t="s">
        <v>144</v>
      </c>
      <c r="AU123" s="18" t="s">
        <v>123</v>
      </c>
      <c r="AY123" s="18" t="s">
        <v>143</v>
      </c>
      <c r="BE123" s="105">
        <f t="shared" ref="BE123:BE161" si="9">IF(U123="základná",N123,0)</f>
        <v>0</v>
      </c>
      <c r="BF123" s="105">
        <f t="shared" ref="BF123:BF161" si="10">IF(U123="znížená",N123,0)</f>
        <v>0</v>
      </c>
      <c r="BG123" s="105">
        <f t="shared" ref="BG123:BG161" si="11">IF(U123="zákl. prenesená",N123,0)</f>
        <v>0</v>
      </c>
      <c r="BH123" s="105">
        <f t="shared" ref="BH123:BH161" si="12">IF(U123="zníž. prenesená",N123,0)</f>
        <v>0</v>
      </c>
      <c r="BI123" s="105">
        <f t="shared" ref="BI123:BI161" si="13">IF(U123="nulová",N123,0)</f>
        <v>0</v>
      </c>
      <c r="BJ123" s="18" t="s">
        <v>123</v>
      </c>
      <c r="BK123" s="168">
        <f t="shared" ref="BK123:BK161" si="14">ROUND(L123*K123,3)</f>
        <v>0</v>
      </c>
      <c r="BL123" s="18" t="s">
        <v>148</v>
      </c>
      <c r="BM123" s="18" t="s">
        <v>149</v>
      </c>
    </row>
    <row r="124" spans="2:65" s="1" customFormat="1" ht="25.5" customHeight="1" x14ac:dyDescent="0.3">
      <c r="B124" s="131"/>
      <c r="C124" s="160" t="s">
        <v>123</v>
      </c>
      <c r="D124" s="160" t="s">
        <v>144</v>
      </c>
      <c r="E124" s="161" t="s">
        <v>150</v>
      </c>
      <c r="F124" s="233" t="s">
        <v>151</v>
      </c>
      <c r="G124" s="233"/>
      <c r="H124" s="233"/>
      <c r="I124" s="233"/>
      <c r="J124" s="162" t="s">
        <v>152</v>
      </c>
      <c r="K124" s="163">
        <v>201</v>
      </c>
      <c r="L124" s="231">
        <v>0</v>
      </c>
      <c r="M124" s="231"/>
      <c r="N124" s="234">
        <f t="shared" si="5"/>
        <v>0</v>
      </c>
      <c r="O124" s="234"/>
      <c r="P124" s="234"/>
      <c r="Q124" s="234"/>
      <c r="R124" s="134"/>
      <c r="T124" s="165" t="s">
        <v>5</v>
      </c>
      <c r="U124" s="43" t="s">
        <v>43</v>
      </c>
      <c r="V124" s="35"/>
      <c r="W124" s="166">
        <f t="shared" si="6"/>
        <v>0</v>
      </c>
      <c r="X124" s="166">
        <v>0</v>
      </c>
      <c r="Y124" s="166">
        <f t="shared" si="7"/>
        <v>0</v>
      </c>
      <c r="Z124" s="166">
        <v>0</v>
      </c>
      <c r="AA124" s="167">
        <f t="shared" si="8"/>
        <v>0</v>
      </c>
      <c r="AR124" s="18" t="s">
        <v>148</v>
      </c>
      <c r="AT124" s="18" t="s">
        <v>144</v>
      </c>
      <c r="AU124" s="18" t="s">
        <v>123</v>
      </c>
      <c r="AY124" s="18" t="s">
        <v>143</v>
      </c>
      <c r="BE124" s="105">
        <f t="shared" si="9"/>
        <v>0</v>
      </c>
      <c r="BF124" s="105">
        <f t="shared" si="10"/>
        <v>0</v>
      </c>
      <c r="BG124" s="105">
        <f t="shared" si="11"/>
        <v>0</v>
      </c>
      <c r="BH124" s="105">
        <f t="shared" si="12"/>
        <v>0</v>
      </c>
      <c r="BI124" s="105">
        <f t="shared" si="13"/>
        <v>0</v>
      </c>
      <c r="BJ124" s="18" t="s">
        <v>123</v>
      </c>
      <c r="BK124" s="168">
        <f t="shared" si="14"/>
        <v>0</v>
      </c>
      <c r="BL124" s="18" t="s">
        <v>148</v>
      </c>
      <c r="BM124" s="18" t="s">
        <v>153</v>
      </c>
    </row>
    <row r="125" spans="2:65" s="1" customFormat="1" ht="25.5" customHeight="1" x14ac:dyDescent="0.3">
      <c r="B125" s="131"/>
      <c r="C125" s="160" t="s">
        <v>154</v>
      </c>
      <c r="D125" s="160" t="s">
        <v>144</v>
      </c>
      <c r="E125" s="161" t="s">
        <v>155</v>
      </c>
      <c r="F125" s="233" t="s">
        <v>156</v>
      </c>
      <c r="G125" s="233"/>
      <c r="H125" s="233"/>
      <c r="I125" s="233"/>
      <c r="J125" s="162" t="s">
        <v>152</v>
      </c>
      <c r="K125" s="163">
        <v>3</v>
      </c>
      <c r="L125" s="231">
        <v>0</v>
      </c>
      <c r="M125" s="231"/>
      <c r="N125" s="234">
        <f t="shared" si="5"/>
        <v>0</v>
      </c>
      <c r="O125" s="234"/>
      <c r="P125" s="234"/>
      <c r="Q125" s="234"/>
      <c r="R125" s="134"/>
      <c r="T125" s="165" t="s">
        <v>5</v>
      </c>
      <c r="U125" s="43" t="s">
        <v>43</v>
      </c>
      <c r="V125" s="35"/>
      <c r="W125" s="166">
        <f t="shared" si="6"/>
        <v>0</v>
      </c>
      <c r="X125" s="166">
        <v>0</v>
      </c>
      <c r="Y125" s="166">
        <f t="shared" si="7"/>
        <v>0</v>
      </c>
      <c r="Z125" s="166">
        <v>0</v>
      </c>
      <c r="AA125" s="167">
        <f t="shared" si="8"/>
        <v>0</v>
      </c>
      <c r="AR125" s="18" t="s">
        <v>148</v>
      </c>
      <c r="AT125" s="18" t="s">
        <v>144</v>
      </c>
      <c r="AU125" s="18" t="s">
        <v>123</v>
      </c>
      <c r="AY125" s="18" t="s">
        <v>143</v>
      </c>
      <c r="BE125" s="105">
        <f t="shared" si="9"/>
        <v>0</v>
      </c>
      <c r="BF125" s="105">
        <f t="shared" si="10"/>
        <v>0</v>
      </c>
      <c r="BG125" s="105">
        <f t="shared" si="11"/>
        <v>0</v>
      </c>
      <c r="BH125" s="105">
        <f t="shared" si="12"/>
        <v>0</v>
      </c>
      <c r="BI125" s="105">
        <f t="shared" si="13"/>
        <v>0</v>
      </c>
      <c r="BJ125" s="18" t="s">
        <v>123</v>
      </c>
      <c r="BK125" s="168">
        <f t="shared" si="14"/>
        <v>0</v>
      </c>
      <c r="BL125" s="18" t="s">
        <v>148</v>
      </c>
      <c r="BM125" s="18" t="s">
        <v>157</v>
      </c>
    </row>
    <row r="126" spans="2:65" s="1" customFormat="1" ht="25.5" customHeight="1" x14ac:dyDescent="0.3">
      <c r="B126" s="131"/>
      <c r="C126" s="160" t="s">
        <v>148</v>
      </c>
      <c r="D126" s="160" t="s">
        <v>144</v>
      </c>
      <c r="E126" s="161" t="s">
        <v>158</v>
      </c>
      <c r="F126" s="233" t="s">
        <v>159</v>
      </c>
      <c r="G126" s="233"/>
      <c r="H126" s="233"/>
      <c r="I126" s="233"/>
      <c r="J126" s="162" t="s">
        <v>152</v>
      </c>
      <c r="K126" s="163">
        <v>10</v>
      </c>
      <c r="L126" s="231">
        <v>0</v>
      </c>
      <c r="M126" s="231"/>
      <c r="N126" s="234">
        <f t="shared" si="5"/>
        <v>0</v>
      </c>
      <c r="O126" s="234"/>
      <c r="P126" s="234"/>
      <c r="Q126" s="234"/>
      <c r="R126" s="134"/>
      <c r="T126" s="165" t="s">
        <v>5</v>
      </c>
      <c r="U126" s="43" t="s">
        <v>43</v>
      </c>
      <c r="V126" s="35"/>
      <c r="W126" s="166">
        <f t="shared" si="6"/>
        <v>0</v>
      </c>
      <c r="X126" s="166">
        <v>0</v>
      </c>
      <c r="Y126" s="166">
        <f t="shared" si="7"/>
        <v>0</v>
      </c>
      <c r="Z126" s="166">
        <v>0</v>
      </c>
      <c r="AA126" s="167">
        <f t="shared" si="8"/>
        <v>0</v>
      </c>
      <c r="AR126" s="18" t="s">
        <v>148</v>
      </c>
      <c r="AT126" s="18" t="s">
        <v>144</v>
      </c>
      <c r="AU126" s="18" t="s">
        <v>123</v>
      </c>
      <c r="AY126" s="18" t="s">
        <v>143</v>
      </c>
      <c r="BE126" s="105">
        <f t="shared" si="9"/>
        <v>0</v>
      </c>
      <c r="BF126" s="105">
        <f t="shared" si="10"/>
        <v>0</v>
      </c>
      <c r="BG126" s="105">
        <f t="shared" si="11"/>
        <v>0</v>
      </c>
      <c r="BH126" s="105">
        <f t="shared" si="12"/>
        <v>0</v>
      </c>
      <c r="BI126" s="105">
        <f t="shared" si="13"/>
        <v>0</v>
      </c>
      <c r="BJ126" s="18" t="s">
        <v>123</v>
      </c>
      <c r="BK126" s="168">
        <f t="shared" si="14"/>
        <v>0</v>
      </c>
      <c r="BL126" s="18" t="s">
        <v>148</v>
      </c>
      <c r="BM126" s="18" t="s">
        <v>160</v>
      </c>
    </row>
    <row r="127" spans="2:65" s="1" customFormat="1" ht="25.5" customHeight="1" x14ac:dyDescent="0.3">
      <c r="B127" s="131"/>
      <c r="C127" s="160" t="s">
        <v>161</v>
      </c>
      <c r="D127" s="160" t="s">
        <v>144</v>
      </c>
      <c r="E127" s="161" t="s">
        <v>162</v>
      </c>
      <c r="F127" s="233" t="s">
        <v>163</v>
      </c>
      <c r="G127" s="233"/>
      <c r="H127" s="233"/>
      <c r="I127" s="233"/>
      <c r="J127" s="162" t="s">
        <v>152</v>
      </c>
      <c r="K127" s="163">
        <v>7</v>
      </c>
      <c r="L127" s="231">
        <v>0</v>
      </c>
      <c r="M127" s="231"/>
      <c r="N127" s="234">
        <f t="shared" si="5"/>
        <v>0</v>
      </c>
      <c r="O127" s="234"/>
      <c r="P127" s="234"/>
      <c r="Q127" s="234"/>
      <c r="R127" s="134"/>
      <c r="T127" s="165" t="s">
        <v>5</v>
      </c>
      <c r="U127" s="43" t="s">
        <v>43</v>
      </c>
      <c r="V127" s="35"/>
      <c r="W127" s="166">
        <f t="shared" si="6"/>
        <v>0</v>
      </c>
      <c r="X127" s="166">
        <v>0</v>
      </c>
      <c r="Y127" s="166">
        <f t="shared" si="7"/>
        <v>0</v>
      </c>
      <c r="Z127" s="166">
        <v>0</v>
      </c>
      <c r="AA127" s="167">
        <f t="shared" si="8"/>
        <v>0</v>
      </c>
      <c r="AR127" s="18" t="s">
        <v>148</v>
      </c>
      <c r="AT127" s="18" t="s">
        <v>144</v>
      </c>
      <c r="AU127" s="18" t="s">
        <v>123</v>
      </c>
      <c r="AY127" s="18" t="s">
        <v>143</v>
      </c>
      <c r="BE127" s="105">
        <f t="shared" si="9"/>
        <v>0</v>
      </c>
      <c r="BF127" s="105">
        <f t="shared" si="10"/>
        <v>0</v>
      </c>
      <c r="BG127" s="105">
        <f t="shared" si="11"/>
        <v>0</v>
      </c>
      <c r="BH127" s="105">
        <f t="shared" si="12"/>
        <v>0</v>
      </c>
      <c r="BI127" s="105">
        <f t="shared" si="13"/>
        <v>0</v>
      </c>
      <c r="BJ127" s="18" t="s">
        <v>123</v>
      </c>
      <c r="BK127" s="168">
        <f t="shared" si="14"/>
        <v>0</v>
      </c>
      <c r="BL127" s="18" t="s">
        <v>148</v>
      </c>
      <c r="BM127" s="18" t="s">
        <v>164</v>
      </c>
    </row>
    <row r="128" spans="2:65" s="1" customFormat="1" ht="25.5" customHeight="1" x14ac:dyDescent="0.3">
      <c r="B128" s="131"/>
      <c r="C128" s="160" t="s">
        <v>165</v>
      </c>
      <c r="D128" s="160" t="s">
        <v>144</v>
      </c>
      <c r="E128" s="161" t="s">
        <v>166</v>
      </c>
      <c r="F128" s="233" t="s">
        <v>167</v>
      </c>
      <c r="G128" s="233"/>
      <c r="H128" s="233"/>
      <c r="I128" s="233"/>
      <c r="J128" s="162" t="s">
        <v>152</v>
      </c>
      <c r="K128" s="163">
        <v>4</v>
      </c>
      <c r="L128" s="231">
        <v>0</v>
      </c>
      <c r="M128" s="231"/>
      <c r="N128" s="234">
        <f t="shared" si="5"/>
        <v>0</v>
      </c>
      <c r="O128" s="234"/>
      <c r="P128" s="234"/>
      <c r="Q128" s="234"/>
      <c r="R128" s="134"/>
      <c r="T128" s="165" t="s">
        <v>5</v>
      </c>
      <c r="U128" s="43" t="s">
        <v>43</v>
      </c>
      <c r="V128" s="35"/>
      <c r="W128" s="166">
        <f t="shared" si="6"/>
        <v>0</v>
      </c>
      <c r="X128" s="166">
        <v>0</v>
      </c>
      <c r="Y128" s="166">
        <f t="shared" si="7"/>
        <v>0</v>
      </c>
      <c r="Z128" s="166">
        <v>0</v>
      </c>
      <c r="AA128" s="167">
        <f t="shared" si="8"/>
        <v>0</v>
      </c>
      <c r="AR128" s="18" t="s">
        <v>148</v>
      </c>
      <c r="AT128" s="18" t="s">
        <v>144</v>
      </c>
      <c r="AU128" s="18" t="s">
        <v>123</v>
      </c>
      <c r="AY128" s="18" t="s">
        <v>143</v>
      </c>
      <c r="BE128" s="105">
        <f t="shared" si="9"/>
        <v>0</v>
      </c>
      <c r="BF128" s="105">
        <f t="shared" si="10"/>
        <v>0</v>
      </c>
      <c r="BG128" s="105">
        <f t="shared" si="11"/>
        <v>0</v>
      </c>
      <c r="BH128" s="105">
        <f t="shared" si="12"/>
        <v>0</v>
      </c>
      <c r="BI128" s="105">
        <f t="shared" si="13"/>
        <v>0</v>
      </c>
      <c r="BJ128" s="18" t="s">
        <v>123</v>
      </c>
      <c r="BK128" s="168">
        <f t="shared" si="14"/>
        <v>0</v>
      </c>
      <c r="BL128" s="18" t="s">
        <v>148</v>
      </c>
      <c r="BM128" s="18" t="s">
        <v>168</v>
      </c>
    </row>
    <row r="129" spans="2:65" s="1" customFormat="1" ht="25.5" customHeight="1" x14ac:dyDescent="0.3">
      <c r="B129" s="131"/>
      <c r="C129" s="160" t="s">
        <v>169</v>
      </c>
      <c r="D129" s="160" t="s">
        <v>144</v>
      </c>
      <c r="E129" s="161" t="s">
        <v>170</v>
      </c>
      <c r="F129" s="233" t="s">
        <v>171</v>
      </c>
      <c r="G129" s="233"/>
      <c r="H129" s="233"/>
      <c r="I129" s="233"/>
      <c r="J129" s="162" t="s">
        <v>152</v>
      </c>
      <c r="K129" s="163">
        <v>3</v>
      </c>
      <c r="L129" s="231">
        <v>0</v>
      </c>
      <c r="M129" s="231"/>
      <c r="N129" s="234">
        <f t="shared" si="5"/>
        <v>0</v>
      </c>
      <c r="O129" s="234"/>
      <c r="P129" s="234"/>
      <c r="Q129" s="234"/>
      <c r="R129" s="134"/>
      <c r="T129" s="165" t="s">
        <v>5</v>
      </c>
      <c r="U129" s="43" t="s">
        <v>43</v>
      </c>
      <c r="V129" s="35"/>
      <c r="W129" s="166">
        <f t="shared" si="6"/>
        <v>0</v>
      </c>
      <c r="X129" s="166">
        <v>0</v>
      </c>
      <c r="Y129" s="166">
        <f t="shared" si="7"/>
        <v>0</v>
      </c>
      <c r="Z129" s="166">
        <v>0</v>
      </c>
      <c r="AA129" s="167">
        <f t="shared" si="8"/>
        <v>0</v>
      </c>
      <c r="AR129" s="18" t="s">
        <v>148</v>
      </c>
      <c r="AT129" s="18" t="s">
        <v>144</v>
      </c>
      <c r="AU129" s="18" t="s">
        <v>123</v>
      </c>
      <c r="AY129" s="18" t="s">
        <v>143</v>
      </c>
      <c r="BE129" s="105">
        <f t="shared" si="9"/>
        <v>0</v>
      </c>
      <c r="BF129" s="105">
        <f t="shared" si="10"/>
        <v>0</v>
      </c>
      <c r="BG129" s="105">
        <f t="shared" si="11"/>
        <v>0</v>
      </c>
      <c r="BH129" s="105">
        <f t="shared" si="12"/>
        <v>0</v>
      </c>
      <c r="BI129" s="105">
        <f t="shared" si="13"/>
        <v>0</v>
      </c>
      <c r="BJ129" s="18" t="s">
        <v>123</v>
      </c>
      <c r="BK129" s="168">
        <f t="shared" si="14"/>
        <v>0</v>
      </c>
      <c r="BL129" s="18" t="s">
        <v>148</v>
      </c>
      <c r="BM129" s="18" t="s">
        <v>172</v>
      </c>
    </row>
    <row r="130" spans="2:65" s="1" customFormat="1" ht="25.5" customHeight="1" x14ac:dyDescent="0.3">
      <c r="B130" s="131"/>
      <c r="C130" s="160" t="s">
        <v>173</v>
      </c>
      <c r="D130" s="160" t="s">
        <v>144</v>
      </c>
      <c r="E130" s="161" t="s">
        <v>174</v>
      </c>
      <c r="F130" s="233" t="s">
        <v>175</v>
      </c>
      <c r="G130" s="233"/>
      <c r="H130" s="233"/>
      <c r="I130" s="233"/>
      <c r="J130" s="162" t="s">
        <v>152</v>
      </c>
      <c r="K130" s="163">
        <v>4</v>
      </c>
      <c r="L130" s="231">
        <v>0</v>
      </c>
      <c r="M130" s="231"/>
      <c r="N130" s="234">
        <f t="shared" si="5"/>
        <v>0</v>
      </c>
      <c r="O130" s="234"/>
      <c r="P130" s="234"/>
      <c r="Q130" s="234"/>
      <c r="R130" s="134"/>
      <c r="T130" s="165" t="s">
        <v>5</v>
      </c>
      <c r="U130" s="43" t="s">
        <v>43</v>
      </c>
      <c r="V130" s="35"/>
      <c r="W130" s="166">
        <f t="shared" si="6"/>
        <v>0</v>
      </c>
      <c r="X130" s="166">
        <v>0</v>
      </c>
      <c r="Y130" s="166">
        <f t="shared" si="7"/>
        <v>0</v>
      </c>
      <c r="Z130" s="166">
        <v>0</v>
      </c>
      <c r="AA130" s="167">
        <f t="shared" si="8"/>
        <v>0</v>
      </c>
      <c r="AR130" s="18" t="s">
        <v>148</v>
      </c>
      <c r="AT130" s="18" t="s">
        <v>144</v>
      </c>
      <c r="AU130" s="18" t="s">
        <v>123</v>
      </c>
      <c r="AY130" s="18" t="s">
        <v>143</v>
      </c>
      <c r="BE130" s="105">
        <f t="shared" si="9"/>
        <v>0</v>
      </c>
      <c r="BF130" s="105">
        <f t="shared" si="10"/>
        <v>0</v>
      </c>
      <c r="BG130" s="105">
        <f t="shared" si="11"/>
        <v>0</v>
      </c>
      <c r="BH130" s="105">
        <f t="shared" si="12"/>
        <v>0</v>
      </c>
      <c r="BI130" s="105">
        <f t="shared" si="13"/>
        <v>0</v>
      </c>
      <c r="BJ130" s="18" t="s">
        <v>123</v>
      </c>
      <c r="BK130" s="168">
        <f t="shared" si="14"/>
        <v>0</v>
      </c>
      <c r="BL130" s="18" t="s">
        <v>148</v>
      </c>
      <c r="BM130" s="18" t="s">
        <v>176</v>
      </c>
    </row>
    <row r="131" spans="2:65" s="1" customFormat="1" ht="25.5" customHeight="1" x14ac:dyDescent="0.3">
      <c r="B131" s="131"/>
      <c r="C131" s="160" t="s">
        <v>177</v>
      </c>
      <c r="D131" s="160" t="s">
        <v>144</v>
      </c>
      <c r="E131" s="161" t="s">
        <v>178</v>
      </c>
      <c r="F131" s="233" t="s">
        <v>179</v>
      </c>
      <c r="G131" s="233"/>
      <c r="H131" s="233"/>
      <c r="I131" s="233"/>
      <c r="J131" s="162" t="s">
        <v>147</v>
      </c>
      <c r="K131" s="163">
        <v>500</v>
      </c>
      <c r="L131" s="231">
        <v>0</v>
      </c>
      <c r="M131" s="231"/>
      <c r="N131" s="234">
        <f t="shared" si="5"/>
        <v>0</v>
      </c>
      <c r="O131" s="234"/>
      <c r="P131" s="234"/>
      <c r="Q131" s="234"/>
      <c r="R131" s="134"/>
      <c r="T131" s="165" t="s">
        <v>5</v>
      </c>
      <c r="U131" s="43" t="s">
        <v>43</v>
      </c>
      <c r="V131" s="35"/>
      <c r="W131" s="166">
        <f t="shared" si="6"/>
        <v>0</v>
      </c>
      <c r="X131" s="166">
        <v>0</v>
      </c>
      <c r="Y131" s="166">
        <f t="shared" si="7"/>
        <v>0</v>
      </c>
      <c r="Z131" s="166">
        <v>0</v>
      </c>
      <c r="AA131" s="167">
        <f t="shared" si="8"/>
        <v>0</v>
      </c>
      <c r="AR131" s="18" t="s">
        <v>148</v>
      </c>
      <c r="AT131" s="18" t="s">
        <v>144</v>
      </c>
      <c r="AU131" s="18" t="s">
        <v>123</v>
      </c>
      <c r="AY131" s="18" t="s">
        <v>143</v>
      </c>
      <c r="BE131" s="105">
        <f t="shared" si="9"/>
        <v>0</v>
      </c>
      <c r="BF131" s="105">
        <f t="shared" si="10"/>
        <v>0</v>
      </c>
      <c r="BG131" s="105">
        <f t="shared" si="11"/>
        <v>0</v>
      </c>
      <c r="BH131" s="105">
        <f t="shared" si="12"/>
        <v>0</v>
      </c>
      <c r="BI131" s="105">
        <f t="shared" si="13"/>
        <v>0</v>
      </c>
      <c r="BJ131" s="18" t="s">
        <v>123</v>
      </c>
      <c r="BK131" s="168">
        <f t="shared" si="14"/>
        <v>0</v>
      </c>
      <c r="BL131" s="18" t="s">
        <v>148</v>
      </c>
      <c r="BM131" s="18" t="s">
        <v>180</v>
      </c>
    </row>
    <row r="132" spans="2:65" s="1" customFormat="1" ht="25.5" customHeight="1" x14ac:dyDescent="0.3">
      <c r="B132" s="131"/>
      <c r="C132" s="160" t="s">
        <v>181</v>
      </c>
      <c r="D132" s="160" t="s">
        <v>144</v>
      </c>
      <c r="E132" s="161" t="s">
        <v>182</v>
      </c>
      <c r="F132" s="233" t="s">
        <v>183</v>
      </c>
      <c r="G132" s="233"/>
      <c r="H132" s="233"/>
      <c r="I132" s="233"/>
      <c r="J132" s="162" t="s">
        <v>152</v>
      </c>
      <c r="K132" s="163">
        <v>835</v>
      </c>
      <c r="L132" s="231">
        <v>0</v>
      </c>
      <c r="M132" s="231"/>
      <c r="N132" s="234">
        <f t="shared" si="5"/>
        <v>0</v>
      </c>
      <c r="O132" s="234"/>
      <c r="P132" s="234"/>
      <c r="Q132" s="234"/>
      <c r="R132" s="134"/>
      <c r="T132" s="165" t="s">
        <v>5</v>
      </c>
      <c r="U132" s="43" t="s">
        <v>43</v>
      </c>
      <c r="V132" s="35"/>
      <c r="W132" s="166">
        <f t="shared" si="6"/>
        <v>0</v>
      </c>
      <c r="X132" s="166">
        <v>0</v>
      </c>
      <c r="Y132" s="166">
        <f t="shared" si="7"/>
        <v>0</v>
      </c>
      <c r="Z132" s="166">
        <v>0</v>
      </c>
      <c r="AA132" s="167">
        <f t="shared" si="8"/>
        <v>0</v>
      </c>
      <c r="AR132" s="18" t="s">
        <v>148</v>
      </c>
      <c r="AT132" s="18" t="s">
        <v>144</v>
      </c>
      <c r="AU132" s="18" t="s">
        <v>123</v>
      </c>
      <c r="AY132" s="18" t="s">
        <v>143</v>
      </c>
      <c r="BE132" s="105">
        <f t="shared" si="9"/>
        <v>0</v>
      </c>
      <c r="BF132" s="105">
        <f t="shared" si="10"/>
        <v>0</v>
      </c>
      <c r="BG132" s="105">
        <f t="shared" si="11"/>
        <v>0</v>
      </c>
      <c r="BH132" s="105">
        <f t="shared" si="12"/>
        <v>0</v>
      </c>
      <c r="BI132" s="105">
        <f t="shared" si="13"/>
        <v>0</v>
      </c>
      <c r="BJ132" s="18" t="s">
        <v>123</v>
      </c>
      <c r="BK132" s="168">
        <f t="shared" si="14"/>
        <v>0</v>
      </c>
      <c r="BL132" s="18" t="s">
        <v>148</v>
      </c>
      <c r="BM132" s="18" t="s">
        <v>184</v>
      </c>
    </row>
    <row r="133" spans="2:65" s="1" customFormat="1" ht="51" customHeight="1" x14ac:dyDescent="0.3">
      <c r="B133" s="131"/>
      <c r="C133" s="160" t="s">
        <v>185</v>
      </c>
      <c r="D133" s="160" t="s">
        <v>144</v>
      </c>
      <c r="E133" s="161" t="s">
        <v>186</v>
      </c>
      <c r="F133" s="233" t="s">
        <v>187</v>
      </c>
      <c r="G133" s="233"/>
      <c r="H133" s="233"/>
      <c r="I133" s="233"/>
      <c r="J133" s="162" t="s">
        <v>152</v>
      </c>
      <c r="K133" s="163">
        <v>20</v>
      </c>
      <c r="L133" s="231">
        <v>0</v>
      </c>
      <c r="M133" s="231"/>
      <c r="N133" s="234">
        <f t="shared" si="5"/>
        <v>0</v>
      </c>
      <c r="O133" s="234"/>
      <c r="P133" s="234"/>
      <c r="Q133" s="234"/>
      <c r="R133" s="134"/>
      <c r="T133" s="165" t="s">
        <v>5</v>
      </c>
      <c r="U133" s="43" t="s">
        <v>43</v>
      </c>
      <c r="V133" s="35"/>
      <c r="W133" s="166">
        <f t="shared" si="6"/>
        <v>0</v>
      </c>
      <c r="X133" s="166">
        <v>0</v>
      </c>
      <c r="Y133" s="166">
        <f t="shared" si="7"/>
        <v>0</v>
      </c>
      <c r="Z133" s="166">
        <v>0</v>
      </c>
      <c r="AA133" s="167">
        <f t="shared" si="8"/>
        <v>0</v>
      </c>
      <c r="AR133" s="18" t="s">
        <v>148</v>
      </c>
      <c r="AT133" s="18" t="s">
        <v>144</v>
      </c>
      <c r="AU133" s="18" t="s">
        <v>123</v>
      </c>
      <c r="AY133" s="18" t="s">
        <v>143</v>
      </c>
      <c r="BE133" s="105">
        <f t="shared" si="9"/>
        <v>0</v>
      </c>
      <c r="BF133" s="105">
        <f t="shared" si="10"/>
        <v>0</v>
      </c>
      <c r="BG133" s="105">
        <f t="shared" si="11"/>
        <v>0</v>
      </c>
      <c r="BH133" s="105">
        <f t="shared" si="12"/>
        <v>0</v>
      </c>
      <c r="BI133" s="105">
        <f t="shared" si="13"/>
        <v>0</v>
      </c>
      <c r="BJ133" s="18" t="s">
        <v>123</v>
      </c>
      <c r="BK133" s="168">
        <f t="shared" si="14"/>
        <v>0</v>
      </c>
      <c r="BL133" s="18" t="s">
        <v>148</v>
      </c>
      <c r="BM133" s="18" t="s">
        <v>188</v>
      </c>
    </row>
    <row r="134" spans="2:65" s="1" customFormat="1" ht="51" customHeight="1" x14ac:dyDescent="0.3">
      <c r="B134" s="131"/>
      <c r="C134" s="160" t="s">
        <v>189</v>
      </c>
      <c r="D134" s="160" t="s">
        <v>144</v>
      </c>
      <c r="E134" s="161" t="s">
        <v>190</v>
      </c>
      <c r="F134" s="233" t="s">
        <v>191</v>
      </c>
      <c r="G134" s="233"/>
      <c r="H134" s="233"/>
      <c r="I134" s="233"/>
      <c r="J134" s="162" t="s">
        <v>152</v>
      </c>
      <c r="K134" s="163">
        <v>100</v>
      </c>
      <c r="L134" s="231">
        <v>0</v>
      </c>
      <c r="M134" s="231"/>
      <c r="N134" s="234">
        <f t="shared" si="5"/>
        <v>0</v>
      </c>
      <c r="O134" s="234"/>
      <c r="P134" s="234"/>
      <c r="Q134" s="234"/>
      <c r="R134" s="134"/>
      <c r="T134" s="165" t="s">
        <v>5</v>
      </c>
      <c r="U134" s="43" t="s">
        <v>43</v>
      </c>
      <c r="V134" s="35"/>
      <c r="W134" s="166">
        <f t="shared" si="6"/>
        <v>0</v>
      </c>
      <c r="X134" s="166">
        <v>0</v>
      </c>
      <c r="Y134" s="166">
        <f t="shared" si="7"/>
        <v>0</v>
      </c>
      <c r="Z134" s="166">
        <v>0</v>
      </c>
      <c r="AA134" s="167">
        <f t="shared" si="8"/>
        <v>0</v>
      </c>
      <c r="AR134" s="18" t="s">
        <v>148</v>
      </c>
      <c r="AT134" s="18" t="s">
        <v>144</v>
      </c>
      <c r="AU134" s="18" t="s">
        <v>123</v>
      </c>
      <c r="AY134" s="18" t="s">
        <v>143</v>
      </c>
      <c r="BE134" s="105">
        <f t="shared" si="9"/>
        <v>0</v>
      </c>
      <c r="BF134" s="105">
        <f t="shared" si="10"/>
        <v>0</v>
      </c>
      <c r="BG134" s="105">
        <f t="shared" si="11"/>
        <v>0</v>
      </c>
      <c r="BH134" s="105">
        <f t="shared" si="12"/>
        <v>0</v>
      </c>
      <c r="BI134" s="105">
        <f t="shared" si="13"/>
        <v>0</v>
      </c>
      <c r="BJ134" s="18" t="s">
        <v>123</v>
      </c>
      <c r="BK134" s="168">
        <f t="shared" si="14"/>
        <v>0</v>
      </c>
      <c r="BL134" s="18" t="s">
        <v>148</v>
      </c>
      <c r="BM134" s="18" t="s">
        <v>192</v>
      </c>
    </row>
    <row r="135" spans="2:65" s="1" customFormat="1" ht="25.5" customHeight="1" x14ac:dyDescent="0.3">
      <c r="B135" s="131"/>
      <c r="C135" s="160" t="s">
        <v>193</v>
      </c>
      <c r="D135" s="160" t="s">
        <v>144</v>
      </c>
      <c r="E135" s="161" t="s">
        <v>194</v>
      </c>
      <c r="F135" s="233" t="s">
        <v>195</v>
      </c>
      <c r="G135" s="233"/>
      <c r="H135" s="233"/>
      <c r="I135" s="233"/>
      <c r="J135" s="162" t="s">
        <v>147</v>
      </c>
      <c r="K135" s="163">
        <v>4500</v>
      </c>
      <c r="L135" s="231">
        <v>0</v>
      </c>
      <c r="M135" s="231"/>
      <c r="N135" s="234">
        <f t="shared" si="5"/>
        <v>0</v>
      </c>
      <c r="O135" s="234"/>
      <c r="P135" s="234"/>
      <c r="Q135" s="234"/>
      <c r="R135" s="134"/>
      <c r="T135" s="165" t="s">
        <v>5</v>
      </c>
      <c r="U135" s="43" t="s">
        <v>43</v>
      </c>
      <c r="V135" s="35"/>
      <c r="W135" s="166">
        <f t="shared" si="6"/>
        <v>0</v>
      </c>
      <c r="X135" s="166">
        <v>0</v>
      </c>
      <c r="Y135" s="166">
        <f t="shared" si="7"/>
        <v>0</v>
      </c>
      <c r="Z135" s="166">
        <v>0</v>
      </c>
      <c r="AA135" s="167">
        <f t="shared" si="8"/>
        <v>0</v>
      </c>
      <c r="AR135" s="18" t="s">
        <v>148</v>
      </c>
      <c r="AT135" s="18" t="s">
        <v>144</v>
      </c>
      <c r="AU135" s="18" t="s">
        <v>123</v>
      </c>
      <c r="AY135" s="18" t="s">
        <v>143</v>
      </c>
      <c r="BE135" s="105">
        <f t="shared" si="9"/>
        <v>0</v>
      </c>
      <c r="BF135" s="105">
        <f t="shared" si="10"/>
        <v>0</v>
      </c>
      <c r="BG135" s="105">
        <f t="shared" si="11"/>
        <v>0</v>
      </c>
      <c r="BH135" s="105">
        <f t="shared" si="12"/>
        <v>0</v>
      </c>
      <c r="BI135" s="105">
        <f t="shared" si="13"/>
        <v>0</v>
      </c>
      <c r="BJ135" s="18" t="s">
        <v>123</v>
      </c>
      <c r="BK135" s="168">
        <f t="shared" si="14"/>
        <v>0</v>
      </c>
      <c r="BL135" s="18" t="s">
        <v>148</v>
      </c>
      <c r="BM135" s="18" t="s">
        <v>196</v>
      </c>
    </row>
    <row r="136" spans="2:65" s="1" customFormat="1" ht="25.5" customHeight="1" x14ac:dyDescent="0.3">
      <c r="B136" s="131"/>
      <c r="C136" s="160" t="s">
        <v>197</v>
      </c>
      <c r="D136" s="160" t="s">
        <v>144</v>
      </c>
      <c r="E136" s="161" t="s">
        <v>198</v>
      </c>
      <c r="F136" s="233" t="s">
        <v>199</v>
      </c>
      <c r="G136" s="233"/>
      <c r="H136" s="233"/>
      <c r="I136" s="233"/>
      <c r="J136" s="162" t="s">
        <v>147</v>
      </c>
      <c r="K136" s="163">
        <v>4500</v>
      </c>
      <c r="L136" s="231">
        <v>0</v>
      </c>
      <c r="M136" s="231"/>
      <c r="N136" s="234">
        <f t="shared" si="5"/>
        <v>0</v>
      </c>
      <c r="O136" s="234"/>
      <c r="P136" s="234"/>
      <c r="Q136" s="234"/>
      <c r="R136" s="134"/>
      <c r="T136" s="165" t="s">
        <v>5</v>
      </c>
      <c r="U136" s="43" t="s">
        <v>43</v>
      </c>
      <c r="V136" s="35"/>
      <c r="W136" s="166">
        <f t="shared" si="6"/>
        <v>0</v>
      </c>
      <c r="X136" s="166">
        <v>0</v>
      </c>
      <c r="Y136" s="166">
        <f t="shared" si="7"/>
        <v>0</v>
      </c>
      <c r="Z136" s="166">
        <v>0</v>
      </c>
      <c r="AA136" s="167">
        <f t="shared" si="8"/>
        <v>0</v>
      </c>
      <c r="AR136" s="18" t="s">
        <v>148</v>
      </c>
      <c r="AT136" s="18" t="s">
        <v>144</v>
      </c>
      <c r="AU136" s="18" t="s">
        <v>123</v>
      </c>
      <c r="AY136" s="18" t="s">
        <v>143</v>
      </c>
      <c r="BE136" s="105">
        <f t="shared" si="9"/>
        <v>0</v>
      </c>
      <c r="BF136" s="105">
        <f t="shared" si="10"/>
        <v>0</v>
      </c>
      <c r="BG136" s="105">
        <f t="shared" si="11"/>
        <v>0</v>
      </c>
      <c r="BH136" s="105">
        <f t="shared" si="12"/>
        <v>0</v>
      </c>
      <c r="BI136" s="105">
        <f t="shared" si="13"/>
        <v>0</v>
      </c>
      <c r="BJ136" s="18" t="s">
        <v>123</v>
      </c>
      <c r="BK136" s="168">
        <f t="shared" si="14"/>
        <v>0</v>
      </c>
      <c r="BL136" s="18" t="s">
        <v>148</v>
      </c>
      <c r="BM136" s="18" t="s">
        <v>200</v>
      </c>
    </row>
    <row r="137" spans="2:65" s="1" customFormat="1" ht="25.5" customHeight="1" x14ac:dyDescent="0.3">
      <c r="B137" s="131"/>
      <c r="C137" s="160" t="s">
        <v>201</v>
      </c>
      <c r="D137" s="160" t="s">
        <v>144</v>
      </c>
      <c r="E137" s="161" t="s">
        <v>202</v>
      </c>
      <c r="F137" s="233" t="s">
        <v>203</v>
      </c>
      <c r="G137" s="233"/>
      <c r="H137" s="233"/>
      <c r="I137" s="233"/>
      <c r="J137" s="162" t="s">
        <v>152</v>
      </c>
      <c r="K137" s="163">
        <v>835</v>
      </c>
      <c r="L137" s="231">
        <v>0</v>
      </c>
      <c r="M137" s="231"/>
      <c r="N137" s="234">
        <f t="shared" si="5"/>
        <v>0</v>
      </c>
      <c r="O137" s="234"/>
      <c r="P137" s="234"/>
      <c r="Q137" s="234"/>
      <c r="R137" s="134"/>
      <c r="T137" s="165" t="s">
        <v>5</v>
      </c>
      <c r="U137" s="43" t="s">
        <v>43</v>
      </c>
      <c r="V137" s="35"/>
      <c r="W137" s="166">
        <f t="shared" si="6"/>
        <v>0</v>
      </c>
      <c r="X137" s="166">
        <v>2E-3</v>
      </c>
      <c r="Y137" s="166">
        <f t="shared" si="7"/>
        <v>1.67</v>
      </c>
      <c r="Z137" s="166">
        <v>0</v>
      </c>
      <c r="AA137" s="167">
        <f t="shared" si="8"/>
        <v>0</v>
      </c>
      <c r="AR137" s="18" t="s">
        <v>148</v>
      </c>
      <c r="AT137" s="18" t="s">
        <v>144</v>
      </c>
      <c r="AU137" s="18" t="s">
        <v>123</v>
      </c>
      <c r="AY137" s="18" t="s">
        <v>143</v>
      </c>
      <c r="BE137" s="105">
        <f t="shared" si="9"/>
        <v>0</v>
      </c>
      <c r="BF137" s="105">
        <f t="shared" si="10"/>
        <v>0</v>
      </c>
      <c r="BG137" s="105">
        <f t="shared" si="11"/>
        <v>0</v>
      </c>
      <c r="BH137" s="105">
        <f t="shared" si="12"/>
        <v>0</v>
      </c>
      <c r="BI137" s="105">
        <f t="shared" si="13"/>
        <v>0</v>
      </c>
      <c r="BJ137" s="18" t="s">
        <v>123</v>
      </c>
      <c r="BK137" s="168">
        <f t="shared" si="14"/>
        <v>0</v>
      </c>
      <c r="BL137" s="18" t="s">
        <v>148</v>
      </c>
      <c r="BM137" s="18" t="s">
        <v>204</v>
      </c>
    </row>
    <row r="138" spans="2:65" s="1" customFormat="1" ht="16.5" customHeight="1" x14ac:dyDescent="0.3">
      <c r="B138" s="131"/>
      <c r="C138" s="169" t="s">
        <v>205</v>
      </c>
      <c r="D138" s="169" t="s">
        <v>206</v>
      </c>
      <c r="E138" s="170" t="s">
        <v>207</v>
      </c>
      <c r="F138" s="235" t="s">
        <v>208</v>
      </c>
      <c r="G138" s="235"/>
      <c r="H138" s="235"/>
      <c r="I138" s="235"/>
      <c r="J138" s="171" t="s">
        <v>152</v>
      </c>
      <c r="K138" s="172">
        <v>175</v>
      </c>
      <c r="L138" s="236">
        <v>0</v>
      </c>
      <c r="M138" s="236"/>
      <c r="N138" s="237">
        <f t="shared" si="5"/>
        <v>0</v>
      </c>
      <c r="O138" s="234"/>
      <c r="P138" s="234"/>
      <c r="Q138" s="234"/>
      <c r="R138" s="134"/>
      <c r="T138" s="165" t="s">
        <v>5</v>
      </c>
      <c r="U138" s="43" t="s">
        <v>43</v>
      </c>
      <c r="V138" s="35"/>
      <c r="W138" s="166">
        <f t="shared" si="6"/>
        <v>0</v>
      </c>
      <c r="X138" s="166">
        <v>0</v>
      </c>
      <c r="Y138" s="166">
        <f t="shared" si="7"/>
        <v>0</v>
      </c>
      <c r="Z138" s="166">
        <v>0</v>
      </c>
      <c r="AA138" s="167">
        <f t="shared" si="8"/>
        <v>0</v>
      </c>
      <c r="AR138" s="18" t="s">
        <v>173</v>
      </c>
      <c r="AT138" s="18" t="s">
        <v>206</v>
      </c>
      <c r="AU138" s="18" t="s">
        <v>123</v>
      </c>
      <c r="AY138" s="18" t="s">
        <v>143</v>
      </c>
      <c r="BE138" s="105">
        <f t="shared" si="9"/>
        <v>0</v>
      </c>
      <c r="BF138" s="105">
        <f t="shared" si="10"/>
        <v>0</v>
      </c>
      <c r="BG138" s="105">
        <f t="shared" si="11"/>
        <v>0</v>
      </c>
      <c r="BH138" s="105">
        <f t="shared" si="12"/>
        <v>0</v>
      </c>
      <c r="BI138" s="105">
        <f t="shared" si="13"/>
        <v>0</v>
      </c>
      <c r="BJ138" s="18" t="s">
        <v>123</v>
      </c>
      <c r="BK138" s="168">
        <f t="shared" si="14"/>
        <v>0</v>
      </c>
      <c r="BL138" s="18" t="s">
        <v>148</v>
      </c>
      <c r="BM138" s="18" t="s">
        <v>209</v>
      </c>
    </row>
    <row r="139" spans="2:65" s="1" customFormat="1" ht="16.5" customHeight="1" x14ac:dyDescent="0.3">
      <c r="B139" s="131"/>
      <c r="C139" s="169" t="s">
        <v>210</v>
      </c>
      <c r="D139" s="169" t="s">
        <v>206</v>
      </c>
      <c r="E139" s="170" t="s">
        <v>211</v>
      </c>
      <c r="F139" s="235" t="s">
        <v>212</v>
      </c>
      <c r="G139" s="235"/>
      <c r="H139" s="235"/>
      <c r="I139" s="235"/>
      <c r="J139" s="171" t="s">
        <v>152</v>
      </c>
      <c r="K139" s="172">
        <v>175</v>
      </c>
      <c r="L139" s="236">
        <v>0</v>
      </c>
      <c r="M139" s="236"/>
      <c r="N139" s="237">
        <f t="shared" si="5"/>
        <v>0</v>
      </c>
      <c r="O139" s="234"/>
      <c r="P139" s="234"/>
      <c r="Q139" s="234"/>
      <c r="R139" s="134"/>
      <c r="T139" s="165" t="s">
        <v>5</v>
      </c>
      <c r="U139" s="43" t="s">
        <v>43</v>
      </c>
      <c r="V139" s="35"/>
      <c r="W139" s="166">
        <f t="shared" si="6"/>
        <v>0</v>
      </c>
      <c r="X139" s="166">
        <v>0</v>
      </c>
      <c r="Y139" s="166">
        <f t="shared" si="7"/>
        <v>0</v>
      </c>
      <c r="Z139" s="166">
        <v>0</v>
      </c>
      <c r="AA139" s="167">
        <f t="shared" si="8"/>
        <v>0</v>
      </c>
      <c r="AR139" s="18" t="s">
        <v>173</v>
      </c>
      <c r="AT139" s="18" t="s">
        <v>206</v>
      </c>
      <c r="AU139" s="18" t="s">
        <v>123</v>
      </c>
      <c r="AY139" s="18" t="s">
        <v>143</v>
      </c>
      <c r="BE139" s="105">
        <f t="shared" si="9"/>
        <v>0</v>
      </c>
      <c r="BF139" s="105">
        <f t="shared" si="10"/>
        <v>0</v>
      </c>
      <c r="BG139" s="105">
        <f t="shared" si="11"/>
        <v>0</v>
      </c>
      <c r="BH139" s="105">
        <f t="shared" si="12"/>
        <v>0</v>
      </c>
      <c r="BI139" s="105">
        <f t="shared" si="13"/>
        <v>0</v>
      </c>
      <c r="BJ139" s="18" t="s">
        <v>123</v>
      </c>
      <c r="BK139" s="168">
        <f t="shared" si="14"/>
        <v>0</v>
      </c>
      <c r="BL139" s="18" t="s">
        <v>148</v>
      </c>
      <c r="BM139" s="18" t="s">
        <v>213</v>
      </c>
    </row>
    <row r="140" spans="2:65" s="1" customFormat="1" ht="16.5" customHeight="1" x14ac:dyDescent="0.3">
      <c r="B140" s="131"/>
      <c r="C140" s="169" t="s">
        <v>214</v>
      </c>
      <c r="D140" s="169" t="s">
        <v>206</v>
      </c>
      <c r="E140" s="170" t="s">
        <v>215</v>
      </c>
      <c r="F140" s="235" t="s">
        <v>216</v>
      </c>
      <c r="G140" s="235"/>
      <c r="H140" s="235"/>
      <c r="I140" s="235"/>
      <c r="J140" s="171" t="s">
        <v>152</v>
      </c>
      <c r="K140" s="172">
        <v>175</v>
      </c>
      <c r="L140" s="236">
        <v>0</v>
      </c>
      <c r="M140" s="236"/>
      <c r="N140" s="237">
        <f t="shared" si="5"/>
        <v>0</v>
      </c>
      <c r="O140" s="234"/>
      <c r="P140" s="234"/>
      <c r="Q140" s="234"/>
      <c r="R140" s="134"/>
      <c r="T140" s="165" t="s">
        <v>5</v>
      </c>
      <c r="U140" s="43" t="s">
        <v>43</v>
      </c>
      <c r="V140" s="35"/>
      <c r="W140" s="166">
        <f t="shared" si="6"/>
        <v>0</v>
      </c>
      <c r="X140" s="166">
        <v>0</v>
      </c>
      <c r="Y140" s="166">
        <f t="shared" si="7"/>
        <v>0</v>
      </c>
      <c r="Z140" s="166">
        <v>0</v>
      </c>
      <c r="AA140" s="167">
        <f t="shared" si="8"/>
        <v>0</v>
      </c>
      <c r="AR140" s="18" t="s">
        <v>173</v>
      </c>
      <c r="AT140" s="18" t="s">
        <v>206</v>
      </c>
      <c r="AU140" s="18" t="s">
        <v>123</v>
      </c>
      <c r="AY140" s="18" t="s">
        <v>143</v>
      </c>
      <c r="BE140" s="105">
        <f t="shared" si="9"/>
        <v>0</v>
      </c>
      <c r="BF140" s="105">
        <f t="shared" si="10"/>
        <v>0</v>
      </c>
      <c r="BG140" s="105">
        <f t="shared" si="11"/>
        <v>0</v>
      </c>
      <c r="BH140" s="105">
        <f t="shared" si="12"/>
        <v>0</v>
      </c>
      <c r="BI140" s="105">
        <f t="shared" si="13"/>
        <v>0</v>
      </c>
      <c r="BJ140" s="18" t="s">
        <v>123</v>
      </c>
      <c r="BK140" s="168">
        <f t="shared" si="14"/>
        <v>0</v>
      </c>
      <c r="BL140" s="18" t="s">
        <v>148</v>
      </c>
      <c r="BM140" s="18" t="s">
        <v>217</v>
      </c>
    </row>
    <row r="141" spans="2:65" s="1" customFormat="1" ht="16.5" customHeight="1" x14ac:dyDescent="0.3">
      <c r="B141" s="131"/>
      <c r="C141" s="169" t="s">
        <v>218</v>
      </c>
      <c r="D141" s="169" t="s">
        <v>206</v>
      </c>
      <c r="E141" s="170" t="s">
        <v>219</v>
      </c>
      <c r="F141" s="235" t="s">
        <v>220</v>
      </c>
      <c r="G141" s="235"/>
      <c r="H141" s="235"/>
      <c r="I141" s="235"/>
      <c r="J141" s="171" t="s">
        <v>152</v>
      </c>
      <c r="K141" s="172">
        <v>145</v>
      </c>
      <c r="L141" s="236">
        <v>0</v>
      </c>
      <c r="M141" s="236"/>
      <c r="N141" s="237">
        <f t="shared" si="5"/>
        <v>0</v>
      </c>
      <c r="O141" s="234"/>
      <c r="P141" s="234"/>
      <c r="Q141" s="234"/>
      <c r="R141" s="134"/>
      <c r="T141" s="165" t="s">
        <v>5</v>
      </c>
      <c r="U141" s="43" t="s">
        <v>43</v>
      </c>
      <c r="V141" s="35"/>
      <c r="W141" s="166">
        <f t="shared" si="6"/>
        <v>0</v>
      </c>
      <c r="X141" s="166">
        <v>0</v>
      </c>
      <c r="Y141" s="166">
        <f t="shared" si="7"/>
        <v>0</v>
      </c>
      <c r="Z141" s="166">
        <v>0</v>
      </c>
      <c r="AA141" s="167">
        <f t="shared" si="8"/>
        <v>0</v>
      </c>
      <c r="AR141" s="18" t="s">
        <v>173</v>
      </c>
      <c r="AT141" s="18" t="s">
        <v>206</v>
      </c>
      <c r="AU141" s="18" t="s">
        <v>123</v>
      </c>
      <c r="AY141" s="18" t="s">
        <v>143</v>
      </c>
      <c r="BE141" s="105">
        <f t="shared" si="9"/>
        <v>0</v>
      </c>
      <c r="BF141" s="105">
        <f t="shared" si="10"/>
        <v>0</v>
      </c>
      <c r="BG141" s="105">
        <f t="shared" si="11"/>
        <v>0</v>
      </c>
      <c r="BH141" s="105">
        <f t="shared" si="12"/>
        <v>0</v>
      </c>
      <c r="BI141" s="105">
        <f t="shared" si="13"/>
        <v>0</v>
      </c>
      <c r="BJ141" s="18" t="s">
        <v>123</v>
      </c>
      <c r="BK141" s="168">
        <f t="shared" si="14"/>
        <v>0</v>
      </c>
      <c r="BL141" s="18" t="s">
        <v>148</v>
      </c>
      <c r="BM141" s="18" t="s">
        <v>221</v>
      </c>
    </row>
    <row r="142" spans="2:65" s="1" customFormat="1" ht="16.5" customHeight="1" x14ac:dyDescent="0.3">
      <c r="B142" s="131"/>
      <c r="C142" s="169" t="s">
        <v>222</v>
      </c>
      <c r="D142" s="169" t="s">
        <v>206</v>
      </c>
      <c r="E142" s="170" t="s">
        <v>223</v>
      </c>
      <c r="F142" s="235" t="s">
        <v>224</v>
      </c>
      <c r="G142" s="235"/>
      <c r="H142" s="235"/>
      <c r="I142" s="235"/>
      <c r="J142" s="171" t="s">
        <v>152</v>
      </c>
      <c r="K142" s="172">
        <v>150</v>
      </c>
      <c r="L142" s="236">
        <v>0</v>
      </c>
      <c r="M142" s="236"/>
      <c r="N142" s="237">
        <f t="shared" si="5"/>
        <v>0</v>
      </c>
      <c r="O142" s="234"/>
      <c r="P142" s="234"/>
      <c r="Q142" s="234"/>
      <c r="R142" s="134"/>
      <c r="T142" s="165" t="s">
        <v>5</v>
      </c>
      <c r="U142" s="43" t="s">
        <v>43</v>
      </c>
      <c r="V142" s="35"/>
      <c r="W142" s="166">
        <f t="shared" si="6"/>
        <v>0</v>
      </c>
      <c r="X142" s="166">
        <v>0</v>
      </c>
      <c r="Y142" s="166">
        <f t="shared" si="7"/>
        <v>0</v>
      </c>
      <c r="Z142" s="166">
        <v>0</v>
      </c>
      <c r="AA142" s="167">
        <f t="shared" si="8"/>
        <v>0</v>
      </c>
      <c r="AR142" s="18" t="s">
        <v>173</v>
      </c>
      <c r="AT142" s="18" t="s">
        <v>206</v>
      </c>
      <c r="AU142" s="18" t="s">
        <v>123</v>
      </c>
      <c r="AY142" s="18" t="s">
        <v>143</v>
      </c>
      <c r="BE142" s="105">
        <f t="shared" si="9"/>
        <v>0</v>
      </c>
      <c r="BF142" s="105">
        <f t="shared" si="10"/>
        <v>0</v>
      </c>
      <c r="BG142" s="105">
        <f t="shared" si="11"/>
        <v>0</v>
      </c>
      <c r="BH142" s="105">
        <f t="shared" si="12"/>
        <v>0</v>
      </c>
      <c r="BI142" s="105">
        <f t="shared" si="13"/>
        <v>0</v>
      </c>
      <c r="BJ142" s="18" t="s">
        <v>123</v>
      </c>
      <c r="BK142" s="168">
        <f t="shared" si="14"/>
        <v>0</v>
      </c>
      <c r="BL142" s="18" t="s">
        <v>148</v>
      </c>
      <c r="BM142" s="18" t="s">
        <v>225</v>
      </c>
    </row>
    <row r="143" spans="2:65" s="1" customFormat="1" ht="16.5" customHeight="1" x14ac:dyDescent="0.3">
      <c r="B143" s="131"/>
      <c r="C143" s="169" t="s">
        <v>226</v>
      </c>
      <c r="D143" s="169" t="s">
        <v>206</v>
      </c>
      <c r="E143" s="170" t="s">
        <v>227</v>
      </c>
      <c r="F143" s="235" t="s">
        <v>228</v>
      </c>
      <c r="G143" s="235"/>
      <c r="H143" s="235"/>
      <c r="I143" s="235"/>
      <c r="J143" s="171" t="s">
        <v>152</v>
      </c>
      <c r="K143" s="172">
        <v>15</v>
      </c>
      <c r="L143" s="236">
        <v>0</v>
      </c>
      <c r="M143" s="236"/>
      <c r="N143" s="237">
        <f t="shared" si="5"/>
        <v>0</v>
      </c>
      <c r="O143" s="234"/>
      <c r="P143" s="234"/>
      <c r="Q143" s="234"/>
      <c r="R143" s="134"/>
      <c r="T143" s="165" t="s">
        <v>5</v>
      </c>
      <c r="U143" s="43" t="s">
        <v>43</v>
      </c>
      <c r="V143" s="35"/>
      <c r="W143" s="166">
        <f t="shared" si="6"/>
        <v>0</v>
      </c>
      <c r="X143" s="166">
        <v>0</v>
      </c>
      <c r="Y143" s="166">
        <f t="shared" si="7"/>
        <v>0</v>
      </c>
      <c r="Z143" s="166">
        <v>0</v>
      </c>
      <c r="AA143" s="167">
        <f t="shared" si="8"/>
        <v>0</v>
      </c>
      <c r="AR143" s="18" t="s">
        <v>173</v>
      </c>
      <c r="AT143" s="18" t="s">
        <v>206</v>
      </c>
      <c r="AU143" s="18" t="s">
        <v>123</v>
      </c>
      <c r="AY143" s="18" t="s">
        <v>143</v>
      </c>
      <c r="BE143" s="105">
        <f t="shared" si="9"/>
        <v>0</v>
      </c>
      <c r="BF143" s="105">
        <f t="shared" si="10"/>
        <v>0</v>
      </c>
      <c r="BG143" s="105">
        <f t="shared" si="11"/>
        <v>0</v>
      </c>
      <c r="BH143" s="105">
        <f t="shared" si="12"/>
        <v>0</v>
      </c>
      <c r="BI143" s="105">
        <f t="shared" si="13"/>
        <v>0</v>
      </c>
      <c r="BJ143" s="18" t="s">
        <v>123</v>
      </c>
      <c r="BK143" s="168">
        <f t="shared" si="14"/>
        <v>0</v>
      </c>
      <c r="BL143" s="18" t="s">
        <v>148</v>
      </c>
      <c r="BM143" s="18" t="s">
        <v>229</v>
      </c>
    </row>
    <row r="144" spans="2:65" s="1" customFormat="1" ht="38.25" customHeight="1" x14ac:dyDescent="0.3">
      <c r="B144" s="131"/>
      <c r="C144" s="160" t="s">
        <v>230</v>
      </c>
      <c r="D144" s="160" t="s">
        <v>144</v>
      </c>
      <c r="E144" s="161" t="s">
        <v>231</v>
      </c>
      <c r="F144" s="233" t="s">
        <v>232</v>
      </c>
      <c r="G144" s="233"/>
      <c r="H144" s="233"/>
      <c r="I144" s="233"/>
      <c r="J144" s="162" t="s">
        <v>152</v>
      </c>
      <c r="K144" s="163">
        <v>20</v>
      </c>
      <c r="L144" s="231">
        <v>0</v>
      </c>
      <c r="M144" s="231"/>
      <c r="N144" s="234">
        <f t="shared" si="5"/>
        <v>0</v>
      </c>
      <c r="O144" s="234"/>
      <c r="P144" s="234"/>
      <c r="Q144" s="234"/>
      <c r="R144" s="134"/>
      <c r="T144" s="165" t="s">
        <v>5</v>
      </c>
      <c r="U144" s="43" t="s">
        <v>43</v>
      </c>
      <c r="V144" s="35"/>
      <c r="W144" s="166">
        <f t="shared" si="6"/>
        <v>0</v>
      </c>
      <c r="X144" s="166">
        <v>4.4999999999999998E-2</v>
      </c>
      <c r="Y144" s="166">
        <f t="shared" si="7"/>
        <v>0.89999999999999991</v>
      </c>
      <c r="Z144" s="166">
        <v>0</v>
      </c>
      <c r="AA144" s="167">
        <f t="shared" si="8"/>
        <v>0</v>
      </c>
      <c r="AR144" s="18" t="s">
        <v>148</v>
      </c>
      <c r="AT144" s="18" t="s">
        <v>144</v>
      </c>
      <c r="AU144" s="18" t="s">
        <v>123</v>
      </c>
      <c r="AY144" s="18" t="s">
        <v>143</v>
      </c>
      <c r="BE144" s="105">
        <f t="shared" si="9"/>
        <v>0</v>
      </c>
      <c r="BF144" s="105">
        <f t="shared" si="10"/>
        <v>0</v>
      </c>
      <c r="BG144" s="105">
        <f t="shared" si="11"/>
        <v>0</v>
      </c>
      <c r="BH144" s="105">
        <f t="shared" si="12"/>
        <v>0</v>
      </c>
      <c r="BI144" s="105">
        <f t="shared" si="13"/>
        <v>0</v>
      </c>
      <c r="BJ144" s="18" t="s">
        <v>123</v>
      </c>
      <c r="BK144" s="168">
        <f t="shared" si="14"/>
        <v>0</v>
      </c>
      <c r="BL144" s="18" t="s">
        <v>148</v>
      </c>
      <c r="BM144" s="18" t="s">
        <v>233</v>
      </c>
    </row>
    <row r="145" spans="2:65" s="1" customFormat="1" ht="38.25" customHeight="1" x14ac:dyDescent="0.3">
      <c r="B145" s="131"/>
      <c r="C145" s="160" t="s">
        <v>234</v>
      </c>
      <c r="D145" s="160" t="s">
        <v>144</v>
      </c>
      <c r="E145" s="161" t="s">
        <v>235</v>
      </c>
      <c r="F145" s="233" t="s">
        <v>236</v>
      </c>
      <c r="G145" s="233"/>
      <c r="H145" s="233"/>
      <c r="I145" s="233"/>
      <c r="J145" s="162" t="s">
        <v>152</v>
      </c>
      <c r="K145" s="163">
        <v>100</v>
      </c>
      <c r="L145" s="231">
        <v>0</v>
      </c>
      <c r="M145" s="231"/>
      <c r="N145" s="234">
        <f t="shared" si="5"/>
        <v>0</v>
      </c>
      <c r="O145" s="234"/>
      <c r="P145" s="234"/>
      <c r="Q145" s="234"/>
      <c r="R145" s="134"/>
      <c r="T145" s="165" t="s">
        <v>5</v>
      </c>
      <c r="U145" s="43" t="s">
        <v>43</v>
      </c>
      <c r="V145" s="35"/>
      <c r="W145" s="166">
        <f t="shared" si="6"/>
        <v>0</v>
      </c>
      <c r="X145" s="166">
        <v>0.09</v>
      </c>
      <c r="Y145" s="166">
        <f t="shared" si="7"/>
        <v>9</v>
      </c>
      <c r="Z145" s="166">
        <v>0</v>
      </c>
      <c r="AA145" s="167">
        <f t="shared" si="8"/>
        <v>0</v>
      </c>
      <c r="AR145" s="18" t="s">
        <v>148</v>
      </c>
      <c r="AT145" s="18" t="s">
        <v>144</v>
      </c>
      <c r="AU145" s="18" t="s">
        <v>123</v>
      </c>
      <c r="AY145" s="18" t="s">
        <v>143</v>
      </c>
      <c r="BE145" s="105">
        <f t="shared" si="9"/>
        <v>0</v>
      </c>
      <c r="BF145" s="105">
        <f t="shared" si="10"/>
        <v>0</v>
      </c>
      <c r="BG145" s="105">
        <f t="shared" si="11"/>
        <v>0</v>
      </c>
      <c r="BH145" s="105">
        <f t="shared" si="12"/>
        <v>0</v>
      </c>
      <c r="BI145" s="105">
        <f t="shared" si="13"/>
        <v>0</v>
      </c>
      <c r="BJ145" s="18" t="s">
        <v>123</v>
      </c>
      <c r="BK145" s="168">
        <f t="shared" si="14"/>
        <v>0</v>
      </c>
      <c r="BL145" s="18" t="s">
        <v>148</v>
      </c>
      <c r="BM145" s="18" t="s">
        <v>237</v>
      </c>
    </row>
    <row r="146" spans="2:65" s="1" customFormat="1" ht="25.5" customHeight="1" x14ac:dyDescent="0.3">
      <c r="B146" s="131"/>
      <c r="C146" s="169" t="s">
        <v>238</v>
      </c>
      <c r="D146" s="169" t="s">
        <v>206</v>
      </c>
      <c r="E146" s="170" t="s">
        <v>239</v>
      </c>
      <c r="F146" s="235" t="s">
        <v>240</v>
      </c>
      <c r="G146" s="235"/>
      <c r="H146" s="235"/>
      <c r="I146" s="235"/>
      <c r="J146" s="171" t="s">
        <v>152</v>
      </c>
      <c r="K146" s="172">
        <v>10</v>
      </c>
      <c r="L146" s="236">
        <v>0</v>
      </c>
      <c r="M146" s="236"/>
      <c r="N146" s="237">
        <f t="shared" si="5"/>
        <v>0</v>
      </c>
      <c r="O146" s="234"/>
      <c r="P146" s="234"/>
      <c r="Q146" s="234"/>
      <c r="R146" s="134"/>
      <c r="T146" s="165" t="s">
        <v>5</v>
      </c>
      <c r="U146" s="43" t="s">
        <v>43</v>
      </c>
      <c r="V146" s="35"/>
      <c r="W146" s="166">
        <f t="shared" si="6"/>
        <v>0</v>
      </c>
      <c r="X146" s="166">
        <v>0</v>
      </c>
      <c r="Y146" s="166">
        <f t="shared" si="7"/>
        <v>0</v>
      </c>
      <c r="Z146" s="166">
        <v>0</v>
      </c>
      <c r="AA146" s="167">
        <f t="shared" si="8"/>
        <v>0</v>
      </c>
      <c r="AR146" s="18" t="s">
        <v>173</v>
      </c>
      <c r="AT146" s="18" t="s">
        <v>206</v>
      </c>
      <c r="AU146" s="18" t="s">
        <v>123</v>
      </c>
      <c r="AY146" s="18" t="s">
        <v>143</v>
      </c>
      <c r="BE146" s="105">
        <f t="shared" si="9"/>
        <v>0</v>
      </c>
      <c r="BF146" s="105">
        <f t="shared" si="10"/>
        <v>0</v>
      </c>
      <c r="BG146" s="105">
        <f t="shared" si="11"/>
        <v>0</v>
      </c>
      <c r="BH146" s="105">
        <f t="shared" si="12"/>
        <v>0</v>
      </c>
      <c r="BI146" s="105">
        <f t="shared" si="13"/>
        <v>0</v>
      </c>
      <c r="BJ146" s="18" t="s">
        <v>123</v>
      </c>
      <c r="BK146" s="168">
        <f t="shared" si="14"/>
        <v>0</v>
      </c>
      <c r="BL146" s="18" t="s">
        <v>148</v>
      </c>
      <c r="BM146" s="18" t="s">
        <v>241</v>
      </c>
    </row>
    <row r="147" spans="2:65" s="1" customFormat="1" ht="16.5" customHeight="1" x14ac:dyDescent="0.3">
      <c r="B147" s="131"/>
      <c r="C147" s="169" t="s">
        <v>10</v>
      </c>
      <c r="D147" s="169" t="s">
        <v>206</v>
      </c>
      <c r="E147" s="170" t="s">
        <v>242</v>
      </c>
      <c r="F147" s="235" t="s">
        <v>243</v>
      </c>
      <c r="G147" s="235"/>
      <c r="H147" s="235"/>
      <c r="I147" s="235"/>
      <c r="J147" s="171" t="s">
        <v>152</v>
      </c>
      <c r="K147" s="172">
        <v>10</v>
      </c>
      <c r="L147" s="236">
        <v>0</v>
      </c>
      <c r="M147" s="236"/>
      <c r="N147" s="237">
        <f t="shared" si="5"/>
        <v>0</v>
      </c>
      <c r="O147" s="234"/>
      <c r="P147" s="234"/>
      <c r="Q147" s="234"/>
      <c r="R147" s="134"/>
      <c r="T147" s="165" t="s">
        <v>5</v>
      </c>
      <c r="U147" s="43" t="s">
        <v>43</v>
      </c>
      <c r="V147" s="35"/>
      <c r="W147" s="166">
        <f t="shared" si="6"/>
        <v>0</v>
      </c>
      <c r="X147" s="166">
        <v>0</v>
      </c>
      <c r="Y147" s="166">
        <f t="shared" si="7"/>
        <v>0</v>
      </c>
      <c r="Z147" s="166">
        <v>0</v>
      </c>
      <c r="AA147" s="167">
        <f t="shared" si="8"/>
        <v>0</v>
      </c>
      <c r="AR147" s="18" t="s">
        <v>173</v>
      </c>
      <c r="AT147" s="18" t="s">
        <v>206</v>
      </c>
      <c r="AU147" s="18" t="s">
        <v>123</v>
      </c>
      <c r="AY147" s="18" t="s">
        <v>143</v>
      </c>
      <c r="BE147" s="105">
        <f t="shared" si="9"/>
        <v>0</v>
      </c>
      <c r="BF147" s="105">
        <f t="shared" si="10"/>
        <v>0</v>
      </c>
      <c r="BG147" s="105">
        <f t="shared" si="11"/>
        <v>0</v>
      </c>
      <c r="BH147" s="105">
        <f t="shared" si="12"/>
        <v>0</v>
      </c>
      <c r="BI147" s="105">
        <f t="shared" si="13"/>
        <v>0</v>
      </c>
      <c r="BJ147" s="18" t="s">
        <v>123</v>
      </c>
      <c r="BK147" s="168">
        <f t="shared" si="14"/>
        <v>0</v>
      </c>
      <c r="BL147" s="18" t="s">
        <v>148</v>
      </c>
      <c r="BM147" s="18" t="s">
        <v>244</v>
      </c>
    </row>
    <row r="148" spans="2:65" s="1" customFormat="1" ht="16.5" customHeight="1" x14ac:dyDescent="0.3">
      <c r="B148" s="131"/>
      <c r="C148" s="169" t="s">
        <v>245</v>
      </c>
      <c r="D148" s="169" t="s">
        <v>206</v>
      </c>
      <c r="E148" s="170" t="s">
        <v>246</v>
      </c>
      <c r="F148" s="235" t="s">
        <v>247</v>
      </c>
      <c r="G148" s="235"/>
      <c r="H148" s="235"/>
      <c r="I148" s="235"/>
      <c r="J148" s="171" t="s">
        <v>152</v>
      </c>
      <c r="K148" s="172">
        <v>30</v>
      </c>
      <c r="L148" s="236">
        <v>0</v>
      </c>
      <c r="M148" s="236"/>
      <c r="N148" s="237">
        <f t="shared" si="5"/>
        <v>0</v>
      </c>
      <c r="O148" s="234"/>
      <c r="P148" s="234"/>
      <c r="Q148" s="234"/>
      <c r="R148" s="134"/>
      <c r="T148" s="165" t="s">
        <v>5</v>
      </c>
      <c r="U148" s="43" t="s">
        <v>43</v>
      </c>
      <c r="V148" s="35"/>
      <c r="W148" s="166">
        <f t="shared" si="6"/>
        <v>0</v>
      </c>
      <c r="X148" s="166">
        <v>0</v>
      </c>
      <c r="Y148" s="166">
        <f t="shared" si="7"/>
        <v>0</v>
      </c>
      <c r="Z148" s="166">
        <v>0</v>
      </c>
      <c r="AA148" s="167">
        <f t="shared" si="8"/>
        <v>0</v>
      </c>
      <c r="AR148" s="18" t="s">
        <v>173</v>
      </c>
      <c r="AT148" s="18" t="s">
        <v>206</v>
      </c>
      <c r="AU148" s="18" t="s">
        <v>123</v>
      </c>
      <c r="AY148" s="18" t="s">
        <v>143</v>
      </c>
      <c r="BE148" s="105">
        <f t="shared" si="9"/>
        <v>0</v>
      </c>
      <c r="BF148" s="105">
        <f t="shared" si="10"/>
        <v>0</v>
      </c>
      <c r="BG148" s="105">
        <f t="shared" si="11"/>
        <v>0</v>
      </c>
      <c r="BH148" s="105">
        <f t="shared" si="12"/>
        <v>0</v>
      </c>
      <c r="BI148" s="105">
        <f t="shared" si="13"/>
        <v>0</v>
      </c>
      <c r="BJ148" s="18" t="s">
        <v>123</v>
      </c>
      <c r="BK148" s="168">
        <f t="shared" si="14"/>
        <v>0</v>
      </c>
      <c r="BL148" s="18" t="s">
        <v>148</v>
      </c>
      <c r="BM148" s="18" t="s">
        <v>248</v>
      </c>
    </row>
    <row r="149" spans="2:65" s="1" customFormat="1" ht="16.5" customHeight="1" x14ac:dyDescent="0.3">
      <c r="B149" s="131"/>
      <c r="C149" s="169" t="s">
        <v>249</v>
      </c>
      <c r="D149" s="169" t="s">
        <v>206</v>
      </c>
      <c r="E149" s="170" t="s">
        <v>250</v>
      </c>
      <c r="F149" s="235" t="s">
        <v>251</v>
      </c>
      <c r="G149" s="235"/>
      <c r="H149" s="235"/>
      <c r="I149" s="235"/>
      <c r="J149" s="171" t="s">
        <v>152</v>
      </c>
      <c r="K149" s="172">
        <v>20</v>
      </c>
      <c r="L149" s="236">
        <v>0</v>
      </c>
      <c r="M149" s="236"/>
      <c r="N149" s="237">
        <f t="shared" si="5"/>
        <v>0</v>
      </c>
      <c r="O149" s="234"/>
      <c r="P149" s="234"/>
      <c r="Q149" s="234"/>
      <c r="R149" s="134"/>
      <c r="T149" s="165" t="s">
        <v>5</v>
      </c>
      <c r="U149" s="43" t="s">
        <v>43</v>
      </c>
      <c r="V149" s="35"/>
      <c r="W149" s="166">
        <f t="shared" si="6"/>
        <v>0</v>
      </c>
      <c r="X149" s="166">
        <v>0</v>
      </c>
      <c r="Y149" s="166">
        <f t="shared" si="7"/>
        <v>0</v>
      </c>
      <c r="Z149" s="166">
        <v>0</v>
      </c>
      <c r="AA149" s="167">
        <f t="shared" si="8"/>
        <v>0</v>
      </c>
      <c r="AR149" s="18" t="s">
        <v>173</v>
      </c>
      <c r="AT149" s="18" t="s">
        <v>206</v>
      </c>
      <c r="AU149" s="18" t="s">
        <v>123</v>
      </c>
      <c r="AY149" s="18" t="s">
        <v>143</v>
      </c>
      <c r="BE149" s="105">
        <f t="shared" si="9"/>
        <v>0</v>
      </c>
      <c r="BF149" s="105">
        <f t="shared" si="10"/>
        <v>0</v>
      </c>
      <c r="BG149" s="105">
        <f t="shared" si="11"/>
        <v>0</v>
      </c>
      <c r="BH149" s="105">
        <f t="shared" si="12"/>
        <v>0</v>
      </c>
      <c r="BI149" s="105">
        <f t="shared" si="13"/>
        <v>0</v>
      </c>
      <c r="BJ149" s="18" t="s">
        <v>123</v>
      </c>
      <c r="BK149" s="168">
        <f t="shared" si="14"/>
        <v>0</v>
      </c>
      <c r="BL149" s="18" t="s">
        <v>148</v>
      </c>
      <c r="BM149" s="18" t="s">
        <v>252</v>
      </c>
    </row>
    <row r="150" spans="2:65" s="1" customFormat="1" ht="25.5" customHeight="1" x14ac:dyDescent="0.3">
      <c r="B150" s="131"/>
      <c r="C150" s="169" t="s">
        <v>253</v>
      </c>
      <c r="D150" s="169" t="s">
        <v>206</v>
      </c>
      <c r="E150" s="170" t="s">
        <v>254</v>
      </c>
      <c r="F150" s="235" t="s">
        <v>255</v>
      </c>
      <c r="G150" s="235"/>
      <c r="H150" s="235"/>
      <c r="I150" s="235"/>
      <c r="J150" s="171" t="s">
        <v>152</v>
      </c>
      <c r="K150" s="172">
        <v>30</v>
      </c>
      <c r="L150" s="236">
        <v>0</v>
      </c>
      <c r="M150" s="236"/>
      <c r="N150" s="237">
        <f t="shared" si="5"/>
        <v>0</v>
      </c>
      <c r="O150" s="234"/>
      <c r="P150" s="234"/>
      <c r="Q150" s="234"/>
      <c r="R150" s="134"/>
      <c r="T150" s="165" t="s">
        <v>5</v>
      </c>
      <c r="U150" s="43" t="s">
        <v>43</v>
      </c>
      <c r="V150" s="35"/>
      <c r="W150" s="166">
        <f t="shared" si="6"/>
        <v>0</v>
      </c>
      <c r="X150" s="166">
        <v>0</v>
      </c>
      <c r="Y150" s="166">
        <f t="shared" si="7"/>
        <v>0</v>
      </c>
      <c r="Z150" s="166">
        <v>0</v>
      </c>
      <c r="AA150" s="167">
        <f t="shared" si="8"/>
        <v>0</v>
      </c>
      <c r="AR150" s="18" t="s">
        <v>173</v>
      </c>
      <c r="AT150" s="18" t="s">
        <v>206</v>
      </c>
      <c r="AU150" s="18" t="s">
        <v>123</v>
      </c>
      <c r="AY150" s="18" t="s">
        <v>143</v>
      </c>
      <c r="BE150" s="105">
        <f t="shared" si="9"/>
        <v>0</v>
      </c>
      <c r="BF150" s="105">
        <f t="shared" si="10"/>
        <v>0</v>
      </c>
      <c r="BG150" s="105">
        <f t="shared" si="11"/>
        <v>0</v>
      </c>
      <c r="BH150" s="105">
        <f t="shared" si="12"/>
        <v>0</v>
      </c>
      <c r="BI150" s="105">
        <f t="shared" si="13"/>
        <v>0</v>
      </c>
      <c r="BJ150" s="18" t="s">
        <v>123</v>
      </c>
      <c r="BK150" s="168">
        <f t="shared" si="14"/>
        <v>0</v>
      </c>
      <c r="BL150" s="18" t="s">
        <v>148</v>
      </c>
      <c r="BM150" s="18" t="s">
        <v>256</v>
      </c>
    </row>
    <row r="151" spans="2:65" s="1" customFormat="1" ht="25.5" customHeight="1" x14ac:dyDescent="0.3">
      <c r="B151" s="131"/>
      <c r="C151" s="169" t="s">
        <v>257</v>
      </c>
      <c r="D151" s="169" t="s">
        <v>206</v>
      </c>
      <c r="E151" s="170" t="s">
        <v>258</v>
      </c>
      <c r="F151" s="235" t="s">
        <v>259</v>
      </c>
      <c r="G151" s="235"/>
      <c r="H151" s="235"/>
      <c r="I151" s="235"/>
      <c r="J151" s="171" t="s">
        <v>152</v>
      </c>
      <c r="K151" s="172">
        <v>15</v>
      </c>
      <c r="L151" s="236">
        <v>0</v>
      </c>
      <c r="M151" s="236"/>
      <c r="N151" s="237">
        <f t="shared" si="5"/>
        <v>0</v>
      </c>
      <c r="O151" s="234"/>
      <c r="P151" s="234"/>
      <c r="Q151" s="234"/>
      <c r="R151" s="134"/>
      <c r="T151" s="165" t="s">
        <v>5</v>
      </c>
      <c r="U151" s="43" t="s">
        <v>43</v>
      </c>
      <c r="V151" s="35"/>
      <c r="W151" s="166">
        <f t="shared" si="6"/>
        <v>0</v>
      </c>
      <c r="X151" s="166">
        <v>0</v>
      </c>
      <c r="Y151" s="166">
        <f t="shared" si="7"/>
        <v>0</v>
      </c>
      <c r="Z151" s="166">
        <v>0</v>
      </c>
      <c r="AA151" s="167">
        <f t="shared" si="8"/>
        <v>0</v>
      </c>
      <c r="AR151" s="18" t="s">
        <v>173</v>
      </c>
      <c r="AT151" s="18" t="s">
        <v>206</v>
      </c>
      <c r="AU151" s="18" t="s">
        <v>123</v>
      </c>
      <c r="AY151" s="18" t="s">
        <v>143</v>
      </c>
      <c r="BE151" s="105">
        <f t="shared" si="9"/>
        <v>0</v>
      </c>
      <c r="BF151" s="105">
        <f t="shared" si="10"/>
        <v>0</v>
      </c>
      <c r="BG151" s="105">
        <f t="shared" si="11"/>
        <v>0</v>
      </c>
      <c r="BH151" s="105">
        <f t="shared" si="12"/>
        <v>0</v>
      </c>
      <c r="BI151" s="105">
        <f t="shared" si="13"/>
        <v>0</v>
      </c>
      <c r="BJ151" s="18" t="s">
        <v>123</v>
      </c>
      <c r="BK151" s="168">
        <f t="shared" si="14"/>
        <v>0</v>
      </c>
      <c r="BL151" s="18" t="s">
        <v>148</v>
      </c>
      <c r="BM151" s="18" t="s">
        <v>260</v>
      </c>
    </row>
    <row r="152" spans="2:65" s="1" customFormat="1" ht="16.5" customHeight="1" x14ac:dyDescent="0.3">
      <c r="B152" s="131"/>
      <c r="C152" s="169" t="s">
        <v>261</v>
      </c>
      <c r="D152" s="169" t="s">
        <v>206</v>
      </c>
      <c r="E152" s="170" t="s">
        <v>262</v>
      </c>
      <c r="F152" s="235" t="s">
        <v>263</v>
      </c>
      <c r="G152" s="235"/>
      <c r="H152" s="235"/>
      <c r="I152" s="235"/>
      <c r="J152" s="171" t="s">
        <v>152</v>
      </c>
      <c r="K152" s="172">
        <v>5</v>
      </c>
      <c r="L152" s="236">
        <v>0</v>
      </c>
      <c r="M152" s="236"/>
      <c r="N152" s="237">
        <f t="shared" si="5"/>
        <v>0</v>
      </c>
      <c r="O152" s="234"/>
      <c r="P152" s="234"/>
      <c r="Q152" s="234"/>
      <c r="R152" s="134"/>
      <c r="T152" s="165" t="s">
        <v>5</v>
      </c>
      <c r="U152" s="43" t="s">
        <v>43</v>
      </c>
      <c r="V152" s="35"/>
      <c r="W152" s="166">
        <f t="shared" si="6"/>
        <v>0</v>
      </c>
      <c r="X152" s="166">
        <v>0</v>
      </c>
      <c r="Y152" s="166">
        <f t="shared" si="7"/>
        <v>0</v>
      </c>
      <c r="Z152" s="166">
        <v>0</v>
      </c>
      <c r="AA152" s="167">
        <f t="shared" si="8"/>
        <v>0</v>
      </c>
      <c r="AR152" s="18" t="s">
        <v>173</v>
      </c>
      <c r="AT152" s="18" t="s">
        <v>206</v>
      </c>
      <c r="AU152" s="18" t="s">
        <v>123</v>
      </c>
      <c r="AY152" s="18" t="s">
        <v>143</v>
      </c>
      <c r="BE152" s="105">
        <f t="shared" si="9"/>
        <v>0</v>
      </c>
      <c r="BF152" s="105">
        <f t="shared" si="10"/>
        <v>0</v>
      </c>
      <c r="BG152" s="105">
        <f t="shared" si="11"/>
        <v>0</v>
      </c>
      <c r="BH152" s="105">
        <f t="shared" si="12"/>
        <v>0</v>
      </c>
      <c r="BI152" s="105">
        <f t="shared" si="13"/>
        <v>0</v>
      </c>
      <c r="BJ152" s="18" t="s">
        <v>123</v>
      </c>
      <c r="BK152" s="168">
        <f t="shared" si="14"/>
        <v>0</v>
      </c>
      <c r="BL152" s="18" t="s">
        <v>148</v>
      </c>
      <c r="BM152" s="18" t="s">
        <v>264</v>
      </c>
    </row>
    <row r="153" spans="2:65" s="1" customFormat="1" ht="38.25" customHeight="1" x14ac:dyDescent="0.3">
      <c r="B153" s="131"/>
      <c r="C153" s="160" t="s">
        <v>265</v>
      </c>
      <c r="D153" s="160" t="s">
        <v>144</v>
      </c>
      <c r="E153" s="161" t="s">
        <v>266</v>
      </c>
      <c r="F153" s="233" t="s">
        <v>267</v>
      </c>
      <c r="G153" s="233"/>
      <c r="H153" s="233"/>
      <c r="I153" s="233"/>
      <c r="J153" s="162" t="s">
        <v>152</v>
      </c>
      <c r="K153" s="163">
        <v>120</v>
      </c>
      <c r="L153" s="231">
        <v>0</v>
      </c>
      <c r="M153" s="231"/>
      <c r="N153" s="234">
        <f t="shared" si="5"/>
        <v>0</v>
      </c>
      <c r="O153" s="234"/>
      <c r="P153" s="234"/>
      <c r="Q153" s="234"/>
      <c r="R153" s="134"/>
      <c r="T153" s="165" t="s">
        <v>5</v>
      </c>
      <c r="U153" s="43" t="s">
        <v>43</v>
      </c>
      <c r="V153" s="35"/>
      <c r="W153" s="166">
        <f t="shared" si="6"/>
        <v>0</v>
      </c>
      <c r="X153" s="166">
        <v>4.8000000000000001E-4</v>
      </c>
      <c r="Y153" s="166">
        <f t="shared" si="7"/>
        <v>5.7599999999999998E-2</v>
      </c>
      <c r="Z153" s="166">
        <v>0</v>
      </c>
      <c r="AA153" s="167">
        <f t="shared" si="8"/>
        <v>0</v>
      </c>
      <c r="AR153" s="18" t="s">
        <v>148</v>
      </c>
      <c r="AT153" s="18" t="s">
        <v>144</v>
      </c>
      <c r="AU153" s="18" t="s">
        <v>123</v>
      </c>
      <c r="AY153" s="18" t="s">
        <v>143</v>
      </c>
      <c r="BE153" s="105">
        <f t="shared" si="9"/>
        <v>0</v>
      </c>
      <c r="BF153" s="105">
        <f t="shared" si="10"/>
        <v>0</v>
      </c>
      <c r="BG153" s="105">
        <f t="shared" si="11"/>
        <v>0</v>
      </c>
      <c r="BH153" s="105">
        <f t="shared" si="12"/>
        <v>0</v>
      </c>
      <c r="BI153" s="105">
        <f t="shared" si="13"/>
        <v>0</v>
      </c>
      <c r="BJ153" s="18" t="s">
        <v>123</v>
      </c>
      <c r="BK153" s="168">
        <f t="shared" si="14"/>
        <v>0</v>
      </c>
      <c r="BL153" s="18" t="s">
        <v>148</v>
      </c>
      <c r="BM153" s="18" t="s">
        <v>268</v>
      </c>
    </row>
    <row r="154" spans="2:65" s="1" customFormat="1" ht="38.25" customHeight="1" x14ac:dyDescent="0.3">
      <c r="B154" s="131"/>
      <c r="C154" s="169" t="s">
        <v>269</v>
      </c>
      <c r="D154" s="169" t="s">
        <v>206</v>
      </c>
      <c r="E154" s="170" t="s">
        <v>270</v>
      </c>
      <c r="F154" s="235" t="s">
        <v>271</v>
      </c>
      <c r="G154" s="235"/>
      <c r="H154" s="235"/>
      <c r="I154" s="235"/>
      <c r="J154" s="171" t="s">
        <v>152</v>
      </c>
      <c r="K154" s="172">
        <v>360</v>
      </c>
      <c r="L154" s="236">
        <v>0</v>
      </c>
      <c r="M154" s="236"/>
      <c r="N154" s="237">
        <f t="shared" si="5"/>
        <v>0</v>
      </c>
      <c r="O154" s="234"/>
      <c r="P154" s="234"/>
      <c r="Q154" s="234"/>
      <c r="R154" s="134"/>
      <c r="T154" s="165" t="s">
        <v>5</v>
      </c>
      <c r="U154" s="43" t="s">
        <v>43</v>
      </c>
      <c r="V154" s="35"/>
      <c r="W154" s="166">
        <f t="shared" si="6"/>
        <v>0</v>
      </c>
      <c r="X154" s="166">
        <v>2E-3</v>
      </c>
      <c r="Y154" s="166">
        <f t="shared" si="7"/>
        <v>0.72</v>
      </c>
      <c r="Z154" s="166">
        <v>0</v>
      </c>
      <c r="AA154" s="167">
        <f t="shared" si="8"/>
        <v>0</v>
      </c>
      <c r="AR154" s="18" t="s">
        <v>173</v>
      </c>
      <c r="AT154" s="18" t="s">
        <v>206</v>
      </c>
      <c r="AU154" s="18" t="s">
        <v>123</v>
      </c>
      <c r="AY154" s="18" t="s">
        <v>143</v>
      </c>
      <c r="BE154" s="105">
        <f t="shared" si="9"/>
        <v>0</v>
      </c>
      <c r="BF154" s="105">
        <f t="shared" si="10"/>
        <v>0</v>
      </c>
      <c r="BG154" s="105">
        <f t="shared" si="11"/>
        <v>0</v>
      </c>
      <c r="BH154" s="105">
        <f t="shared" si="12"/>
        <v>0</v>
      </c>
      <c r="BI154" s="105">
        <f t="shared" si="13"/>
        <v>0</v>
      </c>
      <c r="BJ154" s="18" t="s">
        <v>123</v>
      </c>
      <c r="BK154" s="168">
        <f t="shared" si="14"/>
        <v>0</v>
      </c>
      <c r="BL154" s="18" t="s">
        <v>148</v>
      </c>
      <c r="BM154" s="18" t="s">
        <v>272</v>
      </c>
    </row>
    <row r="155" spans="2:65" s="1" customFormat="1" ht="16.5" customHeight="1" x14ac:dyDescent="0.3">
      <c r="B155" s="131"/>
      <c r="C155" s="169" t="s">
        <v>273</v>
      </c>
      <c r="D155" s="169" t="s">
        <v>206</v>
      </c>
      <c r="E155" s="170" t="s">
        <v>274</v>
      </c>
      <c r="F155" s="235" t="s">
        <v>275</v>
      </c>
      <c r="G155" s="235"/>
      <c r="H155" s="235"/>
      <c r="I155" s="235"/>
      <c r="J155" s="171" t="s">
        <v>152</v>
      </c>
      <c r="K155" s="172">
        <v>120</v>
      </c>
      <c r="L155" s="236">
        <v>0</v>
      </c>
      <c r="M155" s="236"/>
      <c r="N155" s="237">
        <f t="shared" si="5"/>
        <v>0</v>
      </c>
      <c r="O155" s="234"/>
      <c r="P155" s="234"/>
      <c r="Q155" s="234"/>
      <c r="R155" s="134"/>
      <c r="T155" s="165" t="s">
        <v>5</v>
      </c>
      <c r="U155" s="43" t="s">
        <v>43</v>
      </c>
      <c r="V155" s="35"/>
      <c r="W155" s="166">
        <f t="shared" si="6"/>
        <v>0</v>
      </c>
      <c r="X155" s="166">
        <v>1E-3</v>
      </c>
      <c r="Y155" s="166">
        <f t="shared" si="7"/>
        <v>0.12</v>
      </c>
      <c r="Z155" s="166">
        <v>0</v>
      </c>
      <c r="AA155" s="167">
        <f t="shared" si="8"/>
        <v>0</v>
      </c>
      <c r="AR155" s="18" t="s">
        <v>173</v>
      </c>
      <c r="AT155" s="18" t="s">
        <v>206</v>
      </c>
      <c r="AU155" s="18" t="s">
        <v>123</v>
      </c>
      <c r="AY155" s="18" t="s">
        <v>143</v>
      </c>
      <c r="BE155" s="105">
        <f t="shared" si="9"/>
        <v>0</v>
      </c>
      <c r="BF155" s="105">
        <f t="shared" si="10"/>
        <v>0</v>
      </c>
      <c r="BG155" s="105">
        <f t="shared" si="11"/>
        <v>0</v>
      </c>
      <c r="BH155" s="105">
        <f t="shared" si="12"/>
        <v>0</v>
      </c>
      <c r="BI155" s="105">
        <f t="shared" si="13"/>
        <v>0</v>
      </c>
      <c r="BJ155" s="18" t="s">
        <v>123</v>
      </c>
      <c r="BK155" s="168">
        <f t="shared" si="14"/>
        <v>0</v>
      </c>
      <c r="BL155" s="18" t="s">
        <v>148</v>
      </c>
      <c r="BM155" s="18" t="s">
        <v>276</v>
      </c>
    </row>
    <row r="156" spans="2:65" s="1" customFormat="1" ht="16.5" customHeight="1" x14ac:dyDescent="0.3">
      <c r="B156" s="131"/>
      <c r="C156" s="169" t="s">
        <v>277</v>
      </c>
      <c r="D156" s="169" t="s">
        <v>206</v>
      </c>
      <c r="E156" s="170" t="s">
        <v>278</v>
      </c>
      <c r="F156" s="235" t="s">
        <v>279</v>
      </c>
      <c r="G156" s="235"/>
      <c r="H156" s="235"/>
      <c r="I156" s="235"/>
      <c r="J156" s="171" t="s">
        <v>152</v>
      </c>
      <c r="K156" s="172">
        <v>120</v>
      </c>
      <c r="L156" s="236">
        <v>0</v>
      </c>
      <c r="M156" s="236"/>
      <c r="N156" s="237">
        <f t="shared" si="5"/>
        <v>0</v>
      </c>
      <c r="O156" s="234"/>
      <c r="P156" s="234"/>
      <c r="Q156" s="234"/>
      <c r="R156" s="134"/>
      <c r="T156" s="165" t="s">
        <v>5</v>
      </c>
      <c r="U156" s="43" t="s">
        <v>43</v>
      </c>
      <c r="V156" s="35"/>
      <c r="W156" s="166">
        <f t="shared" si="6"/>
        <v>0</v>
      </c>
      <c r="X156" s="166">
        <v>1E-3</v>
      </c>
      <c r="Y156" s="166">
        <f t="shared" si="7"/>
        <v>0.12</v>
      </c>
      <c r="Z156" s="166">
        <v>0</v>
      </c>
      <c r="AA156" s="167">
        <f t="shared" si="8"/>
        <v>0</v>
      </c>
      <c r="AR156" s="18" t="s">
        <v>173</v>
      </c>
      <c r="AT156" s="18" t="s">
        <v>206</v>
      </c>
      <c r="AU156" s="18" t="s">
        <v>123</v>
      </c>
      <c r="AY156" s="18" t="s">
        <v>143</v>
      </c>
      <c r="BE156" s="105">
        <f t="shared" si="9"/>
        <v>0</v>
      </c>
      <c r="BF156" s="105">
        <f t="shared" si="10"/>
        <v>0</v>
      </c>
      <c r="BG156" s="105">
        <f t="shared" si="11"/>
        <v>0</v>
      </c>
      <c r="BH156" s="105">
        <f t="shared" si="12"/>
        <v>0</v>
      </c>
      <c r="BI156" s="105">
        <f t="shared" si="13"/>
        <v>0</v>
      </c>
      <c r="BJ156" s="18" t="s">
        <v>123</v>
      </c>
      <c r="BK156" s="168">
        <f t="shared" si="14"/>
        <v>0</v>
      </c>
      <c r="BL156" s="18" t="s">
        <v>148</v>
      </c>
      <c r="BM156" s="18" t="s">
        <v>280</v>
      </c>
    </row>
    <row r="157" spans="2:65" s="1" customFormat="1" ht="25.5" customHeight="1" x14ac:dyDescent="0.3">
      <c r="B157" s="131"/>
      <c r="C157" s="169" t="s">
        <v>281</v>
      </c>
      <c r="D157" s="169" t="s">
        <v>206</v>
      </c>
      <c r="E157" s="170" t="s">
        <v>282</v>
      </c>
      <c r="F157" s="235" t="s">
        <v>283</v>
      </c>
      <c r="G157" s="235"/>
      <c r="H157" s="235"/>
      <c r="I157" s="235"/>
      <c r="J157" s="171" t="s">
        <v>152</v>
      </c>
      <c r="K157" s="172">
        <v>120</v>
      </c>
      <c r="L157" s="236">
        <v>0</v>
      </c>
      <c r="M157" s="236"/>
      <c r="N157" s="237">
        <f t="shared" si="5"/>
        <v>0</v>
      </c>
      <c r="O157" s="234"/>
      <c r="P157" s="234"/>
      <c r="Q157" s="234"/>
      <c r="R157" s="134"/>
      <c r="T157" s="165" t="s">
        <v>5</v>
      </c>
      <c r="U157" s="43" t="s">
        <v>43</v>
      </c>
      <c r="V157" s="35"/>
      <c r="W157" s="166">
        <f t="shared" si="6"/>
        <v>0</v>
      </c>
      <c r="X157" s="166">
        <v>0</v>
      </c>
      <c r="Y157" s="166">
        <f t="shared" si="7"/>
        <v>0</v>
      </c>
      <c r="Z157" s="166">
        <v>0</v>
      </c>
      <c r="AA157" s="167">
        <f t="shared" si="8"/>
        <v>0</v>
      </c>
      <c r="AR157" s="18" t="s">
        <v>173</v>
      </c>
      <c r="AT157" s="18" t="s">
        <v>206</v>
      </c>
      <c r="AU157" s="18" t="s">
        <v>123</v>
      </c>
      <c r="AY157" s="18" t="s">
        <v>143</v>
      </c>
      <c r="BE157" s="105">
        <f t="shared" si="9"/>
        <v>0</v>
      </c>
      <c r="BF157" s="105">
        <f t="shared" si="10"/>
        <v>0</v>
      </c>
      <c r="BG157" s="105">
        <f t="shared" si="11"/>
        <v>0</v>
      </c>
      <c r="BH157" s="105">
        <f t="shared" si="12"/>
        <v>0</v>
      </c>
      <c r="BI157" s="105">
        <f t="shared" si="13"/>
        <v>0</v>
      </c>
      <c r="BJ157" s="18" t="s">
        <v>123</v>
      </c>
      <c r="BK157" s="168">
        <f t="shared" si="14"/>
        <v>0</v>
      </c>
      <c r="BL157" s="18" t="s">
        <v>148</v>
      </c>
      <c r="BM157" s="18" t="s">
        <v>284</v>
      </c>
    </row>
    <row r="158" spans="2:65" s="1" customFormat="1" ht="25.5" customHeight="1" x14ac:dyDescent="0.3">
      <c r="B158" s="131"/>
      <c r="C158" s="169" t="s">
        <v>285</v>
      </c>
      <c r="D158" s="169" t="s">
        <v>206</v>
      </c>
      <c r="E158" s="170" t="s">
        <v>286</v>
      </c>
      <c r="F158" s="235" t="s">
        <v>287</v>
      </c>
      <c r="G158" s="235"/>
      <c r="H158" s="235"/>
      <c r="I158" s="235"/>
      <c r="J158" s="171" t="s">
        <v>152</v>
      </c>
      <c r="K158" s="172">
        <v>60</v>
      </c>
      <c r="L158" s="236">
        <v>0</v>
      </c>
      <c r="M158" s="236"/>
      <c r="N158" s="237">
        <f t="shared" si="5"/>
        <v>0</v>
      </c>
      <c r="O158" s="234"/>
      <c r="P158" s="234"/>
      <c r="Q158" s="234"/>
      <c r="R158" s="134"/>
      <c r="T158" s="165" t="s">
        <v>5</v>
      </c>
      <c r="U158" s="43" t="s">
        <v>43</v>
      </c>
      <c r="V158" s="35"/>
      <c r="W158" s="166">
        <f t="shared" si="6"/>
        <v>0</v>
      </c>
      <c r="X158" s="166">
        <v>0</v>
      </c>
      <c r="Y158" s="166">
        <f t="shared" si="7"/>
        <v>0</v>
      </c>
      <c r="Z158" s="166">
        <v>0</v>
      </c>
      <c r="AA158" s="167">
        <f t="shared" si="8"/>
        <v>0</v>
      </c>
      <c r="AR158" s="18" t="s">
        <v>173</v>
      </c>
      <c r="AT158" s="18" t="s">
        <v>206</v>
      </c>
      <c r="AU158" s="18" t="s">
        <v>123</v>
      </c>
      <c r="AY158" s="18" t="s">
        <v>143</v>
      </c>
      <c r="BE158" s="105">
        <f t="shared" si="9"/>
        <v>0</v>
      </c>
      <c r="BF158" s="105">
        <f t="shared" si="10"/>
        <v>0</v>
      </c>
      <c r="BG158" s="105">
        <f t="shared" si="11"/>
        <v>0</v>
      </c>
      <c r="BH158" s="105">
        <f t="shared" si="12"/>
        <v>0</v>
      </c>
      <c r="BI158" s="105">
        <f t="shared" si="13"/>
        <v>0</v>
      </c>
      <c r="BJ158" s="18" t="s">
        <v>123</v>
      </c>
      <c r="BK158" s="168">
        <f t="shared" si="14"/>
        <v>0</v>
      </c>
      <c r="BL158" s="18" t="s">
        <v>148</v>
      </c>
      <c r="BM158" s="18" t="s">
        <v>288</v>
      </c>
    </row>
    <row r="159" spans="2:65" s="1" customFormat="1" ht="25.5" customHeight="1" x14ac:dyDescent="0.3">
      <c r="B159" s="131"/>
      <c r="C159" s="160" t="s">
        <v>289</v>
      </c>
      <c r="D159" s="160" t="s">
        <v>144</v>
      </c>
      <c r="E159" s="161" t="s">
        <v>290</v>
      </c>
      <c r="F159" s="233" t="s">
        <v>291</v>
      </c>
      <c r="G159" s="233"/>
      <c r="H159" s="233"/>
      <c r="I159" s="233"/>
      <c r="J159" s="162" t="s">
        <v>147</v>
      </c>
      <c r="K159" s="163">
        <v>3000</v>
      </c>
      <c r="L159" s="231">
        <v>0</v>
      </c>
      <c r="M159" s="231"/>
      <c r="N159" s="234">
        <f t="shared" si="5"/>
        <v>0</v>
      </c>
      <c r="O159" s="234"/>
      <c r="P159" s="234"/>
      <c r="Q159" s="234"/>
      <c r="R159" s="134"/>
      <c r="T159" s="165" t="s">
        <v>5</v>
      </c>
      <c r="U159" s="43" t="s">
        <v>43</v>
      </c>
      <c r="V159" s="35"/>
      <c r="W159" s="166">
        <f t="shared" si="6"/>
        <v>0</v>
      </c>
      <c r="X159" s="166">
        <v>0</v>
      </c>
      <c r="Y159" s="166">
        <f t="shared" si="7"/>
        <v>0</v>
      </c>
      <c r="Z159" s="166">
        <v>0</v>
      </c>
      <c r="AA159" s="167">
        <f t="shared" si="8"/>
        <v>0</v>
      </c>
      <c r="AR159" s="18" t="s">
        <v>148</v>
      </c>
      <c r="AT159" s="18" t="s">
        <v>144</v>
      </c>
      <c r="AU159" s="18" t="s">
        <v>123</v>
      </c>
      <c r="AY159" s="18" t="s">
        <v>143</v>
      </c>
      <c r="BE159" s="105">
        <f t="shared" si="9"/>
        <v>0</v>
      </c>
      <c r="BF159" s="105">
        <f t="shared" si="10"/>
        <v>0</v>
      </c>
      <c r="BG159" s="105">
        <f t="shared" si="11"/>
        <v>0</v>
      </c>
      <c r="BH159" s="105">
        <f t="shared" si="12"/>
        <v>0</v>
      </c>
      <c r="BI159" s="105">
        <f t="shared" si="13"/>
        <v>0</v>
      </c>
      <c r="BJ159" s="18" t="s">
        <v>123</v>
      </c>
      <c r="BK159" s="168">
        <f t="shared" si="14"/>
        <v>0</v>
      </c>
      <c r="BL159" s="18" t="s">
        <v>148</v>
      </c>
      <c r="BM159" s="18" t="s">
        <v>292</v>
      </c>
    </row>
    <row r="160" spans="2:65" s="1" customFormat="1" ht="16.5" customHeight="1" x14ac:dyDescent="0.3">
      <c r="B160" s="131"/>
      <c r="C160" s="169" t="s">
        <v>293</v>
      </c>
      <c r="D160" s="169" t="s">
        <v>206</v>
      </c>
      <c r="E160" s="170" t="s">
        <v>294</v>
      </c>
      <c r="F160" s="235" t="s">
        <v>295</v>
      </c>
      <c r="G160" s="235"/>
      <c r="H160" s="235"/>
      <c r="I160" s="235"/>
      <c r="J160" s="171" t="s">
        <v>296</v>
      </c>
      <c r="K160" s="172">
        <v>2.5</v>
      </c>
      <c r="L160" s="236">
        <v>0</v>
      </c>
      <c r="M160" s="236"/>
      <c r="N160" s="237">
        <f t="shared" si="5"/>
        <v>0</v>
      </c>
      <c r="O160" s="234"/>
      <c r="P160" s="234"/>
      <c r="Q160" s="234"/>
      <c r="R160" s="134"/>
      <c r="T160" s="165" t="s">
        <v>5</v>
      </c>
      <c r="U160" s="43" t="s">
        <v>43</v>
      </c>
      <c r="V160" s="35"/>
      <c r="W160" s="166">
        <f t="shared" si="6"/>
        <v>0</v>
      </c>
      <c r="X160" s="166">
        <v>1E-3</v>
      </c>
      <c r="Y160" s="166">
        <f t="shared" si="7"/>
        <v>2.5000000000000001E-3</v>
      </c>
      <c r="Z160" s="166">
        <v>0</v>
      </c>
      <c r="AA160" s="167">
        <f t="shared" si="8"/>
        <v>0</v>
      </c>
      <c r="AR160" s="18" t="s">
        <v>173</v>
      </c>
      <c r="AT160" s="18" t="s">
        <v>206</v>
      </c>
      <c r="AU160" s="18" t="s">
        <v>123</v>
      </c>
      <c r="AY160" s="18" t="s">
        <v>143</v>
      </c>
      <c r="BE160" s="105">
        <f t="shared" si="9"/>
        <v>0</v>
      </c>
      <c r="BF160" s="105">
        <f t="shared" si="10"/>
        <v>0</v>
      </c>
      <c r="BG160" s="105">
        <f t="shared" si="11"/>
        <v>0</v>
      </c>
      <c r="BH160" s="105">
        <f t="shared" si="12"/>
        <v>0</v>
      </c>
      <c r="BI160" s="105">
        <f t="shared" si="13"/>
        <v>0</v>
      </c>
      <c r="BJ160" s="18" t="s">
        <v>123</v>
      </c>
      <c r="BK160" s="168">
        <f t="shared" si="14"/>
        <v>0</v>
      </c>
      <c r="BL160" s="18" t="s">
        <v>148</v>
      </c>
      <c r="BM160" s="18" t="s">
        <v>297</v>
      </c>
    </row>
    <row r="161" spans="2:65" s="1" customFormat="1" ht="16.5" customHeight="1" x14ac:dyDescent="0.3">
      <c r="B161" s="131"/>
      <c r="C161" s="169" t="s">
        <v>298</v>
      </c>
      <c r="D161" s="169" t="s">
        <v>206</v>
      </c>
      <c r="E161" s="170" t="s">
        <v>299</v>
      </c>
      <c r="F161" s="235" t="s">
        <v>300</v>
      </c>
      <c r="G161" s="235"/>
      <c r="H161" s="235"/>
      <c r="I161" s="235"/>
      <c r="J161" s="171" t="s">
        <v>296</v>
      </c>
      <c r="K161" s="172">
        <v>60</v>
      </c>
      <c r="L161" s="236">
        <v>0</v>
      </c>
      <c r="M161" s="236"/>
      <c r="N161" s="237">
        <f t="shared" si="5"/>
        <v>0</v>
      </c>
      <c r="O161" s="234"/>
      <c r="P161" s="234"/>
      <c r="Q161" s="234"/>
      <c r="R161" s="134"/>
      <c r="T161" s="165" t="s">
        <v>5</v>
      </c>
      <c r="U161" s="43" t="s">
        <v>43</v>
      </c>
      <c r="V161" s="35"/>
      <c r="W161" s="166">
        <f t="shared" si="6"/>
        <v>0</v>
      </c>
      <c r="X161" s="166">
        <v>1E-3</v>
      </c>
      <c r="Y161" s="166">
        <f t="shared" si="7"/>
        <v>0.06</v>
      </c>
      <c r="Z161" s="166">
        <v>0</v>
      </c>
      <c r="AA161" s="167">
        <f t="shared" si="8"/>
        <v>0</v>
      </c>
      <c r="AR161" s="18" t="s">
        <v>173</v>
      </c>
      <c r="AT161" s="18" t="s">
        <v>206</v>
      </c>
      <c r="AU161" s="18" t="s">
        <v>123</v>
      </c>
      <c r="AY161" s="18" t="s">
        <v>143</v>
      </c>
      <c r="BE161" s="105">
        <f t="shared" si="9"/>
        <v>0</v>
      </c>
      <c r="BF161" s="105">
        <f t="shared" si="10"/>
        <v>0</v>
      </c>
      <c r="BG161" s="105">
        <f t="shared" si="11"/>
        <v>0</v>
      </c>
      <c r="BH161" s="105">
        <f t="shared" si="12"/>
        <v>0</v>
      </c>
      <c r="BI161" s="105">
        <f t="shared" si="13"/>
        <v>0</v>
      </c>
      <c r="BJ161" s="18" t="s">
        <v>123</v>
      </c>
      <c r="BK161" s="168">
        <f t="shared" si="14"/>
        <v>0</v>
      </c>
      <c r="BL161" s="18" t="s">
        <v>148</v>
      </c>
      <c r="BM161" s="18" t="s">
        <v>301</v>
      </c>
    </row>
    <row r="162" spans="2:65" s="9" customFormat="1" ht="29.85" customHeight="1" x14ac:dyDescent="0.3">
      <c r="B162" s="149"/>
      <c r="C162" s="150"/>
      <c r="D162" s="159" t="s">
        <v>117</v>
      </c>
      <c r="E162" s="159"/>
      <c r="F162" s="159"/>
      <c r="G162" s="159"/>
      <c r="H162" s="159"/>
      <c r="I162" s="159"/>
      <c r="J162" s="159"/>
      <c r="K162" s="159"/>
      <c r="L162" s="159"/>
      <c r="M162" s="159"/>
      <c r="N162" s="225">
        <f>BK162</f>
        <v>0</v>
      </c>
      <c r="O162" s="226"/>
      <c r="P162" s="226"/>
      <c r="Q162" s="226"/>
      <c r="R162" s="152"/>
      <c r="T162" s="153"/>
      <c r="U162" s="150"/>
      <c r="V162" s="150"/>
      <c r="W162" s="154">
        <f>W163</f>
        <v>0</v>
      </c>
      <c r="X162" s="150"/>
      <c r="Y162" s="154">
        <f>Y163</f>
        <v>0</v>
      </c>
      <c r="Z162" s="150"/>
      <c r="AA162" s="155">
        <f>AA163</f>
        <v>0</v>
      </c>
      <c r="AR162" s="156" t="s">
        <v>84</v>
      </c>
      <c r="AT162" s="157" t="s">
        <v>75</v>
      </c>
      <c r="AU162" s="157" t="s">
        <v>84</v>
      </c>
      <c r="AY162" s="156" t="s">
        <v>143</v>
      </c>
      <c r="BK162" s="158">
        <f>BK163</f>
        <v>0</v>
      </c>
    </row>
    <row r="163" spans="2:65" s="1" customFormat="1" ht="25.5" customHeight="1" x14ac:dyDescent="0.3">
      <c r="B163" s="131"/>
      <c r="C163" s="160" t="s">
        <v>302</v>
      </c>
      <c r="D163" s="160" t="s">
        <v>144</v>
      </c>
      <c r="E163" s="161" t="s">
        <v>303</v>
      </c>
      <c r="F163" s="233" t="s">
        <v>304</v>
      </c>
      <c r="G163" s="233"/>
      <c r="H163" s="233"/>
      <c r="I163" s="233"/>
      <c r="J163" s="162" t="s">
        <v>305</v>
      </c>
      <c r="K163" s="163">
        <v>60</v>
      </c>
      <c r="L163" s="231">
        <v>0</v>
      </c>
      <c r="M163" s="231"/>
      <c r="N163" s="234">
        <f>ROUND(L163*K163,3)</f>
        <v>0</v>
      </c>
      <c r="O163" s="234"/>
      <c r="P163" s="234"/>
      <c r="Q163" s="234"/>
      <c r="R163" s="134"/>
      <c r="T163" s="165" t="s">
        <v>5</v>
      </c>
      <c r="U163" s="43" t="s">
        <v>43</v>
      </c>
      <c r="V163" s="35"/>
      <c r="W163" s="166">
        <f>V163*K163</f>
        <v>0</v>
      </c>
      <c r="X163" s="166">
        <v>0</v>
      </c>
      <c r="Y163" s="166">
        <f>X163*K163</f>
        <v>0</v>
      </c>
      <c r="Z163" s="166">
        <v>0</v>
      </c>
      <c r="AA163" s="167">
        <f>Z163*K163</f>
        <v>0</v>
      </c>
      <c r="AR163" s="18" t="s">
        <v>148</v>
      </c>
      <c r="AT163" s="18" t="s">
        <v>144</v>
      </c>
      <c r="AU163" s="18" t="s">
        <v>123</v>
      </c>
      <c r="AY163" s="18" t="s">
        <v>143</v>
      </c>
      <c r="BE163" s="105">
        <f>IF(U163="základná",N163,0)</f>
        <v>0</v>
      </c>
      <c r="BF163" s="105">
        <f>IF(U163="znížená",N163,0)</f>
        <v>0</v>
      </c>
      <c r="BG163" s="105">
        <f>IF(U163="zákl. prenesená",N163,0)</f>
        <v>0</v>
      </c>
      <c r="BH163" s="105">
        <f>IF(U163="zníž. prenesená",N163,0)</f>
        <v>0</v>
      </c>
      <c r="BI163" s="105">
        <f>IF(U163="nulová",N163,0)</f>
        <v>0</v>
      </c>
      <c r="BJ163" s="18" t="s">
        <v>123</v>
      </c>
      <c r="BK163" s="168">
        <f>ROUND(L163*K163,3)</f>
        <v>0</v>
      </c>
      <c r="BL163" s="18" t="s">
        <v>148</v>
      </c>
      <c r="BM163" s="18" t="s">
        <v>306</v>
      </c>
    </row>
    <row r="164" spans="2:65" s="9" customFormat="1" ht="29.85" customHeight="1" x14ac:dyDescent="0.3">
      <c r="B164" s="149"/>
      <c r="C164" s="150"/>
      <c r="D164" s="159" t="s">
        <v>118</v>
      </c>
      <c r="E164" s="159"/>
      <c r="F164" s="159"/>
      <c r="G164" s="159"/>
      <c r="H164" s="159"/>
      <c r="I164" s="159"/>
      <c r="J164" s="159"/>
      <c r="K164" s="159"/>
      <c r="L164" s="159"/>
      <c r="M164" s="159"/>
      <c r="N164" s="225">
        <f>BK164</f>
        <v>0</v>
      </c>
      <c r="O164" s="226"/>
      <c r="P164" s="226"/>
      <c r="Q164" s="226"/>
      <c r="R164" s="152"/>
      <c r="T164" s="153"/>
      <c r="U164" s="150"/>
      <c r="V164" s="150"/>
      <c r="W164" s="154">
        <f>SUM(W165:W168)</f>
        <v>0</v>
      </c>
      <c r="X164" s="150"/>
      <c r="Y164" s="154">
        <f>SUM(Y165:Y168)</f>
        <v>0</v>
      </c>
      <c r="Z164" s="150"/>
      <c r="AA164" s="155">
        <f>SUM(AA165:AA168)</f>
        <v>0</v>
      </c>
      <c r="AR164" s="156" t="s">
        <v>84</v>
      </c>
      <c r="AT164" s="157" t="s">
        <v>75</v>
      </c>
      <c r="AU164" s="157" t="s">
        <v>84</v>
      </c>
      <c r="AY164" s="156" t="s">
        <v>143</v>
      </c>
      <c r="BK164" s="158">
        <f>SUM(BK165:BK168)</f>
        <v>0</v>
      </c>
    </row>
    <row r="165" spans="2:65" s="1" customFormat="1" ht="25.5" customHeight="1" x14ac:dyDescent="0.3">
      <c r="B165" s="131"/>
      <c r="C165" s="160" t="s">
        <v>307</v>
      </c>
      <c r="D165" s="160" t="s">
        <v>144</v>
      </c>
      <c r="E165" s="161" t="s">
        <v>308</v>
      </c>
      <c r="F165" s="233" t="s">
        <v>309</v>
      </c>
      <c r="G165" s="233"/>
      <c r="H165" s="233"/>
      <c r="I165" s="233"/>
      <c r="J165" s="162" t="s">
        <v>310</v>
      </c>
      <c r="K165" s="163">
        <v>60</v>
      </c>
      <c r="L165" s="231">
        <v>0</v>
      </c>
      <c r="M165" s="231"/>
      <c r="N165" s="234">
        <f>ROUND(L165*K165,3)</f>
        <v>0</v>
      </c>
      <c r="O165" s="234"/>
      <c r="P165" s="234"/>
      <c r="Q165" s="234"/>
      <c r="R165" s="134"/>
      <c r="T165" s="165" t="s">
        <v>5</v>
      </c>
      <c r="U165" s="43" t="s">
        <v>43</v>
      </c>
      <c r="V165" s="35"/>
      <c r="W165" s="166">
        <f>V165*K165</f>
        <v>0</v>
      </c>
      <c r="X165" s="166">
        <v>0</v>
      </c>
      <c r="Y165" s="166">
        <f>X165*K165</f>
        <v>0</v>
      </c>
      <c r="Z165" s="166">
        <v>0</v>
      </c>
      <c r="AA165" s="167">
        <f>Z165*K165</f>
        <v>0</v>
      </c>
      <c r="AC165" s="1" t="s">
        <v>458</v>
      </c>
      <c r="AR165" s="18" t="s">
        <v>148</v>
      </c>
      <c r="AT165" s="18" t="s">
        <v>144</v>
      </c>
      <c r="AU165" s="18" t="s">
        <v>123</v>
      </c>
      <c r="AY165" s="18" t="s">
        <v>143</v>
      </c>
      <c r="BE165" s="105">
        <f>IF(U165="základná",N165,0)</f>
        <v>0</v>
      </c>
      <c r="BF165" s="105">
        <f>IF(U165="znížená",N165,0)</f>
        <v>0</v>
      </c>
      <c r="BG165" s="105">
        <f>IF(U165="zákl. prenesená",N165,0)</f>
        <v>0</v>
      </c>
      <c r="BH165" s="105">
        <f>IF(U165="zníž. prenesená",N165,0)</f>
        <v>0</v>
      </c>
      <c r="BI165" s="105">
        <f>IF(U165="nulová",N165,0)</f>
        <v>0</v>
      </c>
      <c r="BJ165" s="18" t="s">
        <v>123</v>
      </c>
      <c r="BK165" s="168">
        <f>ROUND(L165*K165,3)</f>
        <v>0</v>
      </c>
      <c r="BL165" s="18" t="s">
        <v>148</v>
      </c>
      <c r="BM165" s="18" t="s">
        <v>311</v>
      </c>
    </row>
    <row r="166" spans="2:65" s="1" customFormat="1" ht="25.5" customHeight="1" x14ac:dyDescent="0.3">
      <c r="B166" s="131"/>
      <c r="C166" s="160" t="s">
        <v>312</v>
      </c>
      <c r="D166" s="160" t="s">
        <v>144</v>
      </c>
      <c r="E166" s="161" t="s">
        <v>313</v>
      </c>
      <c r="F166" s="233" t="s">
        <v>314</v>
      </c>
      <c r="G166" s="233"/>
      <c r="H166" s="233"/>
      <c r="I166" s="233"/>
      <c r="J166" s="162" t="s">
        <v>310</v>
      </c>
      <c r="K166" s="163">
        <v>60</v>
      </c>
      <c r="L166" s="231">
        <v>0</v>
      </c>
      <c r="M166" s="231"/>
      <c r="N166" s="234">
        <f>ROUND(L166*K166,3)</f>
        <v>0</v>
      </c>
      <c r="O166" s="234"/>
      <c r="P166" s="234"/>
      <c r="Q166" s="234"/>
      <c r="R166" s="134"/>
      <c r="T166" s="165" t="s">
        <v>5</v>
      </c>
      <c r="U166" s="43" t="s">
        <v>43</v>
      </c>
      <c r="V166" s="35"/>
      <c r="W166" s="166">
        <f>V166*K166</f>
        <v>0</v>
      </c>
      <c r="X166" s="166">
        <v>0</v>
      </c>
      <c r="Y166" s="166">
        <f>X166*K166</f>
        <v>0</v>
      </c>
      <c r="Z166" s="166">
        <v>0</v>
      </c>
      <c r="AA166" s="167">
        <f>Z166*K166</f>
        <v>0</v>
      </c>
      <c r="AC166" s="1" t="s">
        <v>459</v>
      </c>
      <c r="AR166" s="18" t="s">
        <v>148</v>
      </c>
      <c r="AT166" s="18" t="s">
        <v>144</v>
      </c>
      <c r="AU166" s="18" t="s">
        <v>123</v>
      </c>
      <c r="AY166" s="18" t="s">
        <v>143</v>
      </c>
      <c r="BE166" s="105">
        <f>IF(U166="základná",N166,0)</f>
        <v>0</v>
      </c>
      <c r="BF166" s="105">
        <f>IF(U166="znížená",N166,0)</f>
        <v>0</v>
      </c>
      <c r="BG166" s="105">
        <f>IF(U166="zákl. prenesená",N166,0)</f>
        <v>0</v>
      </c>
      <c r="BH166" s="105">
        <f>IF(U166="zníž. prenesená",N166,0)</f>
        <v>0</v>
      </c>
      <c r="BI166" s="105">
        <f>IF(U166="nulová",N166,0)</f>
        <v>0</v>
      </c>
      <c r="BJ166" s="18" t="s">
        <v>123</v>
      </c>
      <c r="BK166" s="168">
        <f>ROUND(L166*K166,3)</f>
        <v>0</v>
      </c>
      <c r="BL166" s="18" t="s">
        <v>148</v>
      </c>
      <c r="BM166" s="18" t="s">
        <v>315</v>
      </c>
    </row>
    <row r="167" spans="2:65" s="1" customFormat="1" ht="25.5" customHeight="1" x14ac:dyDescent="0.3">
      <c r="B167" s="131"/>
      <c r="C167" s="160" t="s">
        <v>316</v>
      </c>
      <c r="D167" s="160" t="s">
        <v>144</v>
      </c>
      <c r="E167" s="161" t="s">
        <v>317</v>
      </c>
      <c r="F167" s="233" t="s">
        <v>318</v>
      </c>
      <c r="G167" s="233"/>
      <c r="H167" s="233"/>
      <c r="I167" s="233"/>
      <c r="J167" s="162" t="s">
        <v>310</v>
      </c>
      <c r="K167" s="163">
        <v>60</v>
      </c>
      <c r="L167" s="231">
        <v>0</v>
      </c>
      <c r="M167" s="231"/>
      <c r="N167" s="234">
        <f>ROUND(L167*K167,3)</f>
        <v>0</v>
      </c>
      <c r="O167" s="234"/>
      <c r="P167" s="234"/>
      <c r="Q167" s="234"/>
      <c r="R167" s="134"/>
      <c r="T167" s="165" t="s">
        <v>5</v>
      </c>
      <c r="U167" s="43" t="s">
        <v>43</v>
      </c>
      <c r="V167" s="35"/>
      <c r="W167" s="166">
        <f>V167*K167</f>
        <v>0</v>
      </c>
      <c r="X167" s="166">
        <v>0</v>
      </c>
      <c r="Y167" s="166">
        <f>X167*K167</f>
        <v>0</v>
      </c>
      <c r="Z167" s="166">
        <v>0</v>
      </c>
      <c r="AA167" s="167">
        <f>Z167*K167</f>
        <v>0</v>
      </c>
      <c r="AR167" s="18" t="s">
        <v>148</v>
      </c>
      <c r="AT167" s="18" t="s">
        <v>144</v>
      </c>
      <c r="AU167" s="18" t="s">
        <v>123</v>
      </c>
      <c r="AY167" s="18" t="s">
        <v>143</v>
      </c>
      <c r="BE167" s="105">
        <f>IF(U167="základná",N167,0)</f>
        <v>0</v>
      </c>
      <c r="BF167" s="105">
        <f>IF(U167="znížená",N167,0)</f>
        <v>0</v>
      </c>
      <c r="BG167" s="105">
        <f>IF(U167="zákl. prenesená",N167,0)</f>
        <v>0</v>
      </c>
      <c r="BH167" s="105">
        <f>IF(U167="zníž. prenesená",N167,0)</f>
        <v>0</v>
      </c>
      <c r="BI167" s="105">
        <f>IF(U167="nulová",N167,0)</f>
        <v>0</v>
      </c>
      <c r="BJ167" s="18" t="s">
        <v>123</v>
      </c>
      <c r="BK167" s="168">
        <f>ROUND(L167*K167,3)</f>
        <v>0</v>
      </c>
      <c r="BL167" s="18" t="s">
        <v>148</v>
      </c>
      <c r="BM167" s="18" t="s">
        <v>319</v>
      </c>
    </row>
    <row r="168" spans="2:65" s="1" customFormat="1" ht="38.25" customHeight="1" x14ac:dyDescent="0.3">
      <c r="B168" s="131"/>
      <c r="C168" s="160" t="s">
        <v>320</v>
      </c>
      <c r="D168" s="160" t="s">
        <v>144</v>
      </c>
      <c r="E168" s="161" t="s">
        <v>321</v>
      </c>
      <c r="F168" s="233" t="s">
        <v>322</v>
      </c>
      <c r="G168" s="233"/>
      <c r="H168" s="233"/>
      <c r="I168" s="233"/>
      <c r="J168" s="162" t="s">
        <v>310</v>
      </c>
      <c r="K168" s="163">
        <v>60</v>
      </c>
      <c r="L168" s="231">
        <v>0</v>
      </c>
      <c r="M168" s="231"/>
      <c r="N168" s="234">
        <f>ROUND(L168*K168,3)</f>
        <v>0</v>
      </c>
      <c r="O168" s="234"/>
      <c r="P168" s="234"/>
      <c r="Q168" s="234"/>
      <c r="R168" s="134"/>
      <c r="T168" s="165" t="s">
        <v>5</v>
      </c>
      <c r="U168" s="43" t="s">
        <v>43</v>
      </c>
      <c r="V168" s="35"/>
      <c r="W168" s="166">
        <f>V168*K168</f>
        <v>0</v>
      </c>
      <c r="X168" s="166">
        <v>0</v>
      </c>
      <c r="Y168" s="166">
        <f>X168*K168</f>
        <v>0</v>
      </c>
      <c r="Z168" s="166">
        <v>0</v>
      </c>
      <c r="AA168" s="167">
        <f>Z168*K168</f>
        <v>0</v>
      </c>
      <c r="AR168" s="18" t="s">
        <v>148</v>
      </c>
      <c r="AT168" s="18" t="s">
        <v>144</v>
      </c>
      <c r="AU168" s="18" t="s">
        <v>123</v>
      </c>
      <c r="AY168" s="18" t="s">
        <v>143</v>
      </c>
      <c r="BE168" s="105">
        <f>IF(U168="základná",N168,0)</f>
        <v>0</v>
      </c>
      <c r="BF168" s="105">
        <f>IF(U168="znížená",N168,0)</f>
        <v>0</v>
      </c>
      <c r="BG168" s="105">
        <f>IF(U168="zákl. prenesená",N168,0)</f>
        <v>0</v>
      </c>
      <c r="BH168" s="105">
        <f>IF(U168="zníž. prenesená",N168,0)</f>
        <v>0</v>
      </c>
      <c r="BI168" s="105">
        <f>IF(U168="nulová",N168,0)</f>
        <v>0</v>
      </c>
      <c r="BJ168" s="18" t="s">
        <v>123</v>
      </c>
      <c r="BK168" s="168">
        <f>ROUND(L168*K168,3)</f>
        <v>0</v>
      </c>
      <c r="BL168" s="18" t="s">
        <v>148</v>
      </c>
      <c r="BM168" s="18" t="s">
        <v>323</v>
      </c>
    </row>
    <row r="169" spans="2:65" s="1" customFormat="1" ht="49.9" customHeight="1" x14ac:dyDescent="0.35">
      <c r="B169" s="34"/>
      <c r="C169" s="35"/>
      <c r="D169" s="151" t="s">
        <v>324</v>
      </c>
      <c r="E169" s="35"/>
      <c r="F169" s="35"/>
      <c r="G169" s="35"/>
      <c r="H169" s="35"/>
      <c r="I169" s="35"/>
      <c r="J169" s="35"/>
      <c r="K169" s="35"/>
      <c r="L169" s="35"/>
      <c r="M169" s="35"/>
      <c r="N169" s="227">
        <f t="shared" ref="N169:N174" si="15">BK169</f>
        <v>0</v>
      </c>
      <c r="O169" s="228"/>
      <c r="P169" s="228"/>
      <c r="Q169" s="228"/>
      <c r="R169" s="36"/>
      <c r="T169" s="173"/>
      <c r="U169" s="35"/>
      <c r="V169" s="35"/>
      <c r="W169" s="35"/>
      <c r="X169" s="35"/>
      <c r="Y169" s="35"/>
      <c r="Z169" s="35"/>
      <c r="AA169" s="73"/>
      <c r="AT169" s="18" t="s">
        <v>75</v>
      </c>
      <c r="AU169" s="18" t="s">
        <v>76</v>
      </c>
      <c r="AY169" s="18" t="s">
        <v>325</v>
      </c>
      <c r="BK169" s="168">
        <f>SUM(BK170:BK174)</f>
        <v>0</v>
      </c>
    </row>
    <row r="170" spans="2:65" s="1" customFormat="1" ht="22.35" customHeight="1" x14ac:dyDescent="0.3">
      <c r="B170" s="34"/>
      <c r="C170" s="174" t="s">
        <v>5</v>
      </c>
      <c r="D170" s="174" t="s">
        <v>144</v>
      </c>
      <c r="E170" s="175" t="s">
        <v>5</v>
      </c>
      <c r="F170" s="230" t="s">
        <v>5</v>
      </c>
      <c r="G170" s="230"/>
      <c r="H170" s="230"/>
      <c r="I170" s="230"/>
      <c r="J170" s="176" t="s">
        <v>5</v>
      </c>
      <c r="K170" s="164"/>
      <c r="L170" s="231"/>
      <c r="M170" s="232"/>
      <c r="N170" s="232">
        <f t="shared" si="15"/>
        <v>0</v>
      </c>
      <c r="O170" s="232"/>
      <c r="P170" s="232"/>
      <c r="Q170" s="232"/>
      <c r="R170" s="36"/>
      <c r="T170" s="165" t="s">
        <v>5</v>
      </c>
      <c r="U170" s="177" t="s">
        <v>43</v>
      </c>
      <c r="V170" s="35"/>
      <c r="W170" s="35"/>
      <c r="X170" s="35"/>
      <c r="Y170" s="35"/>
      <c r="Z170" s="35"/>
      <c r="AA170" s="73"/>
      <c r="AT170" s="18" t="s">
        <v>325</v>
      </c>
      <c r="AU170" s="18" t="s">
        <v>84</v>
      </c>
      <c r="AY170" s="18" t="s">
        <v>325</v>
      </c>
      <c r="BE170" s="105">
        <f>IF(U170="základná",N170,0)</f>
        <v>0</v>
      </c>
      <c r="BF170" s="105">
        <f>IF(U170="znížená",N170,0)</f>
        <v>0</v>
      </c>
      <c r="BG170" s="105">
        <f>IF(U170="zákl. prenesená",N170,0)</f>
        <v>0</v>
      </c>
      <c r="BH170" s="105">
        <f>IF(U170="zníž. prenesená",N170,0)</f>
        <v>0</v>
      </c>
      <c r="BI170" s="105">
        <f>IF(U170="nulová",N170,0)</f>
        <v>0</v>
      </c>
      <c r="BJ170" s="18" t="s">
        <v>123</v>
      </c>
      <c r="BK170" s="168">
        <f>L170*K170</f>
        <v>0</v>
      </c>
    </row>
    <row r="171" spans="2:65" s="1" customFormat="1" ht="22.35" customHeight="1" x14ac:dyDescent="0.3">
      <c r="B171" s="34"/>
      <c r="C171" s="174" t="s">
        <v>5</v>
      </c>
      <c r="D171" s="174" t="s">
        <v>144</v>
      </c>
      <c r="E171" s="175" t="s">
        <v>5</v>
      </c>
      <c r="F171" s="230" t="s">
        <v>5</v>
      </c>
      <c r="G171" s="230"/>
      <c r="H171" s="230"/>
      <c r="I171" s="230"/>
      <c r="J171" s="176" t="s">
        <v>5</v>
      </c>
      <c r="K171" s="164"/>
      <c r="L171" s="231"/>
      <c r="M171" s="232"/>
      <c r="N171" s="232">
        <f t="shared" si="15"/>
        <v>0</v>
      </c>
      <c r="O171" s="232"/>
      <c r="P171" s="232"/>
      <c r="Q171" s="232"/>
      <c r="R171" s="36"/>
      <c r="T171" s="165" t="s">
        <v>5</v>
      </c>
      <c r="U171" s="177" t="s">
        <v>43</v>
      </c>
      <c r="V171" s="35"/>
      <c r="W171" s="35"/>
      <c r="X171" s="35"/>
      <c r="Y171" s="35"/>
      <c r="Z171" s="35"/>
      <c r="AA171" s="73"/>
      <c r="AT171" s="18" t="s">
        <v>325</v>
      </c>
      <c r="AU171" s="18" t="s">
        <v>84</v>
      </c>
      <c r="AY171" s="18" t="s">
        <v>325</v>
      </c>
      <c r="BE171" s="105">
        <f>IF(U171="základná",N171,0)</f>
        <v>0</v>
      </c>
      <c r="BF171" s="105">
        <f>IF(U171="znížená",N171,0)</f>
        <v>0</v>
      </c>
      <c r="BG171" s="105">
        <f>IF(U171="zákl. prenesená",N171,0)</f>
        <v>0</v>
      </c>
      <c r="BH171" s="105">
        <f>IF(U171="zníž. prenesená",N171,0)</f>
        <v>0</v>
      </c>
      <c r="BI171" s="105">
        <f>IF(U171="nulová",N171,0)</f>
        <v>0</v>
      </c>
      <c r="BJ171" s="18" t="s">
        <v>123</v>
      </c>
      <c r="BK171" s="168">
        <f>L171*K171</f>
        <v>0</v>
      </c>
    </row>
    <row r="172" spans="2:65" s="1" customFormat="1" ht="22.35" customHeight="1" x14ac:dyDescent="0.3">
      <c r="B172" s="34"/>
      <c r="C172" s="174" t="s">
        <v>5</v>
      </c>
      <c r="D172" s="174" t="s">
        <v>144</v>
      </c>
      <c r="E172" s="175" t="s">
        <v>5</v>
      </c>
      <c r="F172" s="230" t="s">
        <v>5</v>
      </c>
      <c r="G172" s="230"/>
      <c r="H172" s="230"/>
      <c r="I172" s="230"/>
      <c r="J172" s="176" t="s">
        <v>5</v>
      </c>
      <c r="K172" s="164"/>
      <c r="L172" s="231"/>
      <c r="M172" s="232"/>
      <c r="N172" s="232">
        <f t="shared" si="15"/>
        <v>0</v>
      </c>
      <c r="O172" s="232"/>
      <c r="P172" s="232"/>
      <c r="Q172" s="232"/>
      <c r="R172" s="36"/>
      <c r="T172" s="165" t="s">
        <v>5</v>
      </c>
      <c r="U172" s="177" t="s">
        <v>43</v>
      </c>
      <c r="V172" s="35"/>
      <c r="W172" s="35"/>
      <c r="X172" s="35"/>
      <c r="Y172" s="35"/>
      <c r="Z172" s="35"/>
      <c r="AA172" s="73"/>
      <c r="AT172" s="18" t="s">
        <v>325</v>
      </c>
      <c r="AU172" s="18" t="s">
        <v>84</v>
      </c>
      <c r="AY172" s="18" t="s">
        <v>325</v>
      </c>
      <c r="BE172" s="105">
        <f>IF(U172="základná",N172,0)</f>
        <v>0</v>
      </c>
      <c r="BF172" s="105">
        <f>IF(U172="znížená",N172,0)</f>
        <v>0</v>
      </c>
      <c r="BG172" s="105">
        <f>IF(U172="zákl. prenesená",N172,0)</f>
        <v>0</v>
      </c>
      <c r="BH172" s="105">
        <f>IF(U172="zníž. prenesená",N172,0)</f>
        <v>0</v>
      </c>
      <c r="BI172" s="105">
        <f>IF(U172="nulová",N172,0)</f>
        <v>0</v>
      </c>
      <c r="BJ172" s="18" t="s">
        <v>123</v>
      </c>
      <c r="BK172" s="168">
        <f>L172*K172</f>
        <v>0</v>
      </c>
    </row>
    <row r="173" spans="2:65" s="1" customFormat="1" ht="22.35" customHeight="1" x14ac:dyDescent="0.3">
      <c r="B173" s="34"/>
      <c r="C173" s="174" t="s">
        <v>5</v>
      </c>
      <c r="D173" s="174" t="s">
        <v>144</v>
      </c>
      <c r="E173" s="175" t="s">
        <v>5</v>
      </c>
      <c r="F173" s="230" t="s">
        <v>5</v>
      </c>
      <c r="G173" s="230"/>
      <c r="H173" s="230"/>
      <c r="I173" s="230"/>
      <c r="J173" s="176" t="s">
        <v>5</v>
      </c>
      <c r="K173" s="164"/>
      <c r="L173" s="231"/>
      <c r="M173" s="232"/>
      <c r="N173" s="232">
        <f t="shared" si="15"/>
        <v>0</v>
      </c>
      <c r="O173" s="232"/>
      <c r="P173" s="232"/>
      <c r="Q173" s="232"/>
      <c r="R173" s="36"/>
      <c r="T173" s="165" t="s">
        <v>5</v>
      </c>
      <c r="U173" s="177" t="s">
        <v>43</v>
      </c>
      <c r="V173" s="35"/>
      <c r="W173" s="35"/>
      <c r="X173" s="35"/>
      <c r="Y173" s="35"/>
      <c r="Z173" s="35"/>
      <c r="AA173" s="73"/>
      <c r="AT173" s="18" t="s">
        <v>325</v>
      </c>
      <c r="AU173" s="18" t="s">
        <v>84</v>
      </c>
      <c r="AY173" s="18" t="s">
        <v>325</v>
      </c>
      <c r="BE173" s="105">
        <f>IF(U173="základná",N173,0)</f>
        <v>0</v>
      </c>
      <c r="BF173" s="105">
        <f>IF(U173="znížená",N173,0)</f>
        <v>0</v>
      </c>
      <c r="BG173" s="105">
        <f>IF(U173="zákl. prenesená",N173,0)</f>
        <v>0</v>
      </c>
      <c r="BH173" s="105">
        <f>IF(U173="zníž. prenesená",N173,0)</f>
        <v>0</v>
      </c>
      <c r="BI173" s="105">
        <f>IF(U173="nulová",N173,0)</f>
        <v>0</v>
      </c>
      <c r="BJ173" s="18" t="s">
        <v>123</v>
      </c>
      <c r="BK173" s="168">
        <f>L173*K173</f>
        <v>0</v>
      </c>
    </row>
    <row r="174" spans="2:65" s="1" customFormat="1" ht="22.35" customHeight="1" x14ac:dyDescent="0.3">
      <c r="B174" s="34"/>
      <c r="C174" s="174" t="s">
        <v>5</v>
      </c>
      <c r="D174" s="174" t="s">
        <v>144</v>
      </c>
      <c r="E174" s="175" t="s">
        <v>5</v>
      </c>
      <c r="F174" s="230" t="s">
        <v>5</v>
      </c>
      <c r="G174" s="230"/>
      <c r="H174" s="230"/>
      <c r="I174" s="230"/>
      <c r="J174" s="176" t="s">
        <v>5</v>
      </c>
      <c r="K174" s="164"/>
      <c r="L174" s="231"/>
      <c r="M174" s="232"/>
      <c r="N174" s="232">
        <f t="shared" si="15"/>
        <v>0</v>
      </c>
      <c r="O174" s="232"/>
      <c r="P174" s="232"/>
      <c r="Q174" s="232"/>
      <c r="R174" s="36"/>
      <c r="T174" s="165" t="s">
        <v>5</v>
      </c>
      <c r="U174" s="177" t="s">
        <v>43</v>
      </c>
      <c r="V174" s="55"/>
      <c r="W174" s="55"/>
      <c r="X174" s="55"/>
      <c r="Y174" s="55"/>
      <c r="Z174" s="55"/>
      <c r="AA174" s="57"/>
      <c r="AT174" s="18" t="s">
        <v>325</v>
      </c>
      <c r="AU174" s="18" t="s">
        <v>84</v>
      </c>
      <c r="AY174" s="18" t="s">
        <v>325</v>
      </c>
      <c r="BE174" s="105">
        <f>IF(U174="základná",N174,0)</f>
        <v>0</v>
      </c>
      <c r="BF174" s="105">
        <f>IF(U174="znížená",N174,0)</f>
        <v>0</v>
      </c>
      <c r="BG174" s="105">
        <f>IF(U174="zákl. prenesená",N174,0)</f>
        <v>0</v>
      </c>
      <c r="BH174" s="105">
        <f>IF(U174="zníž. prenesená",N174,0)</f>
        <v>0</v>
      </c>
      <c r="BI174" s="105">
        <f>IF(U174="nulová",N174,0)</f>
        <v>0</v>
      </c>
      <c r="BJ174" s="18" t="s">
        <v>123</v>
      </c>
      <c r="BK174" s="168">
        <f>L174*K174</f>
        <v>0</v>
      </c>
    </row>
    <row r="175" spans="2:65" s="1" customFormat="1" ht="6.95" customHeight="1" x14ac:dyDescent="0.3">
      <c r="B175" s="58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60"/>
    </row>
  </sheetData>
  <mergeCells count="219">
    <mergeCell ref="C2:Q2"/>
    <mergeCell ref="C4:Q4"/>
    <mergeCell ref="F6:P6"/>
    <mergeCell ref="F7:P7"/>
    <mergeCell ref="O9:P9"/>
    <mergeCell ref="O11:P11"/>
    <mergeCell ref="O12:P12"/>
    <mergeCell ref="O14:P14"/>
    <mergeCell ref="E18:L18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5:Q95"/>
    <mergeCell ref="D96:H96"/>
    <mergeCell ref="N96:Q96"/>
    <mergeCell ref="D97:H97"/>
    <mergeCell ref="N97:Q97"/>
    <mergeCell ref="D98:H98"/>
    <mergeCell ref="N98:Q98"/>
    <mergeCell ref="D99:H99"/>
    <mergeCell ref="N99:Q99"/>
    <mergeCell ref="D100:H100"/>
    <mergeCell ref="N100:Q100"/>
    <mergeCell ref="N101:Q101"/>
    <mergeCell ref="L103:Q103"/>
    <mergeCell ref="C109:Q109"/>
    <mergeCell ref="F111:P111"/>
    <mergeCell ref="F112:P112"/>
    <mergeCell ref="M114:P114"/>
    <mergeCell ref="M117:Q117"/>
    <mergeCell ref="F119:I119"/>
    <mergeCell ref="L119:M119"/>
    <mergeCell ref="N119:Q119"/>
    <mergeCell ref="F123:I123"/>
    <mergeCell ref="L123:M123"/>
    <mergeCell ref="N123:Q123"/>
    <mergeCell ref="N120:Q120"/>
    <mergeCell ref="N121:Q121"/>
    <mergeCell ref="N122:Q122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N161:Q161"/>
    <mergeCell ref="F163:I163"/>
    <mergeCell ref="L163:M163"/>
    <mergeCell ref="N163:Q163"/>
    <mergeCell ref="N162:Q162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74:I174"/>
    <mergeCell ref="L174:M174"/>
    <mergeCell ref="N174:Q174"/>
    <mergeCell ref="F168:I168"/>
    <mergeCell ref="L168:M168"/>
    <mergeCell ref="N168:Q168"/>
    <mergeCell ref="F170:I170"/>
    <mergeCell ref="L170:M170"/>
    <mergeCell ref="N170:Q170"/>
    <mergeCell ref="F171:I171"/>
    <mergeCell ref="L171:M171"/>
    <mergeCell ref="N171:Q171"/>
    <mergeCell ref="N164:Q164"/>
    <mergeCell ref="N169:Q169"/>
    <mergeCell ref="H1:K1"/>
    <mergeCell ref="S2:AC2"/>
    <mergeCell ref="F172:I172"/>
    <mergeCell ref="L172:M172"/>
    <mergeCell ref="N172:Q172"/>
    <mergeCell ref="F173:I173"/>
    <mergeCell ref="L173:M173"/>
    <mergeCell ref="N173:Q173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0:I160"/>
    <mergeCell ref="L160:M160"/>
    <mergeCell ref="N160:Q160"/>
    <mergeCell ref="F161:I161"/>
    <mergeCell ref="L161:M161"/>
  </mergeCells>
  <dataValidations count="2">
    <dataValidation type="list" allowBlank="1" showInputMessage="1" showErrorMessage="1" error="Povolené sú hodnoty K, M." sqref="D170:D175">
      <formula1>"K, M"</formula1>
    </dataValidation>
    <dataValidation type="list" allowBlank="1" showInputMessage="1" showErrorMessage="1" error="Povolené sú hodnoty základná, znížená, nulová." sqref="U170:U175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19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65"/>
  <sheetViews>
    <sheetView showGridLines="0" tabSelected="1" workbookViewId="0">
      <pane ySplit="1" topLeftCell="A112" activePane="bottomLeft" state="frozen"/>
      <selection pane="bottomLeft" activeCell="AD130" sqref="AD130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14"/>
      <c r="B1" s="11"/>
      <c r="C1" s="11"/>
      <c r="D1" s="12" t="s">
        <v>1</v>
      </c>
      <c r="E1" s="11"/>
      <c r="F1" s="13" t="s">
        <v>100</v>
      </c>
      <c r="G1" s="13"/>
      <c r="H1" s="229" t="s">
        <v>101</v>
      </c>
      <c r="I1" s="229"/>
      <c r="J1" s="229"/>
      <c r="K1" s="229"/>
      <c r="L1" s="13" t="s">
        <v>102</v>
      </c>
      <c r="M1" s="11"/>
      <c r="N1" s="11"/>
      <c r="O1" s="12" t="s">
        <v>103</v>
      </c>
      <c r="P1" s="11"/>
      <c r="Q1" s="11"/>
      <c r="R1" s="11"/>
      <c r="S1" s="13" t="s">
        <v>104</v>
      </c>
      <c r="T1" s="13"/>
      <c r="U1" s="114"/>
      <c r="V1" s="1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 x14ac:dyDescent="0.3">
      <c r="C2" s="212" t="s">
        <v>7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S2" s="181" t="s">
        <v>8</v>
      </c>
      <c r="T2" s="182"/>
      <c r="U2" s="182"/>
      <c r="V2" s="182"/>
      <c r="W2" s="182"/>
      <c r="X2" s="182"/>
      <c r="Y2" s="182"/>
      <c r="Z2" s="182"/>
      <c r="AA2" s="182"/>
      <c r="AB2" s="182"/>
      <c r="AC2" s="182"/>
      <c r="AT2" s="18" t="s">
        <v>88</v>
      </c>
    </row>
    <row r="3" spans="1:66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76</v>
      </c>
    </row>
    <row r="4" spans="1:66" ht="36.950000000000003" customHeight="1" x14ac:dyDescent="0.3">
      <c r="B4" s="22"/>
      <c r="C4" s="185" t="s">
        <v>105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23"/>
      <c r="T4" s="17" t="s">
        <v>12</v>
      </c>
      <c r="AT4" s="18" t="s">
        <v>6</v>
      </c>
    </row>
    <row r="5" spans="1:66" ht="6.95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17</v>
      </c>
      <c r="E6" s="25"/>
      <c r="F6" s="238" t="str">
        <f>'Rekapitulácia stavby'!K6</f>
        <v>SO 02 - Revitalizácia vymedzeného územia lesíka Štrky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5"/>
      <c r="R6" s="23"/>
    </row>
    <row r="7" spans="1:66" s="1" customFormat="1" ht="32.85" customHeight="1" x14ac:dyDescent="0.3">
      <c r="B7" s="34"/>
      <c r="C7" s="35"/>
      <c r="D7" s="28" t="s">
        <v>106</v>
      </c>
      <c r="E7" s="35"/>
      <c r="F7" s="218" t="s">
        <v>326</v>
      </c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35"/>
      <c r="R7" s="36"/>
    </row>
    <row r="8" spans="1:66" s="1" customFormat="1" ht="14.45" customHeight="1" x14ac:dyDescent="0.3">
      <c r="B8" s="34"/>
      <c r="C8" s="35"/>
      <c r="D8" s="29" t="s">
        <v>19</v>
      </c>
      <c r="E8" s="35"/>
      <c r="F8" s="27" t="s">
        <v>5</v>
      </c>
      <c r="G8" s="35"/>
      <c r="H8" s="35"/>
      <c r="I8" s="35"/>
      <c r="J8" s="35"/>
      <c r="K8" s="35"/>
      <c r="L8" s="35"/>
      <c r="M8" s="29" t="s">
        <v>20</v>
      </c>
      <c r="N8" s="35"/>
      <c r="O8" s="27" t="s">
        <v>5</v>
      </c>
      <c r="P8" s="35"/>
      <c r="Q8" s="35"/>
      <c r="R8" s="36"/>
    </row>
    <row r="9" spans="1:66" s="1" customFormat="1" ht="14.45" customHeight="1" x14ac:dyDescent="0.3">
      <c r="B9" s="34"/>
      <c r="C9" s="35"/>
      <c r="D9" s="29" t="s">
        <v>21</v>
      </c>
      <c r="E9" s="35"/>
      <c r="F9" s="27" t="s">
        <v>22</v>
      </c>
      <c r="G9" s="35"/>
      <c r="H9" s="35"/>
      <c r="I9" s="35"/>
      <c r="J9" s="35"/>
      <c r="K9" s="35"/>
      <c r="L9" s="35"/>
      <c r="M9" s="29" t="s">
        <v>23</v>
      </c>
      <c r="N9" s="35"/>
      <c r="O9" s="266"/>
      <c r="P9" s="267"/>
      <c r="Q9" s="35"/>
      <c r="R9" s="36"/>
    </row>
    <row r="10" spans="1:66" s="1" customFormat="1" ht="10.9" customHeight="1" x14ac:dyDescent="0.3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 x14ac:dyDescent="0.3">
      <c r="B11" s="34"/>
      <c r="C11" s="35"/>
      <c r="D11" s="29" t="s">
        <v>25</v>
      </c>
      <c r="E11" s="35"/>
      <c r="F11" s="35"/>
      <c r="G11" s="35"/>
      <c r="H11" s="35"/>
      <c r="I11" s="35"/>
      <c r="J11" s="35"/>
      <c r="K11" s="35"/>
      <c r="L11" s="35"/>
      <c r="M11" s="29" t="s">
        <v>26</v>
      </c>
      <c r="N11" s="35"/>
      <c r="O11" s="216" t="s">
        <v>5</v>
      </c>
      <c r="P11" s="216"/>
      <c r="Q11" s="35"/>
      <c r="R11" s="36"/>
    </row>
    <row r="12" spans="1:66" s="1" customFormat="1" ht="18" customHeight="1" x14ac:dyDescent="0.3">
      <c r="B12" s="34"/>
      <c r="C12" s="35"/>
      <c r="D12" s="35"/>
      <c r="E12" s="27" t="s">
        <v>27</v>
      </c>
      <c r="F12" s="35"/>
      <c r="G12" s="35"/>
      <c r="H12" s="35"/>
      <c r="I12" s="35"/>
      <c r="J12" s="35"/>
      <c r="K12" s="35"/>
      <c r="L12" s="35"/>
      <c r="M12" s="29" t="s">
        <v>28</v>
      </c>
      <c r="N12" s="35"/>
      <c r="O12" s="216" t="s">
        <v>5</v>
      </c>
      <c r="P12" s="216"/>
      <c r="Q12" s="35"/>
      <c r="R12" s="36"/>
    </row>
    <row r="13" spans="1:66" s="1" customFormat="1" ht="6.95" customHeight="1" x14ac:dyDescent="0.3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 x14ac:dyDescent="0.3">
      <c r="B14" s="34"/>
      <c r="C14" s="35"/>
      <c r="D14" s="29" t="s">
        <v>29</v>
      </c>
      <c r="E14" s="35"/>
      <c r="F14" s="35"/>
      <c r="G14" s="35"/>
      <c r="H14" s="35"/>
      <c r="I14" s="35"/>
      <c r="J14" s="35"/>
      <c r="K14" s="35"/>
      <c r="L14" s="35"/>
      <c r="M14" s="29" t="s">
        <v>26</v>
      </c>
      <c r="N14" s="35"/>
      <c r="O14" s="268" t="s">
        <v>5</v>
      </c>
      <c r="P14" s="269"/>
      <c r="Q14" s="35"/>
      <c r="R14" s="36"/>
    </row>
    <row r="15" spans="1:66" s="1" customFormat="1" ht="18" customHeight="1" x14ac:dyDescent="0.3">
      <c r="B15" s="34"/>
      <c r="C15" s="35"/>
      <c r="D15" s="35"/>
      <c r="E15" s="268"/>
      <c r="F15" s="269"/>
      <c r="G15" s="269"/>
      <c r="H15" s="269"/>
      <c r="I15" s="269"/>
      <c r="J15" s="269"/>
      <c r="K15" s="269"/>
      <c r="L15" s="269"/>
      <c r="M15" s="29" t="s">
        <v>28</v>
      </c>
      <c r="N15" s="35"/>
      <c r="O15" s="268" t="s">
        <v>5</v>
      </c>
      <c r="P15" s="269"/>
      <c r="Q15" s="35"/>
      <c r="R15" s="36"/>
    </row>
    <row r="16" spans="1:66" s="1" customFormat="1" ht="6.95" customHeight="1" x14ac:dyDescent="0.3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 x14ac:dyDescent="0.3">
      <c r="B17" s="34"/>
      <c r="C17" s="35"/>
      <c r="D17" s="29" t="s">
        <v>30</v>
      </c>
      <c r="E17" s="35"/>
      <c r="F17" s="35"/>
      <c r="G17" s="35"/>
      <c r="H17" s="35"/>
      <c r="I17" s="35"/>
      <c r="J17" s="35"/>
      <c r="K17" s="35"/>
      <c r="L17" s="35"/>
      <c r="M17" s="29" t="s">
        <v>26</v>
      </c>
      <c r="N17" s="35"/>
      <c r="O17" s="216" t="str">
        <f>IF('Rekapitulácia stavby'!AN16="","",'Rekapitulácia stavby'!AN16)</f>
        <v/>
      </c>
      <c r="P17" s="216"/>
      <c r="Q17" s="35"/>
      <c r="R17" s="36"/>
    </row>
    <row r="18" spans="2:18" s="1" customFormat="1" ht="18" customHeight="1" x14ac:dyDescent="0.3">
      <c r="B18" s="34"/>
      <c r="C18" s="35"/>
      <c r="D18" s="35"/>
      <c r="E18" s="178" t="s">
        <v>108</v>
      </c>
      <c r="F18" s="35"/>
      <c r="G18" s="35"/>
      <c r="H18" s="35"/>
      <c r="I18" s="35"/>
      <c r="J18" s="35"/>
      <c r="K18" s="35"/>
      <c r="L18" s="35"/>
      <c r="M18" s="29" t="s">
        <v>28</v>
      </c>
      <c r="N18" s="35"/>
      <c r="O18" s="216" t="str">
        <f>IF('Rekapitulácia stavby'!AN17="","",'Rekapitulácia stavby'!AN17)</f>
        <v/>
      </c>
      <c r="P18" s="216"/>
      <c r="Q18" s="35"/>
      <c r="R18" s="36"/>
    </row>
    <row r="19" spans="2:18" s="1" customFormat="1" ht="6.95" customHeight="1" x14ac:dyDescent="0.3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 x14ac:dyDescent="0.3">
      <c r="B20" s="34"/>
      <c r="C20" s="35"/>
      <c r="D20" s="29" t="s">
        <v>34</v>
      </c>
      <c r="E20" s="35"/>
      <c r="F20" s="35"/>
      <c r="G20" s="35"/>
      <c r="H20" s="35"/>
      <c r="I20" s="35"/>
      <c r="J20" s="35"/>
      <c r="K20" s="35"/>
      <c r="L20" s="35"/>
      <c r="M20" s="29" t="s">
        <v>26</v>
      </c>
      <c r="N20" s="35"/>
      <c r="O20" s="216" t="s">
        <v>5</v>
      </c>
      <c r="P20" s="216"/>
      <c r="Q20" s="35"/>
      <c r="R20" s="36"/>
    </row>
    <row r="21" spans="2:18" s="1" customFormat="1" ht="18" customHeight="1" x14ac:dyDescent="0.3">
      <c r="B21" s="34"/>
      <c r="C21" s="35"/>
      <c r="D21" s="35"/>
      <c r="E21" s="27"/>
      <c r="F21" s="35"/>
      <c r="G21" s="35"/>
      <c r="H21" s="35"/>
      <c r="I21" s="35"/>
      <c r="J21" s="35"/>
      <c r="K21" s="35"/>
      <c r="L21" s="35"/>
      <c r="M21" s="29" t="s">
        <v>28</v>
      </c>
      <c r="N21" s="35"/>
      <c r="O21" s="216" t="s">
        <v>5</v>
      </c>
      <c r="P21" s="216"/>
      <c r="Q21" s="35"/>
      <c r="R21" s="36"/>
    </row>
    <row r="22" spans="2:18" s="1" customFormat="1" ht="6.95" customHeight="1" x14ac:dyDescent="0.3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 x14ac:dyDescent="0.3">
      <c r="B23" s="34"/>
      <c r="C23" s="35"/>
      <c r="D23" s="29" t="s">
        <v>36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 x14ac:dyDescent="0.3">
      <c r="B24" s="34"/>
      <c r="C24" s="35"/>
      <c r="D24" s="35"/>
      <c r="E24" s="221" t="s">
        <v>5</v>
      </c>
      <c r="F24" s="221"/>
      <c r="G24" s="221"/>
      <c r="H24" s="221"/>
      <c r="I24" s="221"/>
      <c r="J24" s="221"/>
      <c r="K24" s="221"/>
      <c r="L24" s="221"/>
      <c r="M24" s="35"/>
      <c r="N24" s="35"/>
      <c r="O24" s="35"/>
      <c r="P24" s="35"/>
      <c r="Q24" s="35"/>
      <c r="R24" s="36"/>
    </row>
    <row r="25" spans="2:18" s="1" customFormat="1" ht="6.95" customHeight="1" x14ac:dyDescent="0.3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 x14ac:dyDescent="0.3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 x14ac:dyDescent="0.3">
      <c r="B27" s="34"/>
      <c r="C27" s="35"/>
      <c r="D27" s="115" t="s">
        <v>109</v>
      </c>
      <c r="E27" s="35"/>
      <c r="F27" s="35"/>
      <c r="G27" s="35"/>
      <c r="H27" s="35"/>
      <c r="I27" s="35"/>
      <c r="J27" s="35"/>
      <c r="K27" s="35"/>
      <c r="L27" s="35"/>
      <c r="M27" s="222">
        <f>N88</f>
        <v>0</v>
      </c>
      <c r="N27" s="222"/>
      <c r="O27" s="222"/>
      <c r="P27" s="222"/>
      <c r="Q27" s="35"/>
      <c r="R27" s="36"/>
    </row>
    <row r="28" spans="2:18" s="1" customFormat="1" ht="14.45" customHeight="1" x14ac:dyDescent="0.3">
      <c r="B28" s="34"/>
      <c r="C28" s="35"/>
      <c r="D28" s="33" t="s">
        <v>94</v>
      </c>
      <c r="E28" s="35"/>
      <c r="F28" s="35"/>
      <c r="G28" s="35"/>
      <c r="H28" s="35"/>
      <c r="I28" s="35"/>
      <c r="J28" s="35"/>
      <c r="K28" s="35"/>
      <c r="L28" s="35"/>
      <c r="M28" s="222">
        <f>N96</f>
        <v>0</v>
      </c>
      <c r="N28" s="222"/>
      <c r="O28" s="222"/>
      <c r="P28" s="222"/>
      <c r="Q28" s="35"/>
      <c r="R28" s="36"/>
    </row>
    <row r="29" spans="2:18" s="1" customFormat="1" ht="6.95" customHeight="1" x14ac:dyDescent="0.3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 x14ac:dyDescent="0.3">
      <c r="B30" s="34"/>
      <c r="C30" s="35"/>
      <c r="D30" s="116" t="s">
        <v>39</v>
      </c>
      <c r="E30" s="35"/>
      <c r="F30" s="35"/>
      <c r="G30" s="35"/>
      <c r="H30" s="35"/>
      <c r="I30" s="35"/>
      <c r="J30" s="35"/>
      <c r="K30" s="35"/>
      <c r="L30" s="35"/>
      <c r="M30" s="262">
        <f>ROUND(M27+M28,2)</f>
        <v>0</v>
      </c>
      <c r="N30" s="240"/>
      <c r="O30" s="240"/>
      <c r="P30" s="240"/>
      <c r="Q30" s="35"/>
      <c r="R30" s="36"/>
    </row>
    <row r="31" spans="2:18" s="1" customFormat="1" ht="6.95" customHeight="1" x14ac:dyDescent="0.3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 x14ac:dyDescent="0.3">
      <c r="B32" s="34"/>
      <c r="C32" s="35"/>
      <c r="D32" s="41" t="s">
        <v>40</v>
      </c>
      <c r="E32" s="41" t="s">
        <v>41</v>
      </c>
      <c r="F32" s="42">
        <v>0.2</v>
      </c>
      <c r="G32" s="117" t="s">
        <v>42</v>
      </c>
      <c r="H32" s="259">
        <f>ROUND((((SUM(BE96:BE103)+SUM(BE121:BE158))+SUM(BE160:BE164))),2)</f>
        <v>0</v>
      </c>
      <c r="I32" s="240"/>
      <c r="J32" s="240"/>
      <c r="K32" s="35"/>
      <c r="L32" s="35"/>
      <c r="M32" s="259">
        <f>ROUND(((ROUND((SUM(BE96:BE103)+SUM(BE121:BE158)), 2)*F32)+SUM(BE160:BE164)*F32),2)</f>
        <v>0</v>
      </c>
      <c r="N32" s="240"/>
      <c r="O32" s="240"/>
      <c r="P32" s="240"/>
      <c r="Q32" s="35"/>
      <c r="R32" s="36"/>
    </row>
    <row r="33" spans="2:18" s="1" customFormat="1" ht="14.45" customHeight="1" x14ac:dyDescent="0.3">
      <c r="B33" s="34"/>
      <c r="C33" s="35"/>
      <c r="D33" s="35"/>
      <c r="E33" s="41" t="s">
        <v>43</v>
      </c>
      <c r="F33" s="42">
        <v>0.2</v>
      </c>
      <c r="G33" s="117" t="s">
        <v>42</v>
      </c>
      <c r="H33" s="259">
        <f>ROUND((((SUM(BF96:BF103)+SUM(BF121:BF158))+SUM(BF160:BF164))),2)</f>
        <v>0</v>
      </c>
      <c r="I33" s="240"/>
      <c r="J33" s="240"/>
      <c r="K33" s="35"/>
      <c r="L33" s="35"/>
      <c r="M33" s="259">
        <f>ROUND(((ROUND((SUM(BF96:BF103)+SUM(BF121:BF158)), 2)*F33)+SUM(BF160:BF164)*F33),2)</f>
        <v>0</v>
      </c>
      <c r="N33" s="240"/>
      <c r="O33" s="240"/>
      <c r="P33" s="240"/>
      <c r="Q33" s="35"/>
      <c r="R33" s="36"/>
    </row>
    <row r="34" spans="2:18" s="1" customFormat="1" ht="14.45" hidden="1" customHeight="1" x14ac:dyDescent="0.3">
      <c r="B34" s="34"/>
      <c r="C34" s="35"/>
      <c r="D34" s="35"/>
      <c r="E34" s="41" t="s">
        <v>44</v>
      </c>
      <c r="F34" s="42">
        <v>0.2</v>
      </c>
      <c r="G34" s="117" t="s">
        <v>42</v>
      </c>
      <c r="H34" s="259">
        <f>ROUND((((SUM(BG96:BG103)+SUM(BG121:BG158))+SUM(BG160:BG164))),2)</f>
        <v>0</v>
      </c>
      <c r="I34" s="240"/>
      <c r="J34" s="240"/>
      <c r="K34" s="35"/>
      <c r="L34" s="35"/>
      <c r="M34" s="259">
        <v>0</v>
      </c>
      <c r="N34" s="240"/>
      <c r="O34" s="240"/>
      <c r="P34" s="240"/>
      <c r="Q34" s="35"/>
      <c r="R34" s="36"/>
    </row>
    <row r="35" spans="2:18" s="1" customFormat="1" ht="14.45" hidden="1" customHeight="1" x14ac:dyDescent="0.3">
      <c r="B35" s="34"/>
      <c r="C35" s="35"/>
      <c r="D35" s="35"/>
      <c r="E35" s="41" t="s">
        <v>45</v>
      </c>
      <c r="F35" s="42">
        <v>0.2</v>
      </c>
      <c r="G35" s="117" t="s">
        <v>42</v>
      </c>
      <c r="H35" s="259">
        <f>ROUND((((SUM(BH96:BH103)+SUM(BH121:BH158))+SUM(BH160:BH164))),2)</f>
        <v>0</v>
      </c>
      <c r="I35" s="240"/>
      <c r="J35" s="240"/>
      <c r="K35" s="35"/>
      <c r="L35" s="35"/>
      <c r="M35" s="259">
        <v>0</v>
      </c>
      <c r="N35" s="240"/>
      <c r="O35" s="240"/>
      <c r="P35" s="240"/>
      <c r="Q35" s="35"/>
      <c r="R35" s="36"/>
    </row>
    <row r="36" spans="2:18" s="1" customFormat="1" ht="14.45" hidden="1" customHeight="1" x14ac:dyDescent="0.3">
      <c r="B36" s="34"/>
      <c r="C36" s="35"/>
      <c r="D36" s="35"/>
      <c r="E36" s="41" t="s">
        <v>46</v>
      </c>
      <c r="F36" s="42">
        <v>0</v>
      </c>
      <c r="G36" s="117" t="s">
        <v>42</v>
      </c>
      <c r="H36" s="259">
        <f>ROUND((((SUM(BI96:BI103)+SUM(BI121:BI158))+SUM(BI160:BI164))),2)</f>
        <v>0</v>
      </c>
      <c r="I36" s="240"/>
      <c r="J36" s="240"/>
      <c r="K36" s="35"/>
      <c r="L36" s="35"/>
      <c r="M36" s="259">
        <v>0</v>
      </c>
      <c r="N36" s="240"/>
      <c r="O36" s="240"/>
      <c r="P36" s="240"/>
      <c r="Q36" s="35"/>
      <c r="R36" s="36"/>
    </row>
    <row r="37" spans="2:18" s="1" customFormat="1" ht="6.95" customHeight="1" x14ac:dyDescent="0.3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 x14ac:dyDescent="0.3">
      <c r="B38" s="34"/>
      <c r="C38" s="113"/>
      <c r="D38" s="118" t="s">
        <v>47</v>
      </c>
      <c r="E38" s="74"/>
      <c r="F38" s="74"/>
      <c r="G38" s="119" t="s">
        <v>48</v>
      </c>
      <c r="H38" s="120" t="s">
        <v>49</v>
      </c>
      <c r="I38" s="74"/>
      <c r="J38" s="74"/>
      <c r="K38" s="74"/>
      <c r="L38" s="260">
        <f>SUM(M30:M36)</f>
        <v>0</v>
      </c>
      <c r="M38" s="260"/>
      <c r="N38" s="260"/>
      <c r="O38" s="260"/>
      <c r="P38" s="261"/>
      <c r="Q38" s="113"/>
      <c r="R38" s="36"/>
    </row>
    <row r="39" spans="2:18" s="1" customFormat="1" ht="14.45" customHeight="1" x14ac:dyDescent="0.3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 x14ac:dyDescent="0.3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5" x14ac:dyDescent="0.3">
      <c r="B50" s="34"/>
      <c r="C50" s="35"/>
      <c r="D50" s="49" t="s">
        <v>50</v>
      </c>
      <c r="E50" s="50"/>
      <c r="F50" s="50"/>
      <c r="G50" s="50"/>
      <c r="H50" s="51"/>
      <c r="I50" s="35"/>
      <c r="J50" s="49" t="s">
        <v>51</v>
      </c>
      <c r="K50" s="50"/>
      <c r="L50" s="50"/>
      <c r="M50" s="50"/>
      <c r="N50" s="50"/>
      <c r="O50" s="50"/>
      <c r="P50" s="51"/>
      <c r="Q50" s="35"/>
      <c r="R50" s="36"/>
    </row>
    <row r="51" spans="2:18" x14ac:dyDescent="0.3">
      <c r="B51" s="22"/>
      <c r="C51" s="25"/>
      <c r="D51" s="52"/>
      <c r="E51" s="25"/>
      <c r="F51" s="25"/>
      <c r="G51" s="25"/>
      <c r="H51" s="53"/>
      <c r="I51" s="25"/>
      <c r="J51" s="52"/>
      <c r="K51" s="25"/>
      <c r="L51" s="25"/>
      <c r="M51" s="25"/>
      <c r="N51" s="25"/>
      <c r="O51" s="25"/>
      <c r="P51" s="53"/>
      <c r="Q51" s="25"/>
      <c r="R51" s="23"/>
    </row>
    <row r="52" spans="2:18" x14ac:dyDescent="0.3">
      <c r="B52" s="22"/>
      <c r="C52" s="25"/>
      <c r="D52" s="52"/>
      <c r="E52" s="25"/>
      <c r="F52" s="25"/>
      <c r="G52" s="25"/>
      <c r="H52" s="53"/>
      <c r="I52" s="25"/>
      <c r="J52" s="52"/>
      <c r="K52" s="25"/>
      <c r="L52" s="25"/>
      <c r="M52" s="25"/>
      <c r="N52" s="25"/>
      <c r="O52" s="25"/>
      <c r="P52" s="53"/>
      <c r="Q52" s="25"/>
      <c r="R52" s="23"/>
    </row>
    <row r="53" spans="2:18" x14ac:dyDescent="0.3">
      <c r="B53" s="22"/>
      <c r="C53" s="25"/>
      <c r="D53" s="52"/>
      <c r="E53" s="25"/>
      <c r="F53" s="25"/>
      <c r="G53" s="25"/>
      <c r="H53" s="53"/>
      <c r="I53" s="25"/>
      <c r="J53" s="52"/>
      <c r="K53" s="25"/>
      <c r="L53" s="25"/>
      <c r="M53" s="25"/>
      <c r="N53" s="25"/>
      <c r="O53" s="25"/>
      <c r="P53" s="53"/>
      <c r="Q53" s="25"/>
      <c r="R53" s="23"/>
    </row>
    <row r="54" spans="2:18" x14ac:dyDescent="0.3">
      <c r="B54" s="22"/>
      <c r="C54" s="25"/>
      <c r="D54" s="52"/>
      <c r="E54" s="25"/>
      <c r="F54" s="25"/>
      <c r="G54" s="25"/>
      <c r="H54" s="53"/>
      <c r="I54" s="25"/>
      <c r="J54" s="52"/>
      <c r="K54" s="25"/>
      <c r="L54" s="25"/>
      <c r="M54" s="25"/>
      <c r="N54" s="25"/>
      <c r="O54" s="25"/>
      <c r="P54" s="53"/>
      <c r="Q54" s="25"/>
      <c r="R54" s="23"/>
    </row>
    <row r="55" spans="2:18" x14ac:dyDescent="0.3">
      <c r="B55" s="22"/>
      <c r="C55" s="25"/>
      <c r="D55" s="52"/>
      <c r="E55" s="25"/>
      <c r="F55" s="25"/>
      <c r="G55" s="25"/>
      <c r="H55" s="53"/>
      <c r="I55" s="25"/>
      <c r="J55" s="52"/>
      <c r="K55" s="25"/>
      <c r="L55" s="25"/>
      <c r="M55" s="25"/>
      <c r="N55" s="25"/>
      <c r="O55" s="25"/>
      <c r="P55" s="53"/>
      <c r="Q55" s="25"/>
      <c r="R55" s="23"/>
    </row>
    <row r="56" spans="2:18" x14ac:dyDescent="0.3">
      <c r="B56" s="22"/>
      <c r="C56" s="25"/>
      <c r="D56" s="52"/>
      <c r="E56" s="25"/>
      <c r="F56" s="25"/>
      <c r="G56" s="25"/>
      <c r="H56" s="53"/>
      <c r="I56" s="25"/>
      <c r="J56" s="52"/>
      <c r="K56" s="25"/>
      <c r="L56" s="25"/>
      <c r="M56" s="25"/>
      <c r="N56" s="25"/>
      <c r="O56" s="25"/>
      <c r="P56" s="53"/>
      <c r="Q56" s="25"/>
      <c r="R56" s="23"/>
    </row>
    <row r="57" spans="2:18" x14ac:dyDescent="0.3">
      <c r="B57" s="22"/>
      <c r="C57" s="25"/>
      <c r="D57" s="52"/>
      <c r="E57" s="25"/>
      <c r="F57" s="25"/>
      <c r="G57" s="25"/>
      <c r="H57" s="53"/>
      <c r="I57" s="25"/>
      <c r="J57" s="52"/>
      <c r="K57" s="25"/>
      <c r="L57" s="25"/>
      <c r="M57" s="25"/>
      <c r="N57" s="25"/>
      <c r="O57" s="25"/>
      <c r="P57" s="53"/>
      <c r="Q57" s="25"/>
      <c r="R57" s="23"/>
    </row>
    <row r="58" spans="2:18" x14ac:dyDescent="0.3">
      <c r="B58" s="22"/>
      <c r="C58" s="25"/>
      <c r="D58" s="52"/>
      <c r="E58" s="25"/>
      <c r="F58" s="25"/>
      <c r="G58" s="25"/>
      <c r="H58" s="53"/>
      <c r="I58" s="25"/>
      <c r="J58" s="52"/>
      <c r="K58" s="25"/>
      <c r="L58" s="25"/>
      <c r="M58" s="25"/>
      <c r="N58" s="25"/>
      <c r="O58" s="25"/>
      <c r="P58" s="53"/>
      <c r="Q58" s="25"/>
      <c r="R58" s="23"/>
    </row>
    <row r="59" spans="2:18" s="1" customFormat="1" ht="15" x14ac:dyDescent="0.3">
      <c r="B59" s="34"/>
      <c r="C59" s="35"/>
      <c r="D59" s="54" t="s">
        <v>52</v>
      </c>
      <c r="E59" s="55"/>
      <c r="F59" s="55"/>
      <c r="G59" s="56" t="s">
        <v>53</v>
      </c>
      <c r="H59" s="57"/>
      <c r="I59" s="35"/>
      <c r="J59" s="54" t="s">
        <v>52</v>
      </c>
      <c r="K59" s="55"/>
      <c r="L59" s="55"/>
      <c r="M59" s="55"/>
      <c r="N59" s="56" t="s">
        <v>53</v>
      </c>
      <c r="O59" s="55"/>
      <c r="P59" s="57"/>
      <c r="Q59" s="35"/>
      <c r="R59" s="36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5" x14ac:dyDescent="0.3">
      <c r="B61" s="34"/>
      <c r="C61" s="35"/>
      <c r="D61" s="49" t="s">
        <v>54</v>
      </c>
      <c r="E61" s="50"/>
      <c r="F61" s="50"/>
      <c r="G61" s="50"/>
      <c r="H61" s="51"/>
      <c r="I61" s="35"/>
      <c r="J61" s="49" t="s">
        <v>55</v>
      </c>
      <c r="K61" s="50"/>
      <c r="L61" s="50"/>
      <c r="M61" s="50"/>
      <c r="N61" s="50"/>
      <c r="O61" s="50"/>
      <c r="P61" s="51"/>
      <c r="Q61" s="35"/>
      <c r="R61" s="36"/>
    </row>
    <row r="62" spans="2:18" x14ac:dyDescent="0.3">
      <c r="B62" s="22"/>
      <c r="C62" s="25"/>
      <c r="D62" s="52"/>
      <c r="E62" s="25"/>
      <c r="F62" s="25"/>
      <c r="G62" s="25"/>
      <c r="H62" s="53"/>
      <c r="I62" s="25"/>
      <c r="J62" s="52"/>
      <c r="K62" s="25"/>
      <c r="L62" s="25"/>
      <c r="M62" s="25"/>
      <c r="N62" s="25"/>
      <c r="O62" s="25"/>
      <c r="P62" s="53"/>
      <c r="Q62" s="25"/>
      <c r="R62" s="23"/>
    </row>
    <row r="63" spans="2:18" x14ac:dyDescent="0.3">
      <c r="B63" s="22"/>
      <c r="C63" s="25"/>
      <c r="D63" s="52"/>
      <c r="E63" s="25"/>
      <c r="F63" s="25"/>
      <c r="G63" s="25"/>
      <c r="H63" s="53"/>
      <c r="I63" s="25"/>
      <c r="J63" s="52"/>
      <c r="K63" s="25"/>
      <c r="L63" s="25"/>
      <c r="M63" s="25"/>
      <c r="N63" s="25"/>
      <c r="O63" s="25"/>
      <c r="P63" s="53"/>
      <c r="Q63" s="25"/>
      <c r="R63" s="23"/>
    </row>
    <row r="64" spans="2:18" x14ac:dyDescent="0.3">
      <c r="B64" s="22"/>
      <c r="C64" s="25"/>
      <c r="D64" s="52"/>
      <c r="E64" s="25"/>
      <c r="F64" s="25"/>
      <c r="G64" s="25"/>
      <c r="H64" s="53"/>
      <c r="I64" s="25"/>
      <c r="J64" s="52"/>
      <c r="K64" s="25"/>
      <c r="L64" s="25"/>
      <c r="M64" s="25"/>
      <c r="N64" s="25"/>
      <c r="O64" s="25"/>
      <c r="P64" s="53"/>
      <c r="Q64" s="25"/>
      <c r="R64" s="23"/>
    </row>
    <row r="65" spans="2:18" x14ac:dyDescent="0.3">
      <c r="B65" s="22"/>
      <c r="C65" s="25"/>
      <c r="D65" s="52"/>
      <c r="E65" s="25"/>
      <c r="F65" s="25"/>
      <c r="G65" s="25"/>
      <c r="H65" s="53"/>
      <c r="I65" s="25"/>
      <c r="J65" s="52"/>
      <c r="K65" s="25"/>
      <c r="L65" s="25"/>
      <c r="M65" s="25"/>
      <c r="N65" s="25"/>
      <c r="O65" s="25"/>
      <c r="P65" s="53"/>
      <c r="Q65" s="25"/>
      <c r="R65" s="23"/>
    </row>
    <row r="66" spans="2:18" x14ac:dyDescent="0.3">
      <c r="B66" s="22"/>
      <c r="C66" s="25"/>
      <c r="D66" s="52"/>
      <c r="E66" s="25"/>
      <c r="F66" s="25"/>
      <c r="G66" s="25"/>
      <c r="H66" s="53"/>
      <c r="I66" s="25"/>
      <c r="J66" s="52"/>
      <c r="K66" s="25"/>
      <c r="L66" s="25"/>
      <c r="M66" s="25"/>
      <c r="N66" s="25"/>
      <c r="O66" s="25"/>
      <c r="P66" s="53"/>
      <c r="Q66" s="25"/>
      <c r="R66" s="23"/>
    </row>
    <row r="67" spans="2:18" x14ac:dyDescent="0.3">
      <c r="B67" s="22"/>
      <c r="C67" s="25"/>
      <c r="D67" s="52"/>
      <c r="E67" s="25"/>
      <c r="F67" s="25"/>
      <c r="G67" s="25"/>
      <c r="H67" s="53"/>
      <c r="I67" s="25"/>
      <c r="J67" s="52"/>
      <c r="K67" s="25"/>
      <c r="L67" s="25"/>
      <c r="M67" s="25"/>
      <c r="N67" s="25"/>
      <c r="O67" s="25"/>
      <c r="P67" s="53"/>
      <c r="Q67" s="25"/>
      <c r="R67" s="23"/>
    </row>
    <row r="68" spans="2:18" x14ac:dyDescent="0.3">
      <c r="B68" s="22"/>
      <c r="C68" s="25"/>
      <c r="D68" s="52"/>
      <c r="E68" s="25"/>
      <c r="F68" s="25"/>
      <c r="G68" s="25"/>
      <c r="H68" s="53"/>
      <c r="I68" s="25"/>
      <c r="J68" s="52"/>
      <c r="K68" s="25"/>
      <c r="L68" s="25"/>
      <c r="M68" s="25"/>
      <c r="N68" s="25"/>
      <c r="O68" s="25"/>
      <c r="P68" s="53"/>
      <c r="Q68" s="25"/>
      <c r="R68" s="23"/>
    </row>
    <row r="69" spans="2:18" x14ac:dyDescent="0.3">
      <c r="B69" s="22"/>
      <c r="C69" s="25"/>
      <c r="D69" s="52"/>
      <c r="E69" s="25"/>
      <c r="F69" s="25"/>
      <c r="G69" s="25"/>
      <c r="H69" s="53"/>
      <c r="I69" s="25"/>
      <c r="J69" s="52"/>
      <c r="K69" s="25"/>
      <c r="L69" s="25"/>
      <c r="M69" s="25"/>
      <c r="N69" s="25"/>
      <c r="O69" s="25"/>
      <c r="P69" s="53"/>
      <c r="Q69" s="25"/>
      <c r="R69" s="23"/>
    </row>
    <row r="70" spans="2:18" s="1" customFormat="1" ht="15" x14ac:dyDescent="0.3">
      <c r="B70" s="34"/>
      <c r="C70" s="35"/>
      <c r="D70" s="54" t="s">
        <v>52</v>
      </c>
      <c r="E70" s="55"/>
      <c r="F70" s="55"/>
      <c r="G70" s="56" t="s">
        <v>53</v>
      </c>
      <c r="H70" s="57"/>
      <c r="I70" s="35"/>
      <c r="J70" s="54" t="s">
        <v>52</v>
      </c>
      <c r="K70" s="55"/>
      <c r="L70" s="55"/>
      <c r="M70" s="55"/>
      <c r="N70" s="56" t="s">
        <v>53</v>
      </c>
      <c r="O70" s="55"/>
      <c r="P70" s="57"/>
      <c r="Q70" s="35"/>
      <c r="R70" s="36"/>
    </row>
    <row r="71" spans="2:18" s="1" customFormat="1" ht="14.45" customHeight="1" x14ac:dyDescent="0.3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5" customHeight="1" x14ac:dyDescent="0.3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50000000000003" customHeight="1" x14ac:dyDescent="0.3">
      <c r="B76" s="34"/>
      <c r="C76" s="185" t="s">
        <v>110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36"/>
    </row>
    <row r="77" spans="2:18" s="1" customFormat="1" ht="6.95" customHeight="1" x14ac:dyDescent="0.3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 x14ac:dyDescent="0.3">
      <c r="B78" s="34"/>
      <c r="C78" s="29" t="s">
        <v>17</v>
      </c>
      <c r="D78" s="35"/>
      <c r="E78" s="35"/>
      <c r="F78" s="238" t="str">
        <f>F6</f>
        <v>SO 02 - Revitalizácia vymedzeného územia lesíka Štrky</v>
      </c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35"/>
      <c r="R78" s="36"/>
    </row>
    <row r="79" spans="2:18" s="1" customFormat="1" ht="36.950000000000003" customHeight="1" x14ac:dyDescent="0.3">
      <c r="B79" s="34"/>
      <c r="C79" s="68" t="s">
        <v>106</v>
      </c>
      <c r="D79" s="35"/>
      <c r="E79" s="35"/>
      <c r="F79" s="187" t="str">
        <f>F7</f>
        <v>2017/09 SO 023 - Drobná architektúra</v>
      </c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35"/>
      <c r="R79" s="36"/>
    </row>
    <row r="80" spans="2:18" s="1" customFormat="1" ht="6.95" customHeight="1" x14ac:dyDescent="0.3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47" s="1" customFormat="1" ht="18" customHeight="1" x14ac:dyDescent="0.3">
      <c r="B81" s="34"/>
      <c r="C81" s="29" t="s">
        <v>21</v>
      </c>
      <c r="D81" s="35"/>
      <c r="E81" s="35"/>
      <c r="F81" s="27" t="str">
        <f>F9</f>
        <v>Trnava</v>
      </c>
      <c r="G81" s="35"/>
      <c r="H81" s="35"/>
      <c r="I81" s="35"/>
      <c r="J81" s="35"/>
      <c r="K81" s="29" t="s">
        <v>23</v>
      </c>
      <c r="L81" s="35"/>
      <c r="M81" s="241" t="str">
        <f>IF(O9="","",O9)</f>
        <v/>
      </c>
      <c r="N81" s="241"/>
      <c r="O81" s="241"/>
      <c r="P81" s="241"/>
      <c r="Q81" s="35"/>
      <c r="R81" s="36"/>
    </row>
    <row r="82" spans="2:47" s="1" customFormat="1" ht="6.95" customHeight="1" x14ac:dyDescent="0.3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47" s="1" customFormat="1" ht="15" x14ac:dyDescent="0.3">
      <c r="B83" s="34"/>
      <c r="C83" s="29" t="s">
        <v>25</v>
      </c>
      <c r="D83" s="35"/>
      <c r="E83" s="35"/>
      <c r="F83" s="27" t="str">
        <f>E12</f>
        <v>Mesto Trnava</v>
      </c>
      <c r="G83" s="35"/>
      <c r="H83" s="35"/>
      <c r="I83" s="35"/>
      <c r="J83" s="35"/>
      <c r="K83" s="29" t="s">
        <v>30</v>
      </c>
      <c r="L83" s="35"/>
      <c r="M83" s="216" t="str">
        <f>E18</f>
        <v>Ing. Júlia Straňáková - Rudbeckia</v>
      </c>
      <c r="N83" s="216"/>
      <c r="O83" s="216"/>
      <c r="P83" s="216"/>
      <c r="Q83" s="216"/>
      <c r="R83" s="36"/>
    </row>
    <row r="84" spans="2:47" s="1" customFormat="1" ht="14.45" customHeight="1" x14ac:dyDescent="0.3">
      <c r="B84" s="34"/>
      <c r="C84" s="29" t="s">
        <v>29</v>
      </c>
      <c r="D84" s="35"/>
      <c r="E84" s="35"/>
      <c r="F84" s="27" t="str">
        <f>IF(E15="","",E15)</f>
        <v/>
      </c>
      <c r="G84" s="35"/>
      <c r="H84" s="35"/>
      <c r="I84" s="35"/>
      <c r="J84" s="35"/>
      <c r="K84" s="29" t="s">
        <v>34</v>
      </c>
      <c r="L84" s="35"/>
      <c r="M84" s="216"/>
      <c r="N84" s="216"/>
      <c r="O84" s="216"/>
      <c r="P84" s="216"/>
      <c r="Q84" s="216"/>
      <c r="R84" s="36"/>
    </row>
    <row r="85" spans="2:47" s="1" customFormat="1" ht="10.35" customHeight="1" x14ac:dyDescent="0.3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47" s="1" customFormat="1" ht="29.25" customHeight="1" x14ac:dyDescent="0.3">
      <c r="B86" s="34"/>
      <c r="C86" s="257" t="s">
        <v>111</v>
      </c>
      <c r="D86" s="258"/>
      <c r="E86" s="258"/>
      <c r="F86" s="258"/>
      <c r="G86" s="258"/>
      <c r="H86" s="113"/>
      <c r="I86" s="113"/>
      <c r="J86" s="113"/>
      <c r="K86" s="113"/>
      <c r="L86" s="113"/>
      <c r="M86" s="113"/>
      <c r="N86" s="257" t="s">
        <v>112</v>
      </c>
      <c r="O86" s="258"/>
      <c r="P86" s="258"/>
      <c r="Q86" s="258"/>
      <c r="R86" s="36"/>
    </row>
    <row r="87" spans="2:47" s="1" customFormat="1" ht="10.35" customHeight="1" x14ac:dyDescent="0.3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47" s="1" customFormat="1" ht="29.25" customHeight="1" x14ac:dyDescent="0.3">
      <c r="B88" s="34"/>
      <c r="C88" s="121" t="s">
        <v>113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204">
        <f>N121</f>
        <v>0</v>
      </c>
      <c r="O88" s="255"/>
      <c r="P88" s="255"/>
      <c r="Q88" s="255"/>
      <c r="R88" s="36"/>
      <c r="AU88" s="18" t="s">
        <v>114</v>
      </c>
    </row>
    <row r="89" spans="2:47" s="6" customFormat="1" ht="24.95" customHeight="1" x14ac:dyDescent="0.3">
      <c r="B89" s="122"/>
      <c r="C89" s="123"/>
      <c r="D89" s="124" t="s">
        <v>115</v>
      </c>
      <c r="E89" s="123"/>
      <c r="F89" s="123"/>
      <c r="G89" s="123"/>
      <c r="H89" s="123"/>
      <c r="I89" s="123"/>
      <c r="J89" s="123"/>
      <c r="K89" s="123"/>
      <c r="L89" s="123"/>
      <c r="M89" s="123"/>
      <c r="N89" s="252">
        <f>N122</f>
        <v>0</v>
      </c>
      <c r="O89" s="253"/>
      <c r="P89" s="253"/>
      <c r="Q89" s="253"/>
      <c r="R89" s="125"/>
    </row>
    <row r="90" spans="2:47" s="7" customFormat="1" ht="19.899999999999999" customHeight="1" x14ac:dyDescent="0.3">
      <c r="B90" s="126"/>
      <c r="C90" s="127"/>
      <c r="D90" s="101" t="s">
        <v>116</v>
      </c>
      <c r="E90" s="127"/>
      <c r="F90" s="127"/>
      <c r="G90" s="127"/>
      <c r="H90" s="127"/>
      <c r="I90" s="127"/>
      <c r="J90" s="127"/>
      <c r="K90" s="127"/>
      <c r="L90" s="127"/>
      <c r="M90" s="127"/>
      <c r="N90" s="184">
        <f>N123</f>
        <v>0</v>
      </c>
      <c r="O90" s="254"/>
      <c r="P90" s="254"/>
      <c r="Q90" s="254"/>
      <c r="R90" s="128"/>
    </row>
    <row r="91" spans="2:47" s="7" customFormat="1" ht="19.899999999999999" customHeight="1" x14ac:dyDescent="0.3">
      <c r="B91" s="126"/>
      <c r="C91" s="127"/>
      <c r="D91" s="101" t="s">
        <v>327</v>
      </c>
      <c r="E91" s="127"/>
      <c r="F91" s="127"/>
      <c r="G91" s="127"/>
      <c r="H91" s="127"/>
      <c r="I91" s="127"/>
      <c r="J91" s="127"/>
      <c r="K91" s="127"/>
      <c r="L91" s="127"/>
      <c r="M91" s="127"/>
      <c r="N91" s="184">
        <f>N129</f>
        <v>0</v>
      </c>
      <c r="O91" s="254"/>
      <c r="P91" s="254"/>
      <c r="Q91" s="254"/>
      <c r="R91" s="128"/>
    </row>
    <row r="92" spans="2:47" s="7" customFormat="1" ht="19.899999999999999" customHeight="1" x14ac:dyDescent="0.3">
      <c r="B92" s="126"/>
      <c r="C92" s="127"/>
      <c r="D92" s="101" t="s">
        <v>328</v>
      </c>
      <c r="E92" s="127"/>
      <c r="F92" s="127"/>
      <c r="G92" s="127"/>
      <c r="H92" s="127"/>
      <c r="I92" s="127"/>
      <c r="J92" s="127"/>
      <c r="K92" s="127"/>
      <c r="L92" s="127"/>
      <c r="M92" s="127"/>
      <c r="N92" s="184">
        <f>N134</f>
        <v>0</v>
      </c>
      <c r="O92" s="254"/>
      <c r="P92" s="254"/>
      <c r="Q92" s="254"/>
      <c r="R92" s="128"/>
    </row>
    <row r="93" spans="2:47" s="7" customFormat="1" ht="19.899999999999999" customHeight="1" x14ac:dyDescent="0.3">
      <c r="B93" s="126"/>
      <c r="C93" s="127"/>
      <c r="D93" s="101" t="s">
        <v>118</v>
      </c>
      <c r="E93" s="127"/>
      <c r="F93" s="127"/>
      <c r="G93" s="127"/>
      <c r="H93" s="127"/>
      <c r="I93" s="127"/>
      <c r="J93" s="127"/>
      <c r="K93" s="127"/>
      <c r="L93" s="127"/>
      <c r="M93" s="127"/>
      <c r="N93" s="184">
        <f>N157</f>
        <v>0</v>
      </c>
      <c r="O93" s="254"/>
      <c r="P93" s="254"/>
      <c r="Q93" s="254"/>
      <c r="R93" s="128"/>
    </row>
    <row r="94" spans="2:47" s="6" customFormat="1" ht="21.75" customHeight="1" x14ac:dyDescent="0.35">
      <c r="B94" s="122"/>
      <c r="C94" s="123"/>
      <c r="D94" s="124" t="s">
        <v>119</v>
      </c>
      <c r="E94" s="123"/>
      <c r="F94" s="123"/>
      <c r="G94" s="123"/>
      <c r="H94" s="123"/>
      <c r="I94" s="123"/>
      <c r="J94" s="123"/>
      <c r="K94" s="123"/>
      <c r="L94" s="123"/>
      <c r="M94" s="123"/>
      <c r="N94" s="246">
        <f>N159</f>
        <v>0</v>
      </c>
      <c r="O94" s="253"/>
      <c r="P94" s="253"/>
      <c r="Q94" s="253"/>
      <c r="R94" s="125"/>
    </row>
    <row r="95" spans="2:47" s="1" customFormat="1" ht="21.75" customHeight="1" x14ac:dyDescent="0.3"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6"/>
    </row>
    <row r="96" spans="2:47" s="1" customFormat="1" ht="29.25" customHeight="1" x14ac:dyDescent="0.3">
      <c r="B96" s="34"/>
      <c r="C96" s="121" t="s">
        <v>120</v>
      </c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255">
        <f>ROUND(N97+N98+N99+N100+N101+N102,2)</f>
        <v>0</v>
      </c>
      <c r="O96" s="256"/>
      <c r="P96" s="256"/>
      <c r="Q96" s="256"/>
      <c r="R96" s="36"/>
      <c r="T96" s="129"/>
      <c r="U96" s="130" t="s">
        <v>40</v>
      </c>
    </row>
    <row r="97" spans="2:65" s="1" customFormat="1" ht="18" customHeight="1" x14ac:dyDescent="0.3">
      <c r="B97" s="131"/>
      <c r="C97" s="132"/>
      <c r="D97" s="199" t="s">
        <v>121</v>
      </c>
      <c r="E97" s="250"/>
      <c r="F97" s="250"/>
      <c r="G97" s="250"/>
      <c r="H97" s="250"/>
      <c r="I97" s="132"/>
      <c r="J97" s="132"/>
      <c r="K97" s="132"/>
      <c r="L97" s="132"/>
      <c r="M97" s="132"/>
      <c r="N97" s="183">
        <f>ROUND(N88*T97,2)</f>
        <v>0</v>
      </c>
      <c r="O97" s="251"/>
      <c r="P97" s="251"/>
      <c r="Q97" s="251"/>
      <c r="R97" s="134"/>
      <c r="S97" s="135"/>
      <c r="T97" s="136"/>
      <c r="U97" s="137" t="s">
        <v>43</v>
      </c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8" t="s">
        <v>122</v>
      </c>
      <c r="AZ97" s="135"/>
      <c r="BA97" s="135"/>
      <c r="BB97" s="135"/>
      <c r="BC97" s="135"/>
      <c r="BD97" s="135"/>
      <c r="BE97" s="139">
        <f t="shared" ref="BE97:BE102" si="0">IF(U97="základná",N97,0)</f>
        <v>0</v>
      </c>
      <c r="BF97" s="139">
        <f t="shared" ref="BF97:BF102" si="1">IF(U97="znížená",N97,0)</f>
        <v>0</v>
      </c>
      <c r="BG97" s="139">
        <f t="shared" ref="BG97:BG102" si="2">IF(U97="zákl. prenesená",N97,0)</f>
        <v>0</v>
      </c>
      <c r="BH97" s="139">
        <f t="shared" ref="BH97:BH102" si="3">IF(U97="zníž. prenesená",N97,0)</f>
        <v>0</v>
      </c>
      <c r="BI97" s="139">
        <f t="shared" ref="BI97:BI102" si="4">IF(U97="nulová",N97,0)</f>
        <v>0</v>
      </c>
      <c r="BJ97" s="138" t="s">
        <v>123</v>
      </c>
      <c r="BK97" s="135"/>
      <c r="BL97" s="135"/>
      <c r="BM97" s="135"/>
    </row>
    <row r="98" spans="2:65" s="1" customFormat="1" ht="18" customHeight="1" x14ac:dyDescent="0.3">
      <c r="B98" s="131"/>
      <c r="C98" s="132"/>
      <c r="D98" s="199" t="s">
        <v>124</v>
      </c>
      <c r="E98" s="250"/>
      <c r="F98" s="250"/>
      <c r="G98" s="250"/>
      <c r="H98" s="250"/>
      <c r="I98" s="132"/>
      <c r="J98" s="132"/>
      <c r="K98" s="132"/>
      <c r="L98" s="132"/>
      <c r="M98" s="132"/>
      <c r="N98" s="183">
        <f>ROUND(N88*T98,2)</f>
        <v>0</v>
      </c>
      <c r="O98" s="251"/>
      <c r="P98" s="251"/>
      <c r="Q98" s="251"/>
      <c r="R98" s="134"/>
      <c r="S98" s="135"/>
      <c r="T98" s="136"/>
      <c r="U98" s="137" t="s">
        <v>43</v>
      </c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8" t="s">
        <v>122</v>
      </c>
      <c r="AZ98" s="135"/>
      <c r="BA98" s="135"/>
      <c r="BB98" s="135"/>
      <c r="BC98" s="135"/>
      <c r="BD98" s="135"/>
      <c r="BE98" s="139">
        <f t="shared" si="0"/>
        <v>0</v>
      </c>
      <c r="BF98" s="139">
        <f t="shared" si="1"/>
        <v>0</v>
      </c>
      <c r="BG98" s="139">
        <f t="shared" si="2"/>
        <v>0</v>
      </c>
      <c r="BH98" s="139">
        <f t="shared" si="3"/>
        <v>0</v>
      </c>
      <c r="BI98" s="139">
        <f t="shared" si="4"/>
        <v>0</v>
      </c>
      <c r="BJ98" s="138" t="s">
        <v>123</v>
      </c>
      <c r="BK98" s="135"/>
      <c r="BL98" s="135"/>
      <c r="BM98" s="135"/>
    </row>
    <row r="99" spans="2:65" s="1" customFormat="1" ht="18" customHeight="1" x14ac:dyDescent="0.3">
      <c r="B99" s="131"/>
      <c r="C99" s="132"/>
      <c r="D99" s="199" t="s">
        <v>125</v>
      </c>
      <c r="E99" s="250"/>
      <c r="F99" s="250"/>
      <c r="G99" s="250"/>
      <c r="H99" s="250"/>
      <c r="I99" s="132"/>
      <c r="J99" s="132"/>
      <c r="K99" s="132"/>
      <c r="L99" s="132"/>
      <c r="M99" s="132"/>
      <c r="N99" s="183">
        <f>ROUND(N88*T99,2)</f>
        <v>0</v>
      </c>
      <c r="O99" s="251"/>
      <c r="P99" s="251"/>
      <c r="Q99" s="251"/>
      <c r="R99" s="134"/>
      <c r="S99" s="135"/>
      <c r="T99" s="136"/>
      <c r="U99" s="137" t="s">
        <v>43</v>
      </c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8" t="s">
        <v>122</v>
      </c>
      <c r="AZ99" s="135"/>
      <c r="BA99" s="135"/>
      <c r="BB99" s="135"/>
      <c r="BC99" s="135"/>
      <c r="BD99" s="135"/>
      <c r="BE99" s="139">
        <f t="shared" si="0"/>
        <v>0</v>
      </c>
      <c r="BF99" s="139">
        <f t="shared" si="1"/>
        <v>0</v>
      </c>
      <c r="BG99" s="139">
        <f t="shared" si="2"/>
        <v>0</v>
      </c>
      <c r="BH99" s="139">
        <f t="shared" si="3"/>
        <v>0</v>
      </c>
      <c r="BI99" s="139">
        <f t="shared" si="4"/>
        <v>0</v>
      </c>
      <c r="BJ99" s="138" t="s">
        <v>123</v>
      </c>
      <c r="BK99" s="135"/>
      <c r="BL99" s="135"/>
      <c r="BM99" s="135"/>
    </row>
    <row r="100" spans="2:65" s="1" customFormat="1" ht="18" customHeight="1" x14ac:dyDescent="0.3">
      <c r="B100" s="131"/>
      <c r="C100" s="132"/>
      <c r="D100" s="199" t="s">
        <v>126</v>
      </c>
      <c r="E100" s="250"/>
      <c r="F100" s="250"/>
      <c r="G100" s="250"/>
      <c r="H100" s="250"/>
      <c r="I100" s="132"/>
      <c r="J100" s="132"/>
      <c r="K100" s="132"/>
      <c r="L100" s="132"/>
      <c r="M100" s="132"/>
      <c r="N100" s="183">
        <f>ROUND(N88*T100,2)</f>
        <v>0</v>
      </c>
      <c r="O100" s="251"/>
      <c r="P100" s="251"/>
      <c r="Q100" s="251"/>
      <c r="R100" s="134"/>
      <c r="S100" s="135"/>
      <c r="T100" s="136"/>
      <c r="U100" s="137" t="s">
        <v>43</v>
      </c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8" t="s">
        <v>122</v>
      </c>
      <c r="AZ100" s="135"/>
      <c r="BA100" s="135"/>
      <c r="BB100" s="135"/>
      <c r="BC100" s="135"/>
      <c r="BD100" s="135"/>
      <c r="BE100" s="139">
        <f t="shared" si="0"/>
        <v>0</v>
      </c>
      <c r="BF100" s="139">
        <f t="shared" si="1"/>
        <v>0</v>
      </c>
      <c r="BG100" s="139">
        <f t="shared" si="2"/>
        <v>0</v>
      </c>
      <c r="BH100" s="139">
        <f t="shared" si="3"/>
        <v>0</v>
      </c>
      <c r="BI100" s="139">
        <f t="shared" si="4"/>
        <v>0</v>
      </c>
      <c r="BJ100" s="138" t="s">
        <v>123</v>
      </c>
      <c r="BK100" s="135"/>
      <c r="BL100" s="135"/>
      <c r="BM100" s="135"/>
    </row>
    <row r="101" spans="2:65" s="1" customFormat="1" ht="18" customHeight="1" x14ac:dyDescent="0.3">
      <c r="B101" s="131"/>
      <c r="C101" s="132"/>
      <c r="D101" s="199" t="s">
        <v>127</v>
      </c>
      <c r="E101" s="250"/>
      <c r="F101" s="250"/>
      <c r="G101" s="250"/>
      <c r="H101" s="250"/>
      <c r="I101" s="132"/>
      <c r="J101" s="132"/>
      <c r="K101" s="132"/>
      <c r="L101" s="132"/>
      <c r="M101" s="132"/>
      <c r="N101" s="183">
        <f>ROUND(N88*T101,2)</f>
        <v>0</v>
      </c>
      <c r="O101" s="251"/>
      <c r="P101" s="251"/>
      <c r="Q101" s="251"/>
      <c r="R101" s="134"/>
      <c r="S101" s="135"/>
      <c r="T101" s="136"/>
      <c r="U101" s="137" t="s">
        <v>43</v>
      </c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8" t="s">
        <v>122</v>
      </c>
      <c r="AZ101" s="135"/>
      <c r="BA101" s="135"/>
      <c r="BB101" s="135"/>
      <c r="BC101" s="135"/>
      <c r="BD101" s="135"/>
      <c r="BE101" s="139">
        <f t="shared" si="0"/>
        <v>0</v>
      </c>
      <c r="BF101" s="139">
        <f t="shared" si="1"/>
        <v>0</v>
      </c>
      <c r="BG101" s="139">
        <f t="shared" si="2"/>
        <v>0</v>
      </c>
      <c r="BH101" s="139">
        <f t="shared" si="3"/>
        <v>0</v>
      </c>
      <c r="BI101" s="139">
        <f t="shared" si="4"/>
        <v>0</v>
      </c>
      <c r="BJ101" s="138" t="s">
        <v>123</v>
      </c>
      <c r="BK101" s="135"/>
      <c r="BL101" s="135"/>
      <c r="BM101" s="135"/>
    </row>
    <row r="102" spans="2:65" s="1" customFormat="1" ht="18" customHeight="1" x14ac:dyDescent="0.3">
      <c r="B102" s="131"/>
      <c r="C102" s="132"/>
      <c r="D102" s="133" t="s">
        <v>128</v>
      </c>
      <c r="E102" s="132"/>
      <c r="F102" s="132"/>
      <c r="G102" s="132"/>
      <c r="H102" s="132"/>
      <c r="I102" s="132"/>
      <c r="J102" s="132"/>
      <c r="K102" s="132"/>
      <c r="L102" s="132"/>
      <c r="M102" s="132"/>
      <c r="N102" s="183">
        <f>ROUND(N88*T102,2)</f>
        <v>0</v>
      </c>
      <c r="O102" s="251"/>
      <c r="P102" s="251"/>
      <c r="Q102" s="251"/>
      <c r="R102" s="134"/>
      <c r="S102" s="135"/>
      <c r="T102" s="140"/>
      <c r="U102" s="141" t="s">
        <v>43</v>
      </c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8" t="s">
        <v>129</v>
      </c>
      <c r="AZ102" s="135"/>
      <c r="BA102" s="135"/>
      <c r="BB102" s="135"/>
      <c r="BC102" s="135"/>
      <c r="BD102" s="135"/>
      <c r="BE102" s="139">
        <f t="shared" si="0"/>
        <v>0</v>
      </c>
      <c r="BF102" s="139">
        <f t="shared" si="1"/>
        <v>0</v>
      </c>
      <c r="BG102" s="139">
        <f t="shared" si="2"/>
        <v>0</v>
      </c>
      <c r="BH102" s="139">
        <f t="shared" si="3"/>
        <v>0</v>
      </c>
      <c r="BI102" s="139">
        <f t="shared" si="4"/>
        <v>0</v>
      </c>
      <c r="BJ102" s="138" t="s">
        <v>123</v>
      </c>
      <c r="BK102" s="135"/>
      <c r="BL102" s="135"/>
      <c r="BM102" s="135"/>
    </row>
    <row r="103" spans="2:65" s="1" customFormat="1" x14ac:dyDescent="0.3">
      <c r="B103" s="34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6"/>
    </row>
    <row r="104" spans="2:65" s="1" customFormat="1" ht="29.25" customHeight="1" x14ac:dyDescent="0.3">
      <c r="B104" s="34"/>
      <c r="C104" s="112" t="s">
        <v>99</v>
      </c>
      <c r="D104" s="113"/>
      <c r="E104" s="113"/>
      <c r="F104" s="113"/>
      <c r="G104" s="113"/>
      <c r="H104" s="113"/>
      <c r="I104" s="113"/>
      <c r="J104" s="113"/>
      <c r="K104" s="113"/>
      <c r="L104" s="180">
        <f>ROUND(SUM(N88+N96),2)</f>
        <v>0</v>
      </c>
      <c r="M104" s="180"/>
      <c r="N104" s="180"/>
      <c r="O104" s="180"/>
      <c r="P104" s="180"/>
      <c r="Q104" s="180"/>
      <c r="R104" s="36"/>
    </row>
    <row r="105" spans="2:65" s="1" customFormat="1" ht="6.95" customHeight="1" x14ac:dyDescent="0.3"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60"/>
    </row>
    <row r="109" spans="2:65" s="1" customFormat="1" ht="6.95" customHeight="1" x14ac:dyDescent="0.3"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3"/>
    </row>
    <row r="110" spans="2:65" s="1" customFormat="1" ht="36.950000000000003" customHeight="1" x14ac:dyDescent="0.3">
      <c r="B110" s="34"/>
      <c r="C110" s="185" t="s">
        <v>457</v>
      </c>
      <c r="D110" s="240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  <c r="R110" s="36"/>
    </row>
    <row r="111" spans="2:65" s="1" customFormat="1" ht="6.95" customHeight="1" x14ac:dyDescent="0.3"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6"/>
    </row>
    <row r="112" spans="2:65" s="1" customFormat="1" ht="30" customHeight="1" x14ac:dyDescent="0.3">
      <c r="B112" s="34"/>
      <c r="C112" s="29" t="s">
        <v>17</v>
      </c>
      <c r="D112" s="35"/>
      <c r="E112" s="35"/>
      <c r="F112" s="238" t="str">
        <f>F6</f>
        <v>SO 02 - Revitalizácia vymedzeného územia lesíka Štrky</v>
      </c>
      <c r="G112" s="239"/>
      <c r="H112" s="239"/>
      <c r="I112" s="239"/>
      <c r="J112" s="239"/>
      <c r="K112" s="239"/>
      <c r="L112" s="239"/>
      <c r="M112" s="239"/>
      <c r="N112" s="239"/>
      <c r="O112" s="239"/>
      <c r="P112" s="239"/>
      <c r="Q112" s="35"/>
      <c r="R112" s="36"/>
    </row>
    <row r="113" spans="2:65" s="1" customFormat="1" ht="36.950000000000003" customHeight="1" x14ac:dyDescent="0.3">
      <c r="B113" s="34"/>
      <c r="C113" s="68" t="s">
        <v>106</v>
      </c>
      <c r="D113" s="35"/>
      <c r="E113" s="35"/>
      <c r="F113" s="187" t="str">
        <f>F7</f>
        <v>2017/09 SO 023 - Drobná architektúra</v>
      </c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35"/>
      <c r="R113" s="36"/>
    </row>
    <row r="114" spans="2:65" s="1" customFormat="1" ht="6.95" customHeight="1" x14ac:dyDescent="0.3"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6"/>
    </row>
    <row r="115" spans="2:65" s="1" customFormat="1" ht="18" customHeight="1" x14ac:dyDescent="0.3">
      <c r="B115" s="34"/>
      <c r="C115" s="29" t="s">
        <v>21</v>
      </c>
      <c r="D115" s="35"/>
      <c r="E115" s="35"/>
      <c r="F115" s="27" t="str">
        <f>F9</f>
        <v>Trnava</v>
      </c>
      <c r="G115" s="35"/>
      <c r="H115" s="35"/>
      <c r="I115" s="35"/>
      <c r="J115" s="35"/>
      <c r="K115" s="29" t="s">
        <v>23</v>
      </c>
      <c r="L115" s="35"/>
      <c r="M115" s="241" t="str">
        <f>IF(O9="","",O9)</f>
        <v/>
      </c>
      <c r="N115" s="241"/>
      <c r="O115" s="241"/>
      <c r="P115" s="241"/>
      <c r="Q115" s="35"/>
      <c r="R115" s="36"/>
    </row>
    <row r="116" spans="2:65" s="1" customFormat="1" ht="6.95" customHeight="1" x14ac:dyDescent="0.3"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6"/>
    </row>
    <row r="117" spans="2:65" s="1" customFormat="1" ht="15" x14ac:dyDescent="0.3">
      <c r="B117" s="34"/>
      <c r="C117" s="29" t="s">
        <v>25</v>
      </c>
      <c r="D117" s="35"/>
      <c r="E117" s="35"/>
      <c r="F117" s="27" t="str">
        <f>E12</f>
        <v>Mesto Trnava</v>
      </c>
      <c r="G117" s="35"/>
      <c r="H117" s="35"/>
      <c r="I117" s="35"/>
      <c r="J117" s="35"/>
      <c r="K117" s="29" t="s">
        <v>30</v>
      </c>
      <c r="L117" s="35"/>
      <c r="M117" s="216" t="str">
        <f>E18</f>
        <v>Ing. Júlia Straňáková - Rudbeckia</v>
      </c>
      <c r="N117" s="216"/>
      <c r="O117" s="216"/>
      <c r="P117" s="216"/>
      <c r="Q117" s="216"/>
      <c r="R117" s="36"/>
    </row>
    <row r="118" spans="2:65" s="1" customFormat="1" ht="14.45" customHeight="1" x14ac:dyDescent="0.3">
      <c r="B118" s="34"/>
      <c r="C118" s="29" t="s">
        <v>29</v>
      </c>
      <c r="D118" s="35"/>
      <c r="E118" s="35"/>
      <c r="F118" s="27" t="str">
        <f>IF(E15="","",E15)</f>
        <v/>
      </c>
      <c r="G118" s="35"/>
      <c r="H118" s="35"/>
      <c r="I118" s="35"/>
      <c r="J118" s="35"/>
      <c r="K118" s="29" t="s">
        <v>34</v>
      </c>
      <c r="L118" s="35"/>
      <c r="M118" s="216"/>
      <c r="N118" s="216"/>
      <c r="O118" s="216"/>
      <c r="P118" s="216"/>
      <c r="Q118" s="216"/>
      <c r="R118" s="36"/>
    </row>
    <row r="119" spans="2:65" s="1" customFormat="1" ht="10.35" customHeight="1" x14ac:dyDescent="0.3"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6"/>
    </row>
    <row r="120" spans="2:65" s="8" customFormat="1" ht="29.25" customHeight="1" x14ac:dyDescent="0.3">
      <c r="B120" s="142"/>
      <c r="C120" s="143" t="s">
        <v>130</v>
      </c>
      <c r="D120" s="144" t="s">
        <v>131</v>
      </c>
      <c r="E120" s="144" t="s">
        <v>58</v>
      </c>
      <c r="F120" s="242" t="s">
        <v>132</v>
      </c>
      <c r="G120" s="242"/>
      <c r="H120" s="242"/>
      <c r="I120" s="242"/>
      <c r="J120" s="144" t="s">
        <v>133</v>
      </c>
      <c r="K120" s="144" t="s">
        <v>134</v>
      </c>
      <c r="L120" s="242" t="s">
        <v>135</v>
      </c>
      <c r="M120" s="242"/>
      <c r="N120" s="242" t="s">
        <v>112</v>
      </c>
      <c r="O120" s="242"/>
      <c r="P120" s="242"/>
      <c r="Q120" s="243"/>
      <c r="R120" s="145"/>
      <c r="T120" s="75" t="s">
        <v>136</v>
      </c>
      <c r="U120" s="76" t="s">
        <v>40</v>
      </c>
      <c r="V120" s="76" t="s">
        <v>137</v>
      </c>
      <c r="W120" s="76" t="s">
        <v>138</v>
      </c>
      <c r="X120" s="76" t="s">
        <v>139</v>
      </c>
      <c r="Y120" s="76" t="s">
        <v>140</v>
      </c>
      <c r="Z120" s="76" t="s">
        <v>141</v>
      </c>
      <c r="AA120" s="77" t="s">
        <v>142</v>
      </c>
    </row>
    <row r="121" spans="2:65" s="1" customFormat="1" ht="29.25" customHeight="1" x14ac:dyDescent="0.35">
      <c r="B121" s="34"/>
      <c r="C121" s="79" t="s">
        <v>109</v>
      </c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244">
        <f>BK121</f>
        <v>0</v>
      </c>
      <c r="O121" s="245"/>
      <c r="P121" s="245"/>
      <c r="Q121" s="245"/>
      <c r="R121" s="36"/>
      <c r="T121" s="78"/>
      <c r="U121" s="50"/>
      <c r="V121" s="50"/>
      <c r="W121" s="146">
        <f>W122+W159</f>
        <v>0</v>
      </c>
      <c r="X121" s="50"/>
      <c r="Y121" s="146">
        <f>Y122+Y159</f>
        <v>0</v>
      </c>
      <c r="Z121" s="50"/>
      <c r="AA121" s="147">
        <f>AA122+AA159</f>
        <v>0</v>
      </c>
      <c r="AT121" s="18" t="s">
        <v>75</v>
      </c>
      <c r="AU121" s="18" t="s">
        <v>114</v>
      </c>
      <c r="BK121" s="148">
        <f>BK122+BK159</f>
        <v>0</v>
      </c>
    </row>
    <row r="122" spans="2:65" s="9" customFormat="1" ht="37.35" customHeight="1" x14ac:dyDescent="0.35">
      <c r="B122" s="149"/>
      <c r="C122" s="150"/>
      <c r="D122" s="151" t="s">
        <v>115</v>
      </c>
      <c r="E122" s="151"/>
      <c r="F122" s="151"/>
      <c r="G122" s="151"/>
      <c r="H122" s="151"/>
      <c r="I122" s="151"/>
      <c r="J122" s="151"/>
      <c r="K122" s="151"/>
      <c r="L122" s="151"/>
      <c r="M122" s="151"/>
      <c r="N122" s="246">
        <f>BK122</f>
        <v>0</v>
      </c>
      <c r="O122" s="247"/>
      <c r="P122" s="247"/>
      <c r="Q122" s="247"/>
      <c r="R122" s="152"/>
      <c r="T122" s="153"/>
      <c r="U122" s="150"/>
      <c r="V122" s="150"/>
      <c r="W122" s="154">
        <f>W123+W129+W134+W157</f>
        <v>0</v>
      </c>
      <c r="X122" s="150"/>
      <c r="Y122" s="154">
        <f>Y123+Y129+Y134+Y157</f>
        <v>0</v>
      </c>
      <c r="Z122" s="150"/>
      <c r="AA122" s="155">
        <f>AA123+AA129+AA134+AA157</f>
        <v>0</v>
      </c>
      <c r="AR122" s="156" t="s">
        <v>84</v>
      </c>
      <c r="AT122" s="157" t="s">
        <v>75</v>
      </c>
      <c r="AU122" s="157" t="s">
        <v>76</v>
      </c>
      <c r="AY122" s="156" t="s">
        <v>143</v>
      </c>
      <c r="BK122" s="158">
        <f>BK123+BK129+BK134+BK157</f>
        <v>0</v>
      </c>
    </row>
    <row r="123" spans="2:65" s="9" customFormat="1" ht="19.899999999999999" customHeight="1" x14ac:dyDescent="0.3">
      <c r="B123" s="149"/>
      <c r="C123" s="150"/>
      <c r="D123" s="159" t="s">
        <v>116</v>
      </c>
      <c r="E123" s="159"/>
      <c r="F123" s="159"/>
      <c r="G123" s="159"/>
      <c r="H123" s="159"/>
      <c r="I123" s="159"/>
      <c r="J123" s="159"/>
      <c r="K123" s="159"/>
      <c r="L123" s="159"/>
      <c r="M123" s="159"/>
      <c r="N123" s="248">
        <f>BK123</f>
        <v>0</v>
      </c>
      <c r="O123" s="249"/>
      <c r="P123" s="249"/>
      <c r="Q123" s="249"/>
      <c r="R123" s="152"/>
      <c r="T123" s="153"/>
      <c r="U123" s="150"/>
      <c r="V123" s="150"/>
      <c r="W123" s="154">
        <f>SUM(W124:W128)</f>
        <v>0</v>
      </c>
      <c r="X123" s="150"/>
      <c r="Y123" s="154">
        <f>SUM(Y124:Y128)</f>
        <v>0</v>
      </c>
      <c r="Z123" s="150"/>
      <c r="AA123" s="155">
        <f>SUM(AA124:AA128)</f>
        <v>0</v>
      </c>
      <c r="AR123" s="156" t="s">
        <v>84</v>
      </c>
      <c r="AT123" s="157" t="s">
        <v>75</v>
      </c>
      <c r="AU123" s="157" t="s">
        <v>84</v>
      </c>
      <c r="AY123" s="156" t="s">
        <v>143</v>
      </c>
      <c r="BK123" s="158">
        <f>SUM(BK124:BK128)</f>
        <v>0</v>
      </c>
    </row>
    <row r="124" spans="2:65" s="1" customFormat="1" ht="25.5" customHeight="1" x14ac:dyDescent="0.3">
      <c r="B124" s="131"/>
      <c r="C124" s="160" t="s">
        <v>253</v>
      </c>
      <c r="D124" s="160" t="s">
        <v>144</v>
      </c>
      <c r="E124" s="161" t="s">
        <v>329</v>
      </c>
      <c r="F124" s="233" t="s">
        <v>330</v>
      </c>
      <c r="G124" s="233"/>
      <c r="H124" s="233"/>
      <c r="I124" s="233"/>
      <c r="J124" s="162" t="s">
        <v>305</v>
      </c>
      <c r="K124" s="163">
        <v>5.5830000000000002</v>
      </c>
      <c r="L124" s="231">
        <v>0</v>
      </c>
      <c r="M124" s="231"/>
      <c r="N124" s="234">
        <f>ROUND(L124*K124,3)</f>
        <v>0</v>
      </c>
      <c r="O124" s="234"/>
      <c r="P124" s="234"/>
      <c r="Q124" s="234"/>
      <c r="R124" s="134"/>
      <c r="T124" s="165" t="s">
        <v>5</v>
      </c>
      <c r="U124" s="43" t="s">
        <v>43</v>
      </c>
      <c r="V124" s="35"/>
      <c r="W124" s="166">
        <f>V124*K124</f>
        <v>0</v>
      </c>
      <c r="X124" s="166">
        <v>0</v>
      </c>
      <c r="Y124" s="166">
        <f>X124*K124</f>
        <v>0</v>
      </c>
      <c r="Z124" s="166">
        <v>0</v>
      </c>
      <c r="AA124" s="167">
        <f>Z124*K124</f>
        <v>0</v>
      </c>
      <c r="AR124" s="18" t="s">
        <v>148</v>
      </c>
      <c r="AT124" s="18" t="s">
        <v>144</v>
      </c>
      <c r="AU124" s="18" t="s">
        <v>123</v>
      </c>
      <c r="AY124" s="18" t="s">
        <v>143</v>
      </c>
      <c r="BE124" s="105">
        <f>IF(U124="základná",N124,0)</f>
        <v>0</v>
      </c>
      <c r="BF124" s="105">
        <f>IF(U124="znížená",N124,0)</f>
        <v>0</v>
      </c>
      <c r="BG124" s="105">
        <f>IF(U124="zákl. prenesená",N124,0)</f>
        <v>0</v>
      </c>
      <c r="BH124" s="105">
        <f>IF(U124="zníž. prenesená",N124,0)</f>
        <v>0</v>
      </c>
      <c r="BI124" s="105">
        <f>IF(U124="nulová",N124,0)</f>
        <v>0</v>
      </c>
      <c r="BJ124" s="18" t="s">
        <v>123</v>
      </c>
      <c r="BK124" s="168">
        <f>ROUND(L124*K124,3)</f>
        <v>0</v>
      </c>
      <c r="BL124" s="18" t="s">
        <v>148</v>
      </c>
      <c r="BM124" s="18" t="s">
        <v>331</v>
      </c>
    </row>
    <row r="125" spans="2:65" s="1" customFormat="1" ht="38.25" customHeight="1" x14ac:dyDescent="0.3">
      <c r="B125" s="131"/>
      <c r="C125" s="160" t="s">
        <v>257</v>
      </c>
      <c r="D125" s="160" t="s">
        <v>144</v>
      </c>
      <c r="E125" s="161" t="s">
        <v>332</v>
      </c>
      <c r="F125" s="233" t="s">
        <v>333</v>
      </c>
      <c r="G125" s="233"/>
      <c r="H125" s="233"/>
      <c r="I125" s="233"/>
      <c r="J125" s="162" t="s">
        <v>305</v>
      </c>
      <c r="K125" s="163">
        <v>5.5830000000000002</v>
      </c>
      <c r="L125" s="231">
        <v>0</v>
      </c>
      <c r="M125" s="231"/>
      <c r="N125" s="234">
        <f>ROUND(L125*K125,3)</f>
        <v>0</v>
      </c>
      <c r="O125" s="234"/>
      <c r="P125" s="234"/>
      <c r="Q125" s="234"/>
      <c r="R125" s="134"/>
      <c r="T125" s="165" t="s">
        <v>5</v>
      </c>
      <c r="U125" s="43" t="s">
        <v>43</v>
      </c>
      <c r="V125" s="35"/>
      <c r="W125" s="166">
        <f>V125*K125</f>
        <v>0</v>
      </c>
      <c r="X125" s="166">
        <v>0</v>
      </c>
      <c r="Y125" s="166">
        <f>X125*K125</f>
        <v>0</v>
      </c>
      <c r="Z125" s="166">
        <v>0</v>
      </c>
      <c r="AA125" s="167">
        <f>Z125*K125</f>
        <v>0</v>
      </c>
      <c r="AR125" s="18" t="s">
        <v>148</v>
      </c>
      <c r="AT125" s="18" t="s">
        <v>144</v>
      </c>
      <c r="AU125" s="18" t="s">
        <v>123</v>
      </c>
      <c r="AY125" s="18" t="s">
        <v>143</v>
      </c>
      <c r="BE125" s="105">
        <f>IF(U125="základná",N125,0)</f>
        <v>0</v>
      </c>
      <c r="BF125" s="105">
        <f>IF(U125="znížená",N125,0)</f>
        <v>0</v>
      </c>
      <c r="BG125" s="105">
        <f>IF(U125="zákl. prenesená",N125,0)</f>
        <v>0</v>
      </c>
      <c r="BH125" s="105">
        <f>IF(U125="zníž. prenesená",N125,0)</f>
        <v>0</v>
      </c>
      <c r="BI125" s="105">
        <f>IF(U125="nulová",N125,0)</f>
        <v>0</v>
      </c>
      <c r="BJ125" s="18" t="s">
        <v>123</v>
      </c>
      <c r="BK125" s="168">
        <f>ROUND(L125*K125,3)</f>
        <v>0</v>
      </c>
      <c r="BL125" s="18" t="s">
        <v>148</v>
      </c>
      <c r="BM125" s="18" t="s">
        <v>334</v>
      </c>
    </row>
    <row r="126" spans="2:65" s="1" customFormat="1" ht="51" customHeight="1" x14ac:dyDescent="0.3">
      <c r="B126" s="131"/>
      <c r="C126" s="160" t="s">
        <v>261</v>
      </c>
      <c r="D126" s="160" t="s">
        <v>144</v>
      </c>
      <c r="E126" s="161" t="s">
        <v>335</v>
      </c>
      <c r="F126" s="233" t="s">
        <v>336</v>
      </c>
      <c r="G126" s="233"/>
      <c r="H126" s="233"/>
      <c r="I126" s="233"/>
      <c r="J126" s="162" t="s">
        <v>305</v>
      </c>
      <c r="K126" s="163">
        <v>22.332000000000001</v>
      </c>
      <c r="L126" s="231">
        <v>0</v>
      </c>
      <c r="M126" s="231"/>
      <c r="N126" s="234">
        <f>ROUND(L126*K126,3)</f>
        <v>0</v>
      </c>
      <c r="O126" s="234"/>
      <c r="P126" s="234"/>
      <c r="Q126" s="234"/>
      <c r="R126" s="134"/>
      <c r="T126" s="165" t="s">
        <v>5</v>
      </c>
      <c r="U126" s="43" t="s">
        <v>43</v>
      </c>
      <c r="V126" s="35"/>
      <c r="W126" s="166">
        <f>V126*K126</f>
        <v>0</v>
      </c>
      <c r="X126" s="166">
        <v>0</v>
      </c>
      <c r="Y126" s="166">
        <f>X126*K126</f>
        <v>0</v>
      </c>
      <c r="Z126" s="166">
        <v>0</v>
      </c>
      <c r="AA126" s="167">
        <f>Z126*K126</f>
        <v>0</v>
      </c>
      <c r="AR126" s="18" t="s">
        <v>148</v>
      </c>
      <c r="AT126" s="18" t="s">
        <v>144</v>
      </c>
      <c r="AU126" s="18" t="s">
        <v>123</v>
      </c>
      <c r="AY126" s="18" t="s">
        <v>143</v>
      </c>
      <c r="BE126" s="105">
        <f>IF(U126="základná",N126,0)</f>
        <v>0</v>
      </c>
      <c r="BF126" s="105">
        <f>IF(U126="znížená",N126,0)</f>
        <v>0</v>
      </c>
      <c r="BG126" s="105">
        <f>IF(U126="zákl. prenesená",N126,0)</f>
        <v>0</v>
      </c>
      <c r="BH126" s="105">
        <f>IF(U126="zníž. prenesená",N126,0)</f>
        <v>0</v>
      </c>
      <c r="BI126" s="105">
        <f>IF(U126="nulová",N126,0)</f>
        <v>0</v>
      </c>
      <c r="BJ126" s="18" t="s">
        <v>123</v>
      </c>
      <c r="BK126" s="168">
        <f>ROUND(L126*K126,3)</f>
        <v>0</v>
      </c>
      <c r="BL126" s="18" t="s">
        <v>148</v>
      </c>
      <c r="BM126" s="18" t="s">
        <v>337</v>
      </c>
    </row>
    <row r="127" spans="2:65" s="1" customFormat="1" ht="25.5" customHeight="1" x14ac:dyDescent="0.3">
      <c r="B127" s="131"/>
      <c r="C127" s="160" t="s">
        <v>201</v>
      </c>
      <c r="D127" s="160" t="s">
        <v>144</v>
      </c>
      <c r="E127" s="161" t="s">
        <v>338</v>
      </c>
      <c r="F127" s="233" t="s">
        <v>339</v>
      </c>
      <c r="G127" s="233"/>
      <c r="H127" s="233"/>
      <c r="I127" s="233"/>
      <c r="J127" s="162" t="s">
        <v>310</v>
      </c>
      <c r="K127" s="163">
        <v>8.375</v>
      </c>
      <c r="L127" s="231">
        <v>0</v>
      </c>
      <c r="M127" s="231"/>
      <c r="N127" s="234">
        <f>ROUND(L127*K127,3)</f>
        <v>0</v>
      </c>
      <c r="O127" s="234"/>
      <c r="P127" s="234"/>
      <c r="Q127" s="234"/>
      <c r="R127" s="134"/>
      <c r="T127" s="165" t="s">
        <v>5</v>
      </c>
      <c r="U127" s="43" t="s">
        <v>43</v>
      </c>
      <c r="V127" s="35"/>
      <c r="W127" s="166">
        <f>V127*K127</f>
        <v>0</v>
      </c>
      <c r="X127" s="166">
        <v>0</v>
      </c>
      <c r="Y127" s="166">
        <f>X127*K127</f>
        <v>0</v>
      </c>
      <c r="Z127" s="166">
        <v>0</v>
      </c>
      <c r="AA127" s="167">
        <f>Z127*K127</f>
        <v>0</v>
      </c>
      <c r="AC127" s="1" t="s">
        <v>458</v>
      </c>
      <c r="AR127" s="18" t="s">
        <v>148</v>
      </c>
      <c r="AT127" s="18" t="s">
        <v>144</v>
      </c>
      <c r="AU127" s="18" t="s">
        <v>123</v>
      </c>
      <c r="AY127" s="18" t="s">
        <v>143</v>
      </c>
      <c r="BE127" s="105">
        <f>IF(U127="základná",N127,0)</f>
        <v>0</v>
      </c>
      <c r="BF127" s="105">
        <f>IF(U127="znížená",N127,0)</f>
        <v>0</v>
      </c>
      <c r="BG127" s="105">
        <f>IF(U127="zákl. prenesená",N127,0)</f>
        <v>0</v>
      </c>
      <c r="BH127" s="105">
        <f>IF(U127="zníž. prenesená",N127,0)</f>
        <v>0</v>
      </c>
      <c r="BI127" s="105">
        <f>IF(U127="nulová",N127,0)</f>
        <v>0</v>
      </c>
      <c r="BJ127" s="18" t="s">
        <v>123</v>
      </c>
      <c r="BK127" s="168">
        <f>ROUND(L127*K127,3)</f>
        <v>0</v>
      </c>
      <c r="BL127" s="18" t="s">
        <v>148</v>
      </c>
      <c r="BM127" s="18" t="s">
        <v>340</v>
      </c>
    </row>
    <row r="128" spans="2:65" s="1" customFormat="1" ht="16.5" customHeight="1" x14ac:dyDescent="0.3">
      <c r="B128" s="131"/>
      <c r="C128" s="160" t="s">
        <v>205</v>
      </c>
      <c r="D128" s="160" t="s">
        <v>144</v>
      </c>
      <c r="E128" s="161" t="s">
        <v>341</v>
      </c>
      <c r="F128" s="233" t="s">
        <v>342</v>
      </c>
      <c r="G128" s="233"/>
      <c r="H128" s="233"/>
      <c r="I128" s="233"/>
      <c r="J128" s="162" t="s">
        <v>310</v>
      </c>
      <c r="K128" s="163">
        <v>8.375</v>
      </c>
      <c r="L128" s="231">
        <v>0</v>
      </c>
      <c r="M128" s="231"/>
      <c r="N128" s="234">
        <f>ROUND(L128*K128,3)</f>
        <v>0</v>
      </c>
      <c r="O128" s="234"/>
      <c r="P128" s="234"/>
      <c r="Q128" s="234"/>
      <c r="R128" s="134"/>
      <c r="T128" s="165" t="s">
        <v>5</v>
      </c>
      <c r="U128" s="43" t="s">
        <v>43</v>
      </c>
      <c r="V128" s="35"/>
      <c r="W128" s="166">
        <f>V128*K128</f>
        <v>0</v>
      </c>
      <c r="X128" s="166">
        <v>0</v>
      </c>
      <c r="Y128" s="166">
        <f>X128*K128</f>
        <v>0</v>
      </c>
      <c r="Z128" s="166">
        <v>0</v>
      </c>
      <c r="AA128" s="167">
        <f>Z128*K128</f>
        <v>0</v>
      </c>
      <c r="AC128" s="1" t="s">
        <v>460</v>
      </c>
      <c r="AR128" s="18" t="s">
        <v>148</v>
      </c>
      <c r="AT128" s="18" t="s">
        <v>144</v>
      </c>
      <c r="AU128" s="18" t="s">
        <v>123</v>
      </c>
      <c r="AY128" s="18" t="s">
        <v>143</v>
      </c>
      <c r="BE128" s="105">
        <f>IF(U128="základná",N128,0)</f>
        <v>0</v>
      </c>
      <c r="BF128" s="105">
        <f>IF(U128="znížená",N128,0)</f>
        <v>0</v>
      </c>
      <c r="BG128" s="105">
        <f>IF(U128="zákl. prenesená",N128,0)</f>
        <v>0</v>
      </c>
      <c r="BH128" s="105">
        <f>IF(U128="zníž. prenesená",N128,0)</f>
        <v>0</v>
      </c>
      <c r="BI128" s="105">
        <f>IF(U128="nulová",N128,0)</f>
        <v>0</v>
      </c>
      <c r="BJ128" s="18" t="s">
        <v>123</v>
      </c>
      <c r="BK128" s="168">
        <f>ROUND(L128*K128,3)</f>
        <v>0</v>
      </c>
      <c r="BL128" s="18" t="s">
        <v>148</v>
      </c>
      <c r="BM128" s="18" t="s">
        <v>343</v>
      </c>
    </row>
    <row r="129" spans="2:65" s="9" customFormat="1" ht="29.85" customHeight="1" x14ac:dyDescent="0.3">
      <c r="B129" s="149"/>
      <c r="C129" s="150"/>
      <c r="D129" s="159" t="s">
        <v>327</v>
      </c>
      <c r="E129" s="159"/>
      <c r="F129" s="159"/>
      <c r="G129" s="159"/>
      <c r="H129" s="159"/>
      <c r="I129" s="159"/>
      <c r="J129" s="159"/>
      <c r="K129" s="159"/>
      <c r="L129" s="159"/>
      <c r="M129" s="159"/>
      <c r="N129" s="225">
        <f>BK129</f>
        <v>0</v>
      </c>
      <c r="O129" s="226"/>
      <c r="P129" s="226"/>
      <c r="Q129" s="226"/>
      <c r="R129" s="152"/>
      <c r="T129" s="153"/>
      <c r="U129" s="150"/>
      <c r="V129" s="150"/>
      <c r="W129" s="154">
        <f>SUM(W130:W133)</f>
        <v>0</v>
      </c>
      <c r="X129" s="150"/>
      <c r="Y129" s="154">
        <f>SUM(Y130:Y133)</f>
        <v>0</v>
      </c>
      <c r="Z129" s="150"/>
      <c r="AA129" s="155">
        <f>SUM(AA130:AA133)</f>
        <v>0</v>
      </c>
      <c r="AR129" s="156" t="s">
        <v>84</v>
      </c>
      <c r="AT129" s="157" t="s">
        <v>75</v>
      </c>
      <c r="AU129" s="157" t="s">
        <v>84</v>
      </c>
      <c r="AY129" s="156" t="s">
        <v>143</v>
      </c>
      <c r="BK129" s="158">
        <f>SUM(BK130:BK133)</f>
        <v>0</v>
      </c>
    </row>
    <row r="130" spans="2:65" s="1" customFormat="1" ht="25.5" customHeight="1" x14ac:dyDescent="0.3">
      <c r="B130" s="131"/>
      <c r="C130" s="160" t="s">
        <v>210</v>
      </c>
      <c r="D130" s="160" t="s">
        <v>144</v>
      </c>
      <c r="E130" s="161" t="s">
        <v>344</v>
      </c>
      <c r="F130" s="233" t="s">
        <v>345</v>
      </c>
      <c r="G130" s="233"/>
      <c r="H130" s="233"/>
      <c r="I130" s="233"/>
      <c r="J130" s="162" t="s">
        <v>305</v>
      </c>
      <c r="K130" s="163">
        <v>3.28</v>
      </c>
      <c r="L130" s="231">
        <v>0</v>
      </c>
      <c r="M130" s="231"/>
      <c r="N130" s="234">
        <f>ROUND(L130*K130,3)</f>
        <v>0</v>
      </c>
      <c r="O130" s="234"/>
      <c r="P130" s="234"/>
      <c r="Q130" s="234"/>
      <c r="R130" s="134"/>
      <c r="T130" s="165" t="s">
        <v>5</v>
      </c>
      <c r="U130" s="43" t="s">
        <v>43</v>
      </c>
      <c r="V130" s="35"/>
      <c r="W130" s="166">
        <f>V130*K130</f>
        <v>0</v>
      </c>
      <c r="X130" s="166">
        <v>0</v>
      </c>
      <c r="Y130" s="166">
        <f>X130*K130</f>
        <v>0</v>
      </c>
      <c r="Z130" s="166">
        <v>0</v>
      </c>
      <c r="AA130" s="167">
        <f>Z130*K130</f>
        <v>0</v>
      </c>
      <c r="AR130" s="18" t="s">
        <v>148</v>
      </c>
      <c r="AT130" s="18" t="s">
        <v>144</v>
      </c>
      <c r="AU130" s="18" t="s">
        <v>123</v>
      </c>
      <c r="AY130" s="18" t="s">
        <v>143</v>
      </c>
      <c r="BE130" s="105">
        <f>IF(U130="základná",N130,0)</f>
        <v>0</v>
      </c>
      <c r="BF130" s="105">
        <f>IF(U130="znížená",N130,0)</f>
        <v>0</v>
      </c>
      <c r="BG130" s="105">
        <f>IF(U130="zákl. prenesená",N130,0)</f>
        <v>0</v>
      </c>
      <c r="BH130" s="105">
        <f>IF(U130="zníž. prenesená",N130,0)</f>
        <v>0</v>
      </c>
      <c r="BI130" s="105">
        <f>IF(U130="nulová",N130,0)</f>
        <v>0</v>
      </c>
      <c r="BJ130" s="18" t="s">
        <v>123</v>
      </c>
      <c r="BK130" s="168">
        <f>ROUND(L130*K130,3)</f>
        <v>0</v>
      </c>
      <c r="BL130" s="18" t="s">
        <v>148</v>
      </c>
      <c r="BM130" s="18" t="s">
        <v>346</v>
      </c>
    </row>
    <row r="131" spans="2:65" s="1" customFormat="1" ht="25.5" customHeight="1" x14ac:dyDescent="0.3">
      <c r="B131" s="131"/>
      <c r="C131" s="160" t="s">
        <v>214</v>
      </c>
      <c r="D131" s="160" t="s">
        <v>144</v>
      </c>
      <c r="E131" s="161" t="s">
        <v>347</v>
      </c>
      <c r="F131" s="233" t="s">
        <v>348</v>
      </c>
      <c r="G131" s="233"/>
      <c r="H131" s="233"/>
      <c r="I131" s="233"/>
      <c r="J131" s="162" t="s">
        <v>305</v>
      </c>
      <c r="K131" s="163">
        <v>1.6970000000000001</v>
      </c>
      <c r="L131" s="231">
        <v>0</v>
      </c>
      <c r="M131" s="231"/>
      <c r="N131" s="234">
        <f>ROUND(L131*K131,3)</f>
        <v>0</v>
      </c>
      <c r="O131" s="234"/>
      <c r="P131" s="234"/>
      <c r="Q131" s="234"/>
      <c r="R131" s="134"/>
      <c r="T131" s="165" t="s">
        <v>5</v>
      </c>
      <c r="U131" s="43" t="s">
        <v>43</v>
      </c>
      <c r="V131" s="35"/>
      <c r="W131" s="166">
        <f>V131*K131</f>
        <v>0</v>
      </c>
      <c r="X131" s="166">
        <v>0</v>
      </c>
      <c r="Y131" s="166">
        <f>X131*K131</f>
        <v>0</v>
      </c>
      <c r="Z131" s="166">
        <v>0</v>
      </c>
      <c r="AA131" s="167">
        <f>Z131*K131</f>
        <v>0</v>
      </c>
      <c r="AR131" s="18" t="s">
        <v>148</v>
      </c>
      <c r="AT131" s="18" t="s">
        <v>144</v>
      </c>
      <c r="AU131" s="18" t="s">
        <v>123</v>
      </c>
      <c r="AY131" s="18" t="s">
        <v>143</v>
      </c>
      <c r="BE131" s="105">
        <f>IF(U131="základná",N131,0)</f>
        <v>0</v>
      </c>
      <c r="BF131" s="105">
        <f>IF(U131="znížená",N131,0)</f>
        <v>0</v>
      </c>
      <c r="BG131" s="105">
        <f>IF(U131="zákl. prenesená",N131,0)</f>
        <v>0</v>
      </c>
      <c r="BH131" s="105">
        <f>IF(U131="zníž. prenesená",N131,0)</f>
        <v>0</v>
      </c>
      <c r="BI131" s="105">
        <f>IF(U131="nulová",N131,0)</f>
        <v>0</v>
      </c>
      <c r="BJ131" s="18" t="s">
        <v>123</v>
      </c>
      <c r="BK131" s="168">
        <f>ROUND(L131*K131,3)</f>
        <v>0</v>
      </c>
      <c r="BL131" s="18" t="s">
        <v>148</v>
      </c>
      <c r="BM131" s="18" t="s">
        <v>349</v>
      </c>
    </row>
    <row r="132" spans="2:65" s="1" customFormat="1" ht="25.5" customHeight="1" x14ac:dyDescent="0.3">
      <c r="B132" s="131"/>
      <c r="C132" s="160" t="s">
        <v>218</v>
      </c>
      <c r="D132" s="160" t="s">
        <v>144</v>
      </c>
      <c r="E132" s="161" t="s">
        <v>350</v>
      </c>
      <c r="F132" s="233" t="s">
        <v>351</v>
      </c>
      <c r="G132" s="233"/>
      <c r="H132" s="233"/>
      <c r="I132" s="233"/>
      <c r="J132" s="162" t="s">
        <v>305</v>
      </c>
      <c r="K132" s="163">
        <v>2.8000000000000001E-2</v>
      </c>
      <c r="L132" s="231">
        <v>0</v>
      </c>
      <c r="M132" s="231"/>
      <c r="N132" s="234">
        <f>ROUND(L132*K132,3)</f>
        <v>0</v>
      </c>
      <c r="O132" s="234"/>
      <c r="P132" s="234"/>
      <c r="Q132" s="234"/>
      <c r="R132" s="134"/>
      <c r="T132" s="165" t="s">
        <v>5</v>
      </c>
      <c r="U132" s="43" t="s">
        <v>43</v>
      </c>
      <c r="V132" s="35"/>
      <c r="W132" s="166">
        <f>V132*K132</f>
        <v>0</v>
      </c>
      <c r="X132" s="166">
        <v>0</v>
      </c>
      <c r="Y132" s="166">
        <f>X132*K132</f>
        <v>0</v>
      </c>
      <c r="Z132" s="166">
        <v>0</v>
      </c>
      <c r="AA132" s="167">
        <f>Z132*K132</f>
        <v>0</v>
      </c>
      <c r="AR132" s="18" t="s">
        <v>148</v>
      </c>
      <c r="AT132" s="18" t="s">
        <v>144</v>
      </c>
      <c r="AU132" s="18" t="s">
        <v>123</v>
      </c>
      <c r="AY132" s="18" t="s">
        <v>143</v>
      </c>
      <c r="BE132" s="105">
        <f>IF(U132="základná",N132,0)</f>
        <v>0</v>
      </c>
      <c r="BF132" s="105">
        <f>IF(U132="znížená",N132,0)</f>
        <v>0</v>
      </c>
      <c r="BG132" s="105">
        <f>IF(U132="zákl. prenesená",N132,0)</f>
        <v>0</v>
      </c>
      <c r="BH132" s="105">
        <f>IF(U132="zníž. prenesená",N132,0)</f>
        <v>0</v>
      </c>
      <c r="BI132" s="105">
        <f>IF(U132="nulová",N132,0)</f>
        <v>0</v>
      </c>
      <c r="BJ132" s="18" t="s">
        <v>123</v>
      </c>
      <c r="BK132" s="168">
        <f>ROUND(L132*K132,3)</f>
        <v>0</v>
      </c>
      <c r="BL132" s="18" t="s">
        <v>148</v>
      </c>
      <c r="BM132" s="18" t="s">
        <v>352</v>
      </c>
    </row>
    <row r="133" spans="2:65" s="1" customFormat="1" ht="25.5" customHeight="1" x14ac:dyDescent="0.3">
      <c r="B133" s="131"/>
      <c r="C133" s="160" t="s">
        <v>222</v>
      </c>
      <c r="D133" s="160" t="s">
        <v>144</v>
      </c>
      <c r="E133" s="161" t="s">
        <v>353</v>
      </c>
      <c r="F133" s="233" t="s">
        <v>354</v>
      </c>
      <c r="G133" s="233"/>
      <c r="H133" s="233"/>
      <c r="I133" s="233"/>
      <c r="J133" s="162" t="s">
        <v>305</v>
      </c>
      <c r="K133" s="163">
        <v>0.86899999999999999</v>
      </c>
      <c r="L133" s="231">
        <v>0</v>
      </c>
      <c r="M133" s="231"/>
      <c r="N133" s="234">
        <f>ROUND(L133*K133,3)</f>
        <v>0</v>
      </c>
      <c r="O133" s="234"/>
      <c r="P133" s="234"/>
      <c r="Q133" s="234"/>
      <c r="R133" s="134"/>
      <c r="T133" s="165" t="s">
        <v>5</v>
      </c>
      <c r="U133" s="43" t="s">
        <v>43</v>
      </c>
      <c r="V133" s="35"/>
      <c r="W133" s="166">
        <f>V133*K133</f>
        <v>0</v>
      </c>
      <c r="X133" s="166">
        <v>0</v>
      </c>
      <c r="Y133" s="166">
        <f>X133*K133</f>
        <v>0</v>
      </c>
      <c r="Z133" s="166">
        <v>0</v>
      </c>
      <c r="AA133" s="167">
        <f>Z133*K133</f>
        <v>0</v>
      </c>
      <c r="AR133" s="18" t="s">
        <v>148</v>
      </c>
      <c r="AT133" s="18" t="s">
        <v>144</v>
      </c>
      <c r="AU133" s="18" t="s">
        <v>123</v>
      </c>
      <c r="AY133" s="18" t="s">
        <v>143</v>
      </c>
      <c r="BE133" s="105">
        <f>IF(U133="základná",N133,0)</f>
        <v>0</v>
      </c>
      <c r="BF133" s="105">
        <f>IF(U133="znížená",N133,0)</f>
        <v>0</v>
      </c>
      <c r="BG133" s="105">
        <f>IF(U133="zákl. prenesená",N133,0)</f>
        <v>0</v>
      </c>
      <c r="BH133" s="105">
        <f>IF(U133="zníž. prenesená",N133,0)</f>
        <v>0</v>
      </c>
      <c r="BI133" s="105">
        <f>IF(U133="nulová",N133,0)</f>
        <v>0</v>
      </c>
      <c r="BJ133" s="18" t="s">
        <v>123</v>
      </c>
      <c r="BK133" s="168">
        <f>ROUND(L133*K133,3)</f>
        <v>0</v>
      </c>
      <c r="BL133" s="18" t="s">
        <v>148</v>
      </c>
      <c r="BM133" s="18" t="s">
        <v>355</v>
      </c>
    </row>
    <row r="134" spans="2:65" s="9" customFormat="1" ht="29.85" customHeight="1" x14ac:dyDescent="0.3">
      <c r="B134" s="149"/>
      <c r="C134" s="150"/>
      <c r="D134" s="159" t="s">
        <v>328</v>
      </c>
      <c r="E134" s="159"/>
      <c r="F134" s="159"/>
      <c r="G134" s="159"/>
      <c r="H134" s="159"/>
      <c r="I134" s="159"/>
      <c r="J134" s="159"/>
      <c r="K134" s="159"/>
      <c r="L134" s="159"/>
      <c r="M134" s="159"/>
      <c r="N134" s="225">
        <f>BK134</f>
        <v>0</v>
      </c>
      <c r="O134" s="226"/>
      <c r="P134" s="226"/>
      <c r="Q134" s="226"/>
      <c r="R134" s="152"/>
      <c r="T134" s="153"/>
      <c r="U134" s="150"/>
      <c r="V134" s="150"/>
      <c r="W134" s="154">
        <f>SUM(W135:W156)</f>
        <v>0</v>
      </c>
      <c r="X134" s="150"/>
      <c r="Y134" s="154">
        <f>SUM(Y135:Y156)</f>
        <v>0</v>
      </c>
      <c r="Z134" s="150"/>
      <c r="AA134" s="155">
        <f>SUM(AA135:AA156)</f>
        <v>0</v>
      </c>
      <c r="AR134" s="156" t="s">
        <v>84</v>
      </c>
      <c r="AT134" s="157" t="s">
        <v>75</v>
      </c>
      <c r="AU134" s="157" t="s">
        <v>84</v>
      </c>
      <c r="AY134" s="156" t="s">
        <v>143</v>
      </c>
      <c r="BK134" s="158">
        <f>SUM(BK135:BK156)</f>
        <v>0</v>
      </c>
    </row>
    <row r="135" spans="2:65" s="1" customFormat="1" ht="16.5" customHeight="1" x14ac:dyDescent="0.3">
      <c r="B135" s="131"/>
      <c r="C135" s="169" t="s">
        <v>181</v>
      </c>
      <c r="D135" s="169" t="s">
        <v>206</v>
      </c>
      <c r="E135" s="170" t="s">
        <v>356</v>
      </c>
      <c r="F135" s="235" t="s">
        <v>357</v>
      </c>
      <c r="G135" s="235"/>
      <c r="H135" s="235"/>
      <c r="I135" s="235"/>
      <c r="J135" s="171" t="s">
        <v>152</v>
      </c>
      <c r="K135" s="172">
        <v>5</v>
      </c>
      <c r="L135" s="236">
        <v>0</v>
      </c>
      <c r="M135" s="236"/>
      <c r="N135" s="237">
        <f t="shared" ref="N135:N156" si="5">ROUND(L135*K135,3)</f>
        <v>0</v>
      </c>
      <c r="O135" s="234"/>
      <c r="P135" s="234"/>
      <c r="Q135" s="234"/>
      <c r="R135" s="134"/>
      <c r="T135" s="165" t="s">
        <v>5</v>
      </c>
      <c r="U135" s="43" t="s">
        <v>43</v>
      </c>
      <c r="V135" s="35"/>
      <c r="W135" s="166">
        <f t="shared" ref="W135:W156" si="6">V135*K135</f>
        <v>0</v>
      </c>
      <c r="X135" s="166">
        <v>0</v>
      </c>
      <c r="Y135" s="166">
        <f t="shared" ref="Y135:Y156" si="7">X135*K135</f>
        <v>0</v>
      </c>
      <c r="Z135" s="166">
        <v>0</v>
      </c>
      <c r="AA135" s="167">
        <f t="shared" ref="AA135:AA156" si="8">Z135*K135</f>
        <v>0</v>
      </c>
      <c r="AR135" s="18" t="s">
        <v>173</v>
      </c>
      <c r="AT135" s="18" t="s">
        <v>206</v>
      </c>
      <c r="AU135" s="18" t="s">
        <v>123</v>
      </c>
      <c r="AY135" s="18" t="s">
        <v>143</v>
      </c>
      <c r="BE135" s="105">
        <f t="shared" ref="BE135:BE156" si="9">IF(U135="základná",N135,0)</f>
        <v>0</v>
      </c>
      <c r="BF135" s="105">
        <f t="shared" ref="BF135:BF156" si="10">IF(U135="znížená",N135,0)</f>
        <v>0</v>
      </c>
      <c r="BG135" s="105">
        <f t="shared" ref="BG135:BG156" si="11">IF(U135="zákl. prenesená",N135,0)</f>
        <v>0</v>
      </c>
      <c r="BH135" s="105">
        <f t="shared" ref="BH135:BH156" si="12">IF(U135="zníž. prenesená",N135,0)</f>
        <v>0</v>
      </c>
      <c r="BI135" s="105">
        <f t="shared" ref="BI135:BI156" si="13">IF(U135="nulová",N135,0)</f>
        <v>0</v>
      </c>
      <c r="BJ135" s="18" t="s">
        <v>123</v>
      </c>
      <c r="BK135" s="168">
        <f t="shared" ref="BK135:BK156" si="14">ROUND(L135*K135,3)</f>
        <v>0</v>
      </c>
      <c r="BL135" s="18" t="s">
        <v>148</v>
      </c>
      <c r="BM135" s="18" t="s">
        <v>358</v>
      </c>
    </row>
    <row r="136" spans="2:65" s="1" customFormat="1" ht="16.5" customHeight="1" x14ac:dyDescent="0.3">
      <c r="B136" s="131"/>
      <c r="C136" s="160" t="s">
        <v>265</v>
      </c>
      <c r="D136" s="160" t="s">
        <v>144</v>
      </c>
      <c r="E136" s="161" t="s">
        <v>359</v>
      </c>
      <c r="F136" s="233" t="s">
        <v>360</v>
      </c>
      <c r="G136" s="233"/>
      <c r="H136" s="233"/>
      <c r="I136" s="233"/>
      <c r="J136" s="162" t="s">
        <v>152</v>
      </c>
      <c r="K136" s="163">
        <v>5</v>
      </c>
      <c r="L136" s="231">
        <v>0</v>
      </c>
      <c r="M136" s="231"/>
      <c r="N136" s="234">
        <f t="shared" si="5"/>
        <v>0</v>
      </c>
      <c r="O136" s="234"/>
      <c r="P136" s="234"/>
      <c r="Q136" s="234"/>
      <c r="R136" s="134"/>
      <c r="T136" s="165" t="s">
        <v>5</v>
      </c>
      <c r="U136" s="43" t="s">
        <v>43</v>
      </c>
      <c r="V136" s="35"/>
      <c r="W136" s="166">
        <f t="shared" si="6"/>
        <v>0</v>
      </c>
      <c r="X136" s="166">
        <v>0</v>
      </c>
      <c r="Y136" s="166">
        <f t="shared" si="7"/>
        <v>0</v>
      </c>
      <c r="Z136" s="166">
        <v>0</v>
      </c>
      <c r="AA136" s="167">
        <f t="shared" si="8"/>
        <v>0</v>
      </c>
      <c r="AR136" s="18" t="s">
        <v>148</v>
      </c>
      <c r="AT136" s="18" t="s">
        <v>144</v>
      </c>
      <c r="AU136" s="18" t="s">
        <v>123</v>
      </c>
      <c r="AY136" s="18" t="s">
        <v>143</v>
      </c>
      <c r="BE136" s="105">
        <f t="shared" si="9"/>
        <v>0</v>
      </c>
      <c r="BF136" s="105">
        <f t="shared" si="10"/>
        <v>0</v>
      </c>
      <c r="BG136" s="105">
        <f t="shared" si="11"/>
        <v>0</v>
      </c>
      <c r="BH136" s="105">
        <f t="shared" si="12"/>
        <v>0</v>
      </c>
      <c r="BI136" s="105">
        <f t="shared" si="13"/>
        <v>0</v>
      </c>
      <c r="BJ136" s="18" t="s">
        <v>123</v>
      </c>
      <c r="BK136" s="168">
        <f t="shared" si="14"/>
        <v>0</v>
      </c>
      <c r="BL136" s="18" t="s">
        <v>148</v>
      </c>
      <c r="BM136" s="18" t="s">
        <v>361</v>
      </c>
    </row>
    <row r="137" spans="2:65" s="1" customFormat="1" ht="16.5" customHeight="1" x14ac:dyDescent="0.3">
      <c r="B137" s="131"/>
      <c r="C137" s="169" t="s">
        <v>269</v>
      </c>
      <c r="D137" s="169" t="s">
        <v>206</v>
      </c>
      <c r="E137" s="170" t="s">
        <v>362</v>
      </c>
      <c r="F137" s="235" t="s">
        <v>363</v>
      </c>
      <c r="G137" s="235"/>
      <c r="H137" s="235"/>
      <c r="I137" s="235"/>
      <c r="J137" s="171" t="s">
        <v>152</v>
      </c>
      <c r="K137" s="172">
        <v>3</v>
      </c>
      <c r="L137" s="236">
        <v>0</v>
      </c>
      <c r="M137" s="236"/>
      <c r="N137" s="237">
        <f t="shared" si="5"/>
        <v>0</v>
      </c>
      <c r="O137" s="234"/>
      <c r="P137" s="234"/>
      <c r="Q137" s="234"/>
      <c r="R137" s="134"/>
      <c r="T137" s="165" t="s">
        <v>5</v>
      </c>
      <c r="U137" s="43" t="s">
        <v>43</v>
      </c>
      <c r="V137" s="35"/>
      <c r="W137" s="166">
        <f t="shared" si="6"/>
        <v>0</v>
      </c>
      <c r="X137" s="166">
        <v>0</v>
      </c>
      <c r="Y137" s="166">
        <f t="shared" si="7"/>
        <v>0</v>
      </c>
      <c r="Z137" s="166">
        <v>0</v>
      </c>
      <c r="AA137" s="167">
        <f t="shared" si="8"/>
        <v>0</v>
      </c>
      <c r="AR137" s="18" t="s">
        <v>173</v>
      </c>
      <c r="AT137" s="18" t="s">
        <v>206</v>
      </c>
      <c r="AU137" s="18" t="s">
        <v>123</v>
      </c>
      <c r="AY137" s="18" t="s">
        <v>143</v>
      </c>
      <c r="BE137" s="105">
        <f t="shared" si="9"/>
        <v>0</v>
      </c>
      <c r="BF137" s="105">
        <f t="shared" si="10"/>
        <v>0</v>
      </c>
      <c r="BG137" s="105">
        <f t="shared" si="11"/>
        <v>0</v>
      </c>
      <c r="BH137" s="105">
        <f t="shared" si="12"/>
        <v>0</v>
      </c>
      <c r="BI137" s="105">
        <f t="shared" si="13"/>
        <v>0</v>
      </c>
      <c r="BJ137" s="18" t="s">
        <v>123</v>
      </c>
      <c r="BK137" s="168">
        <f t="shared" si="14"/>
        <v>0</v>
      </c>
      <c r="BL137" s="18" t="s">
        <v>148</v>
      </c>
      <c r="BM137" s="18" t="s">
        <v>364</v>
      </c>
    </row>
    <row r="138" spans="2:65" s="1" customFormat="1" ht="16.5" customHeight="1" x14ac:dyDescent="0.3">
      <c r="B138" s="131"/>
      <c r="C138" s="160" t="s">
        <v>273</v>
      </c>
      <c r="D138" s="160" t="s">
        <v>144</v>
      </c>
      <c r="E138" s="161" t="s">
        <v>365</v>
      </c>
      <c r="F138" s="233" t="s">
        <v>366</v>
      </c>
      <c r="G138" s="233"/>
      <c r="H138" s="233"/>
      <c r="I138" s="233"/>
      <c r="J138" s="162" t="s">
        <v>152</v>
      </c>
      <c r="K138" s="163">
        <v>3</v>
      </c>
      <c r="L138" s="231">
        <v>0</v>
      </c>
      <c r="M138" s="231"/>
      <c r="N138" s="234">
        <f t="shared" si="5"/>
        <v>0</v>
      </c>
      <c r="O138" s="234"/>
      <c r="P138" s="234"/>
      <c r="Q138" s="234"/>
      <c r="R138" s="134"/>
      <c r="T138" s="165" t="s">
        <v>5</v>
      </c>
      <c r="U138" s="43" t="s">
        <v>43</v>
      </c>
      <c r="V138" s="35"/>
      <c r="W138" s="166">
        <f t="shared" si="6"/>
        <v>0</v>
      </c>
      <c r="X138" s="166">
        <v>0</v>
      </c>
      <c r="Y138" s="166">
        <f t="shared" si="7"/>
        <v>0</v>
      </c>
      <c r="Z138" s="166">
        <v>0</v>
      </c>
      <c r="AA138" s="167">
        <f t="shared" si="8"/>
        <v>0</v>
      </c>
      <c r="AR138" s="18" t="s">
        <v>148</v>
      </c>
      <c r="AT138" s="18" t="s">
        <v>144</v>
      </c>
      <c r="AU138" s="18" t="s">
        <v>123</v>
      </c>
      <c r="AY138" s="18" t="s">
        <v>143</v>
      </c>
      <c r="BE138" s="105">
        <f t="shared" si="9"/>
        <v>0</v>
      </c>
      <c r="BF138" s="105">
        <f t="shared" si="10"/>
        <v>0</v>
      </c>
      <c r="BG138" s="105">
        <f t="shared" si="11"/>
        <v>0</v>
      </c>
      <c r="BH138" s="105">
        <f t="shared" si="12"/>
        <v>0</v>
      </c>
      <c r="BI138" s="105">
        <f t="shared" si="13"/>
        <v>0</v>
      </c>
      <c r="BJ138" s="18" t="s">
        <v>123</v>
      </c>
      <c r="BK138" s="168">
        <f t="shared" si="14"/>
        <v>0</v>
      </c>
      <c r="BL138" s="18" t="s">
        <v>148</v>
      </c>
      <c r="BM138" s="18" t="s">
        <v>367</v>
      </c>
    </row>
    <row r="139" spans="2:65" s="1" customFormat="1" ht="16.5" customHeight="1" x14ac:dyDescent="0.3">
      <c r="B139" s="131"/>
      <c r="C139" s="169" t="s">
        <v>277</v>
      </c>
      <c r="D139" s="169" t="s">
        <v>206</v>
      </c>
      <c r="E139" s="170" t="s">
        <v>368</v>
      </c>
      <c r="F139" s="235" t="s">
        <v>369</v>
      </c>
      <c r="G139" s="235"/>
      <c r="H139" s="235"/>
      <c r="I139" s="235"/>
      <c r="J139" s="171" t="s">
        <v>152</v>
      </c>
      <c r="K139" s="172">
        <v>2</v>
      </c>
      <c r="L139" s="236">
        <v>0</v>
      </c>
      <c r="M139" s="236"/>
      <c r="N139" s="237">
        <f t="shared" si="5"/>
        <v>0</v>
      </c>
      <c r="O139" s="234"/>
      <c r="P139" s="234"/>
      <c r="Q139" s="234"/>
      <c r="R139" s="134"/>
      <c r="T139" s="165" t="s">
        <v>5</v>
      </c>
      <c r="U139" s="43" t="s">
        <v>43</v>
      </c>
      <c r="V139" s="35"/>
      <c r="W139" s="166">
        <f t="shared" si="6"/>
        <v>0</v>
      </c>
      <c r="X139" s="166">
        <v>0</v>
      </c>
      <c r="Y139" s="166">
        <f t="shared" si="7"/>
        <v>0</v>
      </c>
      <c r="Z139" s="166">
        <v>0</v>
      </c>
      <c r="AA139" s="167">
        <f t="shared" si="8"/>
        <v>0</v>
      </c>
      <c r="AR139" s="18" t="s">
        <v>173</v>
      </c>
      <c r="AT139" s="18" t="s">
        <v>206</v>
      </c>
      <c r="AU139" s="18" t="s">
        <v>123</v>
      </c>
      <c r="AY139" s="18" t="s">
        <v>143</v>
      </c>
      <c r="BE139" s="105">
        <f t="shared" si="9"/>
        <v>0</v>
      </c>
      <c r="BF139" s="105">
        <f t="shared" si="10"/>
        <v>0</v>
      </c>
      <c r="BG139" s="105">
        <f t="shared" si="11"/>
        <v>0</v>
      </c>
      <c r="BH139" s="105">
        <f t="shared" si="12"/>
        <v>0</v>
      </c>
      <c r="BI139" s="105">
        <f t="shared" si="13"/>
        <v>0</v>
      </c>
      <c r="BJ139" s="18" t="s">
        <v>123</v>
      </c>
      <c r="BK139" s="168">
        <f t="shared" si="14"/>
        <v>0</v>
      </c>
      <c r="BL139" s="18" t="s">
        <v>148</v>
      </c>
      <c r="BM139" s="18" t="s">
        <v>370</v>
      </c>
    </row>
    <row r="140" spans="2:65" s="1" customFormat="1" ht="25.5" customHeight="1" x14ac:dyDescent="0.3">
      <c r="B140" s="131"/>
      <c r="C140" s="160" t="s">
        <v>371</v>
      </c>
      <c r="D140" s="160" t="s">
        <v>144</v>
      </c>
      <c r="E140" s="161" t="s">
        <v>372</v>
      </c>
      <c r="F140" s="233" t="s">
        <v>373</v>
      </c>
      <c r="G140" s="233"/>
      <c r="H140" s="233"/>
      <c r="I140" s="233"/>
      <c r="J140" s="162" t="s">
        <v>152</v>
      </c>
      <c r="K140" s="163">
        <v>2</v>
      </c>
      <c r="L140" s="231">
        <v>0</v>
      </c>
      <c r="M140" s="231"/>
      <c r="N140" s="234">
        <f t="shared" si="5"/>
        <v>0</v>
      </c>
      <c r="O140" s="234"/>
      <c r="P140" s="234"/>
      <c r="Q140" s="234"/>
      <c r="R140" s="134"/>
      <c r="T140" s="165" t="s">
        <v>5</v>
      </c>
      <c r="U140" s="43" t="s">
        <v>43</v>
      </c>
      <c r="V140" s="35"/>
      <c r="W140" s="166">
        <f t="shared" si="6"/>
        <v>0</v>
      </c>
      <c r="X140" s="166">
        <v>0</v>
      </c>
      <c r="Y140" s="166">
        <f t="shared" si="7"/>
        <v>0</v>
      </c>
      <c r="Z140" s="166">
        <v>0</v>
      </c>
      <c r="AA140" s="167">
        <f t="shared" si="8"/>
        <v>0</v>
      </c>
      <c r="AR140" s="18" t="s">
        <v>148</v>
      </c>
      <c r="AT140" s="18" t="s">
        <v>144</v>
      </c>
      <c r="AU140" s="18" t="s">
        <v>123</v>
      </c>
      <c r="AY140" s="18" t="s">
        <v>143</v>
      </c>
      <c r="BE140" s="105">
        <f t="shared" si="9"/>
        <v>0</v>
      </c>
      <c r="BF140" s="105">
        <f t="shared" si="10"/>
        <v>0</v>
      </c>
      <c r="BG140" s="105">
        <f t="shared" si="11"/>
        <v>0</v>
      </c>
      <c r="BH140" s="105">
        <f t="shared" si="12"/>
        <v>0</v>
      </c>
      <c r="BI140" s="105">
        <f t="shared" si="13"/>
        <v>0</v>
      </c>
      <c r="BJ140" s="18" t="s">
        <v>123</v>
      </c>
      <c r="BK140" s="168">
        <f t="shared" si="14"/>
        <v>0</v>
      </c>
      <c r="BL140" s="18" t="s">
        <v>148</v>
      </c>
      <c r="BM140" s="18" t="s">
        <v>374</v>
      </c>
    </row>
    <row r="141" spans="2:65" s="1" customFormat="1" ht="16.5" customHeight="1" x14ac:dyDescent="0.3">
      <c r="B141" s="131"/>
      <c r="C141" s="169" t="s">
        <v>193</v>
      </c>
      <c r="D141" s="169" t="s">
        <v>206</v>
      </c>
      <c r="E141" s="170" t="s">
        <v>375</v>
      </c>
      <c r="F141" s="235" t="s">
        <v>376</v>
      </c>
      <c r="G141" s="235"/>
      <c r="H141" s="235"/>
      <c r="I141" s="235"/>
      <c r="J141" s="171" t="s">
        <v>152</v>
      </c>
      <c r="K141" s="172">
        <v>1</v>
      </c>
      <c r="L141" s="236">
        <v>0</v>
      </c>
      <c r="M141" s="236"/>
      <c r="N141" s="237">
        <f t="shared" si="5"/>
        <v>0</v>
      </c>
      <c r="O141" s="234"/>
      <c r="P141" s="234"/>
      <c r="Q141" s="234"/>
      <c r="R141" s="134"/>
      <c r="T141" s="165" t="s">
        <v>5</v>
      </c>
      <c r="U141" s="43" t="s">
        <v>43</v>
      </c>
      <c r="V141" s="35"/>
      <c r="W141" s="166">
        <f t="shared" si="6"/>
        <v>0</v>
      </c>
      <c r="X141" s="166">
        <v>0</v>
      </c>
      <c r="Y141" s="166">
        <f t="shared" si="7"/>
        <v>0</v>
      </c>
      <c r="Z141" s="166">
        <v>0</v>
      </c>
      <c r="AA141" s="167">
        <f t="shared" si="8"/>
        <v>0</v>
      </c>
      <c r="AR141" s="18" t="s">
        <v>173</v>
      </c>
      <c r="AT141" s="18" t="s">
        <v>206</v>
      </c>
      <c r="AU141" s="18" t="s">
        <v>123</v>
      </c>
      <c r="AY141" s="18" t="s">
        <v>143</v>
      </c>
      <c r="BE141" s="105">
        <f t="shared" si="9"/>
        <v>0</v>
      </c>
      <c r="BF141" s="105">
        <f t="shared" si="10"/>
        <v>0</v>
      </c>
      <c r="BG141" s="105">
        <f t="shared" si="11"/>
        <v>0</v>
      </c>
      <c r="BH141" s="105">
        <f t="shared" si="12"/>
        <v>0</v>
      </c>
      <c r="BI141" s="105">
        <f t="shared" si="13"/>
        <v>0</v>
      </c>
      <c r="BJ141" s="18" t="s">
        <v>123</v>
      </c>
      <c r="BK141" s="168">
        <f t="shared" si="14"/>
        <v>0</v>
      </c>
      <c r="BL141" s="18" t="s">
        <v>148</v>
      </c>
      <c r="BM141" s="18" t="s">
        <v>377</v>
      </c>
    </row>
    <row r="142" spans="2:65" s="1" customFormat="1" ht="16.5" customHeight="1" x14ac:dyDescent="0.3">
      <c r="B142" s="131"/>
      <c r="C142" s="160" t="s">
        <v>289</v>
      </c>
      <c r="D142" s="160" t="s">
        <v>144</v>
      </c>
      <c r="E142" s="161" t="s">
        <v>378</v>
      </c>
      <c r="F142" s="233" t="s">
        <v>379</v>
      </c>
      <c r="G142" s="233"/>
      <c r="H142" s="233"/>
      <c r="I142" s="233"/>
      <c r="J142" s="162" t="s">
        <v>152</v>
      </c>
      <c r="K142" s="163">
        <v>1</v>
      </c>
      <c r="L142" s="231">
        <v>0</v>
      </c>
      <c r="M142" s="231"/>
      <c r="N142" s="234">
        <f t="shared" si="5"/>
        <v>0</v>
      </c>
      <c r="O142" s="234"/>
      <c r="P142" s="234"/>
      <c r="Q142" s="234"/>
      <c r="R142" s="134"/>
      <c r="T142" s="165" t="s">
        <v>5</v>
      </c>
      <c r="U142" s="43" t="s">
        <v>43</v>
      </c>
      <c r="V142" s="35"/>
      <c r="W142" s="166">
        <f t="shared" si="6"/>
        <v>0</v>
      </c>
      <c r="X142" s="166">
        <v>0</v>
      </c>
      <c r="Y142" s="166">
        <f t="shared" si="7"/>
        <v>0</v>
      </c>
      <c r="Z142" s="166">
        <v>0</v>
      </c>
      <c r="AA142" s="167">
        <f t="shared" si="8"/>
        <v>0</v>
      </c>
      <c r="AR142" s="18" t="s">
        <v>148</v>
      </c>
      <c r="AT142" s="18" t="s">
        <v>144</v>
      </c>
      <c r="AU142" s="18" t="s">
        <v>123</v>
      </c>
      <c r="AY142" s="18" t="s">
        <v>143</v>
      </c>
      <c r="BE142" s="105">
        <f t="shared" si="9"/>
        <v>0</v>
      </c>
      <c r="BF142" s="105">
        <f t="shared" si="10"/>
        <v>0</v>
      </c>
      <c r="BG142" s="105">
        <f t="shared" si="11"/>
        <v>0</v>
      </c>
      <c r="BH142" s="105">
        <f t="shared" si="12"/>
        <v>0</v>
      </c>
      <c r="BI142" s="105">
        <f t="shared" si="13"/>
        <v>0</v>
      </c>
      <c r="BJ142" s="18" t="s">
        <v>123</v>
      </c>
      <c r="BK142" s="168">
        <f t="shared" si="14"/>
        <v>0</v>
      </c>
      <c r="BL142" s="18" t="s">
        <v>148</v>
      </c>
      <c r="BM142" s="18" t="s">
        <v>380</v>
      </c>
    </row>
    <row r="143" spans="2:65" s="1" customFormat="1" ht="16.5" customHeight="1" x14ac:dyDescent="0.3">
      <c r="B143" s="131"/>
      <c r="C143" s="169" t="s">
        <v>293</v>
      </c>
      <c r="D143" s="169" t="s">
        <v>206</v>
      </c>
      <c r="E143" s="170" t="s">
        <v>381</v>
      </c>
      <c r="F143" s="235" t="s">
        <v>382</v>
      </c>
      <c r="G143" s="235"/>
      <c r="H143" s="235"/>
      <c r="I143" s="235"/>
      <c r="J143" s="171" t="s">
        <v>152</v>
      </c>
      <c r="K143" s="172">
        <v>3</v>
      </c>
      <c r="L143" s="236">
        <v>0</v>
      </c>
      <c r="M143" s="236"/>
      <c r="N143" s="237">
        <f t="shared" si="5"/>
        <v>0</v>
      </c>
      <c r="O143" s="234"/>
      <c r="P143" s="234"/>
      <c r="Q143" s="234"/>
      <c r="R143" s="134"/>
      <c r="T143" s="165" t="s">
        <v>5</v>
      </c>
      <c r="U143" s="43" t="s">
        <v>43</v>
      </c>
      <c r="V143" s="35"/>
      <c r="W143" s="166">
        <f t="shared" si="6"/>
        <v>0</v>
      </c>
      <c r="X143" s="166">
        <v>0</v>
      </c>
      <c r="Y143" s="166">
        <f t="shared" si="7"/>
        <v>0</v>
      </c>
      <c r="Z143" s="166">
        <v>0</v>
      </c>
      <c r="AA143" s="167">
        <f t="shared" si="8"/>
        <v>0</v>
      </c>
      <c r="AR143" s="18" t="s">
        <v>173</v>
      </c>
      <c r="AT143" s="18" t="s">
        <v>206</v>
      </c>
      <c r="AU143" s="18" t="s">
        <v>123</v>
      </c>
      <c r="AY143" s="18" t="s">
        <v>143</v>
      </c>
      <c r="BE143" s="105">
        <f t="shared" si="9"/>
        <v>0</v>
      </c>
      <c r="BF143" s="105">
        <f t="shared" si="10"/>
        <v>0</v>
      </c>
      <c r="BG143" s="105">
        <f t="shared" si="11"/>
        <v>0</v>
      </c>
      <c r="BH143" s="105">
        <f t="shared" si="12"/>
        <v>0</v>
      </c>
      <c r="BI143" s="105">
        <f t="shared" si="13"/>
        <v>0</v>
      </c>
      <c r="BJ143" s="18" t="s">
        <v>123</v>
      </c>
      <c r="BK143" s="168">
        <f t="shared" si="14"/>
        <v>0</v>
      </c>
      <c r="BL143" s="18" t="s">
        <v>148</v>
      </c>
      <c r="BM143" s="18" t="s">
        <v>383</v>
      </c>
    </row>
    <row r="144" spans="2:65" s="1" customFormat="1" ht="16.5" customHeight="1" x14ac:dyDescent="0.3">
      <c r="B144" s="131"/>
      <c r="C144" s="160" t="s">
        <v>384</v>
      </c>
      <c r="D144" s="160" t="s">
        <v>144</v>
      </c>
      <c r="E144" s="161" t="s">
        <v>385</v>
      </c>
      <c r="F144" s="233" t="s">
        <v>386</v>
      </c>
      <c r="G144" s="233"/>
      <c r="H144" s="233"/>
      <c r="I144" s="233"/>
      <c r="J144" s="162" t="s">
        <v>152</v>
      </c>
      <c r="K144" s="163">
        <v>3</v>
      </c>
      <c r="L144" s="231">
        <v>0</v>
      </c>
      <c r="M144" s="231"/>
      <c r="N144" s="234">
        <f t="shared" si="5"/>
        <v>0</v>
      </c>
      <c r="O144" s="234"/>
      <c r="P144" s="234"/>
      <c r="Q144" s="234"/>
      <c r="R144" s="134"/>
      <c r="T144" s="165" t="s">
        <v>5</v>
      </c>
      <c r="U144" s="43" t="s">
        <v>43</v>
      </c>
      <c r="V144" s="35"/>
      <c r="W144" s="166">
        <f t="shared" si="6"/>
        <v>0</v>
      </c>
      <c r="X144" s="166">
        <v>0</v>
      </c>
      <c r="Y144" s="166">
        <f t="shared" si="7"/>
        <v>0</v>
      </c>
      <c r="Z144" s="166">
        <v>0</v>
      </c>
      <c r="AA144" s="167">
        <f t="shared" si="8"/>
        <v>0</v>
      </c>
      <c r="AR144" s="18" t="s">
        <v>148</v>
      </c>
      <c r="AT144" s="18" t="s">
        <v>144</v>
      </c>
      <c r="AU144" s="18" t="s">
        <v>123</v>
      </c>
      <c r="AY144" s="18" t="s">
        <v>143</v>
      </c>
      <c r="BE144" s="105">
        <f t="shared" si="9"/>
        <v>0</v>
      </c>
      <c r="BF144" s="105">
        <f t="shared" si="10"/>
        <v>0</v>
      </c>
      <c r="BG144" s="105">
        <f t="shared" si="11"/>
        <v>0</v>
      </c>
      <c r="BH144" s="105">
        <f t="shared" si="12"/>
        <v>0</v>
      </c>
      <c r="BI144" s="105">
        <f t="shared" si="13"/>
        <v>0</v>
      </c>
      <c r="BJ144" s="18" t="s">
        <v>123</v>
      </c>
      <c r="BK144" s="168">
        <f t="shared" si="14"/>
        <v>0</v>
      </c>
      <c r="BL144" s="18" t="s">
        <v>148</v>
      </c>
      <c r="BM144" s="18" t="s">
        <v>387</v>
      </c>
    </row>
    <row r="145" spans="2:65" s="1" customFormat="1" ht="16.5" customHeight="1" x14ac:dyDescent="0.3">
      <c r="B145" s="131"/>
      <c r="C145" s="169" t="s">
        <v>298</v>
      </c>
      <c r="D145" s="169" t="s">
        <v>206</v>
      </c>
      <c r="E145" s="170" t="s">
        <v>388</v>
      </c>
      <c r="F145" s="235" t="s">
        <v>389</v>
      </c>
      <c r="G145" s="235"/>
      <c r="H145" s="235"/>
      <c r="I145" s="235"/>
      <c r="J145" s="171" t="s">
        <v>152</v>
      </c>
      <c r="K145" s="172">
        <v>1</v>
      </c>
      <c r="L145" s="236">
        <v>0</v>
      </c>
      <c r="M145" s="236"/>
      <c r="N145" s="237">
        <f t="shared" si="5"/>
        <v>0</v>
      </c>
      <c r="O145" s="234"/>
      <c r="P145" s="234"/>
      <c r="Q145" s="234"/>
      <c r="R145" s="134"/>
      <c r="T145" s="165" t="s">
        <v>5</v>
      </c>
      <c r="U145" s="43" t="s">
        <v>43</v>
      </c>
      <c r="V145" s="35"/>
      <c r="W145" s="166">
        <f t="shared" si="6"/>
        <v>0</v>
      </c>
      <c r="X145" s="166">
        <v>0</v>
      </c>
      <c r="Y145" s="166">
        <f t="shared" si="7"/>
        <v>0</v>
      </c>
      <c r="Z145" s="166">
        <v>0</v>
      </c>
      <c r="AA145" s="167">
        <f t="shared" si="8"/>
        <v>0</v>
      </c>
      <c r="AR145" s="18" t="s">
        <v>173</v>
      </c>
      <c r="AT145" s="18" t="s">
        <v>206</v>
      </c>
      <c r="AU145" s="18" t="s">
        <v>123</v>
      </c>
      <c r="AY145" s="18" t="s">
        <v>143</v>
      </c>
      <c r="BE145" s="105">
        <f t="shared" si="9"/>
        <v>0</v>
      </c>
      <c r="BF145" s="105">
        <f t="shared" si="10"/>
        <v>0</v>
      </c>
      <c r="BG145" s="105">
        <f t="shared" si="11"/>
        <v>0</v>
      </c>
      <c r="BH145" s="105">
        <f t="shared" si="12"/>
        <v>0</v>
      </c>
      <c r="BI145" s="105">
        <f t="shared" si="13"/>
        <v>0</v>
      </c>
      <c r="BJ145" s="18" t="s">
        <v>123</v>
      </c>
      <c r="BK145" s="168">
        <f t="shared" si="14"/>
        <v>0</v>
      </c>
      <c r="BL145" s="18" t="s">
        <v>148</v>
      </c>
      <c r="BM145" s="18" t="s">
        <v>390</v>
      </c>
    </row>
    <row r="146" spans="2:65" s="1" customFormat="1" ht="16.5" customHeight="1" x14ac:dyDescent="0.3">
      <c r="B146" s="131"/>
      <c r="C146" s="160" t="s">
        <v>197</v>
      </c>
      <c r="D146" s="160" t="s">
        <v>144</v>
      </c>
      <c r="E146" s="161" t="s">
        <v>391</v>
      </c>
      <c r="F146" s="233" t="s">
        <v>392</v>
      </c>
      <c r="G146" s="233"/>
      <c r="H146" s="233"/>
      <c r="I146" s="233"/>
      <c r="J146" s="162" t="s">
        <v>152</v>
      </c>
      <c r="K146" s="163">
        <v>1</v>
      </c>
      <c r="L146" s="231">
        <v>0</v>
      </c>
      <c r="M146" s="231"/>
      <c r="N146" s="234">
        <f t="shared" si="5"/>
        <v>0</v>
      </c>
      <c r="O146" s="234"/>
      <c r="P146" s="234"/>
      <c r="Q146" s="234"/>
      <c r="R146" s="134"/>
      <c r="T146" s="165" t="s">
        <v>5</v>
      </c>
      <c r="U146" s="43" t="s">
        <v>43</v>
      </c>
      <c r="V146" s="35"/>
      <c r="W146" s="166">
        <f t="shared" si="6"/>
        <v>0</v>
      </c>
      <c r="X146" s="166">
        <v>0</v>
      </c>
      <c r="Y146" s="166">
        <f t="shared" si="7"/>
        <v>0</v>
      </c>
      <c r="Z146" s="166">
        <v>0</v>
      </c>
      <c r="AA146" s="167">
        <f t="shared" si="8"/>
        <v>0</v>
      </c>
      <c r="AR146" s="18" t="s">
        <v>148</v>
      </c>
      <c r="AT146" s="18" t="s">
        <v>144</v>
      </c>
      <c r="AU146" s="18" t="s">
        <v>123</v>
      </c>
      <c r="AY146" s="18" t="s">
        <v>143</v>
      </c>
      <c r="BE146" s="105">
        <f t="shared" si="9"/>
        <v>0</v>
      </c>
      <c r="BF146" s="105">
        <f t="shared" si="10"/>
        <v>0</v>
      </c>
      <c r="BG146" s="105">
        <f t="shared" si="11"/>
        <v>0</v>
      </c>
      <c r="BH146" s="105">
        <f t="shared" si="12"/>
        <v>0</v>
      </c>
      <c r="BI146" s="105">
        <f t="shared" si="13"/>
        <v>0</v>
      </c>
      <c r="BJ146" s="18" t="s">
        <v>123</v>
      </c>
      <c r="BK146" s="168">
        <f t="shared" si="14"/>
        <v>0</v>
      </c>
      <c r="BL146" s="18" t="s">
        <v>148</v>
      </c>
      <c r="BM146" s="18" t="s">
        <v>393</v>
      </c>
    </row>
    <row r="147" spans="2:65" s="1" customFormat="1" ht="16.5" customHeight="1" x14ac:dyDescent="0.3">
      <c r="B147" s="131"/>
      <c r="C147" s="169" t="s">
        <v>281</v>
      </c>
      <c r="D147" s="169" t="s">
        <v>206</v>
      </c>
      <c r="E147" s="170" t="s">
        <v>394</v>
      </c>
      <c r="F147" s="235" t="s">
        <v>395</v>
      </c>
      <c r="G147" s="235"/>
      <c r="H147" s="235"/>
      <c r="I147" s="235"/>
      <c r="J147" s="171" t="s">
        <v>152</v>
      </c>
      <c r="K147" s="172">
        <v>2</v>
      </c>
      <c r="L147" s="236">
        <v>0</v>
      </c>
      <c r="M147" s="236"/>
      <c r="N147" s="237">
        <f t="shared" si="5"/>
        <v>0</v>
      </c>
      <c r="O147" s="234"/>
      <c r="P147" s="234"/>
      <c r="Q147" s="234"/>
      <c r="R147" s="134"/>
      <c r="T147" s="165" t="s">
        <v>5</v>
      </c>
      <c r="U147" s="43" t="s">
        <v>43</v>
      </c>
      <c r="V147" s="35"/>
      <c r="W147" s="166">
        <f t="shared" si="6"/>
        <v>0</v>
      </c>
      <c r="X147" s="166">
        <v>0</v>
      </c>
      <c r="Y147" s="166">
        <f t="shared" si="7"/>
        <v>0</v>
      </c>
      <c r="Z147" s="166">
        <v>0</v>
      </c>
      <c r="AA147" s="167">
        <f t="shared" si="8"/>
        <v>0</v>
      </c>
      <c r="AR147" s="18" t="s">
        <v>173</v>
      </c>
      <c r="AT147" s="18" t="s">
        <v>206</v>
      </c>
      <c r="AU147" s="18" t="s">
        <v>123</v>
      </c>
      <c r="AY147" s="18" t="s">
        <v>143</v>
      </c>
      <c r="BE147" s="105">
        <f t="shared" si="9"/>
        <v>0</v>
      </c>
      <c r="BF147" s="105">
        <f t="shared" si="10"/>
        <v>0</v>
      </c>
      <c r="BG147" s="105">
        <f t="shared" si="11"/>
        <v>0</v>
      </c>
      <c r="BH147" s="105">
        <f t="shared" si="12"/>
        <v>0</v>
      </c>
      <c r="BI147" s="105">
        <f t="shared" si="13"/>
        <v>0</v>
      </c>
      <c r="BJ147" s="18" t="s">
        <v>123</v>
      </c>
      <c r="BK147" s="168">
        <f t="shared" si="14"/>
        <v>0</v>
      </c>
      <c r="BL147" s="18" t="s">
        <v>148</v>
      </c>
      <c r="BM147" s="18" t="s">
        <v>396</v>
      </c>
    </row>
    <row r="148" spans="2:65" s="1" customFormat="1" ht="16.5" customHeight="1" x14ac:dyDescent="0.3">
      <c r="B148" s="131"/>
      <c r="C148" s="160" t="s">
        <v>397</v>
      </c>
      <c r="D148" s="160" t="s">
        <v>144</v>
      </c>
      <c r="E148" s="161" t="s">
        <v>398</v>
      </c>
      <c r="F148" s="233" t="s">
        <v>399</v>
      </c>
      <c r="G148" s="233"/>
      <c r="H148" s="233"/>
      <c r="I148" s="233"/>
      <c r="J148" s="162" t="s">
        <v>152</v>
      </c>
      <c r="K148" s="163">
        <v>2</v>
      </c>
      <c r="L148" s="231">
        <v>0</v>
      </c>
      <c r="M148" s="231"/>
      <c r="N148" s="234">
        <f t="shared" si="5"/>
        <v>0</v>
      </c>
      <c r="O148" s="234"/>
      <c r="P148" s="234"/>
      <c r="Q148" s="234"/>
      <c r="R148" s="134"/>
      <c r="T148" s="165" t="s">
        <v>5</v>
      </c>
      <c r="U148" s="43" t="s">
        <v>43</v>
      </c>
      <c r="V148" s="35"/>
      <c r="W148" s="166">
        <f t="shared" si="6"/>
        <v>0</v>
      </c>
      <c r="X148" s="166">
        <v>0</v>
      </c>
      <c r="Y148" s="166">
        <f t="shared" si="7"/>
        <v>0</v>
      </c>
      <c r="Z148" s="166">
        <v>0</v>
      </c>
      <c r="AA148" s="167">
        <f t="shared" si="8"/>
        <v>0</v>
      </c>
      <c r="AR148" s="18" t="s">
        <v>148</v>
      </c>
      <c r="AT148" s="18" t="s">
        <v>144</v>
      </c>
      <c r="AU148" s="18" t="s">
        <v>123</v>
      </c>
      <c r="AY148" s="18" t="s">
        <v>143</v>
      </c>
      <c r="BE148" s="105">
        <f t="shared" si="9"/>
        <v>0</v>
      </c>
      <c r="BF148" s="105">
        <f t="shared" si="10"/>
        <v>0</v>
      </c>
      <c r="BG148" s="105">
        <f t="shared" si="11"/>
        <v>0</v>
      </c>
      <c r="BH148" s="105">
        <f t="shared" si="12"/>
        <v>0</v>
      </c>
      <c r="BI148" s="105">
        <f t="shared" si="13"/>
        <v>0</v>
      </c>
      <c r="BJ148" s="18" t="s">
        <v>123</v>
      </c>
      <c r="BK148" s="168">
        <f t="shared" si="14"/>
        <v>0</v>
      </c>
      <c r="BL148" s="18" t="s">
        <v>148</v>
      </c>
      <c r="BM148" s="18" t="s">
        <v>400</v>
      </c>
    </row>
    <row r="149" spans="2:65" s="1" customFormat="1" ht="25.5" customHeight="1" x14ac:dyDescent="0.3">
      <c r="B149" s="131"/>
      <c r="C149" s="160" t="s">
        <v>285</v>
      </c>
      <c r="D149" s="160" t="s">
        <v>144</v>
      </c>
      <c r="E149" s="161" t="s">
        <v>401</v>
      </c>
      <c r="F149" s="233" t="s">
        <v>402</v>
      </c>
      <c r="G149" s="233"/>
      <c r="H149" s="233"/>
      <c r="I149" s="233"/>
      <c r="J149" s="162" t="s">
        <v>152</v>
      </c>
      <c r="K149" s="163">
        <v>1</v>
      </c>
      <c r="L149" s="231">
        <v>0</v>
      </c>
      <c r="M149" s="231"/>
      <c r="N149" s="234">
        <f t="shared" si="5"/>
        <v>0</v>
      </c>
      <c r="O149" s="234"/>
      <c r="P149" s="234"/>
      <c r="Q149" s="234"/>
      <c r="R149" s="134"/>
      <c r="T149" s="165" t="s">
        <v>5</v>
      </c>
      <c r="U149" s="43" t="s">
        <v>43</v>
      </c>
      <c r="V149" s="35"/>
      <c r="W149" s="166">
        <f t="shared" si="6"/>
        <v>0</v>
      </c>
      <c r="X149" s="166">
        <v>0</v>
      </c>
      <c r="Y149" s="166">
        <f t="shared" si="7"/>
        <v>0</v>
      </c>
      <c r="Z149" s="166">
        <v>0</v>
      </c>
      <c r="AA149" s="167">
        <f t="shared" si="8"/>
        <v>0</v>
      </c>
      <c r="AR149" s="18" t="s">
        <v>148</v>
      </c>
      <c r="AT149" s="18" t="s">
        <v>144</v>
      </c>
      <c r="AU149" s="18" t="s">
        <v>123</v>
      </c>
      <c r="AY149" s="18" t="s">
        <v>143</v>
      </c>
      <c r="BE149" s="105">
        <f t="shared" si="9"/>
        <v>0</v>
      </c>
      <c r="BF149" s="105">
        <f t="shared" si="10"/>
        <v>0</v>
      </c>
      <c r="BG149" s="105">
        <f t="shared" si="11"/>
        <v>0</v>
      </c>
      <c r="BH149" s="105">
        <f t="shared" si="12"/>
        <v>0</v>
      </c>
      <c r="BI149" s="105">
        <f t="shared" si="13"/>
        <v>0</v>
      </c>
      <c r="BJ149" s="18" t="s">
        <v>123</v>
      </c>
      <c r="BK149" s="168">
        <f t="shared" si="14"/>
        <v>0</v>
      </c>
      <c r="BL149" s="18" t="s">
        <v>148</v>
      </c>
      <c r="BM149" s="18" t="s">
        <v>403</v>
      </c>
    </row>
    <row r="150" spans="2:65" s="1" customFormat="1" ht="25.5" customHeight="1" x14ac:dyDescent="0.3">
      <c r="B150" s="131"/>
      <c r="C150" s="169" t="s">
        <v>177</v>
      </c>
      <c r="D150" s="169" t="s">
        <v>206</v>
      </c>
      <c r="E150" s="170" t="s">
        <v>404</v>
      </c>
      <c r="F150" s="235" t="s">
        <v>405</v>
      </c>
      <c r="G150" s="235"/>
      <c r="H150" s="235"/>
      <c r="I150" s="235"/>
      <c r="J150" s="171" t="s">
        <v>152</v>
      </c>
      <c r="K150" s="172">
        <v>3</v>
      </c>
      <c r="L150" s="236">
        <v>0</v>
      </c>
      <c r="M150" s="236"/>
      <c r="N150" s="237">
        <f t="shared" si="5"/>
        <v>0</v>
      </c>
      <c r="O150" s="234"/>
      <c r="P150" s="234"/>
      <c r="Q150" s="234"/>
      <c r="R150" s="134"/>
      <c r="T150" s="165" t="s">
        <v>5</v>
      </c>
      <c r="U150" s="43" t="s">
        <v>43</v>
      </c>
      <c r="V150" s="35"/>
      <c r="W150" s="166">
        <f t="shared" si="6"/>
        <v>0</v>
      </c>
      <c r="X150" s="166">
        <v>0</v>
      </c>
      <c r="Y150" s="166">
        <f t="shared" si="7"/>
        <v>0</v>
      </c>
      <c r="Z150" s="166">
        <v>0</v>
      </c>
      <c r="AA150" s="167">
        <f t="shared" si="8"/>
        <v>0</v>
      </c>
      <c r="AR150" s="18" t="s">
        <v>173</v>
      </c>
      <c r="AT150" s="18" t="s">
        <v>206</v>
      </c>
      <c r="AU150" s="18" t="s">
        <v>123</v>
      </c>
      <c r="AY150" s="18" t="s">
        <v>143</v>
      </c>
      <c r="BE150" s="105">
        <f t="shared" si="9"/>
        <v>0</v>
      </c>
      <c r="BF150" s="105">
        <f t="shared" si="10"/>
        <v>0</v>
      </c>
      <c r="BG150" s="105">
        <f t="shared" si="11"/>
        <v>0</v>
      </c>
      <c r="BH150" s="105">
        <f t="shared" si="12"/>
        <v>0</v>
      </c>
      <c r="BI150" s="105">
        <f t="shared" si="13"/>
        <v>0</v>
      </c>
      <c r="BJ150" s="18" t="s">
        <v>123</v>
      </c>
      <c r="BK150" s="168">
        <f t="shared" si="14"/>
        <v>0</v>
      </c>
      <c r="BL150" s="18" t="s">
        <v>148</v>
      </c>
      <c r="BM150" s="18" t="s">
        <v>406</v>
      </c>
    </row>
    <row r="151" spans="2:65" s="1" customFormat="1" ht="16.5" customHeight="1" x14ac:dyDescent="0.3">
      <c r="B151" s="131"/>
      <c r="C151" s="160" t="s">
        <v>185</v>
      </c>
      <c r="D151" s="160" t="s">
        <v>144</v>
      </c>
      <c r="E151" s="161" t="s">
        <v>407</v>
      </c>
      <c r="F151" s="233" t="s">
        <v>408</v>
      </c>
      <c r="G151" s="233"/>
      <c r="H151" s="233"/>
      <c r="I151" s="233"/>
      <c r="J151" s="162" t="s">
        <v>152</v>
      </c>
      <c r="K151" s="163">
        <v>3</v>
      </c>
      <c r="L151" s="231">
        <v>0</v>
      </c>
      <c r="M151" s="231"/>
      <c r="N151" s="234">
        <f t="shared" si="5"/>
        <v>0</v>
      </c>
      <c r="O151" s="234"/>
      <c r="P151" s="234"/>
      <c r="Q151" s="234"/>
      <c r="R151" s="134"/>
      <c r="T151" s="165" t="s">
        <v>5</v>
      </c>
      <c r="U151" s="43" t="s">
        <v>43</v>
      </c>
      <c r="V151" s="35"/>
      <c r="W151" s="166">
        <f t="shared" si="6"/>
        <v>0</v>
      </c>
      <c r="X151" s="166">
        <v>0</v>
      </c>
      <c r="Y151" s="166">
        <f t="shared" si="7"/>
        <v>0</v>
      </c>
      <c r="Z151" s="166">
        <v>0</v>
      </c>
      <c r="AA151" s="167">
        <f t="shared" si="8"/>
        <v>0</v>
      </c>
      <c r="AR151" s="18" t="s">
        <v>148</v>
      </c>
      <c r="AT151" s="18" t="s">
        <v>144</v>
      </c>
      <c r="AU151" s="18" t="s">
        <v>123</v>
      </c>
      <c r="AY151" s="18" t="s">
        <v>143</v>
      </c>
      <c r="BE151" s="105">
        <f t="shared" si="9"/>
        <v>0</v>
      </c>
      <c r="BF151" s="105">
        <f t="shared" si="10"/>
        <v>0</v>
      </c>
      <c r="BG151" s="105">
        <f t="shared" si="11"/>
        <v>0</v>
      </c>
      <c r="BH151" s="105">
        <f t="shared" si="12"/>
        <v>0</v>
      </c>
      <c r="BI151" s="105">
        <f t="shared" si="13"/>
        <v>0</v>
      </c>
      <c r="BJ151" s="18" t="s">
        <v>123</v>
      </c>
      <c r="BK151" s="168">
        <f t="shared" si="14"/>
        <v>0</v>
      </c>
      <c r="BL151" s="18" t="s">
        <v>148</v>
      </c>
      <c r="BM151" s="18" t="s">
        <v>409</v>
      </c>
    </row>
    <row r="152" spans="2:65" s="1" customFormat="1" ht="25.5" customHeight="1" x14ac:dyDescent="0.3">
      <c r="B152" s="131"/>
      <c r="C152" s="160" t="s">
        <v>189</v>
      </c>
      <c r="D152" s="160" t="s">
        <v>144</v>
      </c>
      <c r="E152" s="161" t="s">
        <v>410</v>
      </c>
      <c r="F152" s="233" t="s">
        <v>411</v>
      </c>
      <c r="G152" s="233"/>
      <c r="H152" s="233"/>
      <c r="I152" s="233"/>
      <c r="J152" s="162" t="s">
        <v>152</v>
      </c>
      <c r="K152" s="163">
        <v>3</v>
      </c>
      <c r="L152" s="231">
        <v>0</v>
      </c>
      <c r="M152" s="231"/>
      <c r="N152" s="234">
        <f t="shared" si="5"/>
        <v>0</v>
      </c>
      <c r="O152" s="234"/>
      <c r="P152" s="234"/>
      <c r="Q152" s="234"/>
      <c r="R152" s="134"/>
      <c r="T152" s="165" t="s">
        <v>5</v>
      </c>
      <c r="U152" s="43" t="s">
        <v>43</v>
      </c>
      <c r="V152" s="35"/>
      <c r="W152" s="166">
        <f t="shared" si="6"/>
        <v>0</v>
      </c>
      <c r="X152" s="166">
        <v>0</v>
      </c>
      <c r="Y152" s="166">
        <f t="shared" si="7"/>
        <v>0</v>
      </c>
      <c r="Z152" s="166">
        <v>0</v>
      </c>
      <c r="AA152" s="167">
        <f t="shared" si="8"/>
        <v>0</v>
      </c>
      <c r="AR152" s="18" t="s">
        <v>148</v>
      </c>
      <c r="AT152" s="18" t="s">
        <v>144</v>
      </c>
      <c r="AU152" s="18" t="s">
        <v>123</v>
      </c>
      <c r="AY152" s="18" t="s">
        <v>143</v>
      </c>
      <c r="BE152" s="105">
        <f t="shared" si="9"/>
        <v>0</v>
      </c>
      <c r="BF152" s="105">
        <f t="shared" si="10"/>
        <v>0</v>
      </c>
      <c r="BG152" s="105">
        <f t="shared" si="11"/>
        <v>0</v>
      </c>
      <c r="BH152" s="105">
        <f t="shared" si="12"/>
        <v>0</v>
      </c>
      <c r="BI152" s="105">
        <f t="shared" si="13"/>
        <v>0</v>
      </c>
      <c r="BJ152" s="18" t="s">
        <v>123</v>
      </c>
      <c r="BK152" s="168">
        <f t="shared" si="14"/>
        <v>0</v>
      </c>
      <c r="BL152" s="18" t="s">
        <v>148</v>
      </c>
      <c r="BM152" s="18" t="s">
        <v>412</v>
      </c>
    </row>
    <row r="153" spans="2:65" s="1" customFormat="1" ht="16.5" customHeight="1" x14ac:dyDescent="0.3">
      <c r="B153" s="131"/>
      <c r="C153" s="169" t="s">
        <v>413</v>
      </c>
      <c r="D153" s="169" t="s">
        <v>206</v>
      </c>
      <c r="E153" s="170" t="s">
        <v>414</v>
      </c>
      <c r="F153" s="235" t="s">
        <v>415</v>
      </c>
      <c r="G153" s="235"/>
      <c r="H153" s="235"/>
      <c r="I153" s="235"/>
      <c r="J153" s="171" t="s">
        <v>152</v>
      </c>
      <c r="K153" s="172">
        <v>7</v>
      </c>
      <c r="L153" s="236">
        <v>0</v>
      </c>
      <c r="M153" s="236"/>
      <c r="N153" s="237">
        <f t="shared" si="5"/>
        <v>0</v>
      </c>
      <c r="O153" s="234"/>
      <c r="P153" s="234"/>
      <c r="Q153" s="234"/>
      <c r="R153" s="134"/>
      <c r="T153" s="165" t="s">
        <v>5</v>
      </c>
      <c r="U153" s="43" t="s">
        <v>43</v>
      </c>
      <c r="V153" s="35"/>
      <c r="W153" s="166">
        <f t="shared" si="6"/>
        <v>0</v>
      </c>
      <c r="X153" s="166">
        <v>0</v>
      </c>
      <c r="Y153" s="166">
        <f t="shared" si="7"/>
        <v>0</v>
      </c>
      <c r="Z153" s="166">
        <v>0</v>
      </c>
      <c r="AA153" s="167">
        <f t="shared" si="8"/>
        <v>0</v>
      </c>
      <c r="AR153" s="18" t="s">
        <v>173</v>
      </c>
      <c r="AT153" s="18" t="s">
        <v>206</v>
      </c>
      <c r="AU153" s="18" t="s">
        <v>123</v>
      </c>
      <c r="AY153" s="18" t="s">
        <v>143</v>
      </c>
      <c r="BE153" s="105">
        <f t="shared" si="9"/>
        <v>0</v>
      </c>
      <c r="BF153" s="105">
        <f t="shared" si="10"/>
        <v>0</v>
      </c>
      <c r="BG153" s="105">
        <f t="shared" si="11"/>
        <v>0</v>
      </c>
      <c r="BH153" s="105">
        <f t="shared" si="12"/>
        <v>0</v>
      </c>
      <c r="BI153" s="105">
        <f t="shared" si="13"/>
        <v>0</v>
      </c>
      <c r="BJ153" s="18" t="s">
        <v>123</v>
      </c>
      <c r="BK153" s="168">
        <f t="shared" si="14"/>
        <v>0</v>
      </c>
      <c r="BL153" s="18" t="s">
        <v>148</v>
      </c>
      <c r="BM153" s="18" t="s">
        <v>416</v>
      </c>
    </row>
    <row r="154" spans="2:65" s="1" customFormat="1" ht="16.5" customHeight="1" x14ac:dyDescent="0.3">
      <c r="B154" s="131"/>
      <c r="C154" s="160" t="s">
        <v>234</v>
      </c>
      <c r="D154" s="160" t="s">
        <v>144</v>
      </c>
      <c r="E154" s="161" t="s">
        <v>417</v>
      </c>
      <c r="F154" s="233" t="s">
        <v>418</v>
      </c>
      <c r="G154" s="233"/>
      <c r="H154" s="233"/>
      <c r="I154" s="233"/>
      <c r="J154" s="162" t="s">
        <v>152</v>
      </c>
      <c r="K154" s="163">
        <v>1</v>
      </c>
      <c r="L154" s="231">
        <v>0</v>
      </c>
      <c r="M154" s="231"/>
      <c r="N154" s="234">
        <f t="shared" si="5"/>
        <v>0</v>
      </c>
      <c r="O154" s="234"/>
      <c r="P154" s="234"/>
      <c r="Q154" s="234"/>
      <c r="R154" s="134"/>
      <c r="T154" s="165" t="s">
        <v>5</v>
      </c>
      <c r="U154" s="43" t="s">
        <v>43</v>
      </c>
      <c r="V154" s="35"/>
      <c r="W154" s="166">
        <f t="shared" si="6"/>
        <v>0</v>
      </c>
      <c r="X154" s="166">
        <v>0</v>
      </c>
      <c r="Y154" s="166">
        <f t="shared" si="7"/>
        <v>0</v>
      </c>
      <c r="Z154" s="166">
        <v>0</v>
      </c>
      <c r="AA154" s="167">
        <f t="shared" si="8"/>
        <v>0</v>
      </c>
      <c r="AR154" s="18" t="s">
        <v>148</v>
      </c>
      <c r="AT154" s="18" t="s">
        <v>144</v>
      </c>
      <c r="AU154" s="18" t="s">
        <v>123</v>
      </c>
      <c r="AY154" s="18" t="s">
        <v>143</v>
      </c>
      <c r="BE154" s="105">
        <f t="shared" si="9"/>
        <v>0</v>
      </c>
      <c r="BF154" s="105">
        <f t="shared" si="10"/>
        <v>0</v>
      </c>
      <c r="BG154" s="105">
        <f t="shared" si="11"/>
        <v>0</v>
      </c>
      <c r="BH154" s="105">
        <f t="shared" si="12"/>
        <v>0</v>
      </c>
      <c r="BI154" s="105">
        <f t="shared" si="13"/>
        <v>0</v>
      </c>
      <c r="BJ154" s="18" t="s">
        <v>123</v>
      </c>
      <c r="BK154" s="168">
        <f t="shared" si="14"/>
        <v>0</v>
      </c>
      <c r="BL154" s="18" t="s">
        <v>148</v>
      </c>
      <c r="BM154" s="18" t="s">
        <v>419</v>
      </c>
    </row>
    <row r="155" spans="2:65" s="1" customFormat="1" ht="16.5" customHeight="1" x14ac:dyDescent="0.3">
      <c r="B155" s="131"/>
      <c r="C155" s="169" t="s">
        <v>230</v>
      </c>
      <c r="D155" s="169" t="s">
        <v>206</v>
      </c>
      <c r="E155" s="170" t="s">
        <v>420</v>
      </c>
      <c r="F155" s="235" t="s">
        <v>421</v>
      </c>
      <c r="G155" s="235"/>
      <c r="H155" s="235"/>
      <c r="I155" s="235"/>
      <c r="J155" s="171" t="s">
        <v>152</v>
      </c>
      <c r="K155" s="172">
        <v>1</v>
      </c>
      <c r="L155" s="236">
        <v>0</v>
      </c>
      <c r="M155" s="236"/>
      <c r="N155" s="237">
        <f t="shared" si="5"/>
        <v>0</v>
      </c>
      <c r="O155" s="234"/>
      <c r="P155" s="234"/>
      <c r="Q155" s="234"/>
      <c r="R155" s="134"/>
      <c r="T155" s="165" t="s">
        <v>5</v>
      </c>
      <c r="U155" s="43" t="s">
        <v>43</v>
      </c>
      <c r="V155" s="35"/>
      <c r="W155" s="166">
        <f t="shared" si="6"/>
        <v>0</v>
      </c>
      <c r="X155" s="166">
        <v>0</v>
      </c>
      <c r="Y155" s="166">
        <f t="shared" si="7"/>
        <v>0</v>
      </c>
      <c r="Z155" s="166">
        <v>0</v>
      </c>
      <c r="AA155" s="167">
        <f t="shared" si="8"/>
        <v>0</v>
      </c>
      <c r="AR155" s="18" t="s">
        <v>173</v>
      </c>
      <c r="AT155" s="18" t="s">
        <v>206</v>
      </c>
      <c r="AU155" s="18" t="s">
        <v>123</v>
      </c>
      <c r="AY155" s="18" t="s">
        <v>143</v>
      </c>
      <c r="BE155" s="105">
        <f t="shared" si="9"/>
        <v>0</v>
      </c>
      <c r="BF155" s="105">
        <f t="shared" si="10"/>
        <v>0</v>
      </c>
      <c r="BG155" s="105">
        <f t="shared" si="11"/>
        <v>0</v>
      </c>
      <c r="BH155" s="105">
        <f t="shared" si="12"/>
        <v>0</v>
      </c>
      <c r="BI155" s="105">
        <f t="shared" si="13"/>
        <v>0</v>
      </c>
      <c r="BJ155" s="18" t="s">
        <v>123</v>
      </c>
      <c r="BK155" s="168">
        <f t="shared" si="14"/>
        <v>0</v>
      </c>
      <c r="BL155" s="18" t="s">
        <v>148</v>
      </c>
      <c r="BM155" s="18" t="s">
        <v>422</v>
      </c>
    </row>
    <row r="156" spans="2:65" s="1" customFormat="1" ht="16.5" customHeight="1" x14ac:dyDescent="0.3">
      <c r="B156" s="131"/>
      <c r="C156" s="169" t="s">
        <v>423</v>
      </c>
      <c r="D156" s="169" t="s">
        <v>206</v>
      </c>
      <c r="E156" s="170" t="s">
        <v>424</v>
      </c>
      <c r="F156" s="235" t="s">
        <v>425</v>
      </c>
      <c r="G156" s="235"/>
      <c r="H156" s="235"/>
      <c r="I156" s="235"/>
      <c r="J156" s="171" t="s">
        <v>152</v>
      </c>
      <c r="K156" s="172">
        <v>1</v>
      </c>
      <c r="L156" s="236">
        <v>0</v>
      </c>
      <c r="M156" s="236"/>
      <c r="N156" s="237">
        <f t="shared" si="5"/>
        <v>0</v>
      </c>
      <c r="O156" s="234"/>
      <c r="P156" s="234"/>
      <c r="Q156" s="234"/>
      <c r="R156" s="134"/>
      <c r="T156" s="165" t="s">
        <v>5</v>
      </c>
      <c r="U156" s="43" t="s">
        <v>43</v>
      </c>
      <c r="V156" s="35"/>
      <c r="W156" s="166">
        <f t="shared" si="6"/>
        <v>0</v>
      </c>
      <c r="X156" s="166">
        <v>0</v>
      </c>
      <c r="Y156" s="166">
        <f t="shared" si="7"/>
        <v>0</v>
      </c>
      <c r="Z156" s="166">
        <v>0</v>
      </c>
      <c r="AA156" s="167">
        <f t="shared" si="8"/>
        <v>0</v>
      </c>
      <c r="AR156" s="18" t="s">
        <v>173</v>
      </c>
      <c r="AT156" s="18" t="s">
        <v>206</v>
      </c>
      <c r="AU156" s="18" t="s">
        <v>123</v>
      </c>
      <c r="AY156" s="18" t="s">
        <v>143</v>
      </c>
      <c r="BE156" s="105">
        <f t="shared" si="9"/>
        <v>0</v>
      </c>
      <c r="BF156" s="105">
        <f t="shared" si="10"/>
        <v>0</v>
      </c>
      <c r="BG156" s="105">
        <f t="shared" si="11"/>
        <v>0</v>
      </c>
      <c r="BH156" s="105">
        <f t="shared" si="12"/>
        <v>0</v>
      </c>
      <c r="BI156" s="105">
        <f t="shared" si="13"/>
        <v>0</v>
      </c>
      <c r="BJ156" s="18" t="s">
        <v>123</v>
      </c>
      <c r="BK156" s="168">
        <f t="shared" si="14"/>
        <v>0</v>
      </c>
      <c r="BL156" s="18" t="s">
        <v>148</v>
      </c>
      <c r="BM156" s="18" t="s">
        <v>426</v>
      </c>
    </row>
    <row r="157" spans="2:65" s="9" customFormat="1" ht="29.85" customHeight="1" x14ac:dyDescent="0.3">
      <c r="B157" s="149"/>
      <c r="C157" s="150"/>
      <c r="D157" s="159" t="s">
        <v>118</v>
      </c>
      <c r="E157" s="159"/>
      <c r="F157" s="159"/>
      <c r="G157" s="159"/>
      <c r="H157" s="159"/>
      <c r="I157" s="159"/>
      <c r="J157" s="159"/>
      <c r="K157" s="159"/>
      <c r="L157" s="159"/>
      <c r="M157" s="159"/>
      <c r="N157" s="225">
        <f>BK157</f>
        <v>0</v>
      </c>
      <c r="O157" s="226"/>
      <c r="P157" s="226"/>
      <c r="Q157" s="226"/>
      <c r="R157" s="152"/>
      <c r="T157" s="153"/>
      <c r="U157" s="150"/>
      <c r="V157" s="150"/>
      <c r="W157" s="154">
        <f>W158</f>
        <v>0</v>
      </c>
      <c r="X157" s="150"/>
      <c r="Y157" s="154">
        <f>Y158</f>
        <v>0</v>
      </c>
      <c r="Z157" s="150"/>
      <c r="AA157" s="155">
        <f>AA158</f>
        <v>0</v>
      </c>
      <c r="AR157" s="156" t="s">
        <v>84</v>
      </c>
      <c r="AT157" s="157" t="s">
        <v>75</v>
      </c>
      <c r="AU157" s="157" t="s">
        <v>84</v>
      </c>
      <c r="AY157" s="156" t="s">
        <v>143</v>
      </c>
      <c r="BK157" s="158">
        <f>BK158</f>
        <v>0</v>
      </c>
    </row>
    <row r="158" spans="2:65" s="1" customFormat="1" ht="38.25" customHeight="1" x14ac:dyDescent="0.3">
      <c r="B158" s="131"/>
      <c r="C158" s="160" t="s">
        <v>226</v>
      </c>
      <c r="D158" s="160" t="s">
        <v>144</v>
      </c>
      <c r="E158" s="161" t="s">
        <v>427</v>
      </c>
      <c r="F158" s="233" t="s">
        <v>322</v>
      </c>
      <c r="G158" s="233"/>
      <c r="H158" s="233"/>
      <c r="I158" s="233"/>
      <c r="J158" s="162" t="s">
        <v>310</v>
      </c>
      <c r="K158" s="163">
        <v>12.755000000000001</v>
      </c>
      <c r="L158" s="231">
        <v>0</v>
      </c>
      <c r="M158" s="231"/>
      <c r="N158" s="234">
        <f>ROUND(L158*K158,3)</f>
        <v>0</v>
      </c>
      <c r="O158" s="234"/>
      <c r="P158" s="234"/>
      <c r="Q158" s="234"/>
      <c r="R158" s="134"/>
      <c r="T158" s="165" t="s">
        <v>5</v>
      </c>
      <c r="U158" s="43" t="s">
        <v>43</v>
      </c>
      <c r="V158" s="35"/>
      <c r="W158" s="166">
        <f>V158*K158</f>
        <v>0</v>
      </c>
      <c r="X158" s="166">
        <v>0</v>
      </c>
      <c r="Y158" s="166">
        <f>X158*K158</f>
        <v>0</v>
      </c>
      <c r="Z158" s="166">
        <v>0</v>
      </c>
      <c r="AA158" s="167">
        <f>Z158*K158</f>
        <v>0</v>
      </c>
      <c r="AR158" s="18" t="s">
        <v>148</v>
      </c>
      <c r="AT158" s="18" t="s">
        <v>144</v>
      </c>
      <c r="AU158" s="18" t="s">
        <v>123</v>
      </c>
      <c r="AY158" s="18" t="s">
        <v>143</v>
      </c>
      <c r="BE158" s="105">
        <f>IF(U158="základná",N158,0)</f>
        <v>0</v>
      </c>
      <c r="BF158" s="105">
        <f>IF(U158="znížená",N158,0)</f>
        <v>0</v>
      </c>
      <c r="BG158" s="105">
        <f>IF(U158="zákl. prenesená",N158,0)</f>
        <v>0</v>
      </c>
      <c r="BH158" s="105">
        <f>IF(U158="zníž. prenesená",N158,0)</f>
        <v>0</v>
      </c>
      <c r="BI158" s="105">
        <f>IF(U158="nulová",N158,0)</f>
        <v>0</v>
      </c>
      <c r="BJ158" s="18" t="s">
        <v>123</v>
      </c>
      <c r="BK158" s="168">
        <f>ROUND(L158*K158,3)</f>
        <v>0</v>
      </c>
      <c r="BL158" s="18" t="s">
        <v>148</v>
      </c>
      <c r="BM158" s="18" t="s">
        <v>428</v>
      </c>
    </row>
    <row r="159" spans="2:65" s="1" customFormat="1" ht="49.9" customHeight="1" x14ac:dyDescent="0.35">
      <c r="B159" s="34"/>
      <c r="C159" s="35"/>
      <c r="D159" s="151" t="s">
        <v>324</v>
      </c>
      <c r="E159" s="35"/>
      <c r="F159" s="35"/>
      <c r="G159" s="35"/>
      <c r="H159" s="35"/>
      <c r="I159" s="35"/>
      <c r="J159" s="35"/>
      <c r="K159" s="35"/>
      <c r="L159" s="35"/>
      <c r="M159" s="35"/>
      <c r="N159" s="227">
        <f t="shared" ref="N159:N164" si="15">BK159</f>
        <v>0</v>
      </c>
      <c r="O159" s="228"/>
      <c r="P159" s="228"/>
      <c r="Q159" s="228"/>
      <c r="R159" s="36"/>
      <c r="T159" s="173"/>
      <c r="U159" s="35"/>
      <c r="V159" s="35"/>
      <c r="W159" s="35"/>
      <c r="X159" s="35"/>
      <c r="Y159" s="35"/>
      <c r="Z159" s="35"/>
      <c r="AA159" s="73"/>
      <c r="AT159" s="18" t="s">
        <v>75</v>
      </c>
      <c r="AU159" s="18" t="s">
        <v>76</v>
      </c>
      <c r="AY159" s="18" t="s">
        <v>325</v>
      </c>
      <c r="BK159" s="168">
        <f>SUM(BK160:BK164)</f>
        <v>0</v>
      </c>
    </row>
    <row r="160" spans="2:65" s="1" customFormat="1" ht="22.35" customHeight="1" x14ac:dyDescent="0.3">
      <c r="B160" s="34"/>
      <c r="C160" s="174" t="s">
        <v>5</v>
      </c>
      <c r="D160" s="174" t="s">
        <v>144</v>
      </c>
      <c r="E160" s="175" t="s">
        <v>5</v>
      </c>
      <c r="F160" s="230" t="s">
        <v>5</v>
      </c>
      <c r="G160" s="230"/>
      <c r="H160" s="230"/>
      <c r="I160" s="230"/>
      <c r="J160" s="176" t="s">
        <v>5</v>
      </c>
      <c r="K160" s="164"/>
      <c r="L160" s="231"/>
      <c r="M160" s="232"/>
      <c r="N160" s="232">
        <f t="shared" si="15"/>
        <v>0</v>
      </c>
      <c r="O160" s="232"/>
      <c r="P160" s="232"/>
      <c r="Q160" s="232"/>
      <c r="R160" s="36"/>
      <c r="T160" s="165" t="s">
        <v>5</v>
      </c>
      <c r="U160" s="177" t="s">
        <v>43</v>
      </c>
      <c r="V160" s="35"/>
      <c r="W160" s="35"/>
      <c r="X160" s="35"/>
      <c r="Y160" s="35"/>
      <c r="Z160" s="35"/>
      <c r="AA160" s="73"/>
      <c r="AT160" s="18" t="s">
        <v>325</v>
      </c>
      <c r="AU160" s="18" t="s">
        <v>84</v>
      </c>
      <c r="AY160" s="18" t="s">
        <v>325</v>
      </c>
      <c r="BE160" s="105">
        <f>IF(U160="základná",N160,0)</f>
        <v>0</v>
      </c>
      <c r="BF160" s="105">
        <f>IF(U160="znížená",N160,0)</f>
        <v>0</v>
      </c>
      <c r="BG160" s="105">
        <f>IF(U160="zákl. prenesená",N160,0)</f>
        <v>0</v>
      </c>
      <c r="BH160" s="105">
        <f>IF(U160="zníž. prenesená",N160,0)</f>
        <v>0</v>
      </c>
      <c r="BI160" s="105">
        <f>IF(U160="nulová",N160,0)</f>
        <v>0</v>
      </c>
      <c r="BJ160" s="18" t="s">
        <v>123</v>
      </c>
      <c r="BK160" s="168">
        <f>L160*K160</f>
        <v>0</v>
      </c>
    </row>
    <row r="161" spans="2:63" s="1" customFormat="1" ht="22.35" customHeight="1" x14ac:dyDescent="0.3">
      <c r="B161" s="34"/>
      <c r="C161" s="174" t="s">
        <v>5</v>
      </c>
      <c r="D161" s="174" t="s">
        <v>144</v>
      </c>
      <c r="E161" s="175" t="s">
        <v>5</v>
      </c>
      <c r="F161" s="230" t="s">
        <v>5</v>
      </c>
      <c r="G161" s="230"/>
      <c r="H161" s="230"/>
      <c r="I161" s="230"/>
      <c r="J161" s="176" t="s">
        <v>5</v>
      </c>
      <c r="K161" s="164"/>
      <c r="L161" s="231"/>
      <c r="M161" s="232"/>
      <c r="N161" s="232">
        <f t="shared" si="15"/>
        <v>0</v>
      </c>
      <c r="O161" s="232"/>
      <c r="P161" s="232"/>
      <c r="Q161" s="232"/>
      <c r="R161" s="36"/>
      <c r="T161" s="165" t="s">
        <v>5</v>
      </c>
      <c r="U161" s="177" t="s">
        <v>43</v>
      </c>
      <c r="V161" s="35"/>
      <c r="W161" s="35"/>
      <c r="X161" s="35"/>
      <c r="Y161" s="35"/>
      <c r="Z161" s="35"/>
      <c r="AA161" s="73"/>
      <c r="AT161" s="18" t="s">
        <v>325</v>
      </c>
      <c r="AU161" s="18" t="s">
        <v>84</v>
      </c>
      <c r="AY161" s="18" t="s">
        <v>325</v>
      </c>
      <c r="BE161" s="105">
        <f>IF(U161="základná",N161,0)</f>
        <v>0</v>
      </c>
      <c r="BF161" s="105">
        <f>IF(U161="znížená",N161,0)</f>
        <v>0</v>
      </c>
      <c r="BG161" s="105">
        <f>IF(U161="zákl. prenesená",N161,0)</f>
        <v>0</v>
      </c>
      <c r="BH161" s="105">
        <f>IF(U161="zníž. prenesená",N161,0)</f>
        <v>0</v>
      </c>
      <c r="BI161" s="105">
        <f>IF(U161="nulová",N161,0)</f>
        <v>0</v>
      </c>
      <c r="BJ161" s="18" t="s">
        <v>123</v>
      </c>
      <c r="BK161" s="168">
        <f>L161*K161</f>
        <v>0</v>
      </c>
    </row>
    <row r="162" spans="2:63" s="1" customFormat="1" ht="22.35" customHeight="1" x14ac:dyDescent="0.3">
      <c r="B162" s="34"/>
      <c r="C162" s="174" t="s">
        <v>5</v>
      </c>
      <c r="D162" s="174" t="s">
        <v>144</v>
      </c>
      <c r="E162" s="175" t="s">
        <v>5</v>
      </c>
      <c r="F162" s="230" t="s">
        <v>5</v>
      </c>
      <c r="G162" s="230"/>
      <c r="H162" s="230"/>
      <c r="I162" s="230"/>
      <c r="J162" s="176" t="s">
        <v>5</v>
      </c>
      <c r="K162" s="164"/>
      <c r="L162" s="231"/>
      <c r="M162" s="232"/>
      <c r="N162" s="232">
        <f t="shared" si="15"/>
        <v>0</v>
      </c>
      <c r="O162" s="232"/>
      <c r="P162" s="232"/>
      <c r="Q162" s="232"/>
      <c r="R162" s="36"/>
      <c r="T162" s="165" t="s">
        <v>5</v>
      </c>
      <c r="U162" s="177" t="s">
        <v>43</v>
      </c>
      <c r="V162" s="35"/>
      <c r="W162" s="35"/>
      <c r="X162" s="35"/>
      <c r="Y162" s="35"/>
      <c r="Z162" s="35"/>
      <c r="AA162" s="73"/>
      <c r="AT162" s="18" t="s">
        <v>325</v>
      </c>
      <c r="AU162" s="18" t="s">
        <v>84</v>
      </c>
      <c r="AY162" s="18" t="s">
        <v>325</v>
      </c>
      <c r="BE162" s="105">
        <f>IF(U162="základná",N162,0)</f>
        <v>0</v>
      </c>
      <c r="BF162" s="105">
        <f>IF(U162="znížená",N162,0)</f>
        <v>0</v>
      </c>
      <c r="BG162" s="105">
        <f>IF(U162="zákl. prenesená",N162,0)</f>
        <v>0</v>
      </c>
      <c r="BH162" s="105">
        <f>IF(U162="zníž. prenesená",N162,0)</f>
        <v>0</v>
      </c>
      <c r="BI162" s="105">
        <f>IF(U162="nulová",N162,0)</f>
        <v>0</v>
      </c>
      <c r="BJ162" s="18" t="s">
        <v>123</v>
      </c>
      <c r="BK162" s="168">
        <f>L162*K162</f>
        <v>0</v>
      </c>
    </row>
    <row r="163" spans="2:63" s="1" customFormat="1" ht="22.35" customHeight="1" x14ac:dyDescent="0.3">
      <c r="B163" s="34"/>
      <c r="C163" s="174" t="s">
        <v>5</v>
      </c>
      <c r="D163" s="174" t="s">
        <v>144</v>
      </c>
      <c r="E163" s="175" t="s">
        <v>5</v>
      </c>
      <c r="F163" s="230" t="s">
        <v>5</v>
      </c>
      <c r="G163" s="230"/>
      <c r="H163" s="230"/>
      <c r="I163" s="230"/>
      <c r="J163" s="176" t="s">
        <v>5</v>
      </c>
      <c r="K163" s="164"/>
      <c r="L163" s="231"/>
      <c r="M163" s="232"/>
      <c r="N163" s="232">
        <f t="shared" si="15"/>
        <v>0</v>
      </c>
      <c r="O163" s="232"/>
      <c r="P163" s="232"/>
      <c r="Q163" s="232"/>
      <c r="R163" s="36"/>
      <c r="T163" s="165" t="s">
        <v>5</v>
      </c>
      <c r="U163" s="177" t="s">
        <v>43</v>
      </c>
      <c r="V163" s="35"/>
      <c r="W163" s="35"/>
      <c r="X163" s="35"/>
      <c r="Y163" s="35"/>
      <c r="Z163" s="35"/>
      <c r="AA163" s="73"/>
      <c r="AT163" s="18" t="s">
        <v>325</v>
      </c>
      <c r="AU163" s="18" t="s">
        <v>84</v>
      </c>
      <c r="AY163" s="18" t="s">
        <v>325</v>
      </c>
      <c r="BE163" s="105">
        <f>IF(U163="základná",N163,0)</f>
        <v>0</v>
      </c>
      <c r="BF163" s="105">
        <f>IF(U163="znížená",N163,0)</f>
        <v>0</v>
      </c>
      <c r="BG163" s="105">
        <f>IF(U163="zákl. prenesená",N163,0)</f>
        <v>0</v>
      </c>
      <c r="BH163" s="105">
        <f>IF(U163="zníž. prenesená",N163,0)</f>
        <v>0</v>
      </c>
      <c r="BI163" s="105">
        <f>IF(U163="nulová",N163,0)</f>
        <v>0</v>
      </c>
      <c r="BJ163" s="18" t="s">
        <v>123</v>
      </c>
      <c r="BK163" s="168">
        <f>L163*K163</f>
        <v>0</v>
      </c>
    </row>
    <row r="164" spans="2:63" s="1" customFormat="1" ht="22.35" customHeight="1" x14ac:dyDescent="0.3">
      <c r="B164" s="34"/>
      <c r="C164" s="174" t="s">
        <v>5</v>
      </c>
      <c r="D164" s="174" t="s">
        <v>144</v>
      </c>
      <c r="E164" s="175" t="s">
        <v>5</v>
      </c>
      <c r="F164" s="230" t="s">
        <v>5</v>
      </c>
      <c r="G164" s="230"/>
      <c r="H164" s="230"/>
      <c r="I164" s="230"/>
      <c r="J164" s="176" t="s">
        <v>5</v>
      </c>
      <c r="K164" s="164"/>
      <c r="L164" s="231"/>
      <c r="M164" s="232"/>
      <c r="N164" s="232">
        <f t="shared" si="15"/>
        <v>0</v>
      </c>
      <c r="O164" s="232"/>
      <c r="P164" s="232"/>
      <c r="Q164" s="232"/>
      <c r="R164" s="36"/>
      <c r="T164" s="165" t="s">
        <v>5</v>
      </c>
      <c r="U164" s="177" t="s">
        <v>43</v>
      </c>
      <c r="V164" s="55"/>
      <c r="W164" s="55"/>
      <c r="X164" s="55"/>
      <c r="Y164" s="55"/>
      <c r="Z164" s="55"/>
      <c r="AA164" s="57"/>
      <c r="AT164" s="18" t="s">
        <v>325</v>
      </c>
      <c r="AU164" s="18" t="s">
        <v>84</v>
      </c>
      <c r="AY164" s="18" t="s">
        <v>325</v>
      </c>
      <c r="BE164" s="105">
        <f>IF(U164="základná",N164,0)</f>
        <v>0</v>
      </c>
      <c r="BF164" s="105">
        <f>IF(U164="znížená",N164,0)</f>
        <v>0</v>
      </c>
      <c r="BG164" s="105">
        <f>IF(U164="zákl. prenesená",N164,0)</f>
        <v>0</v>
      </c>
      <c r="BH164" s="105">
        <f>IF(U164="zníž. prenesená",N164,0)</f>
        <v>0</v>
      </c>
      <c r="BI164" s="105">
        <f>IF(U164="nulová",N164,0)</f>
        <v>0</v>
      </c>
      <c r="BJ164" s="18" t="s">
        <v>123</v>
      </c>
      <c r="BK164" s="168">
        <f>L164*K164</f>
        <v>0</v>
      </c>
    </row>
    <row r="165" spans="2:63" s="1" customFormat="1" ht="6.95" customHeight="1" x14ac:dyDescent="0.3">
      <c r="B165" s="58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60"/>
    </row>
  </sheetData>
  <mergeCells count="186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6:Q96"/>
    <mergeCell ref="D97:H97"/>
    <mergeCell ref="N97:Q97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N102:Q102"/>
    <mergeCell ref="L104:Q104"/>
    <mergeCell ref="C110:Q110"/>
    <mergeCell ref="F112:P112"/>
    <mergeCell ref="F113:P113"/>
    <mergeCell ref="M115:P115"/>
    <mergeCell ref="M117:Q117"/>
    <mergeCell ref="M118:Q118"/>
    <mergeCell ref="F120:I120"/>
    <mergeCell ref="L120:M120"/>
    <mergeCell ref="N120:Q120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58:I158"/>
    <mergeCell ref="L158:M158"/>
    <mergeCell ref="N158:Q158"/>
    <mergeCell ref="F160:I160"/>
    <mergeCell ref="L160:M160"/>
    <mergeCell ref="N160:Q160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H1:K1"/>
    <mergeCell ref="S2:AC2"/>
    <mergeCell ref="F164:I164"/>
    <mergeCell ref="L164:M164"/>
    <mergeCell ref="N164:Q164"/>
    <mergeCell ref="N121:Q121"/>
    <mergeCell ref="N122:Q122"/>
    <mergeCell ref="N123:Q123"/>
    <mergeCell ref="N129:Q129"/>
    <mergeCell ref="N134:Q134"/>
    <mergeCell ref="N157:Q157"/>
    <mergeCell ref="N159:Q159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56:I156"/>
    <mergeCell ref="L156:M156"/>
    <mergeCell ref="N156:Q156"/>
  </mergeCells>
  <dataValidations count="2">
    <dataValidation type="list" allowBlank="1" showInputMessage="1" showErrorMessage="1" error="Povolené sú hodnoty K, M." sqref="D160:D165">
      <formula1>"K, M"</formula1>
    </dataValidation>
    <dataValidation type="list" allowBlank="1" showInputMessage="1" showErrorMessage="1" error="Povolené sú hodnoty základná, znížená, nulová." sqref="U160:U165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0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39"/>
  <sheetViews>
    <sheetView showGridLines="0" workbookViewId="0">
      <pane ySplit="1" topLeftCell="A127" activePane="bottomLeft" state="frozen"/>
      <selection pane="bottomLeft" activeCell="M117" sqref="M117:Q117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14"/>
      <c r="B1" s="11"/>
      <c r="C1" s="11"/>
      <c r="D1" s="12" t="s">
        <v>1</v>
      </c>
      <c r="E1" s="11"/>
      <c r="F1" s="13" t="s">
        <v>100</v>
      </c>
      <c r="G1" s="13"/>
      <c r="H1" s="229" t="s">
        <v>101</v>
      </c>
      <c r="I1" s="229"/>
      <c r="J1" s="229"/>
      <c r="K1" s="229"/>
      <c r="L1" s="13" t="s">
        <v>102</v>
      </c>
      <c r="M1" s="11"/>
      <c r="N1" s="11"/>
      <c r="O1" s="12" t="s">
        <v>103</v>
      </c>
      <c r="P1" s="11"/>
      <c r="Q1" s="11"/>
      <c r="R1" s="11"/>
      <c r="S1" s="13" t="s">
        <v>104</v>
      </c>
      <c r="T1" s="13"/>
      <c r="U1" s="114"/>
      <c r="V1" s="1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 x14ac:dyDescent="0.3">
      <c r="C2" s="212" t="s">
        <v>7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S2" s="181" t="s">
        <v>8</v>
      </c>
      <c r="T2" s="182"/>
      <c r="U2" s="182"/>
      <c r="V2" s="182"/>
      <c r="W2" s="182"/>
      <c r="X2" s="182"/>
      <c r="Y2" s="182"/>
      <c r="Z2" s="182"/>
      <c r="AA2" s="182"/>
      <c r="AB2" s="182"/>
      <c r="AC2" s="182"/>
      <c r="AT2" s="18" t="s">
        <v>90</v>
      </c>
    </row>
    <row r="3" spans="1:66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76</v>
      </c>
    </row>
    <row r="4" spans="1:66" ht="36.950000000000003" customHeight="1" x14ac:dyDescent="0.3">
      <c r="B4" s="22"/>
      <c r="C4" s="185" t="s">
        <v>105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23"/>
      <c r="T4" s="17" t="s">
        <v>12</v>
      </c>
      <c r="AT4" s="18" t="s">
        <v>6</v>
      </c>
    </row>
    <row r="5" spans="1:66" ht="6.95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17</v>
      </c>
      <c r="E6" s="25"/>
      <c r="F6" s="238" t="str">
        <f>'Rekapitulácia stavby'!K6</f>
        <v>SO 02 - Revitalizácia vymedzeného územia lesíka Štrky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5"/>
      <c r="R6" s="23"/>
    </row>
    <row r="7" spans="1:66" s="1" customFormat="1" ht="32.85" customHeight="1" x14ac:dyDescent="0.3">
      <c r="B7" s="34"/>
      <c r="C7" s="35"/>
      <c r="D7" s="28" t="s">
        <v>106</v>
      </c>
      <c r="E7" s="35"/>
      <c r="F7" s="218" t="s">
        <v>429</v>
      </c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35"/>
      <c r="R7" s="36"/>
    </row>
    <row r="8" spans="1:66" s="1" customFormat="1" ht="14.45" customHeight="1" x14ac:dyDescent="0.3">
      <c r="B8" s="34"/>
      <c r="C8" s="35"/>
      <c r="D8" s="29" t="s">
        <v>19</v>
      </c>
      <c r="E8" s="35"/>
      <c r="F8" s="27" t="s">
        <v>5</v>
      </c>
      <c r="G8" s="35"/>
      <c r="H8" s="35"/>
      <c r="I8" s="35"/>
      <c r="J8" s="35"/>
      <c r="K8" s="35"/>
      <c r="L8" s="35"/>
      <c r="M8" s="29" t="s">
        <v>20</v>
      </c>
      <c r="N8" s="35"/>
      <c r="O8" s="27" t="s">
        <v>5</v>
      </c>
      <c r="P8" s="35"/>
      <c r="Q8" s="35"/>
      <c r="R8" s="36"/>
    </row>
    <row r="9" spans="1:66" s="1" customFormat="1" ht="14.45" customHeight="1" x14ac:dyDescent="0.3">
      <c r="B9" s="34"/>
      <c r="C9" s="35"/>
      <c r="D9" s="29" t="s">
        <v>21</v>
      </c>
      <c r="E9" s="35"/>
      <c r="F9" s="27" t="s">
        <v>22</v>
      </c>
      <c r="G9" s="35"/>
      <c r="H9" s="35"/>
      <c r="I9" s="35"/>
      <c r="J9" s="35"/>
      <c r="K9" s="35"/>
      <c r="L9" s="35"/>
      <c r="M9" s="29" t="s">
        <v>23</v>
      </c>
      <c r="N9" s="35"/>
      <c r="O9" s="266"/>
      <c r="P9" s="267"/>
      <c r="Q9" s="35"/>
      <c r="R9" s="36"/>
    </row>
    <row r="10" spans="1:66" s="1" customFormat="1" ht="10.9" customHeight="1" x14ac:dyDescent="0.3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 x14ac:dyDescent="0.3">
      <c r="B11" s="34"/>
      <c r="C11" s="35"/>
      <c r="D11" s="29" t="s">
        <v>25</v>
      </c>
      <c r="E11" s="35"/>
      <c r="F11" s="35"/>
      <c r="G11" s="35"/>
      <c r="H11" s="35"/>
      <c r="I11" s="35"/>
      <c r="J11" s="35"/>
      <c r="K11" s="35"/>
      <c r="L11" s="35"/>
      <c r="M11" s="29" t="s">
        <v>26</v>
      </c>
      <c r="N11" s="35"/>
      <c r="O11" s="216" t="s">
        <v>5</v>
      </c>
      <c r="P11" s="216"/>
      <c r="Q11" s="35"/>
      <c r="R11" s="36"/>
    </row>
    <row r="12" spans="1:66" s="1" customFormat="1" ht="18" customHeight="1" x14ac:dyDescent="0.3">
      <c r="B12" s="34"/>
      <c r="C12" s="35"/>
      <c r="D12" s="35"/>
      <c r="E12" s="27" t="s">
        <v>27</v>
      </c>
      <c r="F12" s="35"/>
      <c r="G12" s="35"/>
      <c r="H12" s="35"/>
      <c r="I12" s="35"/>
      <c r="J12" s="35"/>
      <c r="K12" s="35"/>
      <c r="L12" s="35"/>
      <c r="M12" s="29" t="s">
        <v>28</v>
      </c>
      <c r="N12" s="35"/>
      <c r="O12" s="216" t="s">
        <v>5</v>
      </c>
      <c r="P12" s="216"/>
      <c r="Q12" s="35"/>
      <c r="R12" s="36"/>
    </row>
    <row r="13" spans="1:66" s="1" customFormat="1" ht="6.95" customHeight="1" x14ac:dyDescent="0.3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 x14ac:dyDescent="0.3">
      <c r="B14" s="34"/>
      <c r="C14" s="35"/>
      <c r="D14" s="29" t="s">
        <v>29</v>
      </c>
      <c r="E14" s="35"/>
      <c r="F14" s="35"/>
      <c r="G14" s="35"/>
      <c r="H14" s="35"/>
      <c r="I14" s="35"/>
      <c r="J14" s="35"/>
      <c r="K14" s="35"/>
      <c r="L14" s="35"/>
      <c r="M14" s="29" t="s">
        <v>26</v>
      </c>
      <c r="N14" s="35"/>
      <c r="O14" s="268" t="s">
        <v>5</v>
      </c>
      <c r="P14" s="269"/>
      <c r="Q14" s="35"/>
      <c r="R14" s="36"/>
    </row>
    <row r="15" spans="1:66" s="1" customFormat="1" ht="18" customHeight="1" x14ac:dyDescent="0.3">
      <c r="B15" s="34"/>
      <c r="C15" s="35"/>
      <c r="D15" s="35"/>
      <c r="E15" s="268"/>
      <c r="F15" s="269"/>
      <c r="G15" s="269"/>
      <c r="H15" s="269"/>
      <c r="I15" s="269"/>
      <c r="J15" s="269"/>
      <c r="K15" s="269"/>
      <c r="L15" s="269"/>
      <c r="M15" s="29" t="s">
        <v>28</v>
      </c>
      <c r="N15" s="35"/>
      <c r="O15" s="268" t="s">
        <v>5</v>
      </c>
      <c r="P15" s="269"/>
      <c r="Q15" s="35"/>
      <c r="R15" s="36"/>
    </row>
    <row r="16" spans="1:66" s="1" customFormat="1" ht="6.95" customHeight="1" x14ac:dyDescent="0.3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 x14ac:dyDescent="0.3">
      <c r="B17" s="34"/>
      <c r="C17" s="35"/>
      <c r="D17" s="29" t="s">
        <v>30</v>
      </c>
      <c r="E17" s="35"/>
      <c r="F17" s="35"/>
      <c r="G17" s="35"/>
      <c r="H17" s="35"/>
      <c r="I17" s="35"/>
      <c r="J17" s="35"/>
      <c r="K17" s="35"/>
      <c r="L17" s="35"/>
      <c r="M17" s="29" t="s">
        <v>26</v>
      </c>
      <c r="N17" s="35"/>
      <c r="O17" s="216" t="str">
        <f>IF('Rekapitulácia stavby'!AN16="","",'Rekapitulácia stavby'!AN16)</f>
        <v/>
      </c>
      <c r="P17" s="216"/>
      <c r="Q17" s="35"/>
      <c r="R17" s="36"/>
    </row>
    <row r="18" spans="2:18" s="1" customFormat="1" ht="18" customHeight="1" x14ac:dyDescent="0.3">
      <c r="B18" s="34"/>
      <c r="C18" s="35"/>
      <c r="D18" s="35"/>
      <c r="E18" s="178" t="s">
        <v>108</v>
      </c>
      <c r="F18" s="35"/>
      <c r="G18" s="35"/>
      <c r="H18" s="35"/>
      <c r="I18" s="35"/>
      <c r="J18" s="35"/>
      <c r="K18" s="35"/>
      <c r="L18" s="35"/>
      <c r="M18" s="29" t="s">
        <v>28</v>
      </c>
      <c r="N18" s="35"/>
      <c r="O18" s="216" t="str">
        <f>IF('Rekapitulácia stavby'!AN17="","",'Rekapitulácia stavby'!AN17)</f>
        <v/>
      </c>
      <c r="P18" s="216"/>
      <c r="Q18" s="35"/>
      <c r="R18" s="36"/>
    </row>
    <row r="19" spans="2:18" s="1" customFormat="1" ht="6.95" customHeight="1" x14ac:dyDescent="0.3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 x14ac:dyDescent="0.3">
      <c r="B20" s="34"/>
      <c r="C20" s="35"/>
      <c r="D20" s="29" t="s">
        <v>34</v>
      </c>
      <c r="E20" s="35"/>
      <c r="F20" s="35"/>
      <c r="G20" s="35"/>
      <c r="H20" s="35"/>
      <c r="I20" s="35"/>
      <c r="J20" s="35"/>
      <c r="K20" s="35"/>
      <c r="L20" s="35"/>
      <c r="M20" s="29" t="s">
        <v>26</v>
      </c>
      <c r="N20" s="35"/>
      <c r="O20" s="216" t="s">
        <v>5</v>
      </c>
      <c r="P20" s="216"/>
      <c r="Q20" s="35"/>
      <c r="R20" s="36"/>
    </row>
    <row r="21" spans="2:18" s="1" customFormat="1" ht="18" customHeight="1" x14ac:dyDescent="0.3">
      <c r="B21" s="34"/>
      <c r="C21" s="35"/>
      <c r="D21" s="35"/>
      <c r="E21" s="27"/>
      <c r="F21" s="35"/>
      <c r="G21" s="35"/>
      <c r="H21" s="35"/>
      <c r="I21" s="35"/>
      <c r="J21" s="35"/>
      <c r="K21" s="35"/>
      <c r="L21" s="35"/>
      <c r="M21" s="29" t="s">
        <v>28</v>
      </c>
      <c r="N21" s="35"/>
      <c r="O21" s="216" t="s">
        <v>5</v>
      </c>
      <c r="P21" s="216"/>
      <c r="Q21" s="35"/>
      <c r="R21" s="36"/>
    </row>
    <row r="22" spans="2:18" s="1" customFormat="1" ht="6.95" customHeight="1" x14ac:dyDescent="0.3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 x14ac:dyDescent="0.3">
      <c r="B23" s="34"/>
      <c r="C23" s="35"/>
      <c r="D23" s="29" t="s">
        <v>36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 x14ac:dyDescent="0.3">
      <c r="B24" s="34"/>
      <c r="C24" s="35"/>
      <c r="D24" s="35"/>
      <c r="E24" s="221" t="s">
        <v>5</v>
      </c>
      <c r="F24" s="221"/>
      <c r="G24" s="221"/>
      <c r="H24" s="221"/>
      <c r="I24" s="221"/>
      <c r="J24" s="221"/>
      <c r="K24" s="221"/>
      <c r="L24" s="221"/>
      <c r="M24" s="35"/>
      <c r="N24" s="35"/>
      <c r="O24" s="35"/>
      <c r="P24" s="35"/>
      <c r="Q24" s="35"/>
      <c r="R24" s="36"/>
    </row>
    <row r="25" spans="2:18" s="1" customFormat="1" ht="6.95" customHeight="1" x14ac:dyDescent="0.3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 x14ac:dyDescent="0.3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 x14ac:dyDescent="0.3">
      <c r="B27" s="34"/>
      <c r="C27" s="35"/>
      <c r="D27" s="115" t="s">
        <v>109</v>
      </c>
      <c r="E27" s="35"/>
      <c r="F27" s="35"/>
      <c r="G27" s="35"/>
      <c r="H27" s="35"/>
      <c r="I27" s="35"/>
      <c r="J27" s="35"/>
      <c r="K27" s="35"/>
      <c r="L27" s="35"/>
      <c r="M27" s="222">
        <f>N88</f>
        <v>0</v>
      </c>
      <c r="N27" s="222"/>
      <c r="O27" s="222"/>
      <c r="P27" s="222"/>
      <c r="Q27" s="35"/>
      <c r="R27" s="36"/>
    </row>
    <row r="28" spans="2:18" s="1" customFormat="1" ht="14.45" customHeight="1" x14ac:dyDescent="0.3">
      <c r="B28" s="34"/>
      <c r="C28" s="35"/>
      <c r="D28" s="33" t="s">
        <v>94</v>
      </c>
      <c r="E28" s="35"/>
      <c r="F28" s="35"/>
      <c r="G28" s="35"/>
      <c r="H28" s="35"/>
      <c r="I28" s="35"/>
      <c r="J28" s="35"/>
      <c r="K28" s="35"/>
      <c r="L28" s="35"/>
      <c r="M28" s="222">
        <f>N95</f>
        <v>0</v>
      </c>
      <c r="N28" s="222"/>
      <c r="O28" s="222"/>
      <c r="P28" s="222"/>
      <c r="Q28" s="35"/>
      <c r="R28" s="36"/>
    </row>
    <row r="29" spans="2:18" s="1" customFormat="1" ht="6.95" customHeight="1" x14ac:dyDescent="0.3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 x14ac:dyDescent="0.3">
      <c r="B30" s="34"/>
      <c r="C30" s="35"/>
      <c r="D30" s="116" t="s">
        <v>39</v>
      </c>
      <c r="E30" s="35"/>
      <c r="F30" s="35"/>
      <c r="G30" s="35"/>
      <c r="H30" s="35"/>
      <c r="I30" s="35"/>
      <c r="J30" s="35"/>
      <c r="K30" s="35"/>
      <c r="L30" s="35"/>
      <c r="M30" s="262">
        <f>ROUND(M27+M28,2)</f>
        <v>0</v>
      </c>
      <c r="N30" s="240"/>
      <c r="O30" s="240"/>
      <c r="P30" s="240"/>
      <c r="Q30" s="35"/>
      <c r="R30" s="36"/>
    </row>
    <row r="31" spans="2:18" s="1" customFormat="1" ht="6.95" customHeight="1" x14ac:dyDescent="0.3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 x14ac:dyDescent="0.3">
      <c r="B32" s="34"/>
      <c r="C32" s="35"/>
      <c r="D32" s="41" t="s">
        <v>40</v>
      </c>
      <c r="E32" s="41" t="s">
        <v>41</v>
      </c>
      <c r="F32" s="42">
        <v>0.2</v>
      </c>
      <c r="G32" s="117" t="s">
        <v>42</v>
      </c>
      <c r="H32" s="259">
        <f>ROUND((((SUM(BE95:BE102)+SUM(BE120:BE132))+SUM(BE134:BE138))),2)</f>
        <v>0</v>
      </c>
      <c r="I32" s="240"/>
      <c r="J32" s="240"/>
      <c r="K32" s="35"/>
      <c r="L32" s="35"/>
      <c r="M32" s="259">
        <f>ROUND(((ROUND((SUM(BE95:BE102)+SUM(BE120:BE132)), 2)*F32)+SUM(BE134:BE138)*F32),2)</f>
        <v>0</v>
      </c>
      <c r="N32" s="240"/>
      <c r="O32" s="240"/>
      <c r="P32" s="240"/>
      <c r="Q32" s="35"/>
      <c r="R32" s="36"/>
    </row>
    <row r="33" spans="2:18" s="1" customFormat="1" ht="14.45" customHeight="1" x14ac:dyDescent="0.3">
      <c r="B33" s="34"/>
      <c r="C33" s="35"/>
      <c r="D33" s="35"/>
      <c r="E33" s="41" t="s">
        <v>43</v>
      </c>
      <c r="F33" s="42">
        <v>0.2</v>
      </c>
      <c r="G33" s="117" t="s">
        <v>42</v>
      </c>
      <c r="H33" s="259">
        <f>ROUND((((SUM(BF95:BF102)+SUM(BF120:BF132))+SUM(BF134:BF138))),2)</f>
        <v>0</v>
      </c>
      <c r="I33" s="240"/>
      <c r="J33" s="240"/>
      <c r="K33" s="35"/>
      <c r="L33" s="35"/>
      <c r="M33" s="259">
        <f>ROUND(((ROUND((SUM(BF95:BF102)+SUM(BF120:BF132)), 2)*F33)+SUM(BF134:BF138)*F33),2)</f>
        <v>0</v>
      </c>
      <c r="N33" s="240"/>
      <c r="O33" s="240"/>
      <c r="P33" s="240"/>
      <c r="Q33" s="35"/>
      <c r="R33" s="36"/>
    </row>
    <row r="34" spans="2:18" s="1" customFormat="1" ht="14.45" hidden="1" customHeight="1" x14ac:dyDescent="0.3">
      <c r="B34" s="34"/>
      <c r="C34" s="35"/>
      <c r="D34" s="35"/>
      <c r="E34" s="41" t="s">
        <v>44</v>
      </c>
      <c r="F34" s="42">
        <v>0.2</v>
      </c>
      <c r="G34" s="117" t="s">
        <v>42</v>
      </c>
      <c r="H34" s="259">
        <f>ROUND((((SUM(BG95:BG102)+SUM(BG120:BG132))+SUM(BG134:BG138))),2)</f>
        <v>0</v>
      </c>
      <c r="I34" s="240"/>
      <c r="J34" s="240"/>
      <c r="K34" s="35"/>
      <c r="L34" s="35"/>
      <c r="M34" s="259">
        <v>0</v>
      </c>
      <c r="N34" s="240"/>
      <c r="O34" s="240"/>
      <c r="P34" s="240"/>
      <c r="Q34" s="35"/>
      <c r="R34" s="36"/>
    </row>
    <row r="35" spans="2:18" s="1" customFormat="1" ht="14.45" hidden="1" customHeight="1" x14ac:dyDescent="0.3">
      <c r="B35" s="34"/>
      <c r="C35" s="35"/>
      <c r="D35" s="35"/>
      <c r="E35" s="41" t="s">
        <v>45</v>
      </c>
      <c r="F35" s="42">
        <v>0.2</v>
      </c>
      <c r="G35" s="117" t="s">
        <v>42</v>
      </c>
      <c r="H35" s="259">
        <f>ROUND((((SUM(BH95:BH102)+SUM(BH120:BH132))+SUM(BH134:BH138))),2)</f>
        <v>0</v>
      </c>
      <c r="I35" s="240"/>
      <c r="J35" s="240"/>
      <c r="K35" s="35"/>
      <c r="L35" s="35"/>
      <c r="M35" s="259">
        <v>0</v>
      </c>
      <c r="N35" s="240"/>
      <c r="O35" s="240"/>
      <c r="P35" s="240"/>
      <c r="Q35" s="35"/>
      <c r="R35" s="36"/>
    </row>
    <row r="36" spans="2:18" s="1" customFormat="1" ht="14.45" hidden="1" customHeight="1" x14ac:dyDescent="0.3">
      <c r="B36" s="34"/>
      <c r="C36" s="35"/>
      <c r="D36" s="35"/>
      <c r="E36" s="41" t="s">
        <v>46</v>
      </c>
      <c r="F36" s="42">
        <v>0</v>
      </c>
      <c r="G36" s="117" t="s">
        <v>42</v>
      </c>
      <c r="H36" s="259">
        <f>ROUND((((SUM(BI95:BI102)+SUM(BI120:BI132))+SUM(BI134:BI138))),2)</f>
        <v>0</v>
      </c>
      <c r="I36" s="240"/>
      <c r="J36" s="240"/>
      <c r="K36" s="35"/>
      <c r="L36" s="35"/>
      <c r="M36" s="259">
        <v>0</v>
      </c>
      <c r="N36" s="240"/>
      <c r="O36" s="240"/>
      <c r="P36" s="240"/>
      <c r="Q36" s="35"/>
      <c r="R36" s="36"/>
    </row>
    <row r="37" spans="2:18" s="1" customFormat="1" ht="6.95" customHeight="1" x14ac:dyDescent="0.3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 x14ac:dyDescent="0.3">
      <c r="B38" s="34"/>
      <c r="C38" s="113"/>
      <c r="D38" s="118" t="s">
        <v>47</v>
      </c>
      <c r="E38" s="74"/>
      <c r="F38" s="74"/>
      <c r="G38" s="119" t="s">
        <v>48</v>
      </c>
      <c r="H38" s="120" t="s">
        <v>49</v>
      </c>
      <c r="I38" s="74"/>
      <c r="J38" s="74"/>
      <c r="K38" s="74"/>
      <c r="L38" s="260">
        <f>SUM(M30:M36)</f>
        <v>0</v>
      </c>
      <c r="M38" s="260"/>
      <c r="N38" s="260"/>
      <c r="O38" s="260"/>
      <c r="P38" s="261"/>
      <c r="Q38" s="113"/>
      <c r="R38" s="36"/>
    </row>
    <row r="39" spans="2:18" s="1" customFormat="1" ht="14.45" customHeight="1" x14ac:dyDescent="0.3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 x14ac:dyDescent="0.3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5" x14ac:dyDescent="0.3">
      <c r="B50" s="34"/>
      <c r="C50" s="35"/>
      <c r="D50" s="49" t="s">
        <v>50</v>
      </c>
      <c r="E50" s="50"/>
      <c r="F50" s="50"/>
      <c r="G50" s="50"/>
      <c r="H50" s="51"/>
      <c r="I50" s="35"/>
      <c r="J50" s="49" t="s">
        <v>51</v>
      </c>
      <c r="K50" s="50"/>
      <c r="L50" s="50"/>
      <c r="M50" s="50"/>
      <c r="N50" s="50"/>
      <c r="O50" s="50"/>
      <c r="P50" s="51"/>
      <c r="Q50" s="35"/>
      <c r="R50" s="36"/>
    </row>
    <row r="51" spans="2:18" x14ac:dyDescent="0.3">
      <c r="B51" s="22"/>
      <c r="C51" s="25"/>
      <c r="D51" s="52"/>
      <c r="E51" s="25"/>
      <c r="F51" s="25"/>
      <c r="G51" s="25"/>
      <c r="H51" s="53"/>
      <c r="I51" s="25"/>
      <c r="J51" s="52"/>
      <c r="K51" s="25"/>
      <c r="L51" s="25"/>
      <c r="M51" s="25"/>
      <c r="N51" s="25"/>
      <c r="O51" s="25"/>
      <c r="P51" s="53"/>
      <c r="Q51" s="25"/>
      <c r="R51" s="23"/>
    </row>
    <row r="52" spans="2:18" x14ac:dyDescent="0.3">
      <c r="B52" s="22"/>
      <c r="C52" s="25"/>
      <c r="D52" s="52"/>
      <c r="E52" s="25"/>
      <c r="F52" s="25"/>
      <c r="G52" s="25"/>
      <c r="H52" s="53"/>
      <c r="I52" s="25"/>
      <c r="J52" s="52"/>
      <c r="K52" s="25"/>
      <c r="L52" s="25"/>
      <c r="M52" s="25"/>
      <c r="N52" s="25"/>
      <c r="O52" s="25"/>
      <c r="P52" s="53"/>
      <c r="Q52" s="25"/>
      <c r="R52" s="23"/>
    </row>
    <row r="53" spans="2:18" x14ac:dyDescent="0.3">
      <c r="B53" s="22"/>
      <c r="C53" s="25"/>
      <c r="D53" s="52"/>
      <c r="E53" s="25"/>
      <c r="F53" s="25"/>
      <c r="G53" s="25"/>
      <c r="H53" s="53"/>
      <c r="I53" s="25"/>
      <c r="J53" s="52"/>
      <c r="K53" s="25"/>
      <c r="L53" s="25"/>
      <c r="M53" s="25"/>
      <c r="N53" s="25"/>
      <c r="O53" s="25"/>
      <c r="P53" s="53"/>
      <c r="Q53" s="25"/>
      <c r="R53" s="23"/>
    </row>
    <row r="54" spans="2:18" x14ac:dyDescent="0.3">
      <c r="B54" s="22"/>
      <c r="C54" s="25"/>
      <c r="D54" s="52"/>
      <c r="E54" s="25"/>
      <c r="F54" s="25"/>
      <c r="G54" s="25"/>
      <c r="H54" s="53"/>
      <c r="I54" s="25"/>
      <c r="J54" s="52"/>
      <c r="K54" s="25"/>
      <c r="L54" s="25"/>
      <c r="M54" s="25"/>
      <c r="N54" s="25"/>
      <c r="O54" s="25"/>
      <c r="P54" s="53"/>
      <c r="Q54" s="25"/>
      <c r="R54" s="23"/>
    </row>
    <row r="55" spans="2:18" x14ac:dyDescent="0.3">
      <c r="B55" s="22"/>
      <c r="C55" s="25"/>
      <c r="D55" s="52"/>
      <c r="E55" s="25"/>
      <c r="F55" s="25"/>
      <c r="G55" s="25"/>
      <c r="H55" s="53"/>
      <c r="I55" s="25"/>
      <c r="J55" s="52"/>
      <c r="K55" s="25"/>
      <c r="L55" s="25"/>
      <c r="M55" s="25"/>
      <c r="N55" s="25"/>
      <c r="O55" s="25"/>
      <c r="P55" s="53"/>
      <c r="Q55" s="25"/>
      <c r="R55" s="23"/>
    </row>
    <row r="56" spans="2:18" x14ac:dyDescent="0.3">
      <c r="B56" s="22"/>
      <c r="C56" s="25"/>
      <c r="D56" s="52"/>
      <c r="E56" s="25"/>
      <c r="F56" s="25"/>
      <c r="G56" s="25"/>
      <c r="H56" s="53"/>
      <c r="I56" s="25"/>
      <c r="J56" s="52"/>
      <c r="K56" s="25"/>
      <c r="L56" s="25"/>
      <c r="M56" s="25"/>
      <c r="N56" s="25"/>
      <c r="O56" s="25"/>
      <c r="P56" s="53"/>
      <c r="Q56" s="25"/>
      <c r="R56" s="23"/>
    </row>
    <row r="57" spans="2:18" x14ac:dyDescent="0.3">
      <c r="B57" s="22"/>
      <c r="C57" s="25"/>
      <c r="D57" s="52"/>
      <c r="E57" s="25"/>
      <c r="F57" s="25"/>
      <c r="G57" s="25"/>
      <c r="H57" s="53"/>
      <c r="I57" s="25"/>
      <c r="J57" s="52"/>
      <c r="K57" s="25"/>
      <c r="L57" s="25"/>
      <c r="M57" s="25"/>
      <c r="N57" s="25"/>
      <c r="O57" s="25"/>
      <c r="P57" s="53"/>
      <c r="Q57" s="25"/>
      <c r="R57" s="23"/>
    </row>
    <row r="58" spans="2:18" x14ac:dyDescent="0.3">
      <c r="B58" s="22"/>
      <c r="C58" s="25"/>
      <c r="D58" s="52"/>
      <c r="E58" s="25"/>
      <c r="F58" s="25"/>
      <c r="G58" s="25"/>
      <c r="H58" s="53"/>
      <c r="I58" s="25"/>
      <c r="J58" s="52"/>
      <c r="K58" s="25"/>
      <c r="L58" s="25"/>
      <c r="M58" s="25"/>
      <c r="N58" s="25"/>
      <c r="O58" s="25"/>
      <c r="P58" s="53"/>
      <c r="Q58" s="25"/>
      <c r="R58" s="23"/>
    </row>
    <row r="59" spans="2:18" s="1" customFormat="1" ht="15" x14ac:dyDescent="0.3">
      <c r="B59" s="34"/>
      <c r="C59" s="35"/>
      <c r="D59" s="54" t="s">
        <v>52</v>
      </c>
      <c r="E59" s="55"/>
      <c r="F59" s="55"/>
      <c r="G59" s="56" t="s">
        <v>53</v>
      </c>
      <c r="H59" s="57"/>
      <c r="I59" s="35"/>
      <c r="J59" s="54" t="s">
        <v>52</v>
      </c>
      <c r="K59" s="55"/>
      <c r="L59" s="55"/>
      <c r="M59" s="55"/>
      <c r="N59" s="56" t="s">
        <v>53</v>
      </c>
      <c r="O59" s="55"/>
      <c r="P59" s="57"/>
      <c r="Q59" s="35"/>
      <c r="R59" s="36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5" x14ac:dyDescent="0.3">
      <c r="B61" s="34"/>
      <c r="C61" s="35"/>
      <c r="D61" s="49" t="s">
        <v>54</v>
      </c>
      <c r="E61" s="50"/>
      <c r="F61" s="50"/>
      <c r="G61" s="50"/>
      <c r="H61" s="51"/>
      <c r="I61" s="35"/>
      <c r="J61" s="49" t="s">
        <v>55</v>
      </c>
      <c r="K61" s="50"/>
      <c r="L61" s="50"/>
      <c r="M61" s="50"/>
      <c r="N61" s="50"/>
      <c r="O61" s="50"/>
      <c r="P61" s="51"/>
      <c r="Q61" s="35"/>
      <c r="R61" s="36"/>
    </row>
    <row r="62" spans="2:18" x14ac:dyDescent="0.3">
      <c r="B62" s="22"/>
      <c r="C62" s="25"/>
      <c r="D62" s="52"/>
      <c r="E62" s="25"/>
      <c r="F62" s="25"/>
      <c r="G62" s="25"/>
      <c r="H62" s="53"/>
      <c r="I62" s="25"/>
      <c r="J62" s="52"/>
      <c r="K62" s="25"/>
      <c r="L62" s="25"/>
      <c r="M62" s="25"/>
      <c r="N62" s="25"/>
      <c r="O62" s="25"/>
      <c r="P62" s="53"/>
      <c r="Q62" s="25"/>
      <c r="R62" s="23"/>
    </row>
    <row r="63" spans="2:18" x14ac:dyDescent="0.3">
      <c r="B63" s="22"/>
      <c r="C63" s="25"/>
      <c r="D63" s="52"/>
      <c r="E63" s="25"/>
      <c r="F63" s="25"/>
      <c r="G63" s="25"/>
      <c r="H63" s="53"/>
      <c r="I63" s="25"/>
      <c r="J63" s="52"/>
      <c r="K63" s="25"/>
      <c r="L63" s="25"/>
      <c r="M63" s="25"/>
      <c r="N63" s="25"/>
      <c r="O63" s="25"/>
      <c r="P63" s="53"/>
      <c r="Q63" s="25"/>
      <c r="R63" s="23"/>
    </row>
    <row r="64" spans="2:18" x14ac:dyDescent="0.3">
      <c r="B64" s="22"/>
      <c r="C64" s="25"/>
      <c r="D64" s="52"/>
      <c r="E64" s="25"/>
      <c r="F64" s="25"/>
      <c r="G64" s="25"/>
      <c r="H64" s="53"/>
      <c r="I64" s="25"/>
      <c r="J64" s="52"/>
      <c r="K64" s="25"/>
      <c r="L64" s="25"/>
      <c r="M64" s="25"/>
      <c r="N64" s="25"/>
      <c r="O64" s="25"/>
      <c r="P64" s="53"/>
      <c r="Q64" s="25"/>
      <c r="R64" s="23"/>
    </row>
    <row r="65" spans="2:18" x14ac:dyDescent="0.3">
      <c r="B65" s="22"/>
      <c r="C65" s="25"/>
      <c r="D65" s="52"/>
      <c r="E65" s="25"/>
      <c r="F65" s="25"/>
      <c r="G65" s="25"/>
      <c r="H65" s="53"/>
      <c r="I65" s="25"/>
      <c r="J65" s="52"/>
      <c r="K65" s="25"/>
      <c r="L65" s="25"/>
      <c r="M65" s="25"/>
      <c r="N65" s="25"/>
      <c r="O65" s="25"/>
      <c r="P65" s="53"/>
      <c r="Q65" s="25"/>
      <c r="R65" s="23"/>
    </row>
    <row r="66" spans="2:18" x14ac:dyDescent="0.3">
      <c r="B66" s="22"/>
      <c r="C66" s="25"/>
      <c r="D66" s="52"/>
      <c r="E66" s="25"/>
      <c r="F66" s="25"/>
      <c r="G66" s="25"/>
      <c r="H66" s="53"/>
      <c r="I66" s="25"/>
      <c r="J66" s="52"/>
      <c r="K66" s="25"/>
      <c r="L66" s="25"/>
      <c r="M66" s="25"/>
      <c r="N66" s="25"/>
      <c r="O66" s="25"/>
      <c r="P66" s="53"/>
      <c r="Q66" s="25"/>
      <c r="R66" s="23"/>
    </row>
    <row r="67" spans="2:18" x14ac:dyDescent="0.3">
      <c r="B67" s="22"/>
      <c r="C67" s="25"/>
      <c r="D67" s="52"/>
      <c r="E67" s="25"/>
      <c r="F67" s="25"/>
      <c r="G67" s="25"/>
      <c r="H67" s="53"/>
      <c r="I67" s="25"/>
      <c r="J67" s="52"/>
      <c r="K67" s="25"/>
      <c r="L67" s="25"/>
      <c r="M67" s="25"/>
      <c r="N67" s="25"/>
      <c r="O67" s="25"/>
      <c r="P67" s="53"/>
      <c r="Q67" s="25"/>
      <c r="R67" s="23"/>
    </row>
    <row r="68" spans="2:18" x14ac:dyDescent="0.3">
      <c r="B68" s="22"/>
      <c r="C68" s="25"/>
      <c r="D68" s="52"/>
      <c r="E68" s="25"/>
      <c r="F68" s="25"/>
      <c r="G68" s="25"/>
      <c r="H68" s="53"/>
      <c r="I68" s="25"/>
      <c r="J68" s="52"/>
      <c r="K68" s="25"/>
      <c r="L68" s="25"/>
      <c r="M68" s="25"/>
      <c r="N68" s="25"/>
      <c r="O68" s="25"/>
      <c r="P68" s="53"/>
      <c r="Q68" s="25"/>
      <c r="R68" s="23"/>
    </row>
    <row r="69" spans="2:18" x14ac:dyDescent="0.3">
      <c r="B69" s="22"/>
      <c r="C69" s="25"/>
      <c r="D69" s="52"/>
      <c r="E69" s="25"/>
      <c r="F69" s="25"/>
      <c r="G69" s="25"/>
      <c r="H69" s="53"/>
      <c r="I69" s="25"/>
      <c r="J69" s="52"/>
      <c r="K69" s="25"/>
      <c r="L69" s="25"/>
      <c r="M69" s="25"/>
      <c r="N69" s="25"/>
      <c r="O69" s="25"/>
      <c r="P69" s="53"/>
      <c r="Q69" s="25"/>
      <c r="R69" s="23"/>
    </row>
    <row r="70" spans="2:18" s="1" customFormat="1" ht="15" x14ac:dyDescent="0.3">
      <c r="B70" s="34"/>
      <c r="C70" s="35"/>
      <c r="D70" s="54" t="s">
        <v>52</v>
      </c>
      <c r="E70" s="55"/>
      <c r="F70" s="55"/>
      <c r="G70" s="56" t="s">
        <v>53</v>
      </c>
      <c r="H70" s="57"/>
      <c r="I70" s="35"/>
      <c r="J70" s="54" t="s">
        <v>52</v>
      </c>
      <c r="K70" s="55"/>
      <c r="L70" s="55"/>
      <c r="M70" s="55"/>
      <c r="N70" s="56" t="s">
        <v>53</v>
      </c>
      <c r="O70" s="55"/>
      <c r="P70" s="57"/>
      <c r="Q70" s="35"/>
      <c r="R70" s="36"/>
    </row>
    <row r="71" spans="2:18" s="1" customFormat="1" ht="14.45" customHeight="1" x14ac:dyDescent="0.3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5" customHeight="1" x14ac:dyDescent="0.3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50000000000003" customHeight="1" x14ac:dyDescent="0.3">
      <c r="B76" s="34"/>
      <c r="C76" s="185" t="s">
        <v>110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36"/>
    </row>
    <row r="77" spans="2:18" s="1" customFormat="1" ht="6.95" customHeight="1" x14ac:dyDescent="0.3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 x14ac:dyDescent="0.3">
      <c r="B78" s="34"/>
      <c r="C78" s="29" t="s">
        <v>17</v>
      </c>
      <c r="D78" s="35"/>
      <c r="E78" s="35"/>
      <c r="F78" s="238" t="str">
        <f>F6</f>
        <v>SO 02 - Revitalizácia vymedzeného územia lesíka Štrky</v>
      </c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35"/>
      <c r="R78" s="36"/>
    </row>
    <row r="79" spans="2:18" s="1" customFormat="1" ht="36.950000000000003" customHeight="1" x14ac:dyDescent="0.3">
      <c r="B79" s="34"/>
      <c r="C79" s="68" t="s">
        <v>106</v>
      </c>
      <c r="D79" s="35"/>
      <c r="E79" s="35"/>
      <c r="F79" s="187" t="str">
        <f>F7</f>
        <v>2017/09 - SO 022 - Komunikácie</v>
      </c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35"/>
      <c r="R79" s="36"/>
    </row>
    <row r="80" spans="2:18" s="1" customFormat="1" ht="6.95" customHeight="1" x14ac:dyDescent="0.3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65" s="1" customFormat="1" ht="18" customHeight="1" x14ac:dyDescent="0.3">
      <c r="B81" s="34"/>
      <c r="C81" s="29" t="s">
        <v>21</v>
      </c>
      <c r="D81" s="35"/>
      <c r="E81" s="35"/>
      <c r="F81" s="27" t="str">
        <f>F9</f>
        <v>Trnava</v>
      </c>
      <c r="G81" s="35"/>
      <c r="H81" s="35"/>
      <c r="I81" s="35"/>
      <c r="J81" s="35"/>
      <c r="K81" s="29" t="s">
        <v>23</v>
      </c>
      <c r="L81" s="35"/>
      <c r="M81" s="241" t="str">
        <f>IF(O9="","",O9)</f>
        <v/>
      </c>
      <c r="N81" s="241"/>
      <c r="O81" s="241"/>
      <c r="P81" s="241"/>
      <c r="Q81" s="35"/>
      <c r="R81" s="36"/>
    </row>
    <row r="82" spans="2:65" s="1" customFormat="1" ht="6.95" customHeight="1" x14ac:dyDescent="0.3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65" s="1" customFormat="1" ht="15" x14ac:dyDescent="0.3">
      <c r="B83" s="34"/>
      <c r="C83" s="29" t="s">
        <v>25</v>
      </c>
      <c r="D83" s="35"/>
      <c r="E83" s="35"/>
      <c r="F83" s="27" t="str">
        <f>E12</f>
        <v>Mesto Trnava</v>
      </c>
      <c r="G83" s="35"/>
      <c r="H83" s="35"/>
      <c r="I83" s="35"/>
      <c r="J83" s="35"/>
      <c r="K83" s="29" t="s">
        <v>30</v>
      </c>
      <c r="L83" s="35"/>
      <c r="M83" s="216" t="str">
        <f>E18</f>
        <v>Ing. Júlia Straňáková - Rudbeckia</v>
      </c>
      <c r="N83" s="216"/>
      <c r="O83" s="216"/>
      <c r="P83" s="216"/>
      <c r="Q83" s="216"/>
      <c r="R83" s="36"/>
    </row>
    <row r="84" spans="2:65" s="1" customFormat="1" ht="14.45" customHeight="1" x14ac:dyDescent="0.3">
      <c r="B84" s="34"/>
      <c r="C84" s="29" t="s">
        <v>29</v>
      </c>
      <c r="D84" s="35"/>
      <c r="E84" s="35"/>
      <c r="F84" s="27" t="str">
        <f>IF(E15="","",E15)</f>
        <v/>
      </c>
      <c r="G84" s="35"/>
      <c r="H84" s="35"/>
      <c r="I84" s="35"/>
      <c r="J84" s="35"/>
      <c r="K84" s="29" t="s">
        <v>34</v>
      </c>
      <c r="L84" s="35"/>
      <c r="M84" s="216"/>
      <c r="N84" s="216"/>
      <c r="O84" s="216"/>
      <c r="P84" s="216"/>
      <c r="Q84" s="216"/>
      <c r="R84" s="36"/>
    </row>
    <row r="85" spans="2:65" s="1" customFormat="1" ht="10.35" customHeight="1" x14ac:dyDescent="0.3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65" s="1" customFormat="1" ht="29.25" customHeight="1" x14ac:dyDescent="0.3">
      <c r="B86" s="34"/>
      <c r="C86" s="257" t="s">
        <v>111</v>
      </c>
      <c r="D86" s="258"/>
      <c r="E86" s="258"/>
      <c r="F86" s="258"/>
      <c r="G86" s="258"/>
      <c r="H86" s="113"/>
      <c r="I86" s="113"/>
      <c r="J86" s="113"/>
      <c r="K86" s="113"/>
      <c r="L86" s="113"/>
      <c r="M86" s="113"/>
      <c r="N86" s="257" t="s">
        <v>112</v>
      </c>
      <c r="O86" s="258"/>
      <c r="P86" s="258"/>
      <c r="Q86" s="258"/>
      <c r="R86" s="36"/>
    </row>
    <row r="87" spans="2:65" s="1" customFormat="1" ht="10.35" customHeight="1" x14ac:dyDescent="0.3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65" s="1" customFormat="1" ht="29.25" customHeight="1" x14ac:dyDescent="0.3">
      <c r="B88" s="34"/>
      <c r="C88" s="121" t="s">
        <v>113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204">
        <f>N120</f>
        <v>0</v>
      </c>
      <c r="O88" s="255"/>
      <c r="P88" s="255"/>
      <c r="Q88" s="255"/>
      <c r="R88" s="36"/>
      <c r="AU88" s="18" t="s">
        <v>114</v>
      </c>
    </row>
    <row r="89" spans="2:65" s="6" customFormat="1" ht="24.95" customHeight="1" x14ac:dyDescent="0.3">
      <c r="B89" s="122"/>
      <c r="C89" s="123"/>
      <c r="D89" s="124" t="s">
        <v>430</v>
      </c>
      <c r="E89" s="123"/>
      <c r="F89" s="123"/>
      <c r="G89" s="123"/>
      <c r="H89" s="123"/>
      <c r="I89" s="123"/>
      <c r="J89" s="123"/>
      <c r="K89" s="123"/>
      <c r="L89" s="123"/>
      <c r="M89" s="123"/>
      <c r="N89" s="252">
        <f>N121</f>
        <v>0</v>
      </c>
      <c r="O89" s="253"/>
      <c r="P89" s="253"/>
      <c r="Q89" s="253"/>
      <c r="R89" s="125"/>
    </row>
    <row r="90" spans="2:65" s="7" customFormat="1" ht="19.899999999999999" customHeight="1" x14ac:dyDescent="0.3">
      <c r="B90" s="126"/>
      <c r="C90" s="127"/>
      <c r="D90" s="101" t="s">
        <v>431</v>
      </c>
      <c r="E90" s="127"/>
      <c r="F90" s="127"/>
      <c r="G90" s="127"/>
      <c r="H90" s="127"/>
      <c r="I90" s="127"/>
      <c r="J90" s="127"/>
      <c r="K90" s="127"/>
      <c r="L90" s="127"/>
      <c r="M90" s="127"/>
      <c r="N90" s="184">
        <f>N122</f>
        <v>0</v>
      </c>
      <c r="O90" s="254"/>
      <c r="P90" s="254"/>
      <c r="Q90" s="254"/>
      <c r="R90" s="128"/>
    </row>
    <row r="91" spans="2:65" s="7" customFormat="1" ht="19.899999999999999" customHeight="1" x14ac:dyDescent="0.3">
      <c r="B91" s="126"/>
      <c r="C91" s="127"/>
      <c r="D91" s="101" t="s">
        <v>432</v>
      </c>
      <c r="E91" s="127"/>
      <c r="F91" s="127"/>
      <c r="G91" s="127"/>
      <c r="H91" s="127"/>
      <c r="I91" s="127"/>
      <c r="J91" s="127"/>
      <c r="K91" s="127"/>
      <c r="L91" s="127"/>
      <c r="M91" s="127"/>
      <c r="N91" s="184">
        <f>N127</f>
        <v>0</v>
      </c>
      <c r="O91" s="254"/>
      <c r="P91" s="254"/>
      <c r="Q91" s="254"/>
      <c r="R91" s="128"/>
    </row>
    <row r="92" spans="2:65" s="7" customFormat="1" ht="19.899999999999999" customHeight="1" x14ac:dyDescent="0.3">
      <c r="B92" s="126"/>
      <c r="C92" s="127"/>
      <c r="D92" s="101" t="s">
        <v>433</v>
      </c>
      <c r="E92" s="127"/>
      <c r="F92" s="127"/>
      <c r="G92" s="127"/>
      <c r="H92" s="127"/>
      <c r="I92" s="127"/>
      <c r="J92" s="127"/>
      <c r="K92" s="127"/>
      <c r="L92" s="127"/>
      <c r="M92" s="127"/>
      <c r="N92" s="184">
        <f>N131</f>
        <v>0</v>
      </c>
      <c r="O92" s="254"/>
      <c r="P92" s="254"/>
      <c r="Q92" s="254"/>
      <c r="R92" s="128"/>
    </row>
    <row r="93" spans="2:65" s="6" customFormat="1" ht="21.75" customHeight="1" x14ac:dyDescent="0.35">
      <c r="B93" s="122"/>
      <c r="C93" s="123"/>
      <c r="D93" s="124" t="s">
        <v>119</v>
      </c>
      <c r="E93" s="123"/>
      <c r="F93" s="123"/>
      <c r="G93" s="123"/>
      <c r="H93" s="123"/>
      <c r="I93" s="123"/>
      <c r="J93" s="123"/>
      <c r="K93" s="123"/>
      <c r="L93" s="123"/>
      <c r="M93" s="123"/>
      <c r="N93" s="246">
        <f>N133</f>
        <v>0</v>
      </c>
      <c r="O93" s="253"/>
      <c r="P93" s="253"/>
      <c r="Q93" s="253"/>
      <c r="R93" s="125"/>
    </row>
    <row r="94" spans="2:65" s="1" customFormat="1" ht="21.75" customHeight="1" x14ac:dyDescent="0.3"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6"/>
    </row>
    <row r="95" spans="2:65" s="1" customFormat="1" ht="29.25" customHeight="1" x14ac:dyDescent="0.3">
      <c r="B95" s="34"/>
      <c r="C95" s="121" t="s">
        <v>120</v>
      </c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255">
        <f>ROUND(N96+N97+N98+N99+N100+N101,2)</f>
        <v>0</v>
      </c>
      <c r="O95" s="256"/>
      <c r="P95" s="256"/>
      <c r="Q95" s="256"/>
      <c r="R95" s="36"/>
      <c r="T95" s="129"/>
      <c r="U95" s="130" t="s">
        <v>40</v>
      </c>
    </row>
    <row r="96" spans="2:65" s="1" customFormat="1" ht="18" customHeight="1" x14ac:dyDescent="0.3">
      <c r="B96" s="131"/>
      <c r="C96" s="132"/>
      <c r="D96" s="199" t="s">
        <v>121</v>
      </c>
      <c r="E96" s="250"/>
      <c r="F96" s="250"/>
      <c r="G96" s="250"/>
      <c r="H96" s="250"/>
      <c r="I96" s="132"/>
      <c r="J96" s="132"/>
      <c r="K96" s="132"/>
      <c r="L96" s="132"/>
      <c r="M96" s="132"/>
      <c r="N96" s="183">
        <f>ROUND(N88*T96,2)</f>
        <v>0</v>
      </c>
      <c r="O96" s="251"/>
      <c r="P96" s="251"/>
      <c r="Q96" s="251"/>
      <c r="R96" s="134"/>
      <c r="S96" s="135"/>
      <c r="T96" s="136"/>
      <c r="U96" s="137" t="s">
        <v>43</v>
      </c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8" t="s">
        <v>122</v>
      </c>
      <c r="AZ96" s="135"/>
      <c r="BA96" s="135"/>
      <c r="BB96" s="135"/>
      <c r="BC96" s="135"/>
      <c r="BD96" s="135"/>
      <c r="BE96" s="139">
        <f t="shared" ref="BE96:BE101" si="0">IF(U96="základná",N96,0)</f>
        <v>0</v>
      </c>
      <c r="BF96" s="139">
        <f t="shared" ref="BF96:BF101" si="1">IF(U96="znížená",N96,0)</f>
        <v>0</v>
      </c>
      <c r="BG96" s="139">
        <f t="shared" ref="BG96:BG101" si="2">IF(U96="zákl. prenesená",N96,0)</f>
        <v>0</v>
      </c>
      <c r="BH96" s="139">
        <f t="shared" ref="BH96:BH101" si="3">IF(U96="zníž. prenesená",N96,0)</f>
        <v>0</v>
      </c>
      <c r="BI96" s="139">
        <f t="shared" ref="BI96:BI101" si="4">IF(U96="nulová",N96,0)</f>
        <v>0</v>
      </c>
      <c r="BJ96" s="138" t="s">
        <v>123</v>
      </c>
      <c r="BK96" s="135"/>
      <c r="BL96" s="135"/>
      <c r="BM96" s="135"/>
    </row>
    <row r="97" spans="2:65" s="1" customFormat="1" ht="18" customHeight="1" x14ac:dyDescent="0.3">
      <c r="B97" s="131"/>
      <c r="C97" s="132"/>
      <c r="D97" s="199" t="s">
        <v>124</v>
      </c>
      <c r="E97" s="250"/>
      <c r="F97" s="250"/>
      <c r="G97" s="250"/>
      <c r="H97" s="250"/>
      <c r="I97" s="132"/>
      <c r="J97" s="132"/>
      <c r="K97" s="132"/>
      <c r="L97" s="132"/>
      <c r="M97" s="132"/>
      <c r="N97" s="183">
        <f>ROUND(N88*T97,2)</f>
        <v>0</v>
      </c>
      <c r="O97" s="251"/>
      <c r="P97" s="251"/>
      <c r="Q97" s="251"/>
      <c r="R97" s="134"/>
      <c r="S97" s="135"/>
      <c r="T97" s="136"/>
      <c r="U97" s="137" t="s">
        <v>43</v>
      </c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8" t="s">
        <v>122</v>
      </c>
      <c r="AZ97" s="135"/>
      <c r="BA97" s="135"/>
      <c r="BB97" s="135"/>
      <c r="BC97" s="135"/>
      <c r="BD97" s="135"/>
      <c r="BE97" s="139">
        <f t="shared" si="0"/>
        <v>0</v>
      </c>
      <c r="BF97" s="139">
        <f t="shared" si="1"/>
        <v>0</v>
      </c>
      <c r="BG97" s="139">
        <f t="shared" si="2"/>
        <v>0</v>
      </c>
      <c r="BH97" s="139">
        <f t="shared" si="3"/>
        <v>0</v>
      </c>
      <c r="BI97" s="139">
        <f t="shared" si="4"/>
        <v>0</v>
      </c>
      <c r="BJ97" s="138" t="s">
        <v>123</v>
      </c>
      <c r="BK97" s="135"/>
      <c r="BL97" s="135"/>
      <c r="BM97" s="135"/>
    </row>
    <row r="98" spans="2:65" s="1" customFormat="1" ht="18" customHeight="1" x14ac:dyDescent="0.3">
      <c r="B98" s="131"/>
      <c r="C98" s="132"/>
      <c r="D98" s="199" t="s">
        <v>125</v>
      </c>
      <c r="E98" s="250"/>
      <c r="F98" s="250"/>
      <c r="G98" s="250"/>
      <c r="H98" s="250"/>
      <c r="I98" s="132"/>
      <c r="J98" s="132"/>
      <c r="K98" s="132"/>
      <c r="L98" s="132"/>
      <c r="M98" s="132"/>
      <c r="N98" s="183">
        <f>ROUND(N88*T98,2)</f>
        <v>0</v>
      </c>
      <c r="O98" s="251"/>
      <c r="P98" s="251"/>
      <c r="Q98" s="251"/>
      <c r="R98" s="134"/>
      <c r="S98" s="135"/>
      <c r="T98" s="136"/>
      <c r="U98" s="137" t="s">
        <v>43</v>
      </c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8" t="s">
        <v>122</v>
      </c>
      <c r="AZ98" s="135"/>
      <c r="BA98" s="135"/>
      <c r="BB98" s="135"/>
      <c r="BC98" s="135"/>
      <c r="BD98" s="135"/>
      <c r="BE98" s="139">
        <f t="shared" si="0"/>
        <v>0</v>
      </c>
      <c r="BF98" s="139">
        <f t="shared" si="1"/>
        <v>0</v>
      </c>
      <c r="BG98" s="139">
        <f t="shared" si="2"/>
        <v>0</v>
      </c>
      <c r="BH98" s="139">
        <f t="shared" si="3"/>
        <v>0</v>
      </c>
      <c r="BI98" s="139">
        <f t="shared" si="4"/>
        <v>0</v>
      </c>
      <c r="BJ98" s="138" t="s">
        <v>123</v>
      </c>
      <c r="BK98" s="135"/>
      <c r="BL98" s="135"/>
      <c r="BM98" s="135"/>
    </row>
    <row r="99" spans="2:65" s="1" customFormat="1" ht="18" customHeight="1" x14ac:dyDescent="0.3">
      <c r="B99" s="131"/>
      <c r="C99" s="132"/>
      <c r="D99" s="199" t="s">
        <v>126</v>
      </c>
      <c r="E99" s="250"/>
      <c r="F99" s="250"/>
      <c r="G99" s="250"/>
      <c r="H99" s="250"/>
      <c r="I99" s="132"/>
      <c r="J99" s="132"/>
      <c r="K99" s="132"/>
      <c r="L99" s="132"/>
      <c r="M99" s="132"/>
      <c r="N99" s="183">
        <f>ROUND(N88*T99,2)</f>
        <v>0</v>
      </c>
      <c r="O99" s="251"/>
      <c r="P99" s="251"/>
      <c r="Q99" s="251"/>
      <c r="R99" s="134"/>
      <c r="S99" s="135"/>
      <c r="T99" s="136"/>
      <c r="U99" s="137" t="s">
        <v>43</v>
      </c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8" t="s">
        <v>122</v>
      </c>
      <c r="AZ99" s="135"/>
      <c r="BA99" s="135"/>
      <c r="BB99" s="135"/>
      <c r="BC99" s="135"/>
      <c r="BD99" s="135"/>
      <c r="BE99" s="139">
        <f t="shared" si="0"/>
        <v>0</v>
      </c>
      <c r="BF99" s="139">
        <f t="shared" si="1"/>
        <v>0</v>
      </c>
      <c r="BG99" s="139">
        <f t="shared" si="2"/>
        <v>0</v>
      </c>
      <c r="BH99" s="139">
        <f t="shared" si="3"/>
        <v>0</v>
      </c>
      <c r="BI99" s="139">
        <f t="shared" si="4"/>
        <v>0</v>
      </c>
      <c r="BJ99" s="138" t="s">
        <v>123</v>
      </c>
      <c r="BK99" s="135"/>
      <c r="BL99" s="135"/>
      <c r="BM99" s="135"/>
    </row>
    <row r="100" spans="2:65" s="1" customFormat="1" ht="18" customHeight="1" x14ac:dyDescent="0.3">
      <c r="B100" s="131"/>
      <c r="C100" s="132"/>
      <c r="D100" s="199" t="s">
        <v>127</v>
      </c>
      <c r="E100" s="250"/>
      <c r="F100" s="250"/>
      <c r="G100" s="250"/>
      <c r="H100" s="250"/>
      <c r="I100" s="132"/>
      <c r="J100" s="132"/>
      <c r="K100" s="132"/>
      <c r="L100" s="132"/>
      <c r="M100" s="132"/>
      <c r="N100" s="183">
        <f>ROUND(N88*T100,2)</f>
        <v>0</v>
      </c>
      <c r="O100" s="251"/>
      <c r="P100" s="251"/>
      <c r="Q100" s="251"/>
      <c r="R100" s="134"/>
      <c r="S100" s="135"/>
      <c r="T100" s="136"/>
      <c r="U100" s="137" t="s">
        <v>43</v>
      </c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8" t="s">
        <v>122</v>
      </c>
      <c r="AZ100" s="135"/>
      <c r="BA100" s="135"/>
      <c r="BB100" s="135"/>
      <c r="BC100" s="135"/>
      <c r="BD100" s="135"/>
      <c r="BE100" s="139">
        <f t="shared" si="0"/>
        <v>0</v>
      </c>
      <c r="BF100" s="139">
        <f t="shared" si="1"/>
        <v>0</v>
      </c>
      <c r="BG100" s="139">
        <f t="shared" si="2"/>
        <v>0</v>
      </c>
      <c r="BH100" s="139">
        <f t="shared" si="3"/>
        <v>0</v>
      </c>
      <c r="BI100" s="139">
        <f t="shared" si="4"/>
        <v>0</v>
      </c>
      <c r="BJ100" s="138" t="s">
        <v>123</v>
      </c>
      <c r="BK100" s="135"/>
      <c r="BL100" s="135"/>
      <c r="BM100" s="135"/>
    </row>
    <row r="101" spans="2:65" s="1" customFormat="1" ht="18" customHeight="1" x14ac:dyDescent="0.3">
      <c r="B101" s="131"/>
      <c r="C101" s="132"/>
      <c r="D101" s="133" t="s">
        <v>128</v>
      </c>
      <c r="E101" s="132"/>
      <c r="F101" s="132"/>
      <c r="G101" s="132"/>
      <c r="H101" s="132"/>
      <c r="I101" s="132"/>
      <c r="J101" s="132"/>
      <c r="K101" s="132"/>
      <c r="L101" s="132"/>
      <c r="M101" s="132"/>
      <c r="N101" s="183">
        <f>ROUND(N88*T101,2)</f>
        <v>0</v>
      </c>
      <c r="O101" s="251"/>
      <c r="P101" s="251"/>
      <c r="Q101" s="251"/>
      <c r="R101" s="134"/>
      <c r="S101" s="135"/>
      <c r="T101" s="140"/>
      <c r="U101" s="141" t="s">
        <v>43</v>
      </c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8" t="s">
        <v>129</v>
      </c>
      <c r="AZ101" s="135"/>
      <c r="BA101" s="135"/>
      <c r="BB101" s="135"/>
      <c r="BC101" s="135"/>
      <c r="BD101" s="135"/>
      <c r="BE101" s="139">
        <f t="shared" si="0"/>
        <v>0</v>
      </c>
      <c r="BF101" s="139">
        <f t="shared" si="1"/>
        <v>0</v>
      </c>
      <c r="BG101" s="139">
        <f t="shared" si="2"/>
        <v>0</v>
      </c>
      <c r="BH101" s="139">
        <f t="shared" si="3"/>
        <v>0</v>
      </c>
      <c r="BI101" s="139">
        <f t="shared" si="4"/>
        <v>0</v>
      </c>
      <c r="BJ101" s="138" t="s">
        <v>123</v>
      </c>
      <c r="BK101" s="135"/>
      <c r="BL101" s="135"/>
      <c r="BM101" s="135"/>
    </row>
    <row r="102" spans="2:65" s="1" customFormat="1" x14ac:dyDescent="0.3">
      <c r="B102" s="34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6"/>
    </row>
    <row r="103" spans="2:65" s="1" customFormat="1" ht="29.25" customHeight="1" x14ac:dyDescent="0.3">
      <c r="B103" s="34"/>
      <c r="C103" s="112" t="s">
        <v>99</v>
      </c>
      <c r="D103" s="113"/>
      <c r="E103" s="113"/>
      <c r="F103" s="113"/>
      <c r="G103" s="113"/>
      <c r="H103" s="113"/>
      <c r="I103" s="113"/>
      <c r="J103" s="113"/>
      <c r="K103" s="113"/>
      <c r="L103" s="180">
        <f>ROUND(SUM(N88+N95),2)</f>
        <v>0</v>
      </c>
      <c r="M103" s="180"/>
      <c r="N103" s="180"/>
      <c r="O103" s="180"/>
      <c r="P103" s="180"/>
      <c r="Q103" s="180"/>
      <c r="R103" s="36"/>
    </row>
    <row r="104" spans="2:65" s="1" customFormat="1" ht="6.95" customHeight="1" x14ac:dyDescent="0.3">
      <c r="B104" s="58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60"/>
    </row>
    <row r="108" spans="2:65" s="1" customFormat="1" ht="6.95" customHeight="1" x14ac:dyDescent="0.3"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3"/>
    </row>
    <row r="109" spans="2:65" s="1" customFormat="1" ht="36.950000000000003" customHeight="1" x14ac:dyDescent="0.3">
      <c r="B109" s="34"/>
      <c r="C109" s="185" t="s">
        <v>457</v>
      </c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  <c r="R109" s="36"/>
    </row>
    <row r="110" spans="2:65" s="1" customFormat="1" ht="6.95" customHeight="1" x14ac:dyDescent="0.3"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6"/>
    </row>
    <row r="111" spans="2:65" s="1" customFormat="1" ht="30" customHeight="1" x14ac:dyDescent="0.3">
      <c r="B111" s="34"/>
      <c r="C111" s="29" t="s">
        <v>17</v>
      </c>
      <c r="D111" s="35"/>
      <c r="E111" s="35"/>
      <c r="F111" s="238" t="str">
        <f>F6</f>
        <v>SO 02 - Revitalizácia vymedzeného územia lesíka Štrky</v>
      </c>
      <c r="G111" s="239"/>
      <c r="H111" s="239"/>
      <c r="I111" s="239"/>
      <c r="J111" s="239"/>
      <c r="K111" s="239"/>
      <c r="L111" s="239"/>
      <c r="M111" s="239"/>
      <c r="N111" s="239"/>
      <c r="O111" s="239"/>
      <c r="P111" s="239"/>
      <c r="Q111" s="35"/>
      <c r="R111" s="36"/>
    </row>
    <row r="112" spans="2:65" s="1" customFormat="1" ht="36.950000000000003" customHeight="1" x14ac:dyDescent="0.3">
      <c r="B112" s="34"/>
      <c r="C112" s="68" t="s">
        <v>106</v>
      </c>
      <c r="D112" s="35"/>
      <c r="E112" s="35"/>
      <c r="F112" s="187" t="str">
        <f>F7</f>
        <v>2017/09 - SO 022 - Komunikácie</v>
      </c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35"/>
      <c r="R112" s="36"/>
    </row>
    <row r="113" spans="2:65" s="1" customFormat="1" ht="6.95" customHeight="1" x14ac:dyDescent="0.3"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6"/>
    </row>
    <row r="114" spans="2:65" s="1" customFormat="1" ht="18" customHeight="1" x14ac:dyDescent="0.3">
      <c r="B114" s="34"/>
      <c r="C114" s="29" t="s">
        <v>21</v>
      </c>
      <c r="D114" s="35"/>
      <c r="E114" s="35"/>
      <c r="F114" s="27" t="str">
        <f>F9</f>
        <v>Trnava</v>
      </c>
      <c r="G114" s="35"/>
      <c r="H114" s="35"/>
      <c r="I114" s="35"/>
      <c r="J114" s="35"/>
      <c r="K114" s="29" t="s">
        <v>23</v>
      </c>
      <c r="L114" s="35"/>
      <c r="M114" s="241" t="str">
        <f>IF(O9="","",O9)</f>
        <v/>
      </c>
      <c r="N114" s="241"/>
      <c r="O114" s="241"/>
      <c r="P114" s="241"/>
      <c r="Q114" s="35"/>
      <c r="R114" s="36"/>
    </row>
    <row r="115" spans="2:65" s="1" customFormat="1" ht="6.95" customHeight="1" x14ac:dyDescent="0.3">
      <c r="B115" s="34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6"/>
    </row>
    <row r="116" spans="2:65" s="1" customFormat="1" ht="15" x14ac:dyDescent="0.3">
      <c r="B116" s="34"/>
      <c r="C116" s="29" t="s">
        <v>25</v>
      </c>
      <c r="D116" s="35"/>
      <c r="E116" s="35"/>
      <c r="F116" s="27" t="str">
        <f>E12</f>
        <v>Mesto Trnava</v>
      </c>
      <c r="G116" s="35"/>
      <c r="H116" s="35"/>
      <c r="I116" s="35"/>
      <c r="J116" s="35"/>
      <c r="K116" s="29" t="s">
        <v>30</v>
      </c>
      <c r="L116" s="35"/>
      <c r="M116" s="216" t="str">
        <f>E18</f>
        <v>Ing. Júlia Straňáková - Rudbeckia</v>
      </c>
      <c r="N116" s="216"/>
      <c r="O116" s="216"/>
      <c r="P116" s="216"/>
      <c r="Q116" s="216"/>
      <c r="R116" s="36"/>
    </row>
    <row r="117" spans="2:65" s="1" customFormat="1" ht="14.45" customHeight="1" x14ac:dyDescent="0.3">
      <c r="B117" s="34"/>
      <c r="C117" s="29" t="s">
        <v>29</v>
      </c>
      <c r="D117" s="35"/>
      <c r="E117" s="35"/>
      <c r="F117" s="27" t="str">
        <f>IF(E15="","",E15)</f>
        <v/>
      </c>
      <c r="G117" s="35"/>
      <c r="H117" s="35"/>
      <c r="I117" s="35"/>
      <c r="J117" s="35"/>
      <c r="K117" s="29" t="s">
        <v>34</v>
      </c>
      <c r="L117" s="35"/>
      <c r="M117" s="216"/>
      <c r="N117" s="216"/>
      <c r="O117" s="216"/>
      <c r="P117" s="216"/>
      <c r="Q117" s="216"/>
      <c r="R117" s="36"/>
    </row>
    <row r="118" spans="2:65" s="1" customFormat="1" ht="10.35" customHeight="1" x14ac:dyDescent="0.3"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6"/>
    </row>
    <row r="119" spans="2:65" s="8" customFormat="1" ht="29.25" customHeight="1" x14ac:dyDescent="0.3">
      <c r="B119" s="142"/>
      <c r="C119" s="143" t="s">
        <v>130</v>
      </c>
      <c r="D119" s="144" t="s">
        <v>131</v>
      </c>
      <c r="E119" s="144" t="s">
        <v>58</v>
      </c>
      <c r="F119" s="242" t="s">
        <v>132</v>
      </c>
      <c r="G119" s="242"/>
      <c r="H119" s="242"/>
      <c r="I119" s="242"/>
      <c r="J119" s="144" t="s">
        <v>133</v>
      </c>
      <c r="K119" s="144" t="s">
        <v>134</v>
      </c>
      <c r="L119" s="242" t="s">
        <v>135</v>
      </c>
      <c r="M119" s="242"/>
      <c r="N119" s="242" t="s">
        <v>112</v>
      </c>
      <c r="O119" s="242"/>
      <c r="P119" s="242"/>
      <c r="Q119" s="243"/>
      <c r="R119" s="145"/>
      <c r="T119" s="75" t="s">
        <v>136</v>
      </c>
      <c r="U119" s="76" t="s">
        <v>40</v>
      </c>
      <c r="V119" s="76" t="s">
        <v>137</v>
      </c>
      <c r="W119" s="76" t="s">
        <v>138</v>
      </c>
      <c r="X119" s="76" t="s">
        <v>139</v>
      </c>
      <c r="Y119" s="76" t="s">
        <v>140</v>
      </c>
      <c r="Z119" s="76" t="s">
        <v>141</v>
      </c>
      <c r="AA119" s="77" t="s">
        <v>142</v>
      </c>
    </row>
    <row r="120" spans="2:65" s="1" customFormat="1" ht="29.25" customHeight="1" x14ac:dyDescent="0.35">
      <c r="B120" s="34"/>
      <c r="C120" s="79" t="s">
        <v>109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244">
        <f>BK120</f>
        <v>0</v>
      </c>
      <c r="O120" s="245"/>
      <c r="P120" s="245"/>
      <c r="Q120" s="245"/>
      <c r="R120" s="36"/>
      <c r="T120" s="78"/>
      <c r="U120" s="50"/>
      <c r="V120" s="50"/>
      <c r="W120" s="146">
        <f>W121+W133</f>
        <v>0</v>
      </c>
      <c r="X120" s="50"/>
      <c r="Y120" s="146">
        <f>Y121+Y133</f>
        <v>0</v>
      </c>
      <c r="Z120" s="50"/>
      <c r="AA120" s="147">
        <f>AA121+AA133</f>
        <v>0</v>
      </c>
      <c r="AT120" s="18" t="s">
        <v>75</v>
      </c>
      <c r="AU120" s="18" t="s">
        <v>114</v>
      </c>
      <c r="BK120" s="148">
        <f>BK121+BK133</f>
        <v>0</v>
      </c>
    </row>
    <row r="121" spans="2:65" s="9" customFormat="1" ht="37.35" customHeight="1" x14ac:dyDescent="0.35">
      <c r="B121" s="149"/>
      <c r="C121" s="150"/>
      <c r="D121" s="151" t="s">
        <v>430</v>
      </c>
      <c r="E121" s="151"/>
      <c r="F121" s="151"/>
      <c r="G121" s="151"/>
      <c r="H121" s="151"/>
      <c r="I121" s="151"/>
      <c r="J121" s="151"/>
      <c r="K121" s="151"/>
      <c r="L121" s="151"/>
      <c r="M121" s="151"/>
      <c r="N121" s="246">
        <f>BK121</f>
        <v>0</v>
      </c>
      <c r="O121" s="247"/>
      <c r="P121" s="247"/>
      <c r="Q121" s="247"/>
      <c r="R121" s="152"/>
      <c r="T121" s="153"/>
      <c r="U121" s="150"/>
      <c r="V121" s="150"/>
      <c r="W121" s="154">
        <f>W122+W127+W131</f>
        <v>0</v>
      </c>
      <c r="X121" s="150"/>
      <c r="Y121" s="154">
        <f>Y122+Y127+Y131</f>
        <v>0</v>
      </c>
      <c r="Z121" s="150"/>
      <c r="AA121" s="155">
        <f>AA122+AA127+AA131</f>
        <v>0</v>
      </c>
      <c r="AR121" s="156" t="s">
        <v>84</v>
      </c>
      <c r="AT121" s="157" t="s">
        <v>75</v>
      </c>
      <c r="AU121" s="157" t="s">
        <v>76</v>
      </c>
      <c r="AY121" s="156" t="s">
        <v>143</v>
      </c>
      <c r="BK121" s="158">
        <f>BK122+BK127+BK131</f>
        <v>0</v>
      </c>
    </row>
    <row r="122" spans="2:65" s="9" customFormat="1" ht="19.899999999999999" customHeight="1" x14ac:dyDescent="0.3">
      <c r="B122" s="149"/>
      <c r="C122" s="150"/>
      <c r="D122" s="159" t="s">
        <v>431</v>
      </c>
      <c r="E122" s="159"/>
      <c r="F122" s="159"/>
      <c r="G122" s="159"/>
      <c r="H122" s="159"/>
      <c r="I122" s="159"/>
      <c r="J122" s="159"/>
      <c r="K122" s="159"/>
      <c r="L122" s="159"/>
      <c r="M122" s="159"/>
      <c r="N122" s="248">
        <f>BK122</f>
        <v>0</v>
      </c>
      <c r="O122" s="249"/>
      <c r="P122" s="249"/>
      <c r="Q122" s="249"/>
      <c r="R122" s="152"/>
      <c r="T122" s="153"/>
      <c r="U122" s="150"/>
      <c r="V122" s="150"/>
      <c r="W122" s="154">
        <f>SUM(W123:W126)</f>
        <v>0</v>
      </c>
      <c r="X122" s="150"/>
      <c r="Y122" s="154">
        <f>SUM(Y123:Y126)</f>
        <v>0</v>
      </c>
      <c r="Z122" s="150"/>
      <c r="AA122" s="155">
        <f>SUM(AA123:AA126)</f>
        <v>0</v>
      </c>
      <c r="AR122" s="156" t="s">
        <v>84</v>
      </c>
      <c r="AT122" s="157" t="s">
        <v>75</v>
      </c>
      <c r="AU122" s="157" t="s">
        <v>84</v>
      </c>
      <c r="AY122" s="156" t="s">
        <v>143</v>
      </c>
      <c r="BK122" s="158">
        <f>SUM(BK123:BK126)</f>
        <v>0</v>
      </c>
    </row>
    <row r="123" spans="2:65" s="1" customFormat="1" ht="25.5" customHeight="1" x14ac:dyDescent="0.3">
      <c r="B123" s="131"/>
      <c r="C123" s="160" t="s">
        <v>84</v>
      </c>
      <c r="D123" s="160" t="s">
        <v>144</v>
      </c>
      <c r="E123" s="161" t="s">
        <v>434</v>
      </c>
      <c r="F123" s="233" t="s">
        <v>435</v>
      </c>
      <c r="G123" s="233"/>
      <c r="H123" s="233"/>
      <c r="I123" s="233"/>
      <c r="J123" s="162" t="s">
        <v>305</v>
      </c>
      <c r="K123" s="163">
        <v>230</v>
      </c>
      <c r="L123" s="231">
        <v>0</v>
      </c>
      <c r="M123" s="231"/>
      <c r="N123" s="234">
        <f>ROUND(L123*K123,3)</f>
        <v>0</v>
      </c>
      <c r="O123" s="234"/>
      <c r="P123" s="234"/>
      <c r="Q123" s="234"/>
      <c r="R123" s="134"/>
      <c r="T123" s="165" t="s">
        <v>5</v>
      </c>
      <c r="U123" s="43" t="s">
        <v>43</v>
      </c>
      <c r="V123" s="35"/>
      <c r="W123" s="166">
        <f>V123*K123</f>
        <v>0</v>
      </c>
      <c r="X123" s="166">
        <v>0</v>
      </c>
      <c r="Y123" s="166">
        <f>X123*K123</f>
        <v>0</v>
      </c>
      <c r="Z123" s="166">
        <v>0</v>
      </c>
      <c r="AA123" s="167">
        <f>Z123*K123</f>
        <v>0</v>
      </c>
      <c r="AR123" s="18" t="s">
        <v>148</v>
      </c>
      <c r="AT123" s="18" t="s">
        <v>144</v>
      </c>
      <c r="AU123" s="18" t="s">
        <v>123</v>
      </c>
      <c r="AY123" s="18" t="s">
        <v>143</v>
      </c>
      <c r="BE123" s="105">
        <f>IF(U123="základná",N123,0)</f>
        <v>0</v>
      </c>
      <c r="BF123" s="105">
        <f>IF(U123="znížená",N123,0)</f>
        <v>0</v>
      </c>
      <c r="BG123" s="105">
        <f>IF(U123="zákl. prenesená",N123,0)</f>
        <v>0</v>
      </c>
      <c r="BH123" s="105">
        <f>IF(U123="zníž. prenesená",N123,0)</f>
        <v>0</v>
      </c>
      <c r="BI123" s="105">
        <f>IF(U123="nulová",N123,0)</f>
        <v>0</v>
      </c>
      <c r="BJ123" s="18" t="s">
        <v>123</v>
      </c>
      <c r="BK123" s="168">
        <f>ROUND(L123*K123,3)</f>
        <v>0</v>
      </c>
      <c r="BL123" s="18" t="s">
        <v>148</v>
      </c>
      <c r="BM123" s="18" t="s">
        <v>436</v>
      </c>
    </row>
    <row r="124" spans="2:65" s="1" customFormat="1" ht="38.25" customHeight="1" x14ac:dyDescent="0.3">
      <c r="B124" s="131"/>
      <c r="C124" s="160" t="s">
        <v>123</v>
      </c>
      <c r="D124" s="160" t="s">
        <v>144</v>
      </c>
      <c r="E124" s="161" t="s">
        <v>437</v>
      </c>
      <c r="F124" s="233" t="s">
        <v>333</v>
      </c>
      <c r="G124" s="233"/>
      <c r="H124" s="233"/>
      <c r="I124" s="233"/>
      <c r="J124" s="162" t="s">
        <v>305</v>
      </c>
      <c r="K124" s="163">
        <v>230</v>
      </c>
      <c r="L124" s="231">
        <v>0</v>
      </c>
      <c r="M124" s="231"/>
      <c r="N124" s="234">
        <f>ROUND(L124*K124,3)</f>
        <v>0</v>
      </c>
      <c r="O124" s="234"/>
      <c r="P124" s="234"/>
      <c r="Q124" s="234"/>
      <c r="R124" s="134"/>
      <c r="T124" s="165" t="s">
        <v>5</v>
      </c>
      <c r="U124" s="43" t="s">
        <v>43</v>
      </c>
      <c r="V124" s="35"/>
      <c r="W124" s="166">
        <f>V124*K124</f>
        <v>0</v>
      </c>
      <c r="X124" s="166">
        <v>0</v>
      </c>
      <c r="Y124" s="166">
        <f>X124*K124</f>
        <v>0</v>
      </c>
      <c r="Z124" s="166">
        <v>0</v>
      </c>
      <c r="AA124" s="167">
        <f>Z124*K124</f>
        <v>0</v>
      </c>
      <c r="AR124" s="18" t="s">
        <v>148</v>
      </c>
      <c r="AT124" s="18" t="s">
        <v>144</v>
      </c>
      <c r="AU124" s="18" t="s">
        <v>123</v>
      </c>
      <c r="AY124" s="18" t="s">
        <v>143</v>
      </c>
      <c r="BE124" s="105">
        <f>IF(U124="základná",N124,0)</f>
        <v>0</v>
      </c>
      <c r="BF124" s="105">
        <f>IF(U124="znížená",N124,0)</f>
        <v>0</v>
      </c>
      <c r="BG124" s="105">
        <f>IF(U124="zákl. prenesená",N124,0)</f>
        <v>0</v>
      </c>
      <c r="BH124" s="105">
        <f>IF(U124="zníž. prenesená",N124,0)</f>
        <v>0</v>
      </c>
      <c r="BI124" s="105">
        <f>IF(U124="nulová",N124,0)</f>
        <v>0</v>
      </c>
      <c r="BJ124" s="18" t="s">
        <v>123</v>
      </c>
      <c r="BK124" s="168">
        <f>ROUND(L124*K124,3)</f>
        <v>0</v>
      </c>
      <c r="BL124" s="18" t="s">
        <v>148</v>
      </c>
      <c r="BM124" s="18" t="s">
        <v>438</v>
      </c>
    </row>
    <row r="125" spans="2:65" s="1" customFormat="1" ht="25.5" customHeight="1" x14ac:dyDescent="0.3">
      <c r="B125" s="131"/>
      <c r="C125" s="160" t="s">
        <v>316</v>
      </c>
      <c r="D125" s="160" t="s">
        <v>144</v>
      </c>
      <c r="E125" s="161" t="s">
        <v>439</v>
      </c>
      <c r="F125" s="233" t="s">
        <v>440</v>
      </c>
      <c r="G125" s="233"/>
      <c r="H125" s="233"/>
      <c r="I125" s="233"/>
      <c r="J125" s="162" t="s">
        <v>147</v>
      </c>
      <c r="K125" s="163">
        <v>1150</v>
      </c>
      <c r="L125" s="231">
        <v>0</v>
      </c>
      <c r="M125" s="231"/>
      <c r="N125" s="234">
        <f>ROUND(L125*K125,3)</f>
        <v>0</v>
      </c>
      <c r="O125" s="234"/>
      <c r="P125" s="234"/>
      <c r="Q125" s="234"/>
      <c r="R125" s="134"/>
      <c r="T125" s="165" t="s">
        <v>5</v>
      </c>
      <c r="U125" s="43" t="s">
        <v>43</v>
      </c>
      <c r="V125" s="35"/>
      <c r="W125" s="166">
        <f>V125*K125</f>
        <v>0</v>
      </c>
      <c r="X125" s="166">
        <v>0</v>
      </c>
      <c r="Y125" s="166">
        <f>X125*K125</f>
        <v>0</v>
      </c>
      <c r="Z125" s="166">
        <v>0</v>
      </c>
      <c r="AA125" s="167">
        <f>Z125*K125</f>
        <v>0</v>
      </c>
      <c r="AR125" s="18" t="s">
        <v>148</v>
      </c>
      <c r="AT125" s="18" t="s">
        <v>144</v>
      </c>
      <c r="AU125" s="18" t="s">
        <v>123</v>
      </c>
      <c r="AY125" s="18" t="s">
        <v>143</v>
      </c>
      <c r="BE125" s="105">
        <f>IF(U125="základná",N125,0)</f>
        <v>0</v>
      </c>
      <c r="BF125" s="105">
        <f>IF(U125="znížená",N125,0)</f>
        <v>0</v>
      </c>
      <c r="BG125" s="105">
        <f>IF(U125="zákl. prenesená",N125,0)</f>
        <v>0</v>
      </c>
      <c r="BH125" s="105">
        <f>IF(U125="zníž. prenesená",N125,0)</f>
        <v>0</v>
      </c>
      <c r="BI125" s="105">
        <f>IF(U125="nulová",N125,0)</f>
        <v>0</v>
      </c>
      <c r="BJ125" s="18" t="s">
        <v>123</v>
      </c>
      <c r="BK125" s="168">
        <f>ROUND(L125*K125,3)</f>
        <v>0</v>
      </c>
      <c r="BL125" s="18" t="s">
        <v>148</v>
      </c>
      <c r="BM125" s="18" t="s">
        <v>441</v>
      </c>
    </row>
    <row r="126" spans="2:65" s="1" customFormat="1" ht="16.5" customHeight="1" x14ac:dyDescent="0.3">
      <c r="B126" s="131"/>
      <c r="C126" s="160" t="s">
        <v>165</v>
      </c>
      <c r="D126" s="160" t="s">
        <v>144</v>
      </c>
      <c r="E126" s="161" t="s">
        <v>442</v>
      </c>
      <c r="F126" s="233" t="s">
        <v>443</v>
      </c>
      <c r="G126" s="233"/>
      <c r="H126" s="233"/>
      <c r="I126" s="233"/>
      <c r="J126" s="162" t="s">
        <v>147</v>
      </c>
      <c r="K126" s="163">
        <v>1150</v>
      </c>
      <c r="L126" s="231">
        <v>0</v>
      </c>
      <c r="M126" s="231"/>
      <c r="N126" s="234">
        <f>ROUND(L126*K126,3)</f>
        <v>0</v>
      </c>
      <c r="O126" s="234"/>
      <c r="P126" s="234"/>
      <c r="Q126" s="234"/>
      <c r="R126" s="134"/>
      <c r="T126" s="165" t="s">
        <v>5</v>
      </c>
      <c r="U126" s="43" t="s">
        <v>43</v>
      </c>
      <c r="V126" s="35"/>
      <c r="W126" s="166">
        <f>V126*K126</f>
        <v>0</v>
      </c>
      <c r="X126" s="166">
        <v>0</v>
      </c>
      <c r="Y126" s="166">
        <f>X126*K126</f>
        <v>0</v>
      </c>
      <c r="Z126" s="166">
        <v>0</v>
      </c>
      <c r="AA126" s="167">
        <f>Z126*K126</f>
        <v>0</v>
      </c>
      <c r="AR126" s="18" t="s">
        <v>148</v>
      </c>
      <c r="AT126" s="18" t="s">
        <v>144</v>
      </c>
      <c r="AU126" s="18" t="s">
        <v>123</v>
      </c>
      <c r="AY126" s="18" t="s">
        <v>143</v>
      </c>
      <c r="BE126" s="105">
        <f>IF(U126="základná",N126,0)</f>
        <v>0</v>
      </c>
      <c r="BF126" s="105">
        <f>IF(U126="znížená",N126,0)</f>
        <v>0</v>
      </c>
      <c r="BG126" s="105">
        <f>IF(U126="zákl. prenesená",N126,0)</f>
        <v>0</v>
      </c>
      <c r="BH126" s="105">
        <f>IF(U126="zníž. prenesená",N126,0)</f>
        <v>0</v>
      </c>
      <c r="BI126" s="105">
        <f>IF(U126="nulová",N126,0)</f>
        <v>0</v>
      </c>
      <c r="BJ126" s="18" t="s">
        <v>123</v>
      </c>
      <c r="BK126" s="168">
        <f>ROUND(L126*K126,3)</f>
        <v>0</v>
      </c>
      <c r="BL126" s="18" t="s">
        <v>148</v>
      </c>
      <c r="BM126" s="18" t="s">
        <v>444</v>
      </c>
    </row>
    <row r="127" spans="2:65" s="9" customFormat="1" ht="29.85" customHeight="1" x14ac:dyDescent="0.3">
      <c r="B127" s="149"/>
      <c r="C127" s="150"/>
      <c r="D127" s="159" t="s">
        <v>432</v>
      </c>
      <c r="E127" s="159"/>
      <c r="F127" s="159"/>
      <c r="G127" s="159"/>
      <c r="H127" s="159"/>
      <c r="I127" s="159"/>
      <c r="J127" s="159"/>
      <c r="K127" s="159"/>
      <c r="L127" s="159"/>
      <c r="M127" s="159"/>
      <c r="N127" s="225">
        <f>BK127</f>
        <v>0</v>
      </c>
      <c r="O127" s="226"/>
      <c r="P127" s="226"/>
      <c r="Q127" s="226"/>
      <c r="R127" s="152"/>
      <c r="T127" s="153"/>
      <c r="U127" s="150"/>
      <c r="V127" s="150"/>
      <c r="W127" s="154">
        <f>SUM(W128:W130)</f>
        <v>0</v>
      </c>
      <c r="X127" s="150"/>
      <c r="Y127" s="154">
        <f>SUM(Y128:Y130)</f>
        <v>0</v>
      </c>
      <c r="Z127" s="150"/>
      <c r="AA127" s="155">
        <f>SUM(AA128:AA130)</f>
        <v>0</v>
      </c>
      <c r="AR127" s="156" t="s">
        <v>84</v>
      </c>
      <c r="AT127" s="157" t="s">
        <v>75</v>
      </c>
      <c r="AU127" s="157" t="s">
        <v>84</v>
      </c>
      <c r="AY127" s="156" t="s">
        <v>143</v>
      </c>
      <c r="BK127" s="158">
        <f>SUM(BK128:BK130)</f>
        <v>0</v>
      </c>
    </row>
    <row r="128" spans="2:65" s="1" customFormat="1" ht="25.5" customHeight="1" x14ac:dyDescent="0.3">
      <c r="B128" s="131"/>
      <c r="C128" s="160" t="s">
        <v>173</v>
      </c>
      <c r="D128" s="160" t="s">
        <v>144</v>
      </c>
      <c r="E128" s="161" t="s">
        <v>445</v>
      </c>
      <c r="F128" s="233" t="s">
        <v>446</v>
      </c>
      <c r="G128" s="233"/>
      <c r="H128" s="233"/>
      <c r="I128" s="233"/>
      <c r="J128" s="162" t="s">
        <v>147</v>
      </c>
      <c r="K128" s="163">
        <v>1150</v>
      </c>
      <c r="L128" s="231">
        <v>0</v>
      </c>
      <c r="M128" s="231"/>
      <c r="N128" s="234">
        <f>ROUND(L128*K128,3)</f>
        <v>0</v>
      </c>
      <c r="O128" s="234"/>
      <c r="P128" s="234"/>
      <c r="Q128" s="234"/>
      <c r="R128" s="134"/>
      <c r="T128" s="165" t="s">
        <v>5</v>
      </c>
      <c r="U128" s="43" t="s">
        <v>43</v>
      </c>
      <c r="V128" s="35"/>
      <c r="W128" s="166">
        <f>V128*K128</f>
        <v>0</v>
      </c>
      <c r="X128" s="166">
        <v>0</v>
      </c>
      <c r="Y128" s="166">
        <f>X128*K128</f>
        <v>0</v>
      </c>
      <c r="Z128" s="166">
        <v>0</v>
      </c>
      <c r="AA128" s="167">
        <f>Z128*K128</f>
        <v>0</v>
      </c>
      <c r="AR128" s="18" t="s">
        <v>148</v>
      </c>
      <c r="AT128" s="18" t="s">
        <v>144</v>
      </c>
      <c r="AU128" s="18" t="s">
        <v>123</v>
      </c>
      <c r="AY128" s="18" t="s">
        <v>143</v>
      </c>
      <c r="BE128" s="105">
        <f>IF(U128="základná",N128,0)</f>
        <v>0</v>
      </c>
      <c r="BF128" s="105">
        <f>IF(U128="znížená",N128,0)</f>
        <v>0</v>
      </c>
      <c r="BG128" s="105">
        <f>IF(U128="zákl. prenesená",N128,0)</f>
        <v>0</v>
      </c>
      <c r="BH128" s="105">
        <f>IF(U128="zníž. prenesená",N128,0)</f>
        <v>0</v>
      </c>
      <c r="BI128" s="105">
        <f>IF(U128="nulová",N128,0)</f>
        <v>0</v>
      </c>
      <c r="BJ128" s="18" t="s">
        <v>123</v>
      </c>
      <c r="BK128" s="168">
        <f>ROUND(L128*K128,3)</f>
        <v>0</v>
      </c>
      <c r="BL128" s="18" t="s">
        <v>148</v>
      </c>
      <c r="BM128" s="18" t="s">
        <v>447</v>
      </c>
    </row>
    <row r="129" spans="2:65" s="1" customFormat="1" ht="25.5" customHeight="1" x14ac:dyDescent="0.3">
      <c r="B129" s="131"/>
      <c r="C129" s="160" t="s">
        <v>448</v>
      </c>
      <c r="D129" s="160" t="s">
        <v>144</v>
      </c>
      <c r="E129" s="161" t="s">
        <v>449</v>
      </c>
      <c r="F129" s="233" t="s">
        <v>450</v>
      </c>
      <c r="G129" s="233"/>
      <c r="H129" s="233"/>
      <c r="I129" s="233"/>
      <c r="J129" s="162" t="s">
        <v>147</v>
      </c>
      <c r="K129" s="163">
        <v>1150</v>
      </c>
      <c r="L129" s="231">
        <v>0</v>
      </c>
      <c r="M129" s="231"/>
      <c r="N129" s="234">
        <f>ROUND(L129*K129,3)</f>
        <v>0</v>
      </c>
      <c r="O129" s="234"/>
      <c r="P129" s="234"/>
      <c r="Q129" s="234"/>
      <c r="R129" s="134"/>
      <c r="T129" s="165" t="s">
        <v>5</v>
      </c>
      <c r="U129" s="43" t="s">
        <v>43</v>
      </c>
      <c r="V129" s="35"/>
      <c r="W129" s="166">
        <f>V129*K129</f>
        <v>0</v>
      </c>
      <c r="X129" s="166">
        <v>0</v>
      </c>
      <c r="Y129" s="166">
        <f>X129*K129</f>
        <v>0</v>
      </c>
      <c r="Z129" s="166">
        <v>0</v>
      </c>
      <c r="AA129" s="167">
        <f>Z129*K129</f>
        <v>0</v>
      </c>
      <c r="AR129" s="18" t="s">
        <v>148</v>
      </c>
      <c r="AT129" s="18" t="s">
        <v>144</v>
      </c>
      <c r="AU129" s="18" t="s">
        <v>123</v>
      </c>
      <c r="AY129" s="18" t="s">
        <v>143</v>
      </c>
      <c r="BE129" s="105">
        <f>IF(U129="základná",N129,0)</f>
        <v>0</v>
      </c>
      <c r="BF129" s="105">
        <f>IF(U129="znížená",N129,0)</f>
        <v>0</v>
      </c>
      <c r="BG129" s="105">
        <f>IF(U129="zákl. prenesená",N129,0)</f>
        <v>0</v>
      </c>
      <c r="BH129" s="105">
        <f>IF(U129="zníž. prenesená",N129,0)</f>
        <v>0</v>
      </c>
      <c r="BI129" s="105">
        <f>IF(U129="nulová",N129,0)</f>
        <v>0</v>
      </c>
      <c r="BJ129" s="18" t="s">
        <v>123</v>
      </c>
      <c r="BK129" s="168">
        <f>ROUND(L129*K129,3)</f>
        <v>0</v>
      </c>
      <c r="BL129" s="18" t="s">
        <v>148</v>
      </c>
      <c r="BM129" s="18" t="s">
        <v>451</v>
      </c>
    </row>
    <row r="130" spans="2:65" s="1" customFormat="1" ht="16.5" customHeight="1" x14ac:dyDescent="0.3">
      <c r="B130" s="131"/>
      <c r="C130" s="160" t="s">
        <v>452</v>
      </c>
      <c r="D130" s="160" t="s">
        <v>144</v>
      </c>
      <c r="E130" s="161" t="s">
        <v>453</v>
      </c>
      <c r="F130" s="233" t="s">
        <v>454</v>
      </c>
      <c r="G130" s="233"/>
      <c r="H130" s="233"/>
      <c r="I130" s="233"/>
      <c r="J130" s="162" t="s">
        <v>147</v>
      </c>
      <c r="K130" s="163">
        <v>480</v>
      </c>
      <c r="L130" s="231">
        <v>0</v>
      </c>
      <c r="M130" s="231"/>
      <c r="N130" s="234">
        <f>ROUND(L130*K130,3)</f>
        <v>0</v>
      </c>
      <c r="O130" s="234"/>
      <c r="P130" s="234"/>
      <c r="Q130" s="234"/>
      <c r="R130" s="134"/>
      <c r="T130" s="165" t="s">
        <v>5</v>
      </c>
      <c r="U130" s="43" t="s">
        <v>43</v>
      </c>
      <c r="V130" s="35"/>
      <c r="W130" s="166">
        <f>V130*K130</f>
        <v>0</v>
      </c>
      <c r="X130" s="166">
        <v>0</v>
      </c>
      <c r="Y130" s="166">
        <f>X130*K130</f>
        <v>0</v>
      </c>
      <c r="Z130" s="166">
        <v>0</v>
      </c>
      <c r="AA130" s="167">
        <f>Z130*K130</f>
        <v>0</v>
      </c>
      <c r="AR130" s="18" t="s">
        <v>148</v>
      </c>
      <c r="AT130" s="18" t="s">
        <v>144</v>
      </c>
      <c r="AU130" s="18" t="s">
        <v>123</v>
      </c>
      <c r="AY130" s="18" t="s">
        <v>143</v>
      </c>
      <c r="BE130" s="105">
        <f>IF(U130="základná",N130,0)</f>
        <v>0</v>
      </c>
      <c r="BF130" s="105">
        <f>IF(U130="znížená",N130,0)</f>
        <v>0</v>
      </c>
      <c r="BG130" s="105">
        <f>IF(U130="zákl. prenesená",N130,0)</f>
        <v>0</v>
      </c>
      <c r="BH130" s="105">
        <f>IF(U130="zníž. prenesená",N130,0)</f>
        <v>0</v>
      </c>
      <c r="BI130" s="105">
        <f>IF(U130="nulová",N130,0)</f>
        <v>0</v>
      </c>
      <c r="BJ130" s="18" t="s">
        <v>123</v>
      </c>
      <c r="BK130" s="168">
        <f>ROUND(L130*K130,3)</f>
        <v>0</v>
      </c>
      <c r="BL130" s="18" t="s">
        <v>148</v>
      </c>
      <c r="BM130" s="18" t="s">
        <v>455</v>
      </c>
    </row>
    <row r="131" spans="2:65" s="9" customFormat="1" ht="29.85" customHeight="1" x14ac:dyDescent="0.3">
      <c r="B131" s="149"/>
      <c r="C131" s="150"/>
      <c r="D131" s="159" t="s">
        <v>433</v>
      </c>
      <c r="E131" s="159"/>
      <c r="F131" s="159"/>
      <c r="G131" s="159"/>
      <c r="H131" s="159"/>
      <c r="I131" s="159"/>
      <c r="J131" s="159"/>
      <c r="K131" s="159"/>
      <c r="L131" s="159"/>
      <c r="M131" s="159"/>
      <c r="N131" s="225">
        <f>BK131</f>
        <v>0</v>
      </c>
      <c r="O131" s="226"/>
      <c r="P131" s="226"/>
      <c r="Q131" s="226"/>
      <c r="R131" s="152"/>
      <c r="T131" s="153"/>
      <c r="U131" s="150"/>
      <c r="V131" s="150"/>
      <c r="W131" s="154">
        <f>W132</f>
        <v>0</v>
      </c>
      <c r="X131" s="150"/>
      <c r="Y131" s="154">
        <f>Y132</f>
        <v>0</v>
      </c>
      <c r="Z131" s="150"/>
      <c r="AA131" s="155">
        <f>AA132</f>
        <v>0</v>
      </c>
      <c r="AR131" s="156" t="s">
        <v>84</v>
      </c>
      <c r="AT131" s="157" t="s">
        <v>75</v>
      </c>
      <c r="AU131" s="157" t="s">
        <v>84</v>
      </c>
      <c r="AY131" s="156" t="s">
        <v>143</v>
      </c>
      <c r="BK131" s="158">
        <f>BK132</f>
        <v>0</v>
      </c>
    </row>
    <row r="132" spans="2:65" s="1" customFormat="1" ht="38.25" customHeight="1" x14ac:dyDescent="0.3">
      <c r="B132" s="131"/>
      <c r="C132" s="160" t="s">
        <v>307</v>
      </c>
      <c r="D132" s="160" t="s">
        <v>144</v>
      </c>
      <c r="E132" s="161" t="s">
        <v>427</v>
      </c>
      <c r="F132" s="233" t="s">
        <v>322</v>
      </c>
      <c r="G132" s="233"/>
      <c r="H132" s="233"/>
      <c r="I132" s="233"/>
      <c r="J132" s="162" t="s">
        <v>310</v>
      </c>
      <c r="K132" s="163">
        <v>690</v>
      </c>
      <c r="L132" s="231">
        <v>0</v>
      </c>
      <c r="M132" s="231"/>
      <c r="N132" s="234">
        <f>ROUND(L132*K132,3)</f>
        <v>0</v>
      </c>
      <c r="O132" s="234"/>
      <c r="P132" s="234"/>
      <c r="Q132" s="234"/>
      <c r="R132" s="134"/>
      <c r="T132" s="165" t="s">
        <v>5</v>
      </c>
      <c r="U132" s="43" t="s">
        <v>43</v>
      </c>
      <c r="V132" s="35"/>
      <c r="W132" s="166">
        <f>V132*K132</f>
        <v>0</v>
      </c>
      <c r="X132" s="166">
        <v>0</v>
      </c>
      <c r="Y132" s="166">
        <f>X132*K132</f>
        <v>0</v>
      </c>
      <c r="Z132" s="166">
        <v>0</v>
      </c>
      <c r="AA132" s="167">
        <f>Z132*K132</f>
        <v>0</v>
      </c>
      <c r="AR132" s="18" t="s">
        <v>148</v>
      </c>
      <c r="AT132" s="18" t="s">
        <v>144</v>
      </c>
      <c r="AU132" s="18" t="s">
        <v>123</v>
      </c>
      <c r="AY132" s="18" t="s">
        <v>143</v>
      </c>
      <c r="BE132" s="105">
        <f>IF(U132="základná",N132,0)</f>
        <v>0</v>
      </c>
      <c r="BF132" s="105">
        <f>IF(U132="znížená",N132,0)</f>
        <v>0</v>
      </c>
      <c r="BG132" s="105">
        <f>IF(U132="zákl. prenesená",N132,0)</f>
        <v>0</v>
      </c>
      <c r="BH132" s="105">
        <f>IF(U132="zníž. prenesená",N132,0)</f>
        <v>0</v>
      </c>
      <c r="BI132" s="105">
        <f>IF(U132="nulová",N132,0)</f>
        <v>0</v>
      </c>
      <c r="BJ132" s="18" t="s">
        <v>123</v>
      </c>
      <c r="BK132" s="168">
        <f>ROUND(L132*K132,3)</f>
        <v>0</v>
      </c>
      <c r="BL132" s="18" t="s">
        <v>148</v>
      </c>
      <c r="BM132" s="18" t="s">
        <v>456</v>
      </c>
    </row>
    <row r="133" spans="2:65" s="1" customFormat="1" ht="49.9" customHeight="1" x14ac:dyDescent="0.35">
      <c r="B133" s="34"/>
      <c r="C133" s="35"/>
      <c r="D133" s="151" t="s">
        <v>324</v>
      </c>
      <c r="E133" s="35"/>
      <c r="F133" s="35"/>
      <c r="G133" s="35"/>
      <c r="H133" s="35"/>
      <c r="I133" s="35"/>
      <c r="J133" s="35"/>
      <c r="K133" s="35"/>
      <c r="L133" s="35"/>
      <c r="M133" s="35"/>
      <c r="N133" s="227">
        <f t="shared" ref="N133:N138" si="5">BK133</f>
        <v>0</v>
      </c>
      <c r="O133" s="228"/>
      <c r="P133" s="228"/>
      <c r="Q133" s="228"/>
      <c r="R133" s="36"/>
      <c r="T133" s="173"/>
      <c r="U133" s="35"/>
      <c r="V133" s="35"/>
      <c r="W133" s="35"/>
      <c r="X133" s="35"/>
      <c r="Y133" s="35"/>
      <c r="Z133" s="35"/>
      <c r="AA133" s="73"/>
      <c r="AT133" s="18" t="s">
        <v>75</v>
      </c>
      <c r="AU133" s="18" t="s">
        <v>76</v>
      </c>
      <c r="AY133" s="18" t="s">
        <v>325</v>
      </c>
      <c r="BK133" s="168">
        <f>SUM(BK134:BK138)</f>
        <v>0</v>
      </c>
    </row>
    <row r="134" spans="2:65" s="1" customFormat="1" ht="22.35" customHeight="1" x14ac:dyDescent="0.3">
      <c r="B134" s="34"/>
      <c r="C134" s="174" t="s">
        <v>5</v>
      </c>
      <c r="D134" s="174" t="s">
        <v>144</v>
      </c>
      <c r="E134" s="175" t="s">
        <v>5</v>
      </c>
      <c r="F134" s="230" t="s">
        <v>5</v>
      </c>
      <c r="G134" s="230"/>
      <c r="H134" s="230"/>
      <c r="I134" s="230"/>
      <c r="J134" s="176" t="s">
        <v>5</v>
      </c>
      <c r="K134" s="164"/>
      <c r="L134" s="231"/>
      <c r="M134" s="232"/>
      <c r="N134" s="232">
        <f t="shared" si="5"/>
        <v>0</v>
      </c>
      <c r="O134" s="232"/>
      <c r="P134" s="232"/>
      <c r="Q134" s="232"/>
      <c r="R134" s="36"/>
      <c r="T134" s="165" t="s">
        <v>5</v>
      </c>
      <c r="U134" s="177" t="s">
        <v>43</v>
      </c>
      <c r="V134" s="35"/>
      <c r="W134" s="35"/>
      <c r="X134" s="35"/>
      <c r="Y134" s="35"/>
      <c r="Z134" s="35"/>
      <c r="AA134" s="73"/>
      <c r="AT134" s="18" t="s">
        <v>325</v>
      </c>
      <c r="AU134" s="18" t="s">
        <v>84</v>
      </c>
      <c r="AY134" s="18" t="s">
        <v>325</v>
      </c>
      <c r="BE134" s="105">
        <f>IF(U134="základná",N134,0)</f>
        <v>0</v>
      </c>
      <c r="BF134" s="105">
        <f>IF(U134="znížená",N134,0)</f>
        <v>0</v>
      </c>
      <c r="BG134" s="105">
        <f>IF(U134="zákl. prenesená",N134,0)</f>
        <v>0</v>
      </c>
      <c r="BH134" s="105">
        <f>IF(U134="zníž. prenesená",N134,0)</f>
        <v>0</v>
      </c>
      <c r="BI134" s="105">
        <f>IF(U134="nulová",N134,0)</f>
        <v>0</v>
      </c>
      <c r="BJ134" s="18" t="s">
        <v>123</v>
      </c>
      <c r="BK134" s="168">
        <f>L134*K134</f>
        <v>0</v>
      </c>
    </row>
    <row r="135" spans="2:65" s="1" customFormat="1" ht="22.35" customHeight="1" x14ac:dyDescent="0.3">
      <c r="B135" s="34"/>
      <c r="C135" s="174" t="s">
        <v>5</v>
      </c>
      <c r="D135" s="174" t="s">
        <v>144</v>
      </c>
      <c r="E135" s="175" t="s">
        <v>5</v>
      </c>
      <c r="F135" s="230" t="s">
        <v>5</v>
      </c>
      <c r="G135" s="230"/>
      <c r="H135" s="230"/>
      <c r="I135" s="230"/>
      <c r="J135" s="176" t="s">
        <v>5</v>
      </c>
      <c r="K135" s="164"/>
      <c r="L135" s="231"/>
      <c r="M135" s="232"/>
      <c r="N135" s="232">
        <f t="shared" si="5"/>
        <v>0</v>
      </c>
      <c r="O135" s="232"/>
      <c r="P135" s="232"/>
      <c r="Q135" s="232"/>
      <c r="R135" s="36"/>
      <c r="T135" s="165" t="s">
        <v>5</v>
      </c>
      <c r="U135" s="177" t="s">
        <v>43</v>
      </c>
      <c r="V135" s="35"/>
      <c r="W135" s="35"/>
      <c r="X135" s="35"/>
      <c r="Y135" s="35"/>
      <c r="Z135" s="35"/>
      <c r="AA135" s="73"/>
      <c r="AT135" s="18" t="s">
        <v>325</v>
      </c>
      <c r="AU135" s="18" t="s">
        <v>84</v>
      </c>
      <c r="AY135" s="18" t="s">
        <v>325</v>
      </c>
      <c r="BE135" s="105">
        <f>IF(U135="základná",N135,0)</f>
        <v>0</v>
      </c>
      <c r="BF135" s="105">
        <f>IF(U135="znížená",N135,0)</f>
        <v>0</v>
      </c>
      <c r="BG135" s="105">
        <f>IF(U135="zákl. prenesená",N135,0)</f>
        <v>0</v>
      </c>
      <c r="BH135" s="105">
        <f>IF(U135="zníž. prenesená",N135,0)</f>
        <v>0</v>
      </c>
      <c r="BI135" s="105">
        <f>IF(U135="nulová",N135,0)</f>
        <v>0</v>
      </c>
      <c r="BJ135" s="18" t="s">
        <v>123</v>
      </c>
      <c r="BK135" s="168">
        <f>L135*K135</f>
        <v>0</v>
      </c>
    </row>
    <row r="136" spans="2:65" s="1" customFormat="1" ht="22.35" customHeight="1" x14ac:dyDescent="0.3">
      <c r="B136" s="34"/>
      <c r="C136" s="174" t="s">
        <v>5</v>
      </c>
      <c r="D136" s="174" t="s">
        <v>144</v>
      </c>
      <c r="E136" s="175" t="s">
        <v>5</v>
      </c>
      <c r="F136" s="230" t="s">
        <v>5</v>
      </c>
      <c r="G136" s="230"/>
      <c r="H136" s="230"/>
      <c r="I136" s="230"/>
      <c r="J136" s="176" t="s">
        <v>5</v>
      </c>
      <c r="K136" s="164"/>
      <c r="L136" s="231"/>
      <c r="M136" s="232"/>
      <c r="N136" s="232">
        <f t="shared" si="5"/>
        <v>0</v>
      </c>
      <c r="O136" s="232"/>
      <c r="P136" s="232"/>
      <c r="Q136" s="232"/>
      <c r="R136" s="36"/>
      <c r="T136" s="165" t="s">
        <v>5</v>
      </c>
      <c r="U136" s="177" t="s">
        <v>43</v>
      </c>
      <c r="V136" s="35"/>
      <c r="W136" s="35"/>
      <c r="X136" s="35"/>
      <c r="Y136" s="35"/>
      <c r="Z136" s="35"/>
      <c r="AA136" s="73"/>
      <c r="AT136" s="18" t="s">
        <v>325</v>
      </c>
      <c r="AU136" s="18" t="s">
        <v>84</v>
      </c>
      <c r="AY136" s="18" t="s">
        <v>325</v>
      </c>
      <c r="BE136" s="105">
        <f>IF(U136="základná",N136,0)</f>
        <v>0</v>
      </c>
      <c r="BF136" s="105">
        <f>IF(U136="znížená",N136,0)</f>
        <v>0</v>
      </c>
      <c r="BG136" s="105">
        <f>IF(U136="zákl. prenesená",N136,0)</f>
        <v>0</v>
      </c>
      <c r="BH136" s="105">
        <f>IF(U136="zníž. prenesená",N136,0)</f>
        <v>0</v>
      </c>
      <c r="BI136" s="105">
        <f>IF(U136="nulová",N136,0)</f>
        <v>0</v>
      </c>
      <c r="BJ136" s="18" t="s">
        <v>123</v>
      </c>
      <c r="BK136" s="168">
        <f>L136*K136</f>
        <v>0</v>
      </c>
    </row>
    <row r="137" spans="2:65" s="1" customFormat="1" ht="22.35" customHeight="1" x14ac:dyDescent="0.3">
      <c r="B137" s="34"/>
      <c r="C137" s="174" t="s">
        <v>5</v>
      </c>
      <c r="D137" s="174" t="s">
        <v>144</v>
      </c>
      <c r="E137" s="175" t="s">
        <v>5</v>
      </c>
      <c r="F137" s="230" t="s">
        <v>5</v>
      </c>
      <c r="G137" s="230"/>
      <c r="H137" s="230"/>
      <c r="I137" s="230"/>
      <c r="J137" s="176" t="s">
        <v>5</v>
      </c>
      <c r="K137" s="164"/>
      <c r="L137" s="231"/>
      <c r="M137" s="232"/>
      <c r="N137" s="232">
        <f t="shared" si="5"/>
        <v>0</v>
      </c>
      <c r="O137" s="232"/>
      <c r="P137" s="232"/>
      <c r="Q137" s="232"/>
      <c r="R137" s="36"/>
      <c r="T137" s="165" t="s">
        <v>5</v>
      </c>
      <c r="U137" s="177" t="s">
        <v>43</v>
      </c>
      <c r="V137" s="35"/>
      <c r="W137" s="35"/>
      <c r="X137" s="35"/>
      <c r="Y137" s="35"/>
      <c r="Z137" s="35"/>
      <c r="AA137" s="73"/>
      <c r="AT137" s="18" t="s">
        <v>325</v>
      </c>
      <c r="AU137" s="18" t="s">
        <v>84</v>
      </c>
      <c r="AY137" s="18" t="s">
        <v>325</v>
      </c>
      <c r="BE137" s="105">
        <f>IF(U137="základná",N137,0)</f>
        <v>0</v>
      </c>
      <c r="BF137" s="105">
        <f>IF(U137="znížená",N137,0)</f>
        <v>0</v>
      </c>
      <c r="BG137" s="105">
        <f>IF(U137="zákl. prenesená",N137,0)</f>
        <v>0</v>
      </c>
      <c r="BH137" s="105">
        <f>IF(U137="zníž. prenesená",N137,0)</f>
        <v>0</v>
      </c>
      <c r="BI137" s="105">
        <f>IF(U137="nulová",N137,0)</f>
        <v>0</v>
      </c>
      <c r="BJ137" s="18" t="s">
        <v>123</v>
      </c>
      <c r="BK137" s="168">
        <f>L137*K137</f>
        <v>0</v>
      </c>
    </row>
    <row r="138" spans="2:65" s="1" customFormat="1" ht="22.35" customHeight="1" x14ac:dyDescent="0.3">
      <c r="B138" s="34"/>
      <c r="C138" s="174" t="s">
        <v>5</v>
      </c>
      <c r="D138" s="174" t="s">
        <v>144</v>
      </c>
      <c r="E138" s="175" t="s">
        <v>5</v>
      </c>
      <c r="F138" s="230" t="s">
        <v>5</v>
      </c>
      <c r="G138" s="230"/>
      <c r="H138" s="230"/>
      <c r="I138" s="230"/>
      <c r="J138" s="176" t="s">
        <v>5</v>
      </c>
      <c r="K138" s="164"/>
      <c r="L138" s="231"/>
      <c r="M138" s="232"/>
      <c r="N138" s="232">
        <f t="shared" si="5"/>
        <v>0</v>
      </c>
      <c r="O138" s="232"/>
      <c r="P138" s="232"/>
      <c r="Q138" s="232"/>
      <c r="R138" s="36"/>
      <c r="T138" s="165" t="s">
        <v>5</v>
      </c>
      <c r="U138" s="177" t="s">
        <v>43</v>
      </c>
      <c r="V138" s="55"/>
      <c r="W138" s="55"/>
      <c r="X138" s="55"/>
      <c r="Y138" s="55"/>
      <c r="Z138" s="55"/>
      <c r="AA138" s="57"/>
      <c r="AT138" s="18" t="s">
        <v>325</v>
      </c>
      <c r="AU138" s="18" t="s">
        <v>84</v>
      </c>
      <c r="AY138" s="18" t="s">
        <v>325</v>
      </c>
      <c r="BE138" s="105">
        <f>IF(U138="základná",N138,0)</f>
        <v>0</v>
      </c>
      <c r="BF138" s="105">
        <f>IF(U138="znížená",N138,0)</f>
        <v>0</v>
      </c>
      <c r="BG138" s="105">
        <f>IF(U138="zákl. prenesená",N138,0)</f>
        <v>0</v>
      </c>
      <c r="BH138" s="105">
        <f>IF(U138="zníž. prenesená",N138,0)</f>
        <v>0</v>
      </c>
      <c r="BI138" s="105">
        <f>IF(U138="nulová",N138,0)</f>
        <v>0</v>
      </c>
      <c r="BJ138" s="18" t="s">
        <v>123</v>
      </c>
      <c r="BK138" s="168">
        <f>L138*K138</f>
        <v>0</v>
      </c>
    </row>
    <row r="139" spans="2:65" s="1" customFormat="1" ht="6.95" customHeight="1" x14ac:dyDescent="0.3">
      <c r="B139" s="58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60"/>
    </row>
  </sheetData>
  <mergeCells count="112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5:Q95"/>
    <mergeCell ref="D96:H96"/>
    <mergeCell ref="N96:Q96"/>
    <mergeCell ref="D97:H97"/>
    <mergeCell ref="N97:Q97"/>
    <mergeCell ref="D98:H98"/>
    <mergeCell ref="N98:Q98"/>
    <mergeCell ref="D99:H99"/>
    <mergeCell ref="N99:Q99"/>
    <mergeCell ref="D100:H100"/>
    <mergeCell ref="N100:Q100"/>
    <mergeCell ref="N101:Q101"/>
    <mergeCell ref="L103:Q103"/>
    <mergeCell ref="C109:Q109"/>
    <mergeCell ref="L125:M125"/>
    <mergeCell ref="N125:Q125"/>
    <mergeCell ref="F126:I126"/>
    <mergeCell ref="L126:M126"/>
    <mergeCell ref="N126:Q126"/>
    <mergeCell ref="F111:P111"/>
    <mergeCell ref="F112:P112"/>
    <mergeCell ref="M114:P114"/>
    <mergeCell ref="M116:Q116"/>
    <mergeCell ref="M117:Q117"/>
    <mergeCell ref="F119:I119"/>
    <mergeCell ref="L119:M119"/>
    <mergeCell ref="N119:Q119"/>
    <mergeCell ref="F123:I123"/>
    <mergeCell ref="L123:M123"/>
    <mergeCell ref="N123:Q123"/>
    <mergeCell ref="N120:Q120"/>
    <mergeCell ref="N121:Q121"/>
    <mergeCell ref="N122:Q122"/>
    <mergeCell ref="F138:I138"/>
    <mergeCell ref="L138:M138"/>
    <mergeCell ref="N138:Q138"/>
    <mergeCell ref="F132:I132"/>
    <mergeCell ref="L132:M132"/>
    <mergeCell ref="N132:Q132"/>
    <mergeCell ref="F134:I134"/>
    <mergeCell ref="L134:M134"/>
    <mergeCell ref="N134:Q134"/>
    <mergeCell ref="F135:I135"/>
    <mergeCell ref="L135:M135"/>
    <mergeCell ref="N135:Q135"/>
    <mergeCell ref="N127:Q127"/>
    <mergeCell ref="N131:Q131"/>
    <mergeCell ref="N133:Q133"/>
    <mergeCell ref="H1:K1"/>
    <mergeCell ref="S2:AC2"/>
    <mergeCell ref="F136:I136"/>
    <mergeCell ref="L136:M136"/>
    <mergeCell ref="N136:Q136"/>
    <mergeCell ref="F137:I137"/>
    <mergeCell ref="L137:M137"/>
    <mergeCell ref="N137:Q137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24:I124"/>
    <mergeCell ref="L124:M124"/>
    <mergeCell ref="N124:Q124"/>
    <mergeCell ref="F125:I125"/>
  </mergeCells>
  <dataValidations count="2">
    <dataValidation type="list" allowBlank="1" showInputMessage="1" showErrorMessage="1" error="Povolené sú hodnoty K, M." sqref="D134:D139">
      <formula1>"K, M"</formula1>
    </dataValidation>
    <dataValidation type="list" allowBlank="1" showInputMessage="1" showErrorMessage="1" error="Povolené sú hodnoty základná, znížená, nulová." sqref="U134:U139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19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2017-09 SO 021 - Sadové ú...</vt:lpstr>
      <vt:lpstr>2017-09 SO 023 - Drobná a...</vt:lpstr>
      <vt:lpstr>2017-09 - SO 022 - Komuni...</vt:lpstr>
      <vt:lpstr>'2017-09 - SO 022 - Komuni...'!Názvy_tlače</vt:lpstr>
      <vt:lpstr>'2017-09 SO 021 - Sadové ú...'!Názvy_tlače</vt:lpstr>
      <vt:lpstr>'2017-09 SO 023 - Drobná a...'!Názvy_tlače</vt:lpstr>
      <vt:lpstr>'Rekapitulácia stavby'!Názvy_tlače</vt:lpstr>
      <vt:lpstr>'2017-09 - SO 022 - Komuni...'!Oblasť_tlače</vt:lpstr>
      <vt:lpstr>'2017-09 SO 021 - Sadové ú...'!Oblasť_tlače</vt:lpstr>
      <vt:lpstr>'2017-09 SO 023 - Drobná a...'!Oblasť_tlače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AsusX553\Julka</dc:creator>
  <cp:lastModifiedBy>jana.miklovicova</cp:lastModifiedBy>
  <cp:lastPrinted>2017-08-26T08:20:21Z</cp:lastPrinted>
  <dcterms:created xsi:type="dcterms:W3CDTF">2017-08-26T08:18:11Z</dcterms:created>
  <dcterms:modified xsi:type="dcterms:W3CDTF">2017-10-20T06:08:58Z</dcterms:modified>
</cp:coreProperties>
</file>